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8232" tabRatio="649" firstSheet="1" activeTab="3"/>
  </bookViews>
  <sheets>
    <sheet name="Date Sensitivity" sheetId="2" r:id="rId1"/>
    <sheet name="sensitivity" sheetId="4" r:id="rId2"/>
    <sheet name="READDATA" sheetId="5" r:id="rId3"/>
    <sheet name="Calculation" sheetId="10" r:id="rId4"/>
    <sheet name="DayInfo" sheetId="11" r:id="rId5"/>
    <sheet name="Data" sheetId="12" r:id="rId6"/>
    <sheet name="Scalars" sheetId="3" r:id="rId7"/>
    <sheet name="IR" sheetId="9" r:id="rId8"/>
    <sheet name="Curves" sheetId="35676" r:id="rId9"/>
    <sheet name="OldCurves" sheetId="2880" r:id="rId10"/>
    <sheet name="OldData" sheetId="16" r:id="rId11"/>
  </sheets>
  <definedNames>
    <definedName name="ArrayOfFile">Calculation!$AH$5:$AH$6</definedName>
    <definedName name="block">Calculation!$V$64</definedName>
    <definedName name="Correlation">sensitivity!$R$17</definedName>
    <definedName name="CorrelationInput">sensitivity!$E$13</definedName>
    <definedName name="CurveDate">Calculation!$H$20</definedName>
    <definedName name="debt">sensitivity!$T$17</definedName>
    <definedName name="Debt_range">Data!$AA$8:$AB$49</definedName>
    <definedName name="Embedded2FirstMonth">Calculation!$AC$23</definedName>
    <definedName name="Embedded2Frequency">Calculation!$AD$36</definedName>
    <definedName name="EmbeddedFirstMonth">Calculation!$AB$23</definedName>
    <definedName name="EmbeddedFrequency">Calculation!$AB$36</definedName>
    <definedName name="EmbeddedOptionValue">Calculation!$R$30</definedName>
    <definedName name="EmbeddedOptionValue2">Calculation!$R$31</definedName>
    <definedName name="EmbeddedStart">Calculation!$H$14</definedName>
    <definedName name="EmbeddedStart2">Calculation!#REF!</definedName>
    <definedName name="filefield">Calculation!$AH$6:$AH$402</definedName>
    <definedName name="First_Date">IR!$C$6</definedName>
    <definedName name="FirstMidPrice">#REF!</definedName>
    <definedName name="FirstMidVol">#REF!</definedName>
    <definedName name="FirstMonthOver">Calculation!$V$23</definedName>
    <definedName name="firstname">Calculation!$AH$6</definedName>
    <definedName name="FOM_range">Data!$AC$8:$AD$49</definedName>
    <definedName name="forward_range">#REF!</definedName>
    <definedName name="FrequencyOver">Calculation!$V$36</definedName>
    <definedName name="Fuel_Date">sensitivity!$P$17</definedName>
    <definedName name="fwdvol">Calculation!$V$70</definedName>
    <definedName name="GPadd">sensitivity!$E$8</definedName>
    <definedName name="gpaddOut">sensitivity!$B$17</definedName>
    <definedName name="GvolMult">sensitivity!$E$11</definedName>
    <definedName name="GvolOut">sensitivity!$E$17</definedName>
    <definedName name="inflation">Data!$AE$6</definedName>
    <definedName name="IR_date">sensitivity!$Q$17</definedName>
    <definedName name="IRFirstMonth">Curves!$A$3</definedName>
    <definedName name="NDayTable">DayInfo!$L$5:$Q$447</definedName>
    <definedName name="no_strike">READDATA!$E$21</definedName>
    <definedName name="nu_strike">READDATA!$E$22</definedName>
    <definedName name="OldVolTable">OldCurves!$M$9:$AN$232</definedName>
    <definedName name="OPtionValue">Calculation!$H$22</definedName>
    <definedName name="OverEnd">Calculation!$C$10</definedName>
    <definedName name="OverStart">Calculation!$C$9</definedName>
    <definedName name="parray">READDATA!#REF!</definedName>
    <definedName name="PositionRegion">Curves!$D$3</definedName>
    <definedName name="PostedFuelDate">Calculation!$C$27</definedName>
    <definedName name="postedIrdt1">Calculation!$C$25</definedName>
    <definedName name="postedIrdt2">Calculation!$C$25</definedName>
    <definedName name="PostedPowerDate">Calculation!$C$26</definedName>
    <definedName name="Power_Date">sensitivity!$O$17</definedName>
    <definedName name="PPadd">sensitivity!$E$7</definedName>
    <definedName name="ppaddOut">sensitivity!$A$17</definedName>
    <definedName name="PvolMult">sensitivity!$E$10</definedName>
    <definedName name="PvolOut">sensitivity!$D$17</definedName>
    <definedName name="RegionIndex">Calculation!$AM$8:$AM$43</definedName>
    <definedName name="RegionNumber">Calculation!$AN$5</definedName>
    <definedName name="res2call2">#REF!</definedName>
    <definedName name="ResCall">sensitivity!$I$17</definedName>
    <definedName name="rescall2">#REF!</definedName>
    <definedName name="residual_value">sensitivity!$S$17</definedName>
    <definedName name="resopt1date">#REF!</definedName>
    <definedName name="resopt2date">#REF!</definedName>
    <definedName name="resoverdate">#REF!</definedName>
    <definedName name="ResPut">sensitivity!$G$17</definedName>
    <definedName name="resput2">#REF!</definedName>
    <definedName name="resspread">sensitivity!$H$17</definedName>
    <definedName name="resspread2">#REF!</definedName>
    <definedName name="sensopt1date">#REF!</definedName>
    <definedName name="sensopt2date">#REF!</definedName>
    <definedName name="sensoverdate">#REF!</definedName>
    <definedName name="SpreadValue">Calculation!$H$21</definedName>
    <definedName name="strike_range">Data!$AA$8:$AB$258</definedName>
    <definedName name="today">Calculation!$C$5</definedName>
    <definedName name="TreeDepth">Calculation!$V$5</definedName>
    <definedName name="UnderEnd">Calculation!$C$8</definedName>
    <definedName name="UnderStart">Calculation!$C$7</definedName>
    <definedName name="ValuationDate">Calculation!$C$6</definedName>
    <definedName name="VolRange">#REF!</definedName>
    <definedName name="VolTable">Curves!$M$9:$AN$232</definedName>
  </definedNames>
  <calcPr calcId="0"/>
</workbook>
</file>

<file path=xl/calcChain.xml><?xml version="1.0" encoding="utf-8"?>
<calcChain xmlns="http://schemas.openxmlformats.org/spreadsheetml/2006/main">
  <c r="C5" i="10" l="1"/>
  <c r="U5" i="10"/>
  <c r="V5" i="10"/>
  <c r="W5" i="10"/>
  <c r="X5" i="10"/>
  <c r="C6" i="10"/>
  <c r="U6" i="10"/>
  <c r="V6" i="10"/>
  <c r="W6" i="10"/>
  <c r="AA6" i="10"/>
  <c r="AB6" i="10"/>
  <c r="K7" i="10"/>
  <c r="M7" i="10"/>
  <c r="N7" i="10"/>
  <c r="O7" i="10"/>
  <c r="P7" i="10"/>
  <c r="Q7" i="10"/>
  <c r="R7" i="10"/>
  <c r="V7" i="10"/>
  <c r="Y7" i="10"/>
  <c r="AB7" i="10"/>
  <c r="AC7" i="10"/>
  <c r="AF7" i="10"/>
  <c r="K8" i="10"/>
  <c r="M8" i="10"/>
  <c r="N8" i="10"/>
  <c r="O8" i="10"/>
  <c r="P8" i="10"/>
  <c r="Q8" i="10"/>
  <c r="R8" i="10"/>
  <c r="T8" i="10"/>
  <c r="V8" i="10"/>
  <c r="Y8" i="10"/>
  <c r="AA8" i="10"/>
  <c r="K9" i="10"/>
  <c r="M9" i="10"/>
  <c r="N9" i="10"/>
  <c r="O9" i="10"/>
  <c r="P9" i="10"/>
  <c r="Q9" i="10"/>
  <c r="R9" i="10"/>
  <c r="Y9" i="10"/>
  <c r="K10" i="10"/>
  <c r="M10" i="10"/>
  <c r="N10" i="10"/>
  <c r="O10" i="10"/>
  <c r="P10" i="10"/>
  <c r="Q10" i="10"/>
  <c r="R10" i="10"/>
  <c r="Y10" i="10"/>
  <c r="K11" i="10"/>
  <c r="M11" i="10"/>
  <c r="N11" i="10"/>
  <c r="O11" i="10"/>
  <c r="P11" i="10"/>
  <c r="Q11" i="10"/>
  <c r="R11" i="10"/>
  <c r="Y11" i="10"/>
  <c r="K12" i="10"/>
  <c r="M12" i="10"/>
  <c r="N12" i="10"/>
  <c r="O12" i="10"/>
  <c r="P12" i="10"/>
  <c r="Q12" i="10"/>
  <c r="R12" i="10"/>
  <c r="Y12" i="10"/>
  <c r="K13" i="10"/>
  <c r="M13" i="10"/>
  <c r="N13" i="10"/>
  <c r="O13" i="10"/>
  <c r="P13" i="10"/>
  <c r="Q13" i="10"/>
  <c r="R13" i="10"/>
  <c r="Y13" i="10"/>
  <c r="K14" i="10"/>
  <c r="M14" i="10"/>
  <c r="N14" i="10"/>
  <c r="O14" i="10"/>
  <c r="P14" i="10"/>
  <c r="Q14" i="10"/>
  <c r="R14" i="10"/>
  <c r="Y14" i="10"/>
  <c r="AA14" i="10"/>
  <c r="AC14" i="10"/>
  <c r="K15" i="10"/>
  <c r="M15" i="10"/>
  <c r="N15" i="10"/>
  <c r="O15" i="10"/>
  <c r="P15" i="10"/>
  <c r="Q15" i="10"/>
  <c r="R15" i="10"/>
  <c r="Y15" i="10"/>
  <c r="AA15" i="10"/>
  <c r="AC15" i="10"/>
  <c r="K16" i="10"/>
  <c r="M16" i="10"/>
  <c r="N16" i="10"/>
  <c r="O16" i="10"/>
  <c r="P16" i="10"/>
  <c r="Q16" i="10"/>
  <c r="R16" i="10"/>
  <c r="Y16" i="10"/>
  <c r="K17" i="10"/>
  <c r="M17" i="10"/>
  <c r="N17" i="10"/>
  <c r="O17" i="10"/>
  <c r="P17" i="10"/>
  <c r="Q17" i="10"/>
  <c r="R17" i="10"/>
  <c r="Y17" i="10"/>
  <c r="K18" i="10"/>
  <c r="M18" i="10"/>
  <c r="N18" i="10"/>
  <c r="O18" i="10"/>
  <c r="P18" i="10"/>
  <c r="Q18" i="10"/>
  <c r="R18" i="10"/>
  <c r="Y18" i="10"/>
  <c r="M19" i="10"/>
  <c r="N19" i="10"/>
  <c r="O19" i="10"/>
  <c r="P19" i="10"/>
  <c r="Q19" i="10"/>
  <c r="R19" i="10"/>
  <c r="Y19" i="10"/>
  <c r="H20" i="10"/>
  <c r="M20" i="10"/>
  <c r="N20" i="10"/>
  <c r="O20" i="10"/>
  <c r="P20" i="10"/>
  <c r="Q20" i="10"/>
  <c r="R20" i="10"/>
  <c r="H21" i="10"/>
  <c r="M21" i="10"/>
  <c r="N21" i="10"/>
  <c r="O21" i="10"/>
  <c r="P21" i="10"/>
  <c r="Q21" i="10"/>
  <c r="R21" i="10"/>
  <c r="H22" i="10"/>
  <c r="M22" i="10"/>
  <c r="N22" i="10"/>
  <c r="O22" i="10"/>
  <c r="P22" i="10"/>
  <c r="Q22" i="10"/>
  <c r="R22" i="10"/>
  <c r="Y22" i="10"/>
  <c r="M23" i="10"/>
  <c r="N23" i="10"/>
  <c r="O23" i="10"/>
  <c r="P23" i="10"/>
  <c r="Q23" i="10"/>
  <c r="R23" i="10"/>
  <c r="M24" i="10"/>
  <c r="N24" i="10"/>
  <c r="O24" i="10"/>
  <c r="P24" i="10"/>
  <c r="Q24" i="10"/>
  <c r="R24" i="10"/>
  <c r="M25" i="10"/>
  <c r="N25" i="10"/>
  <c r="O25" i="10"/>
  <c r="P25" i="10"/>
  <c r="Q25" i="10"/>
  <c r="R25" i="10"/>
  <c r="M26" i="10"/>
  <c r="N26" i="10"/>
  <c r="O26" i="10"/>
  <c r="P26" i="10"/>
  <c r="Q26" i="10"/>
  <c r="R26" i="10"/>
  <c r="M27" i="10"/>
  <c r="N27" i="10"/>
  <c r="O27" i="10"/>
  <c r="P27" i="10"/>
  <c r="Q27" i="10"/>
  <c r="R27" i="10"/>
  <c r="M28" i="10"/>
  <c r="N28" i="10"/>
  <c r="O28" i="10"/>
  <c r="P28" i="10"/>
  <c r="Q28" i="10"/>
  <c r="R28" i="10"/>
  <c r="M29" i="10"/>
  <c r="N29" i="10"/>
  <c r="O29" i="10"/>
  <c r="P29" i="10"/>
  <c r="Q29" i="10"/>
  <c r="R29" i="10"/>
  <c r="M30" i="10"/>
  <c r="N30" i="10"/>
  <c r="O30" i="10"/>
  <c r="P30" i="10"/>
  <c r="Q30" i="10"/>
  <c r="R30" i="10"/>
  <c r="M31" i="10"/>
  <c r="N31" i="10"/>
  <c r="O31" i="10"/>
  <c r="P31" i="10"/>
  <c r="Q31" i="10"/>
  <c r="R31" i="10"/>
  <c r="M32" i="10"/>
  <c r="N32" i="10"/>
  <c r="O32" i="10"/>
  <c r="P32" i="10"/>
  <c r="Q32" i="10"/>
  <c r="R32" i="10"/>
  <c r="M33" i="10"/>
  <c r="N33" i="10"/>
  <c r="O33" i="10"/>
  <c r="P33" i="10"/>
  <c r="Q33" i="10"/>
  <c r="R33" i="10"/>
  <c r="M34" i="10"/>
  <c r="N34" i="10"/>
  <c r="O34" i="10"/>
  <c r="P34" i="10"/>
  <c r="Q34" i="10"/>
  <c r="R34" i="10"/>
  <c r="M35" i="10"/>
  <c r="N35" i="10"/>
  <c r="O35" i="10"/>
  <c r="P35" i="10"/>
  <c r="Q35" i="10"/>
  <c r="R35" i="10"/>
  <c r="M36" i="10"/>
  <c r="N36" i="10"/>
  <c r="O36" i="10"/>
  <c r="P36" i="10"/>
  <c r="Q36" i="10"/>
  <c r="R36" i="10"/>
  <c r="W36" i="10"/>
  <c r="AC36" i="10"/>
  <c r="AE36" i="10"/>
  <c r="M37" i="10"/>
  <c r="N37" i="10"/>
  <c r="O37" i="10"/>
  <c r="P37" i="10"/>
  <c r="Q37" i="10"/>
  <c r="R37" i="10"/>
  <c r="M38" i="10"/>
  <c r="N38" i="10"/>
  <c r="O38" i="10"/>
  <c r="P38" i="10"/>
  <c r="Q38" i="10"/>
  <c r="R38" i="10"/>
  <c r="M39" i="10"/>
  <c r="N39" i="10"/>
  <c r="O39" i="10"/>
  <c r="P39" i="10"/>
  <c r="Q39" i="10"/>
  <c r="R39" i="10"/>
  <c r="M40" i="10"/>
  <c r="N40" i="10"/>
  <c r="O40" i="10"/>
  <c r="P40" i="10"/>
  <c r="Q40" i="10"/>
  <c r="R40" i="10"/>
  <c r="M41" i="10"/>
  <c r="N41" i="10"/>
  <c r="O41" i="10"/>
  <c r="P41" i="10"/>
  <c r="Q41" i="10"/>
  <c r="R41" i="10"/>
  <c r="M42" i="10"/>
  <c r="N42" i="10"/>
  <c r="O42" i="10"/>
  <c r="P42" i="10"/>
  <c r="Q42" i="10"/>
  <c r="R42" i="10"/>
  <c r="M43" i="10"/>
  <c r="N43" i="10"/>
  <c r="O43" i="10"/>
  <c r="P43" i="10"/>
  <c r="Q43" i="10"/>
  <c r="R43" i="10"/>
  <c r="M44" i="10"/>
  <c r="N44" i="10"/>
  <c r="O44" i="10"/>
  <c r="P44" i="10"/>
  <c r="Q44" i="10"/>
  <c r="R44" i="10"/>
  <c r="M45" i="10"/>
  <c r="N45" i="10"/>
  <c r="O45" i="10"/>
  <c r="P45" i="10"/>
  <c r="Q45" i="10"/>
  <c r="R45" i="10"/>
  <c r="M46" i="10"/>
  <c r="N46" i="10"/>
  <c r="O46" i="10"/>
  <c r="P46" i="10"/>
  <c r="Q46" i="10"/>
  <c r="R46" i="10"/>
  <c r="M47" i="10"/>
  <c r="N47" i="10"/>
  <c r="O47" i="10"/>
  <c r="P47" i="10"/>
  <c r="Q47" i="10"/>
  <c r="R47" i="10"/>
  <c r="M48" i="10"/>
  <c r="N48" i="10"/>
  <c r="O48" i="10"/>
  <c r="P48" i="10"/>
  <c r="Q48" i="10"/>
  <c r="R48" i="10"/>
  <c r="M49" i="10"/>
  <c r="N49" i="10"/>
  <c r="O49" i="10"/>
  <c r="P49" i="10"/>
  <c r="Q49" i="10"/>
  <c r="R49" i="10"/>
  <c r="M50" i="10"/>
  <c r="N50" i="10"/>
  <c r="O50" i="10"/>
  <c r="P50" i="10"/>
  <c r="Q50" i="10"/>
  <c r="R50" i="10"/>
  <c r="M51" i="10"/>
  <c r="N51" i="10"/>
  <c r="O51" i="10"/>
  <c r="P51" i="10"/>
  <c r="Q51" i="10"/>
  <c r="R51" i="10"/>
  <c r="M52" i="10"/>
  <c r="N52" i="10"/>
  <c r="O52" i="10"/>
  <c r="P52" i="10"/>
  <c r="Q52" i="10"/>
  <c r="R52" i="10"/>
  <c r="M53" i="10"/>
  <c r="N53" i="10"/>
  <c r="O53" i="10"/>
  <c r="P53" i="10"/>
  <c r="Q53" i="10"/>
  <c r="R53" i="10"/>
  <c r="M54" i="10"/>
  <c r="N54" i="10"/>
  <c r="O54" i="10"/>
  <c r="P54" i="10"/>
  <c r="Q54" i="10"/>
  <c r="R54" i="10"/>
  <c r="M55" i="10"/>
  <c r="N55" i="10"/>
  <c r="O55" i="10"/>
  <c r="P55" i="10"/>
  <c r="Q55" i="10"/>
  <c r="R55" i="10"/>
  <c r="M56" i="10"/>
  <c r="N56" i="10"/>
  <c r="O56" i="10"/>
  <c r="P56" i="10"/>
  <c r="Q56" i="10"/>
  <c r="R56" i="10"/>
  <c r="W56" i="10"/>
  <c r="M57" i="10"/>
  <c r="N57" i="10"/>
  <c r="O57" i="10"/>
  <c r="P57" i="10"/>
  <c r="Q57" i="10"/>
  <c r="R57" i="10"/>
  <c r="M58" i="10"/>
  <c r="N58" i="10"/>
  <c r="O58" i="10"/>
  <c r="P58" i="10"/>
  <c r="Q58" i="10"/>
  <c r="R58" i="10"/>
  <c r="M59" i="10"/>
  <c r="N59" i="10"/>
  <c r="O59" i="10"/>
  <c r="P59" i="10"/>
  <c r="Q59" i="10"/>
  <c r="R59" i="10"/>
  <c r="M60" i="10"/>
  <c r="N60" i="10"/>
  <c r="O60" i="10"/>
  <c r="P60" i="10"/>
  <c r="Q60" i="10"/>
  <c r="R60" i="10"/>
  <c r="M61" i="10"/>
  <c r="N61" i="10"/>
  <c r="O61" i="10"/>
  <c r="P61" i="10"/>
  <c r="Q61" i="10"/>
  <c r="R61" i="10"/>
  <c r="M62" i="10"/>
  <c r="N62" i="10"/>
  <c r="O62" i="10"/>
  <c r="P62" i="10"/>
  <c r="Q62" i="10"/>
  <c r="R62" i="10"/>
  <c r="M63" i="10"/>
  <c r="N63" i="10"/>
  <c r="O63" i="10"/>
  <c r="P63" i="10"/>
  <c r="Q63" i="10"/>
  <c r="R63" i="10"/>
  <c r="M64" i="10"/>
  <c r="N64" i="10"/>
  <c r="O64" i="10"/>
  <c r="P64" i="10"/>
  <c r="Q64" i="10"/>
  <c r="R64" i="10"/>
  <c r="M65" i="10"/>
  <c r="N65" i="10"/>
  <c r="O65" i="10"/>
  <c r="P65" i="10"/>
  <c r="Q65" i="10"/>
  <c r="R65" i="10"/>
  <c r="M66" i="10"/>
  <c r="N66" i="10"/>
  <c r="O66" i="10"/>
  <c r="P66" i="10"/>
  <c r="Q66" i="10"/>
  <c r="R66" i="10"/>
  <c r="M67" i="10"/>
  <c r="N67" i="10"/>
  <c r="O67" i="10"/>
  <c r="P67" i="10"/>
  <c r="Q67" i="10"/>
  <c r="R67" i="10"/>
  <c r="U67" i="10"/>
  <c r="M68" i="10"/>
  <c r="N68" i="10"/>
  <c r="O68" i="10"/>
  <c r="P68" i="10"/>
  <c r="Q68" i="10"/>
  <c r="R68" i="10"/>
  <c r="M69" i="10"/>
  <c r="N69" i="10"/>
  <c r="O69" i="10"/>
  <c r="P69" i="10"/>
  <c r="Q69" i="10"/>
  <c r="R69" i="10"/>
  <c r="M70" i="10"/>
  <c r="N70" i="10"/>
  <c r="O70" i="10"/>
  <c r="P70" i="10"/>
  <c r="Q70" i="10"/>
  <c r="R70" i="10"/>
  <c r="V70" i="10"/>
  <c r="M71" i="10"/>
  <c r="N71" i="10"/>
  <c r="O71" i="10"/>
  <c r="P71" i="10"/>
  <c r="Q71" i="10"/>
  <c r="R71" i="10"/>
  <c r="M72" i="10"/>
  <c r="N72" i="10"/>
  <c r="O72" i="10"/>
  <c r="P72" i="10"/>
  <c r="Q72" i="10"/>
  <c r="R72" i="10"/>
  <c r="M73" i="10"/>
  <c r="N73" i="10"/>
  <c r="O73" i="10"/>
  <c r="P73" i="10"/>
  <c r="Q73" i="10"/>
  <c r="R73" i="10"/>
  <c r="M74" i="10"/>
  <c r="N74" i="10"/>
  <c r="O74" i="10"/>
  <c r="P74" i="10"/>
  <c r="Q74" i="10"/>
  <c r="R74" i="10"/>
  <c r="M75" i="10"/>
  <c r="N75" i="10"/>
  <c r="O75" i="10"/>
  <c r="P75" i="10"/>
  <c r="Q75" i="10"/>
  <c r="R75" i="10"/>
  <c r="M76" i="10"/>
  <c r="N76" i="10"/>
  <c r="O76" i="10"/>
  <c r="P76" i="10"/>
  <c r="Q76" i="10"/>
  <c r="R76" i="10"/>
  <c r="M77" i="10"/>
  <c r="N77" i="10"/>
  <c r="O77" i="10"/>
  <c r="P77" i="10"/>
  <c r="Q77" i="10"/>
  <c r="R77" i="10"/>
  <c r="M78" i="10"/>
  <c r="N78" i="10"/>
  <c r="O78" i="10"/>
  <c r="P78" i="10"/>
  <c r="Q78" i="10"/>
  <c r="R78" i="10"/>
  <c r="M79" i="10"/>
  <c r="N79" i="10"/>
  <c r="O79" i="10"/>
  <c r="P79" i="10"/>
  <c r="Q79" i="10"/>
  <c r="R79" i="10"/>
  <c r="M80" i="10"/>
  <c r="N80" i="10"/>
  <c r="O80" i="10"/>
  <c r="P80" i="10"/>
  <c r="Q80" i="10"/>
  <c r="R80" i="10"/>
  <c r="M81" i="10"/>
  <c r="N81" i="10"/>
  <c r="O81" i="10"/>
  <c r="P81" i="10"/>
  <c r="Q81" i="10"/>
  <c r="R81" i="10"/>
  <c r="M82" i="10"/>
  <c r="N82" i="10"/>
  <c r="O82" i="10"/>
  <c r="P82" i="10"/>
  <c r="Q82" i="10"/>
  <c r="R82" i="10"/>
  <c r="M83" i="10"/>
  <c r="N83" i="10"/>
  <c r="O83" i="10"/>
  <c r="P83" i="10"/>
  <c r="Q83" i="10"/>
  <c r="R83" i="10"/>
  <c r="M84" i="10"/>
  <c r="N84" i="10"/>
  <c r="O84" i="10"/>
  <c r="P84" i="10"/>
  <c r="Q84" i="10"/>
  <c r="R84" i="10"/>
  <c r="M85" i="10"/>
  <c r="N85" i="10"/>
  <c r="O85" i="10"/>
  <c r="P85" i="10"/>
  <c r="Q85" i="10"/>
  <c r="R85" i="10"/>
  <c r="M86" i="10"/>
  <c r="N86" i="10"/>
  <c r="O86" i="10"/>
  <c r="P86" i="10"/>
  <c r="Q86" i="10"/>
  <c r="R86" i="10"/>
  <c r="M87" i="10"/>
  <c r="N87" i="10"/>
  <c r="O87" i="10"/>
  <c r="P87" i="10"/>
  <c r="Q87" i="10"/>
  <c r="R87" i="10"/>
  <c r="M88" i="10"/>
  <c r="N88" i="10"/>
  <c r="O88" i="10"/>
  <c r="P88" i="10"/>
  <c r="Q88" i="10"/>
  <c r="R88" i="10"/>
  <c r="M89" i="10"/>
  <c r="N89" i="10"/>
  <c r="O89" i="10"/>
  <c r="P89" i="10"/>
  <c r="Q89" i="10"/>
  <c r="R89" i="10"/>
  <c r="M90" i="10"/>
  <c r="N90" i="10"/>
  <c r="O90" i="10"/>
  <c r="P90" i="10"/>
  <c r="Q90" i="10"/>
  <c r="R90" i="10"/>
  <c r="M91" i="10"/>
  <c r="N91" i="10"/>
  <c r="O91" i="10"/>
  <c r="P91" i="10"/>
  <c r="Q91" i="10"/>
  <c r="R91" i="10"/>
  <c r="M92" i="10"/>
  <c r="N92" i="10"/>
  <c r="O92" i="10"/>
  <c r="P92" i="10"/>
  <c r="Q92" i="10"/>
  <c r="R92" i="10"/>
  <c r="M93" i="10"/>
  <c r="N93" i="10"/>
  <c r="O93" i="10"/>
  <c r="P93" i="10"/>
  <c r="Q93" i="10"/>
  <c r="R93" i="10"/>
  <c r="M94" i="10"/>
  <c r="N94" i="10"/>
  <c r="O94" i="10"/>
  <c r="P94" i="10"/>
  <c r="Q94" i="10"/>
  <c r="R94" i="10"/>
  <c r="M95" i="10"/>
  <c r="N95" i="10"/>
  <c r="O95" i="10"/>
  <c r="P95" i="10"/>
  <c r="Q95" i="10"/>
  <c r="R95" i="10"/>
  <c r="M96" i="10"/>
  <c r="N96" i="10"/>
  <c r="O96" i="10"/>
  <c r="P96" i="10"/>
  <c r="Q96" i="10"/>
  <c r="R96" i="10"/>
  <c r="M97" i="10"/>
  <c r="N97" i="10"/>
  <c r="O97" i="10"/>
  <c r="P97" i="10"/>
  <c r="Q97" i="10"/>
  <c r="R97" i="10"/>
  <c r="M98" i="10"/>
  <c r="N98" i="10"/>
  <c r="O98" i="10"/>
  <c r="P98" i="10"/>
  <c r="Q98" i="10"/>
  <c r="R98" i="10"/>
  <c r="M99" i="10"/>
  <c r="N99" i="10"/>
  <c r="O99" i="10"/>
  <c r="P99" i="10"/>
  <c r="Q99" i="10"/>
  <c r="R99" i="10"/>
  <c r="M100" i="10"/>
  <c r="N100" i="10"/>
  <c r="O100" i="10"/>
  <c r="P100" i="10"/>
  <c r="Q100" i="10"/>
  <c r="R100" i="10"/>
  <c r="M101" i="10"/>
  <c r="N101" i="10"/>
  <c r="O101" i="10"/>
  <c r="P101" i="10"/>
  <c r="Q101" i="10"/>
  <c r="R101" i="10"/>
  <c r="M102" i="10"/>
  <c r="N102" i="10"/>
  <c r="O102" i="10"/>
  <c r="P102" i="10"/>
  <c r="Q102" i="10"/>
  <c r="R102" i="10"/>
  <c r="M103" i="10"/>
  <c r="N103" i="10"/>
  <c r="O103" i="10"/>
  <c r="P103" i="10"/>
  <c r="Q103" i="10"/>
  <c r="R103" i="10"/>
  <c r="M104" i="10"/>
  <c r="N104" i="10"/>
  <c r="O104" i="10"/>
  <c r="P104" i="10"/>
  <c r="Q104" i="10"/>
  <c r="R104" i="10"/>
  <c r="M105" i="10"/>
  <c r="N105" i="10"/>
  <c r="O105" i="10"/>
  <c r="P105" i="10"/>
  <c r="Q105" i="10"/>
  <c r="R105" i="10"/>
  <c r="M106" i="10"/>
  <c r="N106" i="10"/>
  <c r="O106" i="10"/>
  <c r="P106" i="10"/>
  <c r="Q106" i="10"/>
  <c r="R106" i="10"/>
  <c r="M107" i="10"/>
  <c r="N107" i="10"/>
  <c r="O107" i="10"/>
  <c r="P107" i="10"/>
  <c r="Q107" i="10"/>
  <c r="R107" i="10"/>
  <c r="M108" i="10"/>
  <c r="N108" i="10"/>
  <c r="O108" i="10"/>
  <c r="P108" i="10"/>
  <c r="Q108" i="10"/>
  <c r="R108" i="10"/>
  <c r="M109" i="10"/>
  <c r="N109" i="10"/>
  <c r="O109" i="10"/>
  <c r="P109" i="10"/>
  <c r="Q109" i="10"/>
  <c r="R109" i="10"/>
  <c r="M110" i="10"/>
  <c r="N110" i="10"/>
  <c r="O110" i="10"/>
  <c r="P110" i="10"/>
  <c r="Q110" i="10"/>
  <c r="R110" i="10"/>
  <c r="M111" i="10"/>
  <c r="N111" i="10"/>
  <c r="O111" i="10"/>
  <c r="P111" i="10"/>
  <c r="Q111" i="10"/>
  <c r="R111" i="10"/>
  <c r="M112" i="10"/>
  <c r="N112" i="10"/>
  <c r="O112" i="10"/>
  <c r="P112" i="10"/>
  <c r="Q112" i="10"/>
  <c r="R112" i="10"/>
  <c r="M113" i="10"/>
  <c r="N113" i="10"/>
  <c r="O113" i="10"/>
  <c r="P113" i="10"/>
  <c r="Q113" i="10"/>
  <c r="R113" i="10"/>
  <c r="M114" i="10"/>
  <c r="N114" i="10"/>
  <c r="O114" i="10"/>
  <c r="P114" i="10"/>
  <c r="Q114" i="10"/>
  <c r="R114" i="10"/>
  <c r="M115" i="10"/>
  <c r="N115" i="10"/>
  <c r="O115" i="10"/>
  <c r="P115" i="10"/>
  <c r="Q115" i="10"/>
  <c r="R115" i="10"/>
  <c r="M116" i="10"/>
  <c r="N116" i="10"/>
  <c r="O116" i="10"/>
  <c r="P116" i="10"/>
  <c r="Q116" i="10"/>
  <c r="R116" i="10"/>
  <c r="M117" i="10"/>
  <c r="N117" i="10"/>
  <c r="O117" i="10"/>
  <c r="P117" i="10"/>
  <c r="Q117" i="10"/>
  <c r="R117" i="10"/>
  <c r="M118" i="10"/>
  <c r="N118" i="10"/>
  <c r="O118" i="10"/>
  <c r="P118" i="10"/>
  <c r="Q118" i="10"/>
  <c r="R118" i="10"/>
  <c r="M119" i="10"/>
  <c r="N119" i="10"/>
  <c r="O119" i="10"/>
  <c r="P119" i="10"/>
  <c r="Q119" i="10"/>
  <c r="R119" i="10"/>
  <c r="M120" i="10"/>
  <c r="N120" i="10"/>
  <c r="O120" i="10"/>
  <c r="P120" i="10"/>
  <c r="Q120" i="10"/>
  <c r="R120" i="10"/>
  <c r="M121" i="10"/>
  <c r="N121" i="10"/>
  <c r="O121" i="10"/>
  <c r="P121" i="10"/>
  <c r="Q121" i="10"/>
  <c r="R121" i="10"/>
  <c r="M122" i="10"/>
  <c r="N122" i="10"/>
  <c r="O122" i="10"/>
  <c r="P122" i="10"/>
  <c r="Q122" i="10"/>
  <c r="R122" i="10"/>
  <c r="M123" i="10"/>
  <c r="N123" i="10"/>
  <c r="O123" i="10"/>
  <c r="P123" i="10"/>
  <c r="Q123" i="10"/>
  <c r="R123" i="10"/>
  <c r="M124" i="10"/>
  <c r="N124" i="10"/>
  <c r="O124" i="10"/>
  <c r="P124" i="10"/>
  <c r="Q124" i="10"/>
  <c r="R124" i="10"/>
  <c r="M125" i="10"/>
  <c r="N125" i="10"/>
  <c r="O125" i="10"/>
  <c r="P125" i="10"/>
  <c r="Q125" i="10"/>
  <c r="R125" i="10"/>
  <c r="M126" i="10"/>
  <c r="N126" i="10"/>
  <c r="O126" i="10"/>
  <c r="P126" i="10"/>
  <c r="Q126" i="10"/>
  <c r="R126" i="10"/>
  <c r="M127" i="10"/>
  <c r="N127" i="10"/>
  <c r="O127" i="10"/>
  <c r="P127" i="10"/>
  <c r="Q127" i="10"/>
  <c r="R127" i="10"/>
  <c r="M128" i="10"/>
  <c r="N128" i="10"/>
  <c r="O128" i="10"/>
  <c r="P128" i="10"/>
  <c r="Q128" i="10"/>
  <c r="R128" i="10"/>
  <c r="M129" i="10"/>
  <c r="N129" i="10"/>
  <c r="O129" i="10"/>
  <c r="P129" i="10"/>
  <c r="Q129" i="10"/>
  <c r="R129" i="10"/>
  <c r="M130" i="10"/>
  <c r="N130" i="10"/>
  <c r="O130" i="10"/>
  <c r="P130" i="10"/>
  <c r="Q130" i="10"/>
  <c r="R130" i="10"/>
  <c r="M131" i="10"/>
  <c r="N131" i="10"/>
  <c r="O131" i="10"/>
  <c r="P131" i="10"/>
  <c r="Q131" i="10"/>
  <c r="R131" i="10"/>
  <c r="M132" i="10"/>
  <c r="N132" i="10"/>
  <c r="O132" i="10"/>
  <c r="P132" i="10"/>
  <c r="Q132" i="10"/>
  <c r="R132" i="10"/>
  <c r="M133" i="10"/>
  <c r="N133" i="10"/>
  <c r="O133" i="10"/>
  <c r="P133" i="10"/>
  <c r="Q133" i="10"/>
  <c r="R133" i="10"/>
  <c r="M134" i="10"/>
  <c r="N134" i="10"/>
  <c r="O134" i="10"/>
  <c r="P134" i="10"/>
  <c r="Q134" i="10"/>
  <c r="R134" i="10"/>
  <c r="M135" i="10"/>
  <c r="N135" i="10"/>
  <c r="O135" i="10"/>
  <c r="P135" i="10"/>
  <c r="Q135" i="10"/>
  <c r="R135" i="10"/>
  <c r="M136" i="10"/>
  <c r="N136" i="10"/>
  <c r="O136" i="10"/>
  <c r="P136" i="10"/>
  <c r="Q136" i="10"/>
  <c r="R136" i="10"/>
  <c r="M137" i="10"/>
  <c r="N137" i="10"/>
  <c r="O137" i="10"/>
  <c r="P137" i="10"/>
  <c r="Q137" i="10"/>
  <c r="R137" i="10"/>
  <c r="M138" i="10"/>
  <c r="N138" i="10"/>
  <c r="O138" i="10"/>
  <c r="P138" i="10"/>
  <c r="Q138" i="10"/>
  <c r="R138" i="10"/>
  <c r="M139" i="10"/>
  <c r="N139" i="10"/>
  <c r="O139" i="10"/>
  <c r="P139" i="10"/>
  <c r="Q139" i="10"/>
  <c r="R139" i="10"/>
  <c r="M140" i="10"/>
  <c r="N140" i="10"/>
  <c r="O140" i="10"/>
  <c r="P140" i="10"/>
  <c r="Q140" i="10"/>
  <c r="R140" i="10"/>
  <c r="M141" i="10"/>
  <c r="N141" i="10"/>
  <c r="O141" i="10"/>
  <c r="P141" i="10"/>
  <c r="Q141" i="10"/>
  <c r="R141" i="10"/>
  <c r="M142" i="10"/>
  <c r="N142" i="10"/>
  <c r="O142" i="10"/>
  <c r="P142" i="10"/>
  <c r="Q142" i="10"/>
  <c r="R142" i="10"/>
  <c r="M143" i="10"/>
  <c r="N143" i="10"/>
  <c r="O143" i="10"/>
  <c r="P143" i="10"/>
  <c r="Q143" i="10"/>
  <c r="R143" i="10"/>
  <c r="M144" i="10"/>
  <c r="N144" i="10"/>
  <c r="O144" i="10"/>
  <c r="P144" i="10"/>
  <c r="Q144" i="10"/>
  <c r="R144" i="10"/>
  <c r="M145" i="10"/>
  <c r="N145" i="10"/>
  <c r="O145" i="10"/>
  <c r="P145" i="10"/>
  <c r="Q145" i="10"/>
  <c r="R145" i="10"/>
  <c r="M146" i="10"/>
  <c r="N146" i="10"/>
  <c r="O146" i="10"/>
  <c r="P146" i="10"/>
  <c r="Q146" i="10"/>
  <c r="R146" i="10"/>
  <c r="M147" i="10"/>
  <c r="N147" i="10"/>
  <c r="O147" i="10"/>
  <c r="P147" i="10"/>
  <c r="Q147" i="10"/>
  <c r="R147" i="10"/>
  <c r="M148" i="10"/>
  <c r="N148" i="10"/>
  <c r="O148" i="10"/>
  <c r="P148" i="10"/>
  <c r="Q148" i="10"/>
  <c r="R148" i="10"/>
  <c r="M149" i="10"/>
  <c r="N149" i="10"/>
  <c r="O149" i="10"/>
  <c r="P149" i="10"/>
  <c r="Q149" i="10"/>
  <c r="R149" i="10"/>
  <c r="M150" i="10"/>
  <c r="N150" i="10"/>
  <c r="O150" i="10"/>
  <c r="P150" i="10"/>
  <c r="Q150" i="10"/>
  <c r="R150" i="10"/>
  <c r="M151" i="10"/>
  <c r="N151" i="10"/>
  <c r="O151" i="10"/>
  <c r="P151" i="10"/>
  <c r="Q151" i="10"/>
  <c r="R151" i="10"/>
  <c r="M152" i="10"/>
  <c r="N152" i="10"/>
  <c r="O152" i="10"/>
  <c r="P152" i="10"/>
  <c r="Q152" i="10"/>
  <c r="R152" i="10"/>
  <c r="M153" i="10"/>
  <c r="N153" i="10"/>
  <c r="O153" i="10"/>
  <c r="P153" i="10"/>
  <c r="Q153" i="10"/>
  <c r="R153" i="10"/>
  <c r="M154" i="10"/>
  <c r="N154" i="10"/>
  <c r="O154" i="10"/>
  <c r="P154" i="10"/>
  <c r="Q154" i="10"/>
  <c r="R154" i="10"/>
  <c r="M155" i="10"/>
  <c r="N155" i="10"/>
  <c r="O155" i="10"/>
  <c r="P155" i="10"/>
  <c r="Q155" i="10"/>
  <c r="R155" i="10"/>
  <c r="M156" i="10"/>
  <c r="N156" i="10"/>
  <c r="O156" i="10"/>
  <c r="P156" i="10"/>
  <c r="Q156" i="10"/>
  <c r="R156" i="10"/>
  <c r="M157" i="10"/>
  <c r="N157" i="10"/>
  <c r="O157" i="10"/>
  <c r="P157" i="10"/>
  <c r="Q157" i="10"/>
  <c r="R157" i="10"/>
  <c r="M158" i="10"/>
  <c r="N158" i="10"/>
  <c r="O158" i="10"/>
  <c r="P158" i="10"/>
  <c r="Q158" i="10"/>
  <c r="R158" i="10"/>
  <c r="M159" i="10"/>
  <c r="N159" i="10"/>
  <c r="O159" i="10"/>
  <c r="P159" i="10"/>
  <c r="Q159" i="10"/>
  <c r="R159" i="10"/>
  <c r="M160" i="10"/>
  <c r="N160" i="10"/>
  <c r="O160" i="10"/>
  <c r="P160" i="10"/>
  <c r="Q160" i="10"/>
  <c r="R160" i="10"/>
  <c r="M161" i="10"/>
  <c r="N161" i="10"/>
  <c r="O161" i="10"/>
  <c r="P161" i="10"/>
  <c r="Q161" i="10"/>
  <c r="R161" i="10"/>
  <c r="M162" i="10"/>
  <c r="N162" i="10"/>
  <c r="O162" i="10"/>
  <c r="P162" i="10"/>
  <c r="Q162" i="10"/>
  <c r="R162" i="10"/>
  <c r="G3" i="35676"/>
  <c r="A4" i="35676"/>
  <c r="A5" i="35676"/>
  <c r="A6" i="35676"/>
  <c r="A7" i="35676"/>
  <c r="A8" i="35676"/>
  <c r="A9" i="35676"/>
  <c r="A10" i="35676"/>
  <c r="A11" i="35676"/>
  <c r="A12" i="35676"/>
  <c r="A13" i="35676"/>
  <c r="A14" i="35676"/>
  <c r="A15" i="35676"/>
  <c r="A16" i="35676"/>
  <c r="A17" i="35676"/>
  <c r="A18" i="35676"/>
  <c r="A19" i="35676"/>
  <c r="A20" i="35676"/>
  <c r="A21" i="35676"/>
  <c r="A22" i="35676"/>
  <c r="A23" i="35676"/>
  <c r="A24" i="35676"/>
  <c r="A25" i="35676"/>
  <c r="A26" i="35676"/>
  <c r="A27" i="35676"/>
  <c r="A28" i="35676"/>
  <c r="A29" i="35676"/>
  <c r="A30" i="35676"/>
  <c r="A31" i="35676"/>
  <c r="A32" i="35676"/>
  <c r="A33" i="35676"/>
  <c r="A34" i="35676"/>
  <c r="A35" i="35676"/>
  <c r="A36" i="35676"/>
  <c r="A37" i="35676"/>
  <c r="A38" i="35676"/>
  <c r="A39" i="35676"/>
  <c r="A40" i="35676"/>
  <c r="A41" i="35676"/>
  <c r="A42" i="35676"/>
  <c r="A43" i="35676"/>
  <c r="A44" i="35676"/>
  <c r="A45" i="35676"/>
  <c r="A46" i="35676"/>
  <c r="A47" i="35676"/>
  <c r="A48" i="35676"/>
  <c r="A49" i="35676"/>
  <c r="A50" i="35676"/>
  <c r="A51" i="35676"/>
  <c r="A52" i="35676"/>
  <c r="A53" i="35676"/>
  <c r="A54" i="35676"/>
  <c r="A55" i="35676"/>
  <c r="A56" i="35676"/>
  <c r="A57" i="35676"/>
  <c r="A58" i="35676"/>
  <c r="A59" i="35676"/>
  <c r="A60" i="35676"/>
  <c r="A61" i="35676"/>
  <c r="A62" i="35676"/>
  <c r="A63" i="35676"/>
  <c r="A64" i="35676"/>
  <c r="A65" i="35676"/>
  <c r="A66" i="35676"/>
  <c r="A67" i="35676"/>
  <c r="A68" i="35676"/>
  <c r="A69" i="35676"/>
  <c r="A70" i="35676"/>
  <c r="A71" i="35676"/>
  <c r="A72" i="35676"/>
  <c r="A73" i="35676"/>
  <c r="A74" i="35676"/>
  <c r="A75" i="35676"/>
  <c r="A76" i="35676"/>
  <c r="A77" i="35676"/>
  <c r="A78" i="35676"/>
  <c r="A79" i="35676"/>
  <c r="A80" i="35676"/>
  <c r="A81" i="35676"/>
  <c r="A82" i="35676"/>
  <c r="A83" i="35676"/>
  <c r="A84" i="35676"/>
  <c r="A85" i="35676"/>
  <c r="A86" i="35676"/>
  <c r="A87" i="35676"/>
  <c r="A88" i="35676"/>
  <c r="A89" i="35676"/>
  <c r="A90" i="35676"/>
  <c r="A91" i="35676"/>
  <c r="A92" i="35676"/>
  <c r="A93" i="35676"/>
  <c r="A94" i="35676"/>
  <c r="A95" i="35676"/>
  <c r="A96" i="35676"/>
  <c r="A97" i="35676"/>
  <c r="A98" i="35676"/>
  <c r="A99" i="35676"/>
  <c r="A100" i="35676"/>
  <c r="A101" i="35676"/>
  <c r="A102" i="35676"/>
  <c r="A103" i="35676"/>
  <c r="A104" i="35676"/>
  <c r="A105" i="35676"/>
  <c r="A106" i="35676"/>
  <c r="A107" i="35676"/>
  <c r="A108" i="35676"/>
  <c r="A109" i="35676"/>
  <c r="A110" i="35676"/>
  <c r="A111" i="35676"/>
  <c r="A112" i="35676"/>
  <c r="A113" i="35676"/>
  <c r="A114" i="35676"/>
  <c r="A115" i="35676"/>
  <c r="A116" i="35676"/>
  <c r="A117" i="35676"/>
  <c r="A118" i="35676"/>
  <c r="A119" i="35676"/>
  <c r="A120" i="35676"/>
  <c r="A121" i="35676"/>
  <c r="A122" i="35676"/>
  <c r="A123" i="35676"/>
  <c r="A124" i="35676"/>
  <c r="A125" i="35676"/>
  <c r="A126" i="35676"/>
  <c r="A127" i="35676"/>
  <c r="A128" i="35676"/>
  <c r="A129" i="35676"/>
  <c r="A130" i="35676"/>
  <c r="A131" i="35676"/>
  <c r="A132" i="35676"/>
  <c r="A133" i="35676"/>
  <c r="A134" i="35676"/>
  <c r="A135" i="35676"/>
  <c r="A136" i="35676"/>
  <c r="A137" i="35676"/>
  <c r="A138" i="35676"/>
  <c r="A139" i="35676"/>
  <c r="A140" i="35676"/>
  <c r="A141" i="35676"/>
  <c r="A142" i="35676"/>
  <c r="A143" i="35676"/>
  <c r="A144" i="35676"/>
  <c r="A145" i="35676"/>
  <c r="A146" i="35676"/>
  <c r="A147" i="35676"/>
  <c r="A148" i="35676"/>
  <c r="A149" i="35676"/>
  <c r="A150" i="35676"/>
  <c r="A151" i="35676"/>
  <c r="A152" i="35676"/>
  <c r="A153" i="35676"/>
  <c r="A154" i="35676"/>
  <c r="A155" i="35676"/>
  <c r="A156" i="35676"/>
  <c r="A157" i="35676"/>
  <c r="A158" i="35676"/>
  <c r="A159" i="35676"/>
  <c r="A160" i="35676"/>
  <c r="A161" i="35676"/>
  <c r="A162" i="35676"/>
  <c r="A163" i="35676"/>
  <c r="A164" i="35676"/>
  <c r="A165" i="35676"/>
  <c r="A166" i="35676"/>
  <c r="A167" i="35676"/>
  <c r="A168" i="35676"/>
  <c r="A169" i="35676"/>
  <c r="A170" i="35676"/>
  <c r="A171" i="35676"/>
  <c r="A172" i="35676"/>
  <c r="A173" i="35676"/>
  <c r="A174" i="35676"/>
  <c r="A175" i="35676"/>
  <c r="A176" i="35676"/>
  <c r="A177" i="35676"/>
  <c r="A178" i="35676"/>
  <c r="A179" i="35676"/>
  <c r="A180" i="35676"/>
  <c r="A181" i="35676"/>
  <c r="A182" i="35676"/>
  <c r="A183" i="35676"/>
  <c r="A184" i="35676"/>
  <c r="A185" i="35676"/>
  <c r="A186" i="35676"/>
  <c r="A187" i="35676"/>
  <c r="A188" i="35676"/>
  <c r="A189" i="35676"/>
  <c r="A190" i="35676"/>
  <c r="A191" i="35676"/>
  <c r="A192" i="35676"/>
  <c r="A193" i="35676"/>
  <c r="A194" i="35676"/>
  <c r="A195" i="35676"/>
  <c r="A196" i="35676"/>
  <c r="A197" i="35676"/>
  <c r="A198" i="35676"/>
  <c r="A199" i="35676"/>
  <c r="A200" i="35676"/>
  <c r="A201" i="35676"/>
  <c r="A202" i="35676"/>
  <c r="A203" i="35676"/>
  <c r="A204" i="35676"/>
  <c r="A205" i="35676"/>
  <c r="A206" i="35676"/>
  <c r="A207" i="35676"/>
  <c r="A208" i="35676"/>
  <c r="A209" i="35676"/>
  <c r="A210" i="35676"/>
  <c r="A211" i="35676"/>
  <c r="A212" i="35676"/>
  <c r="A213" i="35676"/>
  <c r="A214" i="35676"/>
  <c r="A215" i="35676"/>
  <c r="A216" i="35676"/>
  <c r="A217" i="35676"/>
  <c r="A218" i="35676"/>
  <c r="A219" i="35676"/>
  <c r="A220" i="35676"/>
  <c r="A221" i="35676"/>
  <c r="A222" i="35676"/>
  <c r="A223" i="35676"/>
  <c r="A224" i="35676"/>
  <c r="A225" i="35676"/>
  <c r="A226" i="35676"/>
  <c r="A227" i="35676"/>
  <c r="A228" i="35676"/>
  <c r="A229" i="35676"/>
  <c r="A230" i="35676"/>
  <c r="A231" i="35676"/>
  <c r="A232" i="35676"/>
  <c r="A233" i="35676"/>
  <c r="A234" i="35676"/>
  <c r="A235" i="35676"/>
  <c r="A236" i="35676"/>
  <c r="A237" i="35676"/>
  <c r="A238" i="35676"/>
  <c r="A239" i="35676"/>
  <c r="A240" i="35676"/>
  <c r="A241" i="35676"/>
  <c r="A242" i="35676"/>
  <c r="A243" i="35676"/>
  <c r="A244" i="35676"/>
  <c r="A245" i="35676"/>
  <c r="A246" i="35676"/>
  <c r="A247" i="35676"/>
  <c r="A248" i="35676"/>
  <c r="A249" i="35676"/>
  <c r="A250" i="35676"/>
  <c r="A251" i="35676"/>
  <c r="A252" i="35676"/>
  <c r="A253" i="35676"/>
  <c r="A254" i="35676"/>
  <c r="A255" i="35676"/>
  <c r="A256" i="35676"/>
  <c r="A257" i="35676"/>
  <c r="A258" i="35676"/>
  <c r="A259" i="35676"/>
  <c r="A260" i="35676"/>
  <c r="A261" i="35676"/>
  <c r="A8" i="12"/>
  <c r="B8" i="12"/>
  <c r="D8" i="12"/>
  <c r="E8" i="12"/>
  <c r="H8" i="12"/>
  <c r="L8" i="12"/>
  <c r="N8" i="12"/>
  <c r="O8" i="12"/>
  <c r="P8" i="12"/>
  <c r="V8" i="12"/>
  <c r="W8" i="12"/>
  <c r="Z8" i="12"/>
  <c r="AA8" i="12"/>
  <c r="AC8" i="12"/>
  <c r="AI8" i="12"/>
  <c r="AJ8" i="12"/>
  <c r="AK8" i="12"/>
  <c r="AN8" i="12"/>
  <c r="AO8" i="12"/>
  <c r="AP8" i="12"/>
  <c r="AR8" i="12"/>
  <c r="AS8" i="12"/>
  <c r="AU8" i="12"/>
  <c r="AV8" i="12"/>
  <c r="A9" i="12"/>
  <c r="B9" i="12"/>
  <c r="D9" i="12"/>
  <c r="E9" i="12"/>
  <c r="G9" i="12"/>
  <c r="H9" i="12"/>
  <c r="L9" i="12"/>
  <c r="N9" i="12"/>
  <c r="O9" i="12"/>
  <c r="P9" i="12"/>
  <c r="V9" i="12"/>
  <c r="W9" i="12"/>
  <c r="Z9" i="12"/>
  <c r="AA9" i="12"/>
  <c r="AC9" i="12"/>
  <c r="AI9" i="12"/>
  <c r="AJ9" i="12"/>
  <c r="AK9" i="12"/>
  <c r="AN9" i="12"/>
  <c r="AO9" i="12"/>
  <c r="AP9" i="12"/>
  <c r="AR9" i="12"/>
  <c r="AS9" i="12"/>
  <c r="AU9" i="12"/>
  <c r="AV9" i="12"/>
  <c r="A10" i="12"/>
  <c r="B10" i="12"/>
  <c r="D10" i="12"/>
  <c r="E10" i="12"/>
  <c r="G10" i="12"/>
  <c r="H10" i="12"/>
  <c r="L10" i="12"/>
  <c r="N10" i="12"/>
  <c r="O10" i="12"/>
  <c r="P10" i="12"/>
  <c r="V10" i="12"/>
  <c r="W10" i="12"/>
  <c r="Z10" i="12"/>
  <c r="AA10" i="12"/>
  <c r="AC10" i="12"/>
  <c r="AI10" i="12"/>
  <c r="AJ10" i="12"/>
  <c r="AK10" i="12"/>
  <c r="AN10" i="12"/>
  <c r="AO10" i="12"/>
  <c r="AP10" i="12"/>
  <c r="AR10" i="12"/>
  <c r="AS10" i="12"/>
  <c r="AU10" i="12"/>
  <c r="AV10" i="12"/>
  <c r="A11" i="12"/>
  <c r="B11" i="12"/>
  <c r="D11" i="12"/>
  <c r="E11" i="12"/>
  <c r="G11" i="12"/>
  <c r="H11" i="12"/>
  <c r="L11" i="12"/>
  <c r="N11" i="12"/>
  <c r="O11" i="12"/>
  <c r="P11" i="12"/>
  <c r="V11" i="12"/>
  <c r="W11" i="12"/>
  <c r="Z11" i="12"/>
  <c r="AA11" i="12"/>
  <c r="AC11" i="12"/>
  <c r="AI11" i="12"/>
  <c r="AJ11" i="12"/>
  <c r="AK11" i="12"/>
  <c r="AN11" i="12"/>
  <c r="AO11" i="12"/>
  <c r="AP11" i="12"/>
  <c r="AR11" i="12"/>
  <c r="AS11" i="12"/>
  <c r="AU11" i="12"/>
  <c r="AV11" i="12"/>
  <c r="A12" i="12"/>
  <c r="B12" i="12"/>
  <c r="D12" i="12"/>
  <c r="E12" i="12"/>
  <c r="G12" i="12"/>
  <c r="H12" i="12"/>
  <c r="L12" i="12"/>
  <c r="N12" i="12"/>
  <c r="O12" i="12"/>
  <c r="P12" i="12"/>
  <c r="V12" i="12"/>
  <c r="W12" i="12"/>
  <c r="Z12" i="12"/>
  <c r="AA12" i="12"/>
  <c r="AC12" i="12"/>
  <c r="AI12" i="12"/>
  <c r="AJ12" i="12"/>
  <c r="AK12" i="12"/>
  <c r="AN12" i="12"/>
  <c r="AO12" i="12"/>
  <c r="AP12" i="12"/>
  <c r="AR12" i="12"/>
  <c r="AS12" i="12"/>
  <c r="AU12" i="12"/>
  <c r="AV12" i="12"/>
  <c r="A13" i="12"/>
  <c r="B13" i="12"/>
  <c r="D13" i="12"/>
  <c r="E13" i="12"/>
  <c r="G13" i="12"/>
  <c r="H13" i="12"/>
  <c r="L13" i="12"/>
  <c r="N13" i="12"/>
  <c r="O13" i="12"/>
  <c r="P13" i="12"/>
  <c r="V13" i="12"/>
  <c r="W13" i="12"/>
  <c r="Z13" i="12"/>
  <c r="AA13" i="12"/>
  <c r="AC13" i="12"/>
  <c r="AI13" i="12"/>
  <c r="AJ13" i="12"/>
  <c r="AK13" i="12"/>
  <c r="AN13" i="12"/>
  <c r="AO13" i="12"/>
  <c r="AP13" i="12"/>
  <c r="AR13" i="12"/>
  <c r="AS13" i="12"/>
  <c r="AU13" i="12"/>
  <c r="AV13" i="12"/>
  <c r="A14" i="12"/>
  <c r="B14" i="12"/>
  <c r="D14" i="12"/>
  <c r="E14" i="12"/>
  <c r="G14" i="12"/>
  <c r="H14" i="12"/>
  <c r="L14" i="12"/>
  <c r="N14" i="12"/>
  <c r="O14" i="12"/>
  <c r="P14" i="12"/>
  <c r="V14" i="12"/>
  <c r="W14" i="12"/>
  <c r="Z14" i="12"/>
  <c r="AA14" i="12"/>
  <c r="AC14" i="12"/>
  <c r="AI14" i="12"/>
  <c r="AJ14" i="12"/>
  <c r="AK14" i="12"/>
  <c r="AN14" i="12"/>
  <c r="AO14" i="12"/>
  <c r="AP14" i="12"/>
  <c r="AR14" i="12"/>
  <c r="AS14" i="12"/>
  <c r="AU14" i="12"/>
  <c r="AV14" i="12"/>
  <c r="A15" i="12"/>
  <c r="B15" i="12"/>
  <c r="D15" i="12"/>
  <c r="E15" i="12"/>
  <c r="G15" i="12"/>
  <c r="H15" i="12"/>
  <c r="L15" i="12"/>
  <c r="N15" i="12"/>
  <c r="O15" i="12"/>
  <c r="P15" i="12"/>
  <c r="V15" i="12"/>
  <c r="W15" i="12"/>
  <c r="Z15" i="12"/>
  <c r="AA15" i="12"/>
  <c r="AC15" i="12"/>
  <c r="AI15" i="12"/>
  <c r="AJ15" i="12"/>
  <c r="AK15" i="12"/>
  <c r="AN15" i="12"/>
  <c r="AO15" i="12"/>
  <c r="AP15" i="12"/>
  <c r="AR15" i="12"/>
  <c r="AS15" i="12"/>
  <c r="AU15" i="12"/>
  <c r="AV15" i="12"/>
  <c r="A16" i="12"/>
  <c r="B16" i="12"/>
  <c r="D16" i="12"/>
  <c r="E16" i="12"/>
  <c r="G16" i="12"/>
  <c r="H16" i="12"/>
  <c r="L16" i="12"/>
  <c r="N16" i="12"/>
  <c r="O16" i="12"/>
  <c r="P16" i="12"/>
  <c r="V16" i="12"/>
  <c r="W16" i="12"/>
  <c r="Z16" i="12"/>
  <c r="AA16" i="12"/>
  <c r="AC16" i="12"/>
  <c r="AI16" i="12"/>
  <c r="AJ16" i="12"/>
  <c r="AK16" i="12"/>
  <c r="AN16" i="12"/>
  <c r="AO16" i="12"/>
  <c r="AP16" i="12"/>
  <c r="AR16" i="12"/>
  <c r="AS16" i="12"/>
  <c r="AU16" i="12"/>
  <c r="AV16" i="12"/>
  <c r="A17" i="12"/>
  <c r="B17" i="12"/>
  <c r="D17" i="12"/>
  <c r="E17" i="12"/>
  <c r="G17" i="12"/>
  <c r="H17" i="12"/>
  <c r="L17" i="12"/>
  <c r="N17" i="12"/>
  <c r="O17" i="12"/>
  <c r="P17" i="12"/>
  <c r="V17" i="12"/>
  <c r="W17" i="12"/>
  <c r="Z17" i="12"/>
  <c r="AA17" i="12"/>
  <c r="AC17" i="12"/>
  <c r="AI17" i="12"/>
  <c r="AJ17" i="12"/>
  <c r="AK17" i="12"/>
  <c r="AN17" i="12"/>
  <c r="AO17" i="12"/>
  <c r="AP17" i="12"/>
  <c r="AR17" i="12"/>
  <c r="AS17" i="12"/>
  <c r="AU17" i="12"/>
  <c r="AV17" i="12"/>
  <c r="A18" i="12"/>
  <c r="B18" i="12"/>
  <c r="D18" i="12"/>
  <c r="E18" i="12"/>
  <c r="G18" i="12"/>
  <c r="H18" i="12"/>
  <c r="L18" i="12"/>
  <c r="N18" i="12"/>
  <c r="O18" i="12"/>
  <c r="P18" i="12"/>
  <c r="V18" i="12"/>
  <c r="W18" i="12"/>
  <c r="Z18" i="12"/>
  <c r="AA18" i="12"/>
  <c r="AC18" i="12"/>
  <c r="AI18" i="12"/>
  <c r="AJ18" i="12"/>
  <c r="AK18" i="12"/>
  <c r="AN18" i="12"/>
  <c r="AO18" i="12"/>
  <c r="AP18" i="12"/>
  <c r="AR18" i="12"/>
  <c r="AS18" i="12"/>
  <c r="AU18" i="12"/>
  <c r="AV18" i="12"/>
  <c r="A19" i="12"/>
  <c r="B19" i="12"/>
  <c r="D19" i="12"/>
  <c r="E19" i="12"/>
  <c r="G19" i="12"/>
  <c r="H19" i="12"/>
  <c r="L19" i="12"/>
  <c r="N19" i="12"/>
  <c r="O19" i="12"/>
  <c r="P19" i="12"/>
  <c r="V19" i="12"/>
  <c r="W19" i="12"/>
  <c r="Z19" i="12"/>
  <c r="AA19" i="12"/>
  <c r="AC19" i="12"/>
  <c r="AI19" i="12"/>
  <c r="AJ19" i="12"/>
  <c r="AK19" i="12"/>
  <c r="AN19" i="12"/>
  <c r="AO19" i="12"/>
  <c r="AP19" i="12"/>
  <c r="AR19" i="12"/>
  <c r="AS19" i="12"/>
  <c r="AU19" i="12"/>
  <c r="AV19" i="12"/>
  <c r="A20" i="12"/>
  <c r="B20" i="12"/>
  <c r="D20" i="12"/>
  <c r="E20" i="12"/>
  <c r="G20" i="12"/>
  <c r="H20" i="12"/>
  <c r="L20" i="12"/>
  <c r="N20" i="12"/>
  <c r="O20" i="12"/>
  <c r="P20" i="12"/>
  <c r="V20" i="12"/>
  <c r="W20" i="12"/>
  <c r="Z20" i="12"/>
  <c r="AA20" i="12"/>
  <c r="AC20" i="12"/>
  <c r="AI20" i="12"/>
  <c r="AJ20" i="12"/>
  <c r="AK20" i="12"/>
  <c r="AN20" i="12"/>
  <c r="AO20" i="12"/>
  <c r="AP20" i="12"/>
  <c r="AR20" i="12"/>
  <c r="AS20" i="12"/>
  <c r="AU20" i="12"/>
  <c r="AV20" i="12"/>
  <c r="A21" i="12"/>
  <c r="B21" i="12"/>
  <c r="D21" i="12"/>
  <c r="E21" i="12"/>
  <c r="G21" i="12"/>
  <c r="H21" i="12"/>
  <c r="L21" i="12"/>
  <c r="N21" i="12"/>
  <c r="O21" i="12"/>
  <c r="P21" i="12"/>
  <c r="V21" i="12"/>
  <c r="W21" i="12"/>
  <c r="Z21" i="12"/>
  <c r="AA21" i="12"/>
  <c r="AC21" i="12"/>
  <c r="AI21" i="12"/>
  <c r="AJ21" i="12"/>
  <c r="AK21" i="12"/>
  <c r="AN21" i="12"/>
  <c r="AO21" i="12"/>
  <c r="AP21" i="12"/>
  <c r="AR21" i="12"/>
  <c r="AS21" i="12"/>
  <c r="AU21" i="12"/>
  <c r="AV21" i="12"/>
  <c r="A22" i="12"/>
  <c r="B22" i="12"/>
  <c r="D22" i="12"/>
  <c r="E22" i="12"/>
  <c r="G22" i="12"/>
  <c r="H22" i="12"/>
  <c r="L22" i="12"/>
  <c r="N22" i="12"/>
  <c r="O22" i="12"/>
  <c r="P22" i="12"/>
  <c r="V22" i="12"/>
  <c r="W22" i="12"/>
  <c r="Z22" i="12"/>
  <c r="AA22" i="12"/>
  <c r="AC22" i="12"/>
  <c r="AI22" i="12"/>
  <c r="AJ22" i="12"/>
  <c r="AK22" i="12"/>
  <c r="AN22" i="12"/>
  <c r="AO22" i="12"/>
  <c r="AP22" i="12"/>
  <c r="AR22" i="12"/>
  <c r="AS22" i="12"/>
  <c r="AU22" i="12"/>
  <c r="AV22" i="12"/>
  <c r="A23" i="12"/>
  <c r="B23" i="12"/>
  <c r="D23" i="12"/>
  <c r="E23" i="12"/>
  <c r="G23" i="12"/>
  <c r="H23" i="12"/>
  <c r="L23" i="12"/>
  <c r="N23" i="12"/>
  <c r="O23" i="12"/>
  <c r="P23" i="12"/>
  <c r="V23" i="12"/>
  <c r="W23" i="12"/>
  <c r="Z23" i="12"/>
  <c r="AA23" i="12"/>
  <c r="AC23" i="12"/>
  <c r="AI23" i="12"/>
  <c r="AJ23" i="12"/>
  <c r="AK23" i="12"/>
  <c r="AN23" i="12"/>
  <c r="AO23" i="12"/>
  <c r="AP23" i="12"/>
  <c r="AR23" i="12"/>
  <c r="AS23" i="12"/>
  <c r="AU23" i="12"/>
  <c r="AV23" i="12"/>
  <c r="A24" i="12"/>
  <c r="B24" i="12"/>
  <c r="D24" i="12"/>
  <c r="E24" i="12"/>
  <c r="G24" i="12"/>
  <c r="H24" i="12"/>
  <c r="L24" i="12"/>
  <c r="N24" i="12"/>
  <c r="O24" i="12"/>
  <c r="P24" i="12"/>
  <c r="V24" i="12"/>
  <c r="W24" i="12"/>
  <c r="Z24" i="12"/>
  <c r="AA24" i="12"/>
  <c r="AC24" i="12"/>
  <c r="AI24" i="12"/>
  <c r="AJ24" i="12"/>
  <c r="AK24" i="12"/>
  <c r="AN24" i="12"/>
  <c r="AO24" i="12"/>
  <c r="AP24" i="12"/>
  <c r="AR24" i="12"/>
  <c r="AS24" i="12"/>
  <c r="AU24" i="12"/>
  <c r="AV24" i="12"/>
  <c r="A25" i="12"/>
  <c r="B25" i="12"/>
  <c r="D25" i="12"/>
  <c r="E25" i="12"/>
  <c r="G25" i="12"/>
  <c r="H25" i="12"/>
  <c r="L25" i="12"/>
  <c r="N25" i="12"/>
  <c r="O25" i="12"/>
  <c r="P25" i="12"/>
  <c r="V25" i="12"/>
  <c r="W25" i="12"/>
  <c r="Z25" i="12"/>
  <c r="AA25" i="12"/>
  <c r="AC25" i="12"/>
  <c r="AI25" i="12"/>
  <c r="AJ25" i="12"/>
  <c r="AK25" i="12"/>
  <c r="AN25" i="12"/>
  <c r="AO25" i="12"/>
  <c r="AP25" i="12"/>
  <c r="AR25" i="12"/>
  <c r="AS25" i="12"/>
  <c r="AU25" i="12"/>
  <c r="AV25" i="12"/>
  <c r="A26" i="12"/>
  <c r="B26" i="12"/>
  <c r="D26" i="12"/>
  <c r="E26" i="12"/>
  <c r="G26" i="12"/>
  <c r="H26" i="12"/>
  <c r="L26" i="12"/>
  <c r="N26" i="12"/>
  <c r="O26" i="12"/>
  <c r="P26" i="12"/>
  <c r="V26" i="12"/>
  <c r="W26" i="12"/>
  <c r="Z26" i="12"/>
  <c r="AA26" i="12"/>
  <c r="AC26" i="12"/>
  <c r="AI26" i="12"/>
  <c r="AJ26" i="12"/>
  <c r="AK26" i="12"/>
  <c r="AN26" i="12"/>
  <c r="AO26" i="12"/>
  <c r="AP26" i="12"/>
  <c r="AR26" i="12"/>
  <c r="AS26" i="12"/>
  <c r="AU26" i="12"/>
  <c r="AV26" i="12"/>
  <c r="A27" i="12"/>
  <c r="B27" i="12"/>
  <c r="D27" i="12"/>
  <c r="E27" i="12"/>
  <c r="G27" i="12"/>
  <c r="H27" i="12"/>
  <c r="L27" i="12"/>
  <c r="N27" i="12"/>
  <c r="O27" i="12"/>
  <c r="P27" i="12"/>
  <c r="V27" i="12"/>
  <c r="W27" i="12"/>
  <c r="Z27" i="12"/>
  <c r="AA27" i="12"/>
  <c r="AC27" i="12"/>
  <c r="AI27" i="12"/>
  <c r="AJ27" i="12"/>
  <c r="AK27" i="12"/>
  <c r="AN27" i="12"/>
  <c r="AO27" i="12"/>
  <c r="AP27" i="12"/>
  <c r="AR27" i="12"/>
  <c r="AS27" i="12"/>
  <c r="AU27" i="12"/>
  <c r="AV27" i="12"/>
  <c r="A28" i="12"/>
  <c r="B28" i="12"/>
  <c r="D28" i="12"/>
  <c r="E28" i="12"/>
  <c r="G28" i="12"/>
  <c r="H28" i="12"/>
  <c r="L28" i="12"/>
  <c r="N28" i="12"/>
  <c r="O28" i="12"/>
  <c r="P28" i="12"/>
  <c r="V28" i="12"/>
  <c r="W28" i="12"/>
  <c r="Z28" i="12"/>
  <c r="AA28" i="12"/>
  <c r="AC28" i="12"/>
  <c r="AI28" i="12"/>
  <c r="AJ28" i="12"/>
  <c r="AK28" i="12"/>
  <c r="AN28" i="12"/>
  <c r="AO28" i="12"/>
  <c r="AP28" i="12"/>
  <c r="AR28" i="12"/>
  <c r="AS28" i="12"/>
  <c r="AU28" i="12"/>
  <c r="AV28" i="12"/>
  <c r="A29" i="12"/>
  <c r="B29" i="12"/>
  <c r="D29" i="12"/>
  <c r="E29" i="12"/>
  <c r="G29" i="12"/>
  <c r="H29" i="12"/>
  <c r="L29" i="12"/>
  <c r="N29" i="12"/>
  <c r="O29" i="12"/>
  <c r="P29" i="12"/>
  <c r="V29" i="12"/>
  <c r="W29" i="12"/>
  <c r="Z29" i="12"/>
  <c r="AA29" i="12"/>
  <c r="AC29" i="12"/>
  <c r="AI29" i="12"/>
  <c r="AJ29" i="12"/>
  <c r="AK29" i="12"/>
  <c r="AN29" i="12"/>
  <c r="AO29" i="12"/>
  <c r="AP29" i="12"/>
  <c r="AR29" i="12"/>
  <c r="AS29" i="12"/>
  <c r="AU29" i="12"/>
  <c r="AV29" i="12"/>
  <c r="A30" i="12"/>
  <c r="B30" i="12"/>
  <c r="D30" i="12"/>
  <c r="E30" i="12"/>
  <c r="G30" i="12"/>
  <c r="H30" i="12"/>
  <c r="L30" i="12"/>
  <c r="N30" i="12"/>
  <c r="O30" i="12"/>
  <c r="P30" i="12"/>
  <c r="V30" i="12"/>
  <c r="W30" i="12"/>
  <c r="Z30" i="12"/>
  <c r="AA30" i="12"/>
  <c r="AC30" i="12"/>
  <c r="AI30" i="12"/>
  <c r="AJ30" i="12"/>
  <c r="AK30" i="12"/>
  <c r="AN30" i="12"/>
  <c r="AO30" i="12"/>
  <c r="AP30" i="12"/>
  <c r="AR30" i="12"/>
  <c r="AS30" i="12"/>
  <c r="AU30" i="12"/>
  <c r="AV30" i="12"/>
  <c r="A31" i="12"/>
  <c r="B31" i="12"/>
  <c r="D31" i="12"/>
  <c r="E31" i="12"/>
  <c r="G31" i="12"/>
  <c r="H31" i="12"/>
  <c r="L31" i="12"/>
  <c r="N31" i="12"/>
  <c r="O31" i="12"/>
  <c r="P31" i="12"/>
  <c r="V31" i="12"/>
  <c r="W31" i="12"/>
  <c r="Z31" i="12"/>
  <c r="AA31" i="12"/>
  <c r="AC31" i="12"/>
  <c r="AI31" i="12"/>
  <c r="AJ31" i="12"/>
  <c r="AK31" i="12"/>
  <c r="AN31" i="12"/>
  <c r="AO31" i="12"/>
  <c r="AP31" i="12"/>
  <c r="AR31" i="12"/>
  <c r="AS31" i="12"/>
  <c r="AU31" i="12"/>
  <c r="AV31" i="12"/>
  <c r="A32" i="12"/>
  <c r="B32" i="12"/>
  <c r="D32" i="12"/>
  <c r="E32" i="12"/>
  <c r="G32" i="12"/>
  <c r="H32" i="12"/>
  <c r="L32" i="12"/>
  <c r="N32" i="12"/>
  <c r="O32" i="12"/>
  <c r="P32" i="12"/>
  <c r="V32" i="12"/>
  <c r="W32" i="12"/>
  <c r="Z32" i="12"/>
  <c r="AA32" i="12"/>
  <c r="AC32" i="12"/>
  <c r="AI32" i="12"/>
  <c r="AJ32" i="12"/>
  <c r="AK32" i="12"/>
  <c r="AN32" i="12"/>
  <c r="AO32" i="12"/>
  <c r="AP32" i="12"/>
  <c r="AR32" i="12"/>
  <c r="AS32" i="12"/>
  <c r="AU32" i="12"/>
  <c r="AV32" i="12"/>
  <c r="A33" i="12"/>
  <c r="B33" i="12"/>
  <c r="D33" i="12"/>
  <c r="E33" i="12"/>
  <c r="G33" i="12"/>
  <c r="H33" i="12"/>
  <c r="L33" i="12"/>
  <c r="N33" i="12"/>
  <c r="O33" i="12"/>
  <c r="P33" i="12"/>
  <c r="V33" i="12"/>
  <c r="W33" i="12"/>
  <c r="Z33" i="12"/>
  <c r="AA33" i="12"/>
  <c r="AC33" i="12"/>
  <c r="AI33" i="12"/>
  <c r="AJ33" i="12"/>
  <c r="AK33" i="12"/>
  <c r="AN33" i="12"/>
  <c r="AO33" i="12"/>
  <c r="AP33" i="12"/>
  <c r="AR33" i="12"/>
  <c r="AS33" i="12"/>
  <c r="AU33" i="12"/>
  <c r="AV33" i="12"/>
  <c r="A34" i="12"/>
  <c r="B34" i="12"/>
  <c r="D34" i="12"/>
  <c r="E34" i="12"/>
  <c r="G34" i="12"/>
  <c r="H34" i="12"/>
  <c r="L34" i="12"/>
  <c r="N34" i="12"/>
  <c r="O34" i="12"/>
  <c r="P34" i="12"/>
  <c r="V34" i="12"/>
  <c r="W34" i="12"/>
  <c r="Z34" i="12"/>
  <c r="AA34" i="12"/>
  <c r="AC34" i="12"/>
  <c r="AI34" i="12"/>
  <c r="AJ34" i="12"/>
  <c r="AK34" i="12"/>
  <c r="AN34" i="12"/>
  <c r="AO34" i="12"/>
  <c r="AP34" i="12"/>
  <c r="AR34" i="12"/>
  <c r="AS34" i="12"/>
  <c r="AU34" i="12"/>
  <c r="AV34" i="12"/>
  <c r="A35" i="12"/>
  <c r="B35" i="12"/>
  <c r="D35" i="12"/>
  <c r="E35" i="12"/>
  <c r="G35" i="12"/>
  <c r="H35" i="12"/>
  <c r="L35" i="12"/>
  <c r="N35" i="12"/>
  <c r="O35" i="12"/>
  <c r="P35" i="12"/>
  <c r="V35" i="12"/>
  <c r="W35" i="12"/>
  <c r="Z35" i="12"/>
  <c r="AA35" i="12"/>
  <c r="AC35" i="12"/>
  <c r="AI35" i="12"/>
  <c r="AJ35" i="12"/>
  <c r="AK35" i="12"/>
  <c r="AN35" i="12"/>
  <c r="AO35" i="12"/>
  <c r="AP35" i="12"/>
  <c r="AR35" i="12"/>
  <c r="AS35" i="12"/>
  <c r="AU35" i="12"/>
  <c r="AV35" i="12"/>
  <c r="A36" i="12"/>
  <c r="B36" i="12"/>
  <c r="D36" i="12"/>
  <c r="E36" i="12"/>
  <c r="G36" i="12"/>
  <c r="H36" i="12"/>
  <c r="L36" i="12"/>
  <c r="N36" i="12"/>
  <c r="O36" i="12"/>
  <c r="P36" i="12"/>
  <c r="V36" i="12"/>
  <c r="W36" i="12"/>
  <c r="Z36" i="12"/>
  <c r="AA36" i="12"/>
  <c r="AC36" i="12"/>
  <c r="AI36" i="12"/>
  <c r="AJ36" i="12"/>
  <c r="AK36" i="12"/>
  <c r="AN36" i="12"/>
  <c r="AO36" i="12"/>
  <c r="AP36" i="12"/>
  <c r="AR36" i="12"/>
  <c r="AS36" i="12"/>
  <c r="AU36" i="12"/>
  <c r="AV36" i="12"/>
  <c r="A37" i="12"/>
  <c r="B37" i="12"/>
  <c r="D37" i="12"/>
  <c r="E37" i="12"/>
  <c r="G37" i="12"/>
  <c r="H37" i="12"/>
  <c r="L37" i="12"/>
  <c r="N37" i="12"/>
  <c r="O37" i="12"/>
  <c r="P37" i="12"/>
  <c r="V37" i="12"/>
  <c r="W37" i="12"/>
  <c r="Z37" i="12"/>
  <c r="AA37" i="12"/>
  <c r="AC37" i="12"/>
  <c r="AI37" i="12"/>
  <c r="AJ37" i="12"/>
  <c r="AK37" i="12"/>
  <c r="AN37" i="12"/>
  <c r="AO37" i="12"/>
  <c r="AP37" i="12"/>
  <c r="AR37" i="12"/>
  <c r="AS37" i="12"/>
  <c r="AU37" i="12"/>
  <c r="AV37" i="12"/>
  <c r="A38" i="12"/>
  <c r="B38" i="12"/>
  <c r="D38" i="12"/>
  <c r="E38" i="12"/>
  <c r="G38" i="12"/>
  <c r="H38" i="12"/>
  <c r="L38" i="12"/>
  <c r="N38" i="12"/>
  <c r="O38" i="12"/>
  <c r="P38" i="12"/>
  <c r="V38" i="12"/>
  <c r="W38" i="12"/>
  <c r="Z38" i="12"/>
  <c r="AA38" i="12"/>
  <c r="AC38" i="12"/>
  <c r="AI38" i="12"/>
  <c r="AJ38" i="12"/>
  <c r="AK38" i="12"/>
  <c r="AN38" i="12"/>
  <c r="AO38" i="12"/>
  <c r="AP38" i="12"/>
  <c r="AR38" i="12"/>
  <c r="AS38" i="12"/>
  <c r="AU38" i="12"/>
  <c r="AV38" i="12"/>
  <c r="A39" i="12"/>
  <c r="B39" i="12"/>
  <c r="D39" i="12"/>
  <c r="E39" i="12"/>
  <c r="G39" i="12"/>
  <c r="H39" i="12"/>
  <c r="L39" i="12"/>
  <c r="N39" i="12"/>
  <c r="O39" i="12"/>
  <c r="P39" i="12"/>
  <c r="V39" i="12"/>
  <c r="W39" i="12"/>
  <c r="Z39" i="12"/>
  <c r="AA39" i="12"/>
  <c r="AC39" i="12"/>
  <c r="AI39" i="12"/>
  <c r="AJ39" i="12"/>
  <c r="AK39" i="12"/>
  <c r="AN39" i="12"/>
  <c r="AO39" i="12"/>
  <c r="AP39" i="12"/>
  <c r="AR39" i="12"/>
  <c r="AS39" i="12"/>
  <c r="AU39" i="12"/>
  <c r="AV39" i="12"/>
  <c r="A40" i="12"/>
  <c r="B40" i="12"/>
  <c r="D40" i="12"/>
  <c r="E40" i="12"/>
  <c r="G40" i="12"/>
  <c r="H40" i="12"/>
  <c r="L40" i="12"/>
  <c r="N40" i="12"/>
  <c r="O40" i="12"/>
  <c r="P40" i="12"/>
  <c r="V40" i="12"/>
  <c r="W40" i="12"/>
  <c r="Z40" i="12"/>
  <c r="AA40" i="12"/>
  <c r="AC40" i="12"/>
  <c r="AI40" i="12"/>
  <c r="AJ40" i="12"/>
  <c r="AK40" i="12"/>
  <c r="AN40" i="12"/>
  <c r="AO40" i="12"/>
  <c r="AP40" i="12"/>
  <c r="AR40" i="12"/>
  <c r="AS40" i="12"/>
  <c r="AU40" i="12"/>
  <c r="AV40" i="12"/>
  <c r="A41" i="12"/>
  <c r="B41" i="12"/>
  <c r="D41" i="12"/>
  <c r="E41" i="12"/>
  <c r="G41" i="12"/>
  <c r="H41" i="12"/>
  <c r="L41" i="12"/>
  <c r="N41" i="12"/>
  <c r="O41" i="12"/>
  <c r="P41" i="12"/>
  <c r="V41" i="12"/>
  <c r="W41" i="12"/>
  <c r="Z41" i="12"/>
  <c r="AA41" i="12"/>
  <c r="AC41" i="12"/>
  <c r="AI41" i="12"/>
  <c r="AJ41" i="12"/>
  <c r="AK41" i="12"/>
  <c r="AN41" i="12"/>
  <c r="AO41" i="12"/>
  <c r="AP41" i="12"/>
  <c r="AR41" i="12"/>
  <c r="AS41" i="12"/>
  <c r="AU41" i="12"/>
  <c r="AV41" i="12"/>
  <c r="A42" i="12"/>
  <c r="B42" i="12"/>
  <c r="D42" i="12"/>
  <c r="E42" i="12"/>
  <c r="G42" i="12"/>
  <c r="H42" i="12"/>
  <c r="L42" i="12"/>
  <c r="N42" i="12"/>
  <c r="O42" i="12"/>
  <c r="P42" i="12"/>
  <c r="V42" i="12"/>
  <c r="W42" i="12"/>
  <c r="Z42" i="12"/>
  <c r="AA42" i="12"/>
  <c r="AC42" i="12"/>
  <c r="AI42" i="12"/>
  <c r="AJ42" i="12"/>
  <c r="AK42" i="12"/>
  <c r="AN42" i="12"/>
  <c r="AO42" i="12"/>
  <c r="AP42" i="12"/>
  <c r="AR42" i="12"/>
  <c r="AS42" i="12"/>
  <c r="AU42" i="12"/>
  <c r="AV42" i="12"/>
  <c r="A43" i="12"/>
  <c r="B43" i="12"/>
  <c r="D43" i="12"/>
  <c r="E43" i="12"/>
  <c r="G43" i="12"/>
  <c r="H43" i="12"/>
  <c r="L43" i="12"/>
  <c r="N43" i="12"/>
  <c r="O43" i="12"/>
  <c r="P43" i="12"/>
  <c r="V43" i="12"/>
  <c r="W43" i="12"/>
  <c r="Z43" i="12"/>
  <c r="AA43" i="12"/>
  <c r="AC43" i="12"/>
  <c r="AI43" i="12"/>
  <c r="AJ43" i="12"/>
  <c r="AK43" i="12"/>
  <c r="AN43" i="12"/>
  <c r="AO43" i="12"/>
  <c r="AP43" i="12"/>
  <c r="AR43" i="12"/>
  <c r="AS43" i="12"/>
  <c r="AU43" i="12"/>
  <c r="AV43" i="12"/>
  <c r="A44" i="12"/>
  <c r="B44" i="12"/>
  <c r="D44" i="12"/>
  <c r="E44" i="12"/>
  <c r="G44" i="12"/>
  <c r="H44" i="12"/>
  <c r="L44" i="12"/>
  <c r="N44" i="12"/>
  <c r="O44" i="12"/>
  <c r="P44" i="12"/>
  <c r="V44" i="12"/>
  <c r="W44" i="12"/>
  <c r="Z44" i="12"/>
  <c r="AA44" i="12"/>
  <c r="AC44" i="12"/>
  <c r="AI44" i="12"/>
  <c r="AJ44" i="12"/>
  <c r="AK44" i="12"/>
  <c r="AN44" i="12"/>
  <c r="AO44" i="12"/>
  <c r="AP44" i="12"/>
  <c r="AR44" i="12"/>
  <c r="AS44" i="12"/>
  <c r="AU44" i="12"/>
  <c r="AV44" i="12"/>
  <c r="A45" i="12"/>
  <c r="B45" i="12"/>
  <c r="D45" i="12"/>
  <c r="E45" i="12"/>
  <c r="G45" i="12"/>
  <c r="H45" i="12"/>
  <c r="L45" i="12"/>
  <c r="N45" i="12"/>
  <c r="O45" i="12"/>
  <c r="P45" i="12"/>
  <c r="V45" i="12"/>
  <c r="W45" i="12"/>
  <c r="Z45" i="12"/>
  <c r="AA45" i="12"/>
  <c r="AC45" i="12"/>
  <c r="AI45" i="12"/>
  <c r="AJ45" i="12"/>
  <c r="AK45" i="12"/>
  <c r="AN45" i="12"/>
  <c r="AO45" i="12"/>
  <c r="AP45" i="12"/>
  <c r="AR45" i="12"/>
  <c r="AS45" i="12"/>
  <c r="AU45" i="12"/>
  <c r="AV45" i="12"/>
  <c r="A46" i="12"/>
  <c r="B46" i="12"/>
  <c r="D46" i="12"/>
  <c r="E46" i="12"/>
  <c r="G46" i="12"/>
  <c r="H46" i="12"/>
  <c r="L46" i="12"/>
  <c r="N46" i="12"/>
  <c r="O46" i="12"/>
  <c r="P46" i="12"/>
  <c r="V46" i="12"/>
  <c r="W46" i="12"/>
  <c r="Z46" i="12"/>
  <c r="AA46" i="12"/>
  <c r="AC46" i="12"/>
  <c r="AI46" i="12"/>
  <c r="AJ46" i="12"/>
  <c r="AK46" i="12"/>
  <c r="AN46" i="12"/>
  <c r="AO46" i="12"/>
  <c r="AP46" i="12"/>
  <c r="AR46" i="12"/>
  <c r="AS46" i="12"/>
  <c r="AU46" i="12"/>
  <c r="AV46" i="12"/>
  <c r="A47" i="12"/>
  <c r="B47" i="12"/>
  <c r="D47" i="12"/>
  <c r="E47" i="12"/>
  <c r="G47" i="12"/>
  <c r="H47" i="12"/>
  <c r="L47" i="12"/>
  <c r="N47" i="12"/>
  <c r="O47" i="12"/>
  <c r="P47" i="12"/>
  <c r="V47" i="12"/>
  <c r="W47" i="12"/>
  <c r="Z47" i="12"/>
  <c r="AA47" i="12"/>
  <c r="AC47" i="12"/>
  <c r="AI47" i="12"/>
  <c r="AJ47" i="12"/>
  <c r="AK47" i="12"/>
  <c r="AN47" i="12"/>
  <c r="AO47" i="12"/>
  <c r="AP47" i="12"/>
  <c r="AR47" i="12"/>
  <c r="AS47" i="12"/>
  <c r="AU47" i="12"/>
  <c r="AV47" i="12"/>
  <c r="A48" i="12"/>
  <c r="B48" i="12"/>
  <c r="D48" i="12"/>
  <c r="E48" i="12"/>
  <c r="G48" i="12"/>
  <c r="H48" i="12"/>
  <c r="L48" i="12"/>
  <c r="N48" i="12"/>
  <c r="O48" i="12"/>
  <c r="P48" i="12"/>
  <c r="V48" i="12"/>
  <c r="W48" i="12"/>
  <c r="Z48" i="12"/>
  <c r="AA48" i="12"/>
  <c r="AC48" i="12"/>
  <c r="AI48" i="12"/>
  <c r="AJ48" i="12"/>
  <c r="AK48" i="12"/>
  <c r="AN48" i="12"/>
  <c r="AO48" i="12"/>
  <c r="AP48" i="12"/>
  <c r="AR48" i="12"/>
  <c r="AS48" i="12"/>
  <c r="AU48" i="12"/>
  <c r="AV48" i="12"/>
  <c r="A49" i="12"/>
  <c r="B49" i="12"/>
  <c r="D49" i="12"/>
  <c r="E49" i="12"/>
  <c r="G49" i="12"/>
  <c r="H49" i="12"/>
  <c r="L49" i="12"/>
  <c r="N49" i="12"/>
  <c r="O49" i="12"/>
  <c r="P49" i="12"/>
  <c r="V49" i="12"/>
  <c r="W49" i="12"/>
  <c r="Z49" i="12"/>
  <c r="AA49" i="12"/>
  <c r="AC49" i="12"/>
  <c r="AI49" i="12"/>
  <c r="AJ49" i="12"/>
  <c r="AK49" i="12"/>
  <c r="AN49" i="12"/>
  <c r="AO49" i="12"/>
  <c r="AP49" i="12"/>
  <c r="AR49" i="12"/>
  <c r="AS49" i="12"/>
  <c r="AU49" i="12"/>
  <c r="AV49" i="12"/>
  <c r="A50" i="12"/>
  <c r="B50" i="12"/>
  <c r="D50" i="12"/>
  <c r="E50" i="12"/>
  <c r="J50" i="12"/>
  <c r="K50" i="12"/>
  <c r="L50" i="12"/>
  <c r="N50" i="12"/>
  <c r="O50" i="12"/>
  <c r="P50" i="12"/>
  <c r="V50" i="12"/>
  <c r="W50" i="12"/>
  <c r="Z50" i="12"/>
  <c r="AI50" i="12"/>
  <c r="AJ50" i="12"/>
  <c r="AK50" i="12"/>
  <c r="AN50" i="12"/>
  <c r="AO50" i="12"/>
  <c r="AP50" i="12"/>
  <c r="AR50" i="12"/>
  <c r="AS50" i="12"/>
  <c r="AU50" i="12"/>
  <c r="AV50" i="12"/>
  <c r="A51" i="12"/>
  <c r="B51" i="12"/>
  <c r="D51" i="12"/>
  <c r="E51" i="12"/>
  <c r="J51" i="12"/>
  <c r="K51" i="12"/>
  <c r="L51" i="12"/>
  <c r="N51" i="12"/>
  <c r="O51" i="12"/>
  <c r="P51" i="12"/>
  <c r="V51" i="12"/>
  <c r="W51" i="12"/>
  <c r="Z51" i="12"/>
  <c r="AI51" i="12"/>
  <c r="AJ51" i="12"/>
  <c r="AK51" i="12"/>
  <c r="AN51" i="12"/>
  <c r="AO51" i="12"/>
  <c r="AP51" i="12"/>
  <c r="AR51" i="12"/>
  <c r="AS51" i="12"/>
  <c r="AU51" i="12"/>
  <c r="AV51" i="12"/>
  <c r="A52" i="12"/>
  <c r="B52" i="12"/>
  <c r="D52" i="12"/>
  <c r="E52" i="12"/>
  <c r="J52" i="12"/>
  <c r="K52" i="12"/>
  <c r="L52" i="12"/>
  <c r="N52" i="12"/>
  <c r="O52" i="12"/>
  <c r="P52" i="12"/>
  <c r="V52" i="12"/>
  <c r="W52" i="12"/>
  <c r="Z52" i="12"/>
  <c r="AI52" i="12"/>
  <c r="AJ52" i="12"/>
  <c r="AK52" i="12"/>
  <c r="AN52" i="12"/>
  <c r="AO52" i="12"/>
  <c r="AP52" i="12"/>
  <c r="AR52" i="12"/>
  <c r="AS52" i="12"/>
  <c r="AU52" i="12"/>
  <c r="AV52" i="12"/>
  <c r="A53" i="12"/>
  <c r="B53" i="12"/>
  <c r="D53" i="12"/>
  <c r="E53" i="12"/>
  <c r="J53" i="12"/>
  <c r="K53" i="12"/>
  <c r="L53" i="12"/>
  <c r="N53" i="12"/>
  <c r="O53" i="12"/>
  <c r="P53" i="12"/>
  <c r="V53" i="12"/>
  <c r="W53" i="12"/>
  <c r="Z53" i="12"/>
  <c r="AI53" i="12"/>
  <c r="AJ53" i="12"/>
  <c r="AK53" i="12"/>
  <c r="AN53" i="12"/>
  <c r="AO53" i="12"/>
  <c r="AP53" i="12"/>
  <c r="AR53" i="12"/>
  <c r="AS53" i="12"/>
  <c r="AU53" i="12"/>
  <c r="AV53" i="12"/>
  <c r="A54" i="12"/>
  <c r="B54" i="12"/>
  <c r="D54" i="12"/>
  <c r="E54" i="12"/>
  <c r="J54" i="12"/>
  <c r="K54" i="12"/>
  <c r="L54" i="12"/>
  <c r="N54" i="12"/>
  <c r="O54" i="12"/>
  <c r="P54" i="12"/>
  <c r="V54" i="12"/>
  <c r="W54" i="12"/>
  <c r="Z54" i="12"/>
  <c r="AI54" i="12"/>
  <c r="AJ54" i="12"/>
  <c r="AK54" i="12"/>
  <c r="AN54" i="12"/>
  <c r="AO54" i="12"/>
  <c r="AP54" i="12"/>
  <c r="AR54" i="12"/>
  <c r="AS54" i="12"/>
  <c r="AU54" i="12"/>
  <c r="AV54" i="12"/>
  <c r="A55" i="12"/>
  <c r="B55" i="12"/>
  <c r="D55" i="12"/>
  <c r="E55" i="12"/>
  <c r="J55" i="12"/>
  <c r="K55" i="12"/>
  <c r="L55" i="12"/>
  <c r="N55" i="12"/>
  <c r="O55" i="12"/>
  <c r="P55" i="12"/>
  <c r="V55" i="12"/>
  <c r="W55" i="12"/>
  <c r="Z55" i="12"/>
  <c r="AI55" i="12"/>
  <c r="AJ55" i="12"/>
  <c r="AK55" i="12"/>
  <c r="AN55" i="12"/>
  <c r="AO55" i="12"/>
  <c r="AP55" i="12"/>
  <c r="AR55" i="12"/>
  <c r="AS55" i="12"/>
  <c r="AU55" i="12"/>
  <c r="AV55" i="12"/>
  <c r="A56" i="12"/>
  <c r="B56" i="12"/>
  <c r="D56" i="12"/>
  <c r="E56" i="12"/>
  <c r="J56" i="12"/>
  <c r="K56" i="12"/>
  <c r="L56" i="12"/>
  <c r="N56" i="12"/>
  <c r="O56" i="12"/>
  <c r="P56" i="12"/>
  <c r="V56" i="12"/>
  <c r="W56" i="12"/>
  <c r="Z56" i="12"/>
  <c r="AI56" i="12"/>
  <c r="AJ56" i="12"/>
  <c r="AK56" i="12"/>
  <c r="AN56" i="12"/>
  <c r="AO56" i="12"/>
  <c r="AP56" i="12"/>
  <c r="AR56" i="12"/>
  <c r="AS56" i="12"/>
  <c r="AU56" i="12"/>
  <c r="AV56" i="12"/>
  <c r="A57" i="12"/>
  <c r="B57" i="12"/>
  <c r="D57" i="12"/>
  <c r="E57" i="12"/>
  <c r="J57" i="12"/>
  <c r="K57" i="12"/>
  <c r="L57" i="12"/>
  <c r="N57" i="12"/>
  <c r="O57" i="12"/>
  <c r="P57" i="12"/>
  <c r="V57" i="12"/>
  <c r="W57" i="12"/>
  <c r="Z57" i="12"/>
  <c r="AI57" i="12"/>
  <c r="AJ57" i="12"/>
  <c r="AK57" i="12"/>
  <c r="AN57" i="12"/>
  <c r="AO57" i="12"/>
  <c r="AP57" i="12"/>
  <c r="AR57" i="12"/>
  <c r="AS57" i="12"/>
  <c r="AU57" i="12"/>
  <c r="AV57" i="12"/>
  <c r="A58" i="12"/>
  <c r="B58" i="12"/>
  <c r="D58" i="12"/>
  <c r="E58" i="12"/>
  <c r="J58" i="12"/>
  <c r="K58" i="12"/>
  <c r="L58" i="12"/>
  <c r="N58" i="12"/>
  <c r="O58" i="12"/>
  <c r="P58" i="12"/>
  <c r="V58" i="12"/>
  <c r="W58" i="12"/>
  <c r="Z58" i="12"/>
  <c r="AI58" i="12"/>
  <c r="AJ58" i="12"/>
  <c r="AK58" i="12"/>
  <c r="AN58" i="12"/>
  <c r="AO58" i="12"/>
  <c r="AP58" i="12"/>
  <c r="AR58" i="12"/>
  <c r="AS58" i="12"/>
  <c r="AU58" i="12"/>
  <c r="AV58" i="12"/>
  <c r="A59" i="12"/>
  <c r="B59" i="12"/>
  <c r="D59" i="12"/>
  <c r="E59" i="12"/>
  <c r="J59" i="12"/>
  <c r="K59" i="12"/>
  <c r="L59" i="12"/>
  <c r="N59" i="12"/>
  <c r="O59" i="12"/>
  <c r="P59" i="12"/>
  <c r="V59" i="12"/>
  <c r="W59" i="12"/>
  <c r="Z59" i="12"/>
  <c r="AI59" i="12"/>
  <c r="AJ59" i="12"/>
  <c r="AK59" i="12"/>
  <c r="AN59" i="12"/>
  <c r="AO59" i="12"/>
  <c r="AP59" i="12"/>
  <c r="AR59" i="12"/>
  <c r="AS59" i="12"/>
  <c r="AU59" i="12"/>
  <c r="AV59" i="12"/>
  <c r="A60" i="12"/>
  <c r="B60" i="12"/>
  <c r="D60" i="12"/>
  <c r="E60" i="12"/>
  <c r="J60" i="12"/>
  <c r="K60" i="12"/>
  <c r="L60" i="12"/>
  <c r="N60" i="12"/>
  <c r="O60" i="12"/>
  <c r="P60" i="12"/>
  <c r="V60" i="12"/>
  <c r="W60" i="12"/>
  <c r="Z60" i="12"/>
  <c r="AI60" i="12"/>
  <c r="AJ60" i="12"/>
  <c r="AK60" i="12"/>
  <c r="AN60" i="12"/>
  <c r="AO60" i="12"/>
  <c r="AP60" i="12"/>
  <c r="AR60" i="12"/>
  <c r="AS60" i="12"/>
  <c r="AU60" i="12"/>
  <c r="AV60" i="12"/>
  <c r="A61" i="12"/>
  <c r="B61" i="12"/>
  <c r="D61" i="12"/>
  <c r="E61" i="12"/>
  <c r="J61" i="12"/>
  <c r="K61" i="12"/>
  <c r="L61" i="12"/>
  <c r="N61" i="12"/>
  <c r="O61" i="12"/>
  <c r="P61" i="12"/>
  <c r="V61" i="12"/>
  <c r="W61" i="12"/>
  <c r="Z61" i="12"/>
  <c r="AI61" i="12"/>
  <c r="AJ61" i="12"/>
  <c r="AK61" i="12"/>
  <c r="AN61" i="12"/>
  <c r="AO61" i="12"/>
  <c r="AP61" i="12"/>
  <c r="AR61" i="12"/>
  <c r="AS61" i="12"/>
  <c r="AU61" i="12"/>
  <c r="AV61" i="12"/>
  <c r="A62" i="12"/>
  <c r="B62" i="12"/>
  <c r="D62" i="12"/>
  <c r="E62" i="12"/>
  <c r="J62" i="12"/>
  <c r="K62" i="12"/>
  <c r="L62" i="12"/>
  <c r="N62" i="12"/>
  <c r="O62" i="12"/>
  <c r="P62" i="12"/>
  <c r="V62" i="12"/>
  <c r="W62" i="12"/>
  <c r="Z62" i="12"/>
  <c r="AI62" i="12"/>
  <c r="AJ62" i="12"/>
  <c r="AK62" i="12"/>
  <c r="AN62" i="12"/>
  <c r="AO62" i="12"/>
  <c r="AP62" i="12"/>
  <c r="AR62" i="12"/>
  <c r="AS62" i="12"/>
  <c r="AU62" i="12"/>
  <c r="AV62" i="12"/>
  <c r="A63" i="12"/>
  <c r="B63" i="12"/>
  <c r="D63" i="12"/>
  <c r="E63" i="12"/>
  <c r="J63" i="12"/>
  <c r="K63" i="12"/>
  <c r="L63" i="12"/>
  <c r="N63" i="12"/>
  <c r="O63" i="12"/>
  <c r="P63" i="12"/>
  <c r="V63" i="12"/>
  <c r="W63" i="12"/>
  <c r="Z63" i="12"/>
  <c r="AI63" i="12"/>
  <c r="AJ63" i="12"/>
  <c r="AK63" i="12"/>
  <c r="AN63" i="12"/>
  <c r="AO63" i="12"/>
  <c r="AP63" i="12"/>
  <c r="AR63" i="12"/>
  <c r="AS63" i="12"/>
  <c r="AU63" i="12"/>
  <c r="AV63" i="12"/>
  <c r="A64" i="12"/>
  <c r="B64" i="12"/>
  <c r="D64" i="12"/>
  <c r="E64" i="12"/>
  <c r="J64" i="12"/>
  <c r="K64" i="12"/>
  <c r="L64" i="12"/>
  <c r="N64" i="12"/>
  <c r="O64" i="12"/>
  <c r="P64" i="12"/>
  <c r="V64" i="12"/>
  <c r="W64" i="12"/>
  <c r="Z64" i="12"/>
  <c r="AI64" i="12"/>
  <c r="AJ64" i="12"/>
  <c r="AK64" i="12"/>
  <c r="AN64" i="12"/>
  <c r="AO64" i="12"/>
  <c r="AP64" i="12"/>
  <c r="AR64" i="12"/>
  <c r="AS64" i="12"/>
  <c r="AU64" i="12"/>
  <c r="AV64" i="12"/>
  <c r="A65" i="12"/>
  <c r="B65" i="12"/>
  <c r="D65" i="12"/>
  <c r="E65" i="12"/>
  <c r="J65" i="12"/>
  <c r="K65" i="12"/>
  <c r="L65" i="12"/>
  <c r="N65" i="12"/>
  <c r="O65" i="12"/>
  <c r="P65" i="12"/>
  <c r="V65" i="12"/>
  <c r="W65" i="12"/>
  <c r="Z65" i="12"/>
  <c r="AI65" i="12"/>
  <c r="AJ65" i="12"/>
  <c r="AK65" i="12"/>
  <c r="AN65" i="12"/>
  <c r="AO65" i="12"/>
  <c r="AP65" i="12"/>
  <c r="AR65" i="12"/>
  <c r="AS65" i="12"/>
  <c r="AU65" i="12"/>
  <c r="AV65" i="12"/>
  <c r="A66" i="12"/>
  <c r="B66" i="12"/>
  <c r="D66" i="12"/>
  <c r="E66" i="12"/>
  <c r="J66" i="12"/>
  <c r="K66" i="12"/>
  <c r="L66" i="12"/>
  <c r="N66" i="12"/>
  <c r="O66" i="12"/>
  <c r="P66" i="12"/>
  <c r="V66" i="12"/>
  <c r="W66" i="12"/>
  <c r="Z66" i="12"/>
  <c r="AI66" i="12"/>
  <c r="AJ66" i="12"/>
  <c r="AK66" i="12"/>
  <c r="AN66" i="12"/>
  <c r="AO66" i="12"/>
  <c r="AP66" i="12"/>
  <c r="AR66" i="12"/>
  <c r="AS66" i="12"/>
  <c r="AU66" i="12"/>
  <c r="AV66" i="12"/>
  <c r="A67" i="12"/>
  <c r="B67" i="12"/>
  <c r="D67" i="12"/>
  <c r="E67" i="12"/>
  <c r="J67" i="12"/>
  <c r="K67" i="12"/>
  <c r="L67" i="12"/>
  <c r="N67" i="12"/>
  <c r="O67" i="12"/>
  <c r="P67" i="12"/>
  <c r="V67" i="12"/>
  <c r="W67" i="12"/>
  <c r="Z67" i="12"/>
  <c r="AI67" i="12"/>
  <c r="AJ67" i="12"/>
  <c r="AK67" i="12"/>
  <c r="AN67" i="12"/>
  <c r="AO67" i="12"/>
  <c r="AP67" i="12"/>
  <c r="AR67" i="12"/>
  <c r="AS67" i="12"/>
  <c r="AU67" i="12"/>
  <c r="AV67" i="12"/>
  <c r="A68" i="12"/>
  <c r="B68" i="12"/>
  <c r="D68" i="12"/>
  <c r="E68" i="12"/>
  <c r="J68" i="12"/>
  <c r="K68" i="12"/>
  <c r="L68" i="12"/>
  <c r="N68" i="12"/>
  <c r="O68" i="12"/>
  <c r="P68" i="12"/>
  <c r="V68" i="12"/>
  <c r="W68" i="12"/>
  <c r="Z68" i="12"/>
  <c r="AI68" i="12"/>
  <c r="AJ68" i="12"/>
  <c r="AK68" i="12"/>
  <c r="AN68" i="12"/>
  <c r="AO68" i="12"/>
  <c r="AP68" i="12"/>
  <c r="AR68" i="12"/>
  <c r="AS68" i="12"/>
  <c r="AU68" i="12"/>
  <c r="AV68" i="12"/>
  <c r="A69" i="12"/>
  <c r="B69" i="12"/>
  <c r="D69" i="12"/>
  <c r="E69" i="12"/>
  <c r="J69" i="12"/>
  <c r="K69" i="12"/>
  <c r="L69" i="12"/>
  <c r="N69" i="12"/>
  <c r="O69" i="12"/>
  <c r="P69" i="12"/>
  <c r="V69" i="12"/>
  <c r="W69" i="12"/>
  <c r="Z69" i="12"/>
  <c r="AI69" i="12"/>
  <c r="AJ69" i="12"/>
  <c r="AK69" i="12"/>
  <c r="AN69" i="12"/>
  <c r="AO69" i="12"/>
  <c r="AP69" i="12"/>
  <c r="AR69" i="12"/>
  <c r="AS69" i="12"/>
  <c r="AU69" i="12"/>
  <c r="AV69" i="12"/>
  <c r="A70" i="12"/>
  <c r="B70" i="12"/>
  <c r="D70" i="12"/>
  <c r="E70" i="12"/>
  <c r="J70" i="12"/>
  <c r="K70" i="12"/>
  <c r="L70" i="12"/>
  <c r="N70" i="12"/>
  <c r="O70" i="12"/>
  <c r="P70" i="12"/>
  <c r="V70" i="12"/>
  <c r="W70" i="12"/>
  <c r="Z70" i="12"/>
  <c r="AI70" i="12"/>
  <c r="AJ70" i="12"/>
  <c r="AK70" i="12"/>
  <c r="AN70" i="12"/>
  <c r="AO70" i="12"/>
  <c r="AP70" i="12"/>
  <c r="AR70" i="12"/>
  <c r="AS70" i="12"/>
  <c r="AU70" i="12"/>
  <c r="AV70" i="12"/>
  <c r="A71" i="12"/>
  <c r="B71" i="12"/>
  <c r="D71" i="12"/>
  <c r="E71" i="12"/>
  <c r="J71" i="12"/>
  <c r="K71" i="12"/>
  <c r="L71" i="12"/>
  <c r="N71" i="12"/>
  <c r="O71" i="12"/>
  <c r="P71" i="12"/>
  <c r="V71" i="12"/>
  <c r="W71" i="12"/>
  <c r="Z71" i="12"/>
  <c r="AI71" i="12"/>
  <c r="AJ71" i="12"/>
  <c r="AK71" i="12"/>
  <c r="AN71" i="12"/>
  <c r="AO71" i="12"/>
  <c r="AP71" i="12"/>
  <c r="AR71" i="12"/>
  <c r="AS71" i="12"/>
  <c r="AU71" i="12"/>
  <c r="AV71" i="12"/>
  <c r="A72" i="12"/>
  <c r="B72" i="12"/>
  <c r="D72" i="12"/>
  <c r="E72" i="12"/>
  <c r="J72" i="12"/>
  <c r="K72" i="12"/>
  <c r="L72" i="12"/>
  <c r="N72" i="12"/>
  <c r="O72" i="12"/>
  <c r="P72" i="12"/>
  <c r="V72" i="12"/>
  <c r="W72" i="12"/>
  <c r="Z72" i="12"/>
  <c r="AI72" i="12"/>
  <c r="AJ72" i="12"/>
  <c r="AK72" i="12"/>
  <c r="AN72" i="12"/>
  <c r="AO72" i="12"/>
  <c r="AP72" i="12"/>
  <c r="AR72" i="12"/>
  <c r="AS72" i="12"/>
  <c r="AU72" i="12"/>
  <c r="AV72" i="12"/>
  <c r="A73" i="12"/>
  <c r="B73" i="12"/>
  <c r="D73" i="12"/>
  <c r="E73" i="12"/>
  <c r="J73" i="12"/>
  <c r="K73" i="12"/>
  <c r="L73" i="12"/>
  <c r="N73" i="12"/>
  <c r="O73" i="12"/>
  <c r="P73" i="12"/>
  <c r="V73" i="12"/>
  <c r="W73" i="12"/>
  <c r="Z73" i="12"/>
  <c r="AI73" i="12"/>
  <c r="AJ73" i="12"/>
  <c r="AK73" i="12"/>
  <c r="AN73" i="12"/>
  <c r="AO73" i="12"/>
  <c r="AP73" i="12"/>
  <c r="AR73" i="12"/>
  <c r="AS73" i="12"/>
  <c r="AU73" i="12"/>
  <c r="AV73" i="12"/>
  <c r="A74" i="12"/>
  <c r="B74" i="12"/>
  <c r="D74" i="12"/>
  <c r="E74" i="12"/>
  <c r="J74" i="12"/>
  <c r="K74" i="12"/>
  <c r="L74" i="12"/>
  <c r="N74" i="12"/>
  <c r="O74" i="12"/>
  <c r="P74" i="12"/>
  <c r="V74" i="12"/>
  <c r="W74" i="12"/>
  <c r="Z74" i="12"/>
  <c r="AI74" i="12"/>
  <c r="AJ74" i="12"/>
  <c r="AK74" i="12"/>
  <c r="AN74" i="12"/>
  <c r="AO74" i="12"/>
  <c r="AP74" i="12"/>
  <c r="AR74" i="12"/>
  <c r="AS74" i="12"/>
  <c r="AU74" i="12"/>
  <c r="AV74" i="12"/>
  <c r="A75" i="12"/>
  <c r="B75" i="12"/>
  <c r="D75" i="12"/>
  <c r="E75" i="12"/>
  <c r="J75" i="12"/>
  <c r="K75" i="12"/>
  <c r="L75" i="12"/>
  <c r="N75" i="12"/>
  <c r="O75" i="12"/>
  <c r="P75" i="12"/>
  <c r="V75" i="12"/>
  <c r="W75" i="12"/>
  <c r="Z75" i="12"/>
  <c r="AI75" i="12"/>
  <c r="AJ75" i="12"/>
  <c r="AK75" i="12"/>
  <c r="AN75" i="12"/>
  <c r="AO75" i="12"/>
  <c r="AP75" i="12"/>
  <c r="AR75" i="12"/>
  <c r="AS75" i="12"/>
  <c r="AU75" i="12"/>
  <c r="AV75" i="12"/>
  <c r="A76" i="12"/>
  <c r="B76" i="12"/>
  <c r="D76" i="12"/>
  <c r="E76" i="12"/>
  <c r="J76" i="12"/>
  <c r="K76" i="12"/>
  <c r="L76" i="12"/>
  <c r="N76" i="12"/>
  <c r="O76" i="12"/>
  <c r="P76" i="12"/>
  <c r="V76" i="12"/>
  <c r="W76" i="12"/>
  <c r="Z76" i="12"/>
  <c r="AI76" i="12"/>
  <c r="AJ76" i="12"/>
  <c r="AK76" i="12"/>
  <c r="AN76" i="12"/>
  <c r="AO76" i="12"/>
  <c r="AP76" i="12"/>
  <c r="AR76" i="12"/>
  <c r="AS76" i="12"/>
  <c r="AU76" i="12"/>
  <c r="AV76" i="12"/>
  <c r="A77" i="12"/>
  <c r="B77" i="12"/>
  <c r="D77" i="12"/>
  <c r="E77" i="12"/>
  <c r="J77" i="12"/>
  <c r="K77" i="12"/>
  <c r="L77" i="12"/>
  <c r="N77" i="12"/>
  <c r="O77" i="12"/>
  <c r="P77" i="12"/>
  <c r="V77" i="12"/>
  <c r="W77" i="12"/>
  <c r="Z77" i="12"/>
  <c r="AI77" i="12"/>
  <c r="AJ77" i="12"/>
  <c r="AK77" i="12"/>
  <c r="AN77" i="12"/>
  <c r="AO77" i="12"/>
  <c r="AP77" i="12"/>
  <c r="AR77" i="12"/>
  <c r="AS77" i="12"/>
  <c r="AU77" i="12"/>
  <c r="AV77" i="12"/>
  <c r="A78" i="12"/>
  <c r="B78" i="12"/>
  <c r="D78" i="12"/>
  <c r="E78" i="12"/>
  <c r="J78" i="12"/>
  <c r="K78" i="12"/>
  <c r="L78" i="12"/>
  <c r="N78" i="12"/>
  <c r="O78" i="12"/>
  <c r="P78" i="12"/>
  <c r="V78" i="12"/>
  <c r="W78" i="12"/>
  <c r="Z78" i="12"/>
  <c r="AI78" i="12"/>
  <c r="AJ78" i="12"/>
  <c r="AK78" i="12"/>
  <c r="AN78" i="12"/>
  <c r="AO78" i="12"/>
  <c r="AP78" i="12"/>
  <c r="AR78" i="12"/>
  <c r="AS78" i="12"/>
  <c r="AU78" i="12"/>
  <c r="AV78" i="12"/>
  <c r="A79" i="12"/>
  <c r="B79" i="12"/>
  <c r="D79" i="12"/>
  <c r="E79" i="12"/>
  <c r="J79" i="12"/>
  <c r="K79" i="12"/>
  <c r="L79" i="12"/>
  <c r="N79" i="12"/>
  <c r="O79" i="12"/>
  <c r="P79" i="12"/>
  <c r="V79" i="12"/>
  <c r="W79" i="12"/>
  <c r="Z79" i="12"/>
  <c r="AI79" i="12"/>
  <c r="AJ79" i="12"/>
  <c r="AK79" i="12"/>
  <c r="AN79" i="12"/>
  <c r="AO79" i="12"/>
  <c r="AP79" i="12"/>
  <c r="AR79" i="12"/>
  <c r="AS79" i="12"/>
  <c r="AU79" i="12"/>
  <c r="AV79" i="12"/>
  <c r="A80" i="12"/>
  <c r="B80" i="12"/>
  <c r="D80" i="12"/>
  <c r="E80" i="12"/>
  <c r="J80" i="12"/>
  <c r="K80" i="12"/>
  <c r="L80" i="12"/>
  <c r="N80" i="12"/>
  <c r="O80" i="12"/>
  <c r="P80" i="12"/>
  <c r="V80" i="12"/>
  <c r="W80" i="12"/>
  <c r="Z80" i="12"/>
  <c r="AI80" i="12"/>
  <c r="AJ80" i="12"/>
  <c r="AK80" i="12"/>
  <c r="AN80" i="12"/>
  <c r="AO80" i="12"/>
  <c r="AP80" i="12"/>
  <c r="AR80" i="12"/>
  <c r="AS80" i="12"/>
  <c r="AU80" i="12"/>
  <c r="AV80" i="12"/>
  <c r="A81" i="12"/>
  <c r="B81" i="12"/>
  <c r="D81" i="12"/>
  <c r="E81" i="12"/>
  <c r="J81" i="12"/>
  <c r="K81" i="12"/>
  <c r="L81" i="12"/>
  <c r="N81" i="12"/>
  <c r="O81" i="12"/>
  <c r="P81" i="12"/>
  <c r="V81" i="12"/>
  <c r="W81" i="12"/>
  <c r="Z81" i="12"/>
  <c r="AI81" i="12"/>
  <c r="AJ81" i="12"/>
  <c r="AK81" i="12"/>
  <c r="AN81" i="12"/>
  <c r="AO81" i="12"/>
  <c r="AP81" i="12"/>
  <c r="AR81" i="12"/>
  <c r="AS81" i="12"/>
  <c r="AU81" i="12"/>
  <c r="AV81" i="12"/>
  <c r="A82" i="12"/>
  <c r="B82" i="12"/>
  <c r="D82" i="12"/>
  <c r="E82" i="12"/>
  <c r="J82" i="12"/>
  <c r="K82" i="12"/>
  <c r="L82" i="12"/>
  <c r="N82" i="12"/>
  <c r="O82" i="12"/>
  <c r="P82" i="12"/>
  <c r="V82" i="12"/>
  <c r="W82" i="12"/>
  <c r="Z82" i="12"/>
  <c r="AI82" i="12"/>
  <c r="AJ82" i="12"/>
  <c r="AK82" i="12"/>
  <c r="AN82" i="12"/>
  <c r="AO82" i="12"/>
  <c r="AP82" i="12"/>
  <c r="AR82" i="12"/>
  <c r="AS82" i="12"/>
  <c r="AU82" i="12"/>
  <c r="AV82" i="12"/>
  <c r="A83" i="12"/>
  <c r="B83" i="12"/>
  <c r="D83" i="12"/>
  <c r="E83" i="12"/>
  <c r="J83" i="12"/>
  <c r="K83" i="12"/>
  <c r="L83" i="12"/>
  <c r="N83" i="12"/>
  <c r="O83" i="12"/>
  <c r="P83" i="12"/>
  <c r="V83" i="12"/>
  <c r="W83" i="12"/>
  <c r="Z83" i="12"/>
  <c r="AI83" i="12"/>
  <c r="AJ83" i="12"/>
  <c r="AK83" i="12"/>
  <c r="AN83" i="12"/>
  <c r="AO83" i="12"/>
  <c r="AP83" i="12"/>
  <c r="AR83" i="12"/>
  <c r="AS83" i="12"/>
  <c r="AU83" i="12"/>
  <c r="AV83" i="12"/>
  <c r="A84" i="12"/>
  <c r="B84" i="12"/>
  <c r="D84" i="12"/>
  <c r="E84" i="12"/>
  <c r="J84" i="12"/>
  <c r="K84" i="12"/>
  <c r="L84" i="12"/>
  <c r="N84" i="12"/>
  <c r="O84" i="12"/>
  <c r="P84" i="12"/>
  <c r="V84" i="12"/>
  <c r="W84" i="12"/>
  <c r="Z84" i="12"/>
  <c r="AI84" i="12"/>
  <c r="AJ84" i="12"/>
  <c r="AK84" i="12"/>
  <c r="AN84" i="12"/>
  <c r="AO84" i="12"/>
  <c r="AP84" i="12"/>
  <c r="AR84" i="12"/>
  <c r="AS84" i="12"/>
  <c r="AU84" i="12"/>
  <c r="AV84" i="12"/>
  <c r="A85" i="12"/>
  <c r="B85" i="12"/>
  <c r="D85" i="12"/>
  <c r="E85" i="12"/>
  <c r="J85" i="12"/>
  <c r="K85" i="12"/>
  <c r="L85" i="12"/>
  <c r="N85" i="12"/>
  <c r="O85" i="12"/>
  <c r="P85" i="12"/>
  <c r="V85" i="12"/>
  <c r="W85" i="12"/>
  <c r="Z85" i="12"/>
  <c r="AI85" i="12"/>
  <c r="AJ85" i="12"/>
  <c r="AK85" i="12"/>
  <c r="AN85" i="12"/>
  <c r="AO85" i="12"/>
  <c r="AP85" i="12"/>
  <c r="AR85" i="12"/>
  <c r="AS85" i="12"/>
  <c r="AU85" i="12"/>
  <c r="AV85" i="12"/>
  <c r="A86" i="12"/>
  <c r="B86" i="12"/>
  <c r="D86" i="12"/>
  <c r="E86" i="12"/>
  <c r="J86" i="12"/>
  <c r="K86" i="12"/>
  <c r="L86" i="12"/>
  <c r="N86" i="12"/>
  <c r="O86" i="12"/>
  <c r="P86" i="12"/>
  <c r="V86" i="12"/>
  <c r="W86" i="12"/>
  <c r="Z86" i="12"/>
  <c r="AI86" i="12"/>
  <c r="AJ86" i="12"/>
  <c r="AK86" i="12"/>
  <c r="AN86" i="12"/>
  <c r="AO86" i="12"/>
  <c r="AP86" i="12"/>
  <c r="AR86" i="12"/>
  <c r="AS86" i="12"/>
  <c r="AU86" i="12"/>
  <c r="AV86" i="12"/>
  <c r="A87" i="12"/>
  <c r="B87" i="12"/>
  <c r="D87" i="12"/>
  <c r="E87" i="12"/>
  <c r="J87" i="12"/>
  <c r="K87" i="12"/>
  <c r="L87" i="12"/>
  <c r="N87" i="12"/>
  <c r="O87" i="12"/>
  <c r="P87" i="12"/>
  <c r="V87" i="12"/>
  <c r="W87" i="12"/>
  <c r="Z87" i="12"/>
  <c r="AI87" i="12"/>
  <c r="AJ87" i="12"/>
  <c r="AK87" i="12"/>
  <c r="AN87" i="12"/>
  <c r="AO87" i="12"/>
  <c r="AP87" i="12"/>
  <c r="AR87" i="12"/>
  <c r="AS87" i="12"/>
  <c r="AU87" i="12"/>
  <c r="AV87" i="12"/>
  <c r="A88" i="12"/>
  <c r="B88" i="12"/>
  <c r="D88" i="12"/>
  <c r="E88" i="12"/>
  <c r="J88" i="12"/>
  <c r="K88" i="12"/>
  <c r="L88" i="12"/>
  <c r="N88" i="12"/>
  <c r="O88" i="12"/>
  <c r="P88" i="12"/>
  <c r="V88" i="12"/>
  <c r="W88" i="12"/>
  <c r="Z88" i="12"/>
  <c r="AI88" i="12"/>
  <c r="AJ88" i="12"/>
  <c r="AK88" i="12"/>
  <c r="AN88" i="12"/>
  <c r="AO88" i="12"/>
  <c r="AP88" i="12"/>
  <c r="AR88" i="12"/>
  <c r="AS88" i="12"/>
  <c r="AU88" i="12"/>
  <c r="AV88" i="12"/>
  <c r="A89" i="12"/>
  <c r="B89" i="12"/>
  <c r="D89" i="12"/>
  <c r="E89" i="12"/>
  <c r="J89" i="12"/>
  <c r="K89" i="12"/>
  <c r="L89" i="12"/>
  <c r="N89" i="12"/>
  <c r="O89" i="12"/>
  <c r="P89" i="12"/>
  <c r="V89" i="12"/>
  <c r="W89" i="12"/>
  <c r="Z89" i="12"/>
  <c r="AI89" i="12"/>
  <c r="AJ89" i="12"/>
  <c r="AK89" i="12"/>
  <c r="AN89" i="12"/>
  <c r="AO89" i="12"/>
  <c r="AP89" i="12"/>
  <c r="AR89" i="12"/>
  <c r="AS89" i="12"/>
  <c r="AU89" i="12"/>
  <c r="AV89" i="12"/>
  <c r="A90" i="12"/>
  <c r="B90" i="12"/>
  <c r="D90" i="12"/>
  <c r="E90" i="12"/>
  <c r="J90" i="12"/>
  <c r="K90" i="12"/>
  <c r="L90" i="12"/>
  <c r="N90" i="12"/>
  <c r="O90" i="12"/>
  <c r="P90" i="12"/>
  <c r="V90" i="12"/>
  <c r="W90" i="12"/>
  <c r="Z90" i="12"/>
  <c r="AI90" i="12"/>
  <c r="AJ90" i="12"/>
  <c r="AK90" i="12"/>
  <c r="AN90" i="12"/>
  <c r="AO90" i="12"/>
  <c r="AP90" i="12"/>
  <c r="AR90" i="12"/>
  <c r="AS90" i="12"/>
  <c r="AU90" i="12"/>
  <c r="AV90" i="12"/>
  <c r="A91" i="12"/>
  <c r="B91" i="12"/>
  <c r="D91" i="12"/>
  <c r="E91" i="12"/>
  <c r="J91" i="12"/>
  <c r="K91" i="12"/>
  <c r="L91" i="12"/>
  <c r="N91" i="12"/>
  <c r="O91" i="12"/>
  <c r="P91" i="12"/>
  <c r="V91" i="12"/>
  <c r="W91" i="12"/>
  <c r="Z91" i="12"/>
  <c r="AI91" i="12"/>
  <c r="AJ91" i="12"/>
  <c r="AK91" i="12"/>
  <c r="AN91" i="12"/>
  <c r="AO91" i="12"/>
  <c r="AP91" i="12"/>
  <c r="AR91" i="12"/>
  <c r="AS91" i="12"/>
  <c r="AU91" i="12"/>
  <c r="AV91" i="12"/>
  <c r="A92" i="12"/>
  <c r="B92" i="12"/>
  <c r="D92" i="12"/>
  <c r="E92" i="12"/>
  <c r="J92" i="12"/>
  <c r="K92" i="12"/>
  <c r="L92" i="12"/>
  <c r="N92" i="12"/>
  <c r="O92" i="12"/>
  <c r="P92" i="12"/>
  <c r="V92" i="12"/>
  <c r="W92" i="12"/>
  <c r="Z92" i="12"/>
  <c r="AI92" i="12"/>
  <c r="AJ92" i="12"/>
  <c r="AK92" i="12"/>
  <c r="AN92" i="12"/>
  <c r="AO92" i="12"/>
  <c r="AP92" i="12"/>
  <c r="AR92" i="12"/>
  <c r="AS92" i="12"/>
  <c r="AU92" i="12"/>
  <c r="AV92" i="12"/>
  <c r="A93" i="12"/>
  <c r="B93" i="12"/>
  <c r="D93" i="12"/>
  <c r="E93" i="12"/>
  <c r="J93" i="12"/>
  <c r="K93" i="12"/>
  <c r="L93" i="12"/>
  <c r="N93" i="12"/>
  <c r="O93" i="12"/>
  <c r="P93" i="12"/>
  <c r="V93" i="12"/>
  <c r="W93" i="12"/>
  <c r="Z93" i="12"/>
  <c r="AI93" i="12"/>
  <c r="AJ93" i="12"/>
  <c r="AK93" i="12"/>
  <c r="AN93" i="12"/>
  <c r="AO93" i="12"/>
  <c r="AP93" i="12"/>
  <c r="AR93" i="12"/>
  <c r="AS93" i="12"/>
  <c r="AU93" i="12"/>
  <c r="AV93" i="12"/>
  <c r="A94" i="12"/>
  <c r="B94" i="12"/>
  <c r="D94" i="12"/>
  <c r="E94" i="12"/>
  <c r="J94" i="12"/>
  <c r="K94" i="12"/>
  <c r="L94" i="12"/>
  <c r="N94" i="12"/>
  <c r="O94" i="12"/>
  <c r="P94" i="12"/>
  <c r="V94" i="12"/>
  <c r="W94" i="12"/>
  <c r="Z94" i="12"/>
  <c r="AI94" i="12"/>
  <c r="AJ94" i="12"/>
  <c r="AK94" i="12"/>
  <c r="AN94" i="12"/>
  <c r="AO94" i="12"/>
  <c r="AP94" i="12"/>
  <c r="AR94" i="12"/>
  <c r="AS94" i="12"/>
  <c r="AU94" i="12"/>
  <c r="AV94" i="12"/>
  <c r="A95" i="12"/>
  <c r="B95" i="12"/>
  <c r="D95" i="12"/>
  <c r="E95" i="12"/>
  <c r="J95" i="12"/>
  <c r="K95" i="12"/>
  <c r="L95" i="12"/>
  <c r="N95" i="12"/>
  <c r="O95" i="12"/>
  <c r="P95" i="12"/>
  <c r="V95" i="12"/>
  <c r="W95" i="12"/>
  <c r="Z95" i="12"/>
  <c r="AI95" i="12"/>
  <c r="AJ95" i="12"/>
  <c r="AK95" i="12"/>
  <c r="AN95" i="12"/>
  <c r="AO95" i="12"/>
  <c r="AP95" i="12"/>
  <c r="AR95" i="12"/>
  <c r="AS95" i="12"/>
  <c r="AU95" i="12"/>
  <c r="AV95" i="12"/>
  <c r="A96" i="12"/>
  <c r="B96" i="12"/>
  <c r="D96" i="12"/>
  <c r="E96" i="12"/>
  <c r="J96" i="12"/>
  <c r="K96" i="12"/>
  <c r="L96" i="12"/>
  <c r="N96" i="12"/>
  <c r="O96" i="12"/>
  <c r="P96" i="12"/>
  <c r="V96" i="12"/>
  <c r="W96" i="12"/>
  <c r="Z96" i="12"/>
  <c r="AI96" i="12"/>
  <c r="AJ96" i="12"/>
  <c r="AK96" i="12"/>
  <c r="AN96" i="12"/>
  <c r="AO96" i="12"/>
  <c r="AP96" i="12"/>
  <c r="AR96" i="12"/>
  <c r="AS96" i="12"/>
  <c r="AU96" i="12"/>
  <c r="AV96" i="12"/>
  <c r="A97" i="12"/>
  <c r="B97" i="12"/>
  <c r="D97" i="12"/>
  <c r="E97" i="12"/>
  <c r="J97" i="12"/>
  <c r="K97" i="12"/>
  <c r="L97" i="12"/>
  <c r="N97" i="12"/>
  <c r="O97" i="12"/>
  <c r="P97" i="12"/>
  <c r="V97" i="12"/>
  <c r="W97" i="12"/>
  <c r="Z97" i="12"/>
  <c r="AI97" i="12"/>
  <c r="AJ97" i="12"/>
  <c r="AK97" i="12"/>
  <c r="AN97" i="12"/>
  <c r="AO97" i="12"/>
  <c r="AP97" i="12"/>
  <c r="AR97" i="12"/>
  <c r="AS97" i="12"/>
  <c r="AU97" i="12"/>
  <c r="AV97" i="12"/>
  <c r="A98" i="12"/>
  <c r="B98" i="12"/>
  <c r="D98" i="12"/>
  <c r="E98" i="12"/>
  <c r="J98" i="12"/>
  <c r="K98" i="12"/>
  <c r="L98" i="12"/>
  <c r="N98" i="12"/>
  <c r="O98" i="12"/>
  <c r="P98" i="12"/>
  <c r="V98" i="12"/>
  <c r="W98" i="12"/>
  <c r="Z98" i="12"/>
  <c r="AI98" i="12"/>
  <c r="AJ98" i="12"/>
  <c r="AK98" i="12"/>
  <c r="AN98" i="12"/>
  <c r="AO98" i="12"/>
  <c r="AP98" i="12"/>
  <c r="AR98" i="12"/>
  <c r="AS98" i="12"/>
  <c r="AU98" i="12"/>
  <c r="AV98" i="12"/>
  <c r="A99" i="12"/>
  <c r="B99" i="12"/>
  <c r="D99" i="12"/>
  <c r="E99" i="12"/>
  <c r="J99" i="12"/>
  <c r="K99" i="12"/>
  <c r="L99" i="12"/>
  <c r="N99" i="12"/>
  <c r="O99" i="12"/>
  <c r="P99" i="12"/>
  <c r="V99" i="12"/>
  <c r="W99" i="12"/>
  <c r="Z99" i="12"/>
  <c r="AI99" i="12"/>
  <c r="AJ99" i="12"/>
  <c r="AK99" i="12"/>
  <c r="AN99" i="12"/>
  <c r="AO99" i="12"/>
  <c r="AP99" i="12"/>
  <c r="AR99" i="12"/>
  <c r="AS99" i="12"/>
  <c r="AU99" i="12"/>
  <c r="AV99" i="12"/>
  <c r="A100" i="12"/>
  <c r="B100" i="12"/>
  <c r="D100" i="12"/>
  <c r="E100" i="12"/>
  <c r="J100" i="12"/>
  <c r="K100" i="12"/>
  <c r="L100" i="12"/>
  <c r="N100" i="12"/>
  <c r="O100" i="12"/>
  <c r="P100" i="12"/>
  <c r="V100" i="12"/>
  <c r="W100" i="12"/>
  <c r="Z100" i="12"/>
  <c r="AI100" i="12"/>
  <c r="AJ100" i="12"/>
  <c r="AK100" i="12"/>
  <c r="AN100" i="12"/>
  <c r="AO100" i="12"/>
  <c r="AP100" i="12"/>
  <c r="AR100" i="12"/>
  <c r="AS100" i="12"/>
  <c r="AU100" i="12"/>
  <c r="AV100" i="12"/>
  <c r="A101" i="12"/>
  <c r="B101" i="12"/>
  <c r="D101" i="12"/>
  <c r="E101" i="12"/>
  <c r="J101" i="12"/>
  <c r="K101" i="12"/>
  <c r="L101" i="12"/>
  <c r="N101" i="12"/>
  <c r="O101" i="12"/>
  <c r="P101" i="12"/>
  <c r="V101" i="12"/>
  <c r="W101" i="12"/>
  <c r="Z101" i="12"/>
  <c r="AI101" i="12"/>
  <c r="AJ101" i="12"/>
  <c r="AK101" i="12"/>
  <c r="AN101" i="12"/>
  <c r="AO101" i="12"/>
  <c r="AP101" i="12"/>
  <c r="AR101" i="12"/>
  <c r="AS101" i="12"/>
  <c r="AU101" i="12"/>
  <c r="AV101" i="12"/>
  <c r="A102" i="12"/>
  <c r="B102" i="12"/>
  <c r="D102" i="12"/>
  <c r="E102" i="12"/>
  <c r="J102" i="12"/>
  <c r="K102" i="12"/>
  <c r="L102" i="12"/>
  <c r="N102" i="12"/>
  <c r="O102" i="12"/>
  <c r="P102" i="12"/>
  <c r="V102" i="12"/>
  <c r="W102" i="12"/>
  <c r="Z102" i="12"/>
  <c r="AI102" i="12"/>
  <c r="AJ102" i="12"/>
  <c r="AK102" i="12"/>
  <c r="AN102" i="12"/>
  <c r="AO102" i="12"/>
  <c r="AP102" i="12"/>
  <c r="AR102" i="12"/>
  <c r="AS102" i="12"/>
  <c r="AU102" i="12"/>
  <c r="AV102" i="12"/>
  <c r="A103" i="12"/>
  <c r="B103" i="12"/>
  <c r="D103" i="12"/>
  <c r="E103" i="12"/>
  <c r="J103" i="12"/>
  <c r="K103" i="12"/>
  <c r="L103" i="12"/>
  <c r="N103" i="12"/>
  <c r="O103" i="12"/>
  <c r="P103" i="12"/>
  <c r="V103" i="12"/>
  <c r="W103" i="12"/>
  <c r="Z103" i="12"/>
  <c r="AI103" i="12"/>
  <c r="AJ103" i="12"/>
  <c r="AK103" i="12"/>
  <c r="AN103" i="12"/>
  <c r="AO103" i="12"/>
  <c r="AP103" i="12"/>
  <c r="AR103" i="12"/>
  <c r="AS103" i="12"/>
  <c r="AU103" i="12"/>
  <c r="AV103" i="12"/>
  <c r="A104" i="12"/>
  <c r="B104" i="12"/>
  <c r="D104" i="12"/>
  <c r="E104" i="12"/>
  <c r="J104" i="12"/>
  <c r="K104" i="12"/>
  <c r="L104" i="12"/>
  <c r="N104" i="12"/>
  <c r="O104" i="12"/>
  <c r="P104" i="12"/>
  <c r="V104" i="12"/>
  <c r="W104" i="12"/>
  <c r="Z104" i="12"/>
  <c r="AI104" i="12"/>
  <c r="AJ104" i="12"/>
  <c r="AK104" i="12"/>
  <c r="AN104" i="12"/>
  <c r="AO104" i="12"/>
  <c r="AP104" i="12"/>
  <c r="AR104" i="12"/>
  <c r="AS104" i="12"/>
  <c r="AU104" i="12"/>
  <c r="AV104" i="12"/>
  <c r="A105" i="12"/>
  <c r="B105" i="12"/>
  <c r="D105" i="12"/>
  <c r="E105" i="12"/>
  <c r="J105" i="12"/>
  <c r="K105" i="12"/>
  <c r="L105" i="12"/>
  <c r="N105" i="12"/>
  <c r="O105" i="12"/>
  <c r="P105" i="12"/>
  <c r="V105" i="12"/>
  <c r="W105" i="12"/>
  <c r="Z105" i="12"/>
  <c r="AI105" i="12"/>
  <c r="AJ105" i="12"/>
  <c r="AK105" i="12"/>
  <c r="AN105" i="12"/>
  <c r="AO105" i="12"/>
  <c r="AP105" i="12"/>
  <c r="AR105" i="12"/>
  <c r="AS105" i="12"/>
  <c r="AU105" i="12"/>
  <c r="AV105" i="12"/>
  <c r="A106" i="12"/>
  <c r="B106" i="12"/>
  <c r="D106" i="12"/>
  <c r="E106" i="12"/>
  <c r="J106" i="12"/>
  <c r="K106" i="12"/>
  <c r="L106" i="12"/>
  <c r="N106" i="12"/>
  <c r="O106" i="12"/>
  <c r="P106" i="12"/>
  <c r="V106" i="12"/>
  <c r="W106" i="12"/>
  <c r="Z106" i="12"/>
  <c r="AI106" i="12"/>
  <c r="AJ106" i="12"/>
  <c r="AK106" i="12"/>
  <c r="AN106" i="12"/>
  <c r="AO106" i="12"/>
  <c r="AP106" i="12"/>
  <c r="AR106" i="12"/>
  <c r="AS106" i="12"/>
  <c r="AU106" i="12"/>
  <c r="AV106" i="12"/>
  <c r="A107" i="12"/>
  <c r="B107" i="12"/>
  <c r="D107" i="12"/>
  <c r="E107" i="12"/>
  <c r="J107" i="12"/>
  <c r="K107" i="12"/>
  <c r="L107" i="12"/>
  <c r="N107" i="12"/>
  <c r="O107" i="12"/>
  <c r="P107" i="12"/>
  <c r="V107" i="12"/>
  <c r="W107" i="12"/>
  <c r="Z107" i="12"/>
  <c r="AI107" i="12"/>
  <c r="AJ107" i="12"/>
  <c r="AK107" i="12"/>
  <c r="AN107" i="12"/>
  <c r="AO107" i="12"/>
  <c r="AP107" i="12"/>
  <c r="AR107" i="12"/>
  <c r="AS107" i="12"/>
  <c r="AU107" i="12"/>
  <c r="AV107" i="12"/>
  <c r="A108" i="12"/>
  <c r="B108" i="12"/>
  <c r="D108" i="12"/>
  <c r="E108" i="12"/>
  <c r="J108" i="12"/>
  <c r="K108" i="12"/>
  <c r="L108" i="12"/>
  <c r="N108" i="12"/>
  <c r="O108" i="12"/>
  <c r="P108" i="12"/>
  <c r="V108" i="12"/>
  <c r="W108" i="12"/>
  <c r="Z108" i="12"/>
  <c r="AI108" i="12"/>
  <c r="AJ108" i="12"/>
  <c r="AK108" i="12"/>
  <c r="AN108" i="12"/>
  <c r="AO108" i="12"/>
  <c r="AP108" i="12"/>
  <c r="AR108" i="12"/>
  <c r="AS108" i="12"/>
  <c r="AU108" i="12"/>
  <c r="AV108" i="12"/>
  <c r="A109" i="12"/>
  <c r="B109" i="12"/>
  <c r="D109" i="12"/>
  <c r="E109" i="12"/>
  <c r="J109" i="12"/>
  <c r="K109" i="12"/>
  <c r="L109" i="12"/>
  <c r="N109" i="12"/>
  <c r="O109" i="12"/>
  <c r="P109" i="12"/>
  <c r="V109" i="12"/>
  <c r="W109" i="12"/>
  <c r="Z109" i="12"/>
  <c r="AI109" i="12"/>
  <c r="AJ109" i="12"/>
  <c r="AK109" i="12"/>
  <c r="AN109" i="12"/>
  <c r="AO109" i="12"/>
  <c r="AP109" i="12"/>
  <c r="AR109" i="12"/>
  <c r="AS109" i="12"/>
  <c r="AU109" i="12"/>
  <c r="AV109" i="12"/>
  <c r="A110" i="12"/>
  <c r="B110" i="12"/>
  <c r="D110" i="12"/>
  <c r="E110" i="12"/>
  <c r="J110" i="12"/>
  <c r="K110" i="12"/>
  <c r="L110" i="12"/>
  <c r="N110" i="12"/>
  <c r="O110" i="12"/>
  <c r="P110" i="12"/>
  <c r="V110" i="12"/>
  <c r="W110" i="12"/>
  <c r="Z110" i="12"/>
  <c r="AI110" i="12"/>
  <c r="AJ110" i="12"/>
  <c r="AK110" i="12"/>
  <c r="AN110" i="12"/>
  <c r="AO110" i="12"/>
  <c r="AP110" i="12"/>
  <c r="AR110" i="12"/>
  <c r="AS110" i="12"/>
  <c r="AU110" i="12"/>
  <c r="AV110" i="12"/>
  <c r="A111" i="12"/>
  <c r="B111" i="12"/>
  <c r="D111" i="12"/>
  <c r="E111" i="12"/>
  <c r="J111" i="12"/>
  <c r="K111" i="12"/>
  <c r="L111" i="12"/>
  <c r="N111" i="12"/>
  <c r="O111" i="12"/>
  <c r="P111" i="12"/>
  <c r="V111" i="12"/>
  <c r="W111" i="12"/>
  <c r="Z111" i="12"/>
  <c r="AI111" i="12"/>
  <c r="AJ111" i="12"/>
  <c r="AK111" i="12"/>
  <c r="AN111" i="12"/>
  <c r="AO111" i="12"/>
  <c r="AP111" i="12"/>
  <c r="AR111" i="12"/>
  <c r="AS111" i="12"/>
  <c r="AU111" i="12"/>
  <c r="AV111" i="12"/>
  <c r="A112" i="12"/>
  <c r="B112" i="12"/>
  <c r="D112" i="12"/>
  <c r="E112" i="12"/>
  <c r="J112" i="12"/>
  <c r="K112" i="12"/>
  <c r="L112" i="12"/>
  <c r="N112" i="12"/>
  <c r="O112" i="12"/>
  <c r="P112" i="12"/>
  <c r="V112" i="12"/>
  <c r="W112" i="12"/>
  <c r="Z112" i="12"/>
  <c r="AI112" i="12"/>
  <c r="AJ112" i="12"/>
  <c r="AK112" i="12"/>
  <c r="AN112" i="12"/>
  <c r="AO112" i="12"/>
  <c r="AP112" i="12"/>
  <c r="AR112" i="12"/>
  <c r="AS112" i="12"/>
  <c r="AU112" i="12"/>
  <c r="AV112" i="12"/>
  <c r="A113" i="12"/>
  <c r="B113" i="12"/>
  <c r="D113" i="12"/>
  <c r="E113" i="12"/>
  <c r="J113" i="12"/>
  <c r="K113" i="12"/>
  <c r="L113" i="12"/>
  <c r="N113" i="12"/>
  <c r="O113" i="12"/>
  <c r="P113" i="12"/>
  <c r="V113" i="12"/>
  <c r="W113" i="12"/>
  <c r="Z113" i="12"/>
  <c r="AI113" i="12"/>
  <c r="AJ113" i="12"/>
  <c r="AK113" i="12"/>
  <c r="AN113" i="12"/>
  <c r="AO113" i="12"/>
  <c r="AP113" i="12"/>
  <c r="AR113" i="12"/>
  <c r="AS113" i="12"/>
  <c r="AU113" i="12"/>
  <c r="AV113" i="12"/>
  <c r="A114" i="12"/>
  <c r="B114" i="12"/>
  <c r="D114" i="12"/>
  <c r="E114" i="12"/>
  <c r="J114" i="12"/>
  <c r="K114" i="12"/>
  <c r="L114" i="12"/>
  <c r="N114" i="12"/>
  <c r="O114" i="12"/>
  <c r="P114" i="12"/>
  <c r="V114" i="12"/>
  <c r="W114" i="12"/>
  <c r="Z114" i="12"/>
  <c r="AI114" i="12"/>
  <c r="AJ114" i="12"/>
  <c r="AK114" i="12"/>
  <c r="AN114" i="12"/>
  <c r="AO114" i="12"/>
  <c r="AP114" i="12"/>
  <c r="AR114" i="12"/>
  <c r="AS114" i="12"/>
  <c r="AU114" i="12"/>
  <c r="AV114" i="12"/>
  <c r="A115" i="12"/>
  <c r="B115" i="12"/>
  <c r="D115" i="12"/>
  <c r="E115" i="12"/>
  <c r="J115" i="12"/>
  <c r="K115" i="12"/>
  <c r="L115" i="12"/>
  <c r="N115" i="12"/>
  <c r="O115" i="12"/>
  <c r="P115" i="12"/>
  <c r="V115" i="12"/>
  <c r="W115" i="12"/>
  <c r="Z115" i="12"/>
  <c r="AI115" i="12"/>
  <c r="AJ115" i="12"/>
  <c r="AK115" i="12"/>
  <c r="AN115" i="12"/>
  <c r="AO115" i="12"/>
  <c r="AP115" i="12"/>
  <c r="AR115" i="12"/>
  <c r="AS115" i="12"/>
  <c r="AU115" i="12"/>
  <c r="AV115" i="12"/>
  <c r="A116" i="12"/>
  <c r="B116" i="12"/>
  <c r="D116" i="12"/>
  <c r="E116" i="12"/>
  <c r="J116" i="12"/>
  <c r="K116" i="12"/>
  <c r="L116" i="12"/>
  <c r="N116" i="12"/>
  <c r="O116" i="12"/>
  <c r="P116" i="12"/>
  <c r="V116" i="12"/>
  <c r="W116" i="12"/>
  <c r="Z116" i="12"/>
  <c r="AI116" i="12"/>
  <c r="AJ116" i="12"/>
  <c r="AK116" i="12"/>
  <c r="AN116" i="12"/>
  <c r="AO116" i="12"/>
  <c r="AP116" i="12"/>
  <c r="AR116" i="12"/>
  <c r="AS116" i="12"/>
  <c r="AU116" i="12"/>
  <c r="AV116" i="12"/>
  <c r="A117" i="12"/>
  <c r="B117" i="12"/>
  <c r="D117" i="12"/>
  <c r="E117" i="12"/>
  <c r="J117" i="12"/>
  <c r="K117" i="12"/>
  <c r="L117" i="12"/>
  <c r="N117" i="12"/>
  <c r="O117" i="12"/>
  <c r="P117" i="12"/>
  <c r="V117" i="12"/>
  <c r="W117" i="12"/>
  <c r="Z117" i="12"/>
  <c r="AI117" i="12"/>
  <c r="AJ117" i="12"/>
  <c r="AK117" i="12"/>
  <c r="AN117" i="12"/>
  <c r="AO117" i="12"/>
  <c r="AP117" i="12"/>
  <c r="AR117" i="12"/>
  <c r="AS117" i="12"/>
  <c r="AU117" i="12"/>
  <c r="AV117" i="12"/>
  <c r="A118" i="12"/>
  <c r="B118" i="12"/>
  <c r="D118" i="12"/>
  <c r="E118" i="12"/>
  <c r="J118" i="12"/>
  <c r="K118" i="12"/>
  <c r="L118" i="12"/>
  <c r="N118" i="12"/>
  <c r="O118" i="12"/>
  <c r="P118" i="12"/>
  <c r="V118" i="12"/>
  <c r="W118" i="12"/>
  <c r="Z118" i="12"/>
  <c r="AI118" i="12"/>
  <c r="AJ118" i="12"/>
  <c r="AK118" i="12"/>
  <c r="AN118" i="12"/>
  <c r="AO118" i="12"/>
  <c r="AP118" i="12"/>
  <c r="AR118" i="12"/>
  <c r="AS118" i="12"/>
  <c r="AU118" i="12"/>
  <c r="AV118" i="12"/>
  <c r="A119" i="12"/>
  <c r="B119" i="12"/>
  <c r="D119" i="12"/>
  <c r="E119" i="12"/>
  <c r="J119" i="12"/>
  <c r="K119" i="12"/>
  <c r="L119" i="12"/>
  <c r="N119" i="12"/>
  <c r="O119" i="12"/>
  <c r="P119" i="12"/>
  <c r="V119" i="12"/>
  <c r="W119" i="12"/>
  <c r="Z119" i="12"/>
  <c r="AI119" i="12"/>
  <c r="AJ119" i="12"/>
  <c r="AK119" i="12"/>
  <c r="AN119" i="12"/>
  <c r="AO119" i="12"/>
  <c r="AP119" i="12"/>
  <c r="AR119" i="12"/>
  <c r="AS119" i="12"/>
  <c r="AU119" i="12"/>
  <c r="AV119" i="12"/>
  <c r="A120" i="12"/>
  <c r="B120" i="12"/>
  <c r="D120" i="12"/>
  <c r="E120" i="12"/>
  <c r="J120" i="12"/>
  <c r="K120" i="12"/>
  <c r="L120" i="12"/>
  <c r="N120" i="12"/>
  <c r="O120" i="12"/>
  <c r="P120" i="12"/>
  <c r="V120" i="12"/>
  <c r="W120" i="12"/>
  <c r="Z120" i="12"/>
  <c r="AI120" i="12"/>
  <c r="AJ120" i="12"/>
  <c r="AK120" i="12"/>
  <c r="AN120" i="12"/>
  <c r="AO120" i="12"/>
  <c r="AP120" i="12"/>
  <c r="AR120" i="12"/>
  <c r="AS120" i="12"/>
  <c r="AU120" i="12"/>
  <c r="AV120" i="12"/>
  <c r="A121" i="12"/>
  <c r="B121" i="12"/>
  <c r="D121" i="12"/>
  <c r="E121" i="12"/>
  <c r="J121" i="12"/>
  <c r="K121" i="12"/>
  <c r="L121" i="12"/>
  <c r="N121" i="12"/>
  <c r="O121" i="12"/>
  <c r="P121" i="12"/>
  <c r="V121" i="12"/>
  <c r="W121" i="12"/>
  <c r="Z121" i="12"/>
  <c r="AI121" i="12"/>
  <c r="AJ121" i="12"/>
  <c r="AK121" i="12"/>
  <c r="AN121" i="12"/>
  <c r="AO121" i="12"/>
  <c r="AP121" i="12"/>
  <c r="AR121" i="12"/>
  <c r="AS121" i="12"/>
  <c r="AU121" i="12"/>
  <c r="AV121" i="12"/>
  <c r="A122" i="12"/>
  <c r="B122" i="12"/>
  <c r="D122" i="12"/>
  <c r="E122" i="12"/>
  <c r="J122" i="12"/>
  <c r="K122" i="12"/>
  <c r="L122" i="12"/>
  <c r="N122" i="12"/>
  <c r="O122" i="12"/>
  <c r="P122" i="12"/>
  <c r="V122" i="12"/>
  <c r="W122" i="12"/>
  <c r="Z122" i="12"/>
  <c r="AI122" i="12"/>
  <c r="AJ122" i="12"/>
  <c r="AK122" i="12"/>
  <c r="AN122" i="12"/>
  <c r="AO122" i="12"/>
  <c r="AP122" i="12"/>
  <c r="AR122" i="12"/>
  <c r="AS122" i="12"/>
  <c r="AU122" i="12"/>
  <c r="AV122" i="12"/>
  <c r="A123" i="12"/>
  <c r="B123" i="12"/>
  <c r="D123" i="12"/>
  <c r="E123" i="12"/>
  <c r="J123" i="12"/>
  <c r="K123" i="12"/>
  <c r="L123" i="12"/>
  <c r="N123" i="12"/>
  <c r="O123" i="12"/>
  <c r="P123" i="12"/>
  <c r="V123" i="12"/>
  <c r="W123" i="12"/>
  <c r="Z123" i="12"/>
  <c r="AI123" i="12"/>
  <c r="AJ123" i="12"/>
  <c r="AK123" i="12"/>
  <c r="AN123" i="12"/>
  <c r="AO123" i="12"/>
  <c r="AP123" i="12"/>
  <c r="AR123" i="12"/>
  <c r="AS123" i="12"/>
  <c r="AU123" i="12"/>
  <c r="AV123" i="12"/>
  <c r="A124" i="12"/>
  <c r="B124" i="12"/>
  <c r="D124" i="12"/>
  <c r="E124" i="12"/>
  <c r="J124" i="12"/>
  <c r="K124" i="12"/>
  <c r="L124" i="12"/>
  <c r="N124" i="12"/>
  <c r="O124" i="12"/>
  <c r="P124" i="12"/>
  <c r="V124" i="12"/>
  <c r="W124" i="12"/>
  <c r="Z124" i="12"/>
  <c r="AI124" i="12"/>
  <c r="AJ124" i="12"/>
  <c r="AK124" i="12"/>
  <c r="AN124" i="12"/>
  <c r="AO124" i="12"/>
  <c r="AP124" i="12"/>
  <c r="AR124" i="12"/>
  <c r="AS124" i="12"/>
  <c r="AU124" i="12"/>
  <c r="AV124" i="12"/>
  <c r="A125" i="12"/>
  <c r="B125" i="12"/>
  <c r="D125" i="12"/>
  <c r="E125" i="12"/>
  <c r="J125" i="12"/>
  <c r="K125" i="12"/>
  <c r="L125" i="12"/>
  <c r="N125" i="12"/>
  <c r="O125" i="12"/>
  <c r="P125" i="12"/>
  <c r="V125" i="12"/>
  <c r="W125" i="12"/>
  <c r="Z125" i="12"/>
  <c r="AI125" i="12"/>
  <c r="AJ125" i="12"/>
  <c r="AK125" i="12"/>
  <c r="AN125" i="12"/>
  <c r="AO125" i="12"/>
  <c r="AP125" i="12"/>
  <c r="AR125" i="12"/>
  <c r="AS125" i="12"/>
  <c r="AU125" i="12"/>
  <c r="AV125" i="12"/>
  <c r="A126" i="12"/>
  <c r="B126" i="12"/>
  <c r="D126" i="12"/>
  <c r="E126" i="12"/>
  <c r="J126" i="12"/>
  <c r="K126" i="12"/>
  <c r="L126" i="12"/>
  <c r="N126" i="12"/>
  <c r="O126" i="12"/>
  <c r="P126" i="12"/>
  <c r="V126" i="12"/>
  <c r="W126" i="12"/>
  <c r="Z126" i="12"/>
  <c r="AI126" i="12"/>
  <c r="AJ126" i="12"/>
  <c r="AK126" i="12"/>
  <c r="AN126" i="12"/>
  <c r="AO126" i="12"/>
  <c r="AP126" i="12"/>
  <c r="AR126" i="12"/>
  <c r="AS126" i="12"/>
  <c r="AU126" i="12"/>
  <c r="AV126" i="12"/>
  <c r="A127" i="12"/>
  <c r="B127" i="12"/>
  <c r="D127" i="12"/>
  <c r="E127" i="12"/>
  <c r="J127" i="12"/>
  <c r="K127" i="12"/>
  <c r="L127" i="12"/>
  <c r="N127" i="12"/>
  <c r="O127" i="12"/>
  <c r="P127" i="12"/>
  <c r="V127" i="12"/>
  <c r="W127" i="12"/>
  <c r="Z127" i="12"/>
  <c r="AI127" i="12"/>
  <c r="AJ127" i="12"/>
  <c r="AK127" i="12"/>
  <c r="AN127" i="12"/>
  <c r="AO127" i="12"/>
  <c r="AP127" i="12"/>
  <c r="AR127" i="12"/>
  <c r="AS127" i="12"/>
  <c r="AU127" i="12"/>
  <c r="AV127" i="12"/>
  <c r="A128" i="12"/>
  <c r="B128" i="12"/>
  <c r="D128" i="12"/>
  <c r="E128" i="12"/>
  <c r="J128" i="12"/>
  <c r="K128" i="12"/>
  <c r="L128" i="12"/>
  <c r="N128" i="12"/>
  <c r="O128" i="12"/>
  <c r="P128" i="12"/>
  <c r="V128" i="12"/>
  <c r="W128" i="12"/>
  <c r="Z128" i="12"/>
  <c r="AI128" i="12"/>
  <c r="AJ128" i="12"/>
  <c r="AK128" i="12"/>
  <c r="AN128" i="12"/>
  <c r="AO128" i="12"/>
  <c r="AP128" i="12"/>
  <c r="AR128" i="12"/>
  <c r="AS128" i="12"/>
  <c r="AU128" i="12"/>
  <c r="AV128" i="12"/>
  <c r="A129" i="12"/>
  <c r="B129" i="12"/>
  <c r="D129" i="12"/>
  <c r="E129" i="12"/>
  <c r="J129" i="12"/>
  <c r="K129" i="12"/>
  <c r="L129" i="12"/>
  <c r="N129" i="12"/>
  <c r="O129" i="12"/>
  <c r="P129" i="12"/>
  <c r="V129" i="12"/>
  <c r="W129" i="12"/>
  <c r="Z129" i="12"/>
  <c r="AI129" i="12"/>
  <c r="AJ129" i="12"/>
  <c r="AK129" i="12"/>
  <c r="AN129" i="12"/>
  <c r="AO129" i="12"/>
  <c r="AP129" i="12"/>
  <c r="AR129" i="12"/>
  <c r="AS129" i="12"/>
  <c r="AU129" i="12"/>
  <c r="AV129" i="12"/>
  <c r="A130" i="12"/>
  <c r="B130" i="12"/>
  <c r="D130" i="12"/>
  <c r="E130" i="12"/>
  <c r="J130" i="12"/>
  <c r="K130" i="12"/>
  <c r="L130" i="12"/>
  <c r="N130" i="12"/>
  <c r="O130" i="12"/>
  <c r="P130" i="12"/>
  <c r="V130" i="12"/>
  <c r="W130" i="12"/>
  <c r="Z130" i="12"/>
  <c r="AI130" i="12"/>
  <c r="AJ130" i="12"/>
  <c r="AK130" i="12"/>
  <c r="AN130" i="12"/>
  <c r="AO130" i="12"/>
  <c r="AP130" i="12"/>
  <c r="AR130" i="12"/>
  <c r="AS130" i="12"/>
  <c r="AU130" i="12"/>
  <c r="AV130" i="12"/>
  <c r="A131" i="12"/>
  <c r="B131" i="12"/>
  <c r="D131" i="12"/>
  <c r="E131" i="12"/>
  <c r="J131" i="12"/>
  <c r="K131" i="12"/>
  <c r="L131" i="12"/>
  <c r="N131" i="12"/>
  <c r="O131" i="12"/>
  <c r="P131" i="12"/>
  <c r="V131" i="12"/>
  <c r="W131" i="12"/>
  <c r="Z131" i="12"/>
  <c r="AI131" i="12"/>
  <c r="AJ131" i="12"/>
  <c r="AK131" i="12"/>
  <c r="AN131" i="12"/>
  <c r="AO131" i="12"/>
  <c r="AP131" i="12"/>
  <c r="AR131" i="12"/>
  <c r="AS131" i="12"/>
  <c r="AU131" i="12"/>
  <c r="AV131" i="12"/>
  <c r="A132" i="12"/>
  <c r="B132" i="12"/>
  <c r="D132" i="12"/>
  <c r="E132" i="12"/>
  <c r="J132" i="12"/>
  <c r="K132" i="12"/>
  <c r="L132" i="12"/>
  <c r="N132" i="12"/>
  <c r="O132" i="12"/>
  <c r="P132" i="12"/>
  <c r="V132" i="12"/>
  <c r="W132" i="12"/>
  <c r="Z132" i="12"/>
  <c r="AI132" i="12"/>
  <c r="AJ132" i="12"/>
  <c r="AK132" i="12"/>
  <c r="AN132" i="12"/>
  <c r="AO132" i="12"/>
  <c r="AP132" i="12"/>
  <c r="AR132" i="12"/>
  <c r="AS132" i="12"/>
  <c r="AU132" i="12"/>
  <c r="AV132" i="12"/>
  <c r="A133" i="12"/>
  <c r="B133" i="12"/>
  <c r="D133" i="12"/>
  <c r="E133" i="12"/>
  <c r="J133" i="12"/>
  <c r="K133" i="12"/>
  <c r="L133" i="12"/>
  <c r="N133" i="12"/>
  <c r="O133" i="12"/>
  <c r="P133" i="12"/>
  <c r="V133" i="12"/>
  <c r="W133" i="12"/>
  <c r="Z133" i="12"/>
  <c r="AI133" i="12"/>
  <c r="AJ133" i="12"/>
  <c r="AK133" i="12"/>
  <c r="AN133" i="12"/>
  <c r="AO133" i="12"/>
  <c r="AP133" i="12"/>
  <c r="AR133" i="12"/>
  <c r="AS133" i="12"/>
  <c r="AU133" i="12"/>
  <c r="AV133" i="12"/>
  <c r="A134" i="12"/>
  <c r="B134" i="12"/>
  <c r="D134" i="12"/>
  <c r="E134" i="12"/>
  <c r="J134" i="12"/>
  <c r="K134" i="12"/>
  <c r="L134" i="12"/>
  <c r="N134" i="12"/>
  <c r="O134" i="12"/>
  <c r="P134" i="12"/>
  <c r="V134" i="12"/>
  <c r="W134" i="12"/>
  <c r="Z134" i="12"/>
  <c r="AI134" i="12"/>
  <c r="AJ134" i="12"/>
  <c r="AK134" i="12"/>
  <c r="AN134" i="12"/>
  <c r="AO134" i="12"/>
  <c r="AP134" i="12"/>
  <c r="AR134" i="12"/>
  <c r="AS134" i="12"/>
  <c r="AU134" i="12"/>
  <c r="AV134" i="12"/>
  <c r="A135" i="12"/>
  <c r="B135" i="12"/>
  <c r="D135" i="12"/>
  <c r="E135" i="12"/>
  <c r="J135" i="12"/>
  <c r="K135" i="12"/>
  <c r="L135" i="12"/>
  <c r="N135" i="12"/>
  <c r="O135" i="12"/>
  <c r="P135" i="12"/>
  <c r="V135" i="12"/>
  <c r="W135" i="12"/>
  <c r="Z135" i="12"/>
  <c r="AI135" i="12"/>
  <c r="AJ135" i="12"/>
  <c r="AK135" i="12"/>
  <c r="AN135" i="12"/>
  <c r="AO135" i="12"/>
  <c r="AP135" i="12"/>
  <c r="AR135" i="12"/>
  <c r="AS135" i="12"/>
  <c r="AU135" i="12"/>
  <c r="AV135" i="12"/>
  <c r="A136" i="12"/>
  <c r="B136" i="12"/>
  <c r="D136" i="12"/>
  <c r="E136" i="12"/>
  <c r="J136" i="12"/>
  <c r="K136" i="12"/>
  <c r="L136" i="12"/>
  <c r="N136" i="12"/>
  <c r="O136" i="12"/>
  <c r="P136" i="12"/>
  <c r="V136" i="12"/>
  <c r="W136" i="12"/>
  <c r="Z136" i="12"/>
  <c r="AI136" i="12"/>
  <c r="AJ136" i="12"/>
  <c r="AK136" i="12"/>
  <c r="AN136" i="12"/>
  <c r="AO136" i="12"/>
  <c r="AP136" i="12"/>
  <c r="AR136" i="12"/>
  <c r="AS136" i="12"/>
  <c r="AU136" i="12"/>
  <c r="AV136" i="12"/>
  <c r="A137" i="12"/>
  <c r="B137" i="12"/>
  <c r="D137" i="12"/>
  <c r="E137" i="12"/>
  <c r="J137" i="12"/>
  <c r="K137" i="12"/>
  <c r="L137" i="12"/>
  <c r="N137" i="12"/>
  <c r="O137" i="12"/>
  <c r="P137" i="12"/>
  <c r="V137" i="12"/>
  <c r="W137" i="12"/>
  <c r="Z137" i="12"/>
  <c r="AI137" i="12"/>
  <c r="AJ137" i="12"/>
  <c r="AK137" i="12"/>
  <c r="AN137" i="12"/>
  <c r="AO137" i="12"/>
  <c r="AP137" i="12"/>
  <c r="AR137" i="12"/>
  <c r="AS137" i="12"/>
  <c r="AU137" i="12"/>
  <c r="AV137" i="12"/>
  <c r="A138" i="12"/>
  <c r="B138" i="12"/>
  <c r="D138" i="12"/>
  <c r="E138" i="12"/>
  <c r="J138" i="12"/>
  <c r="K138" i="12"/>
  <c r="L138" i="12"/>
  <c r="N138" i="12"/>
  <c r="O138" i="12"/>
  <c r="P138" i="12"/>
  <c r="V138" i="12"/>
  <c r="W138" i="12"/>
  <c r="Z138" i="12"/>
  <c r="AI138" i="12"/>
  <c r="AJ138" i="12"/>
  <c r="AK138" i="12"/>
  <c r="AN138" i="12"/>
  <c r="AO138" i="12"/>
  <c r="AP138" i="12"/>
  <c r="AR138" i="12"/>
  <c r="AS138" i="12"/>
  <c r="AU138" i="12"/>
  <c r="AV138" i="12"/>
  <c r="A139" i="12"/>
  <c r="B139" i="12"/>
  <c r="D139" i="12"/>
  <c r="E139" i="12"/>
  <c r="J139" i="12"/>
  <c r="K139" i="12"/>
  <c r="L139" i="12"/>
  <c r="N139" i="12"/>
  <c r="O139" i="12"/>
  <c r="P139" i="12"/>
  <c r="V139" i="12"/>
  <c r="W139" i="12"/>
  <c r="Z139" i="12"/>
  <c r="AI139" i="12"/>
  <c r="AJ139" i="12"/>
  <c r="AK139" i="12"/>
  <c r="AN139" i="12"/>
  <c r="AO139" i="12"/>
  <c r="AP139" i="12"/>
  <c r="AR139" i="12"/>
  <c r="AS139" i="12"/>
  <c r="AU139" i="12"/>
  <c r="AV139" i="12"/>
  <c r="A140" i="12"/>
  <c r="B140" i="12"/>
  <c r="D140" i="12"/>
  <c r="E140" i="12"/>
  <c r="J140" i="12"/>
  <c r="K140" i="12"/>
  <c r="L140" i="12"/>
  <c r="N140" i="12"/>
  <c r="O140" i="12"/>
  <c r="P140" i="12"/>
  <c r="V140" i="12"/>
  <c r="W140" i="12"/>
  <c r="Z140" i="12"/>
  <c r="AI140" i="12"/>
  <c r="AJ140" i="12"/>
  <c r="AK140" i="12"/>
  <c r="AN140" i="12"/>
  <c r="AO140" i="12"/>
  <c r="AP140" i="12"/>
  <c r="AR140" i="12"/>
  <c r="AS140" i="12"/>
  <c r="AU140" i="12"/>
  <c r="AV140" i="12"/>
  <c r="A141" i="12"/>
  <c r="B141" i="12"/>
  <c r="D141" i="12"/>
  <c r="E141" i="12"/>
  <c r="J141" i="12"/>
  <c r="K141" i="12"/>
  <c r="L141" i="12"/>
  <c r="N141" i="12"/>
  <c r="O141" i="12"/>
  <c r="P141" i="12"/>
  <c r="V141" i="12"/>
  <c r="W141" i="12"/>
  <c r="Z141" i="12"/>
  <c r="AI141" i="12"/>
  <c r="AJ141" i="12"/>
  <c r="AK141" i="12"/>
  <c r="AN141" i="12"/>
  <c r="AO141" i="12"/>
  <c r="AP141" i="12"/>
  <c r="AR141" i="12"/>
  <c r="AS141" i="12"/>
  <c r="AU141" i="12"/>
  <c r="AV141" i="12"/>
  <c r="A142" i="12"/>
  <c r="B142" i="12"/>
  <c r="D142" i="12"/>
  <c r="E142" i="12"/>
  <c r="J142" i="12"/>
  <c r="K142" i="12"/>
  <c r="L142" i="12"/>
  <c r="N142" i="12"/>
  <c r="O142" i="12"/>
  <c r="P142" i="12"/>
  <c r="V142" i="12"/>
  <c r="W142" i="12"/>
  <c r="Z142" i="12"/>
  <c r="AI142" i="12"/>
  <c r="AJ142" i="12"/>
  <c r="AK142" i="12"/>
  <c r="AN142" i="12"/>
  <c r="AO142" i="12"/>
  <c r="AP142" i="12"/>
  <c r="AR142" i="12"/>
  <c r="AS142" i="12"/>
  <c r="AU142" i="12"/>
  <c r="AV142" i="12"/>
  <c r="A143" i="12"/>
  <c r="B143" i="12"/>
  <c r="D143" i="12"/>
  <c r="E143" i="12"/>
  <c r="J143" i="12"/>
  <c r="K143" i="12"/>
  <c r="L143" i="12"/>
  <c r="N143" i="12"/>
  <c r="O143" i="12"/>
  <c r="P143" i="12"/>
  <c r="V143" i="12"/>
  <c r="W143" i="12"/>
  <c r="Z143" i="12"/>
  <c r="AI143" i="12"/>
  <c r="AJ143" i="12"/>
  <c r="AK143" i="12"/>
  <c r="AN143" i="12"/>
  <c r="AO143" i="12"/>
  <c r="AP143" i="12"/>
  <c r="AR143" i="12"/>
  <c r="AS143" i="12"/>
  <c r="AU143" i="12"/>
  <c r="AV143" i="12"/>
  <c r="A144" i="12"/>
  <c r="B144" i="12"/>
  <c r="D144" i="12"/>
  <c r="E144" i="12"/>
  <c r="J144" i="12"/>
  <c r="K144" i="12"/>
  <c r="L144" i="12"/>
  <c r="N144" i="12"/>
  <c r="O144" i="12"/>
  <c r="P144" i="12"/>
  <c r="V144" i="12"/>
  <c r="W144" i="12"/>
  <c r="Z144" i="12"/>
  <c r="AI144" i="12"/>
  <c r="AJ144" i="12"/>
  <c r="AK144" i="12"/>
  <c r="AN144" i="12"/>
  <c r="AO144" i="12"/>
  <c r="AP144" i="12"/>
  <c r="AR144" i="12"/>
  <c r="AS144" i="12"/>
  <c r="AU144" i="12"/>
  <c r="AV144" i="12"/>
  <c r="A145" i="12"/>
  <c r="B145" i="12"/>
  <c r="D145" i="12"/>
  <c r="E145" i="12"/>
  <c r="J145" i="12"/>
  <c r="K145" i="12"/>
  <c r="L145" i="12"/>
  <c r="N145" i="12"/>
  <c r="O145" i="12"/>
  <c r="P145" i="12"/>
  <c r="V145" i="12"/>
  <c r="W145" i="12"/>
  <c r="Z145" i="12"/>
  <c r="AI145" i="12"/>
  <c r="AJ145" i="12"/>
  <c r="AK145" i="12"/>
  <c r="AN145" i="12"/>
  <c r="AO145" i="12"/>
  <c r="AP145" i="12"/>
  <c r="AR145" i="12"/>
  <c r="AS145" i="12"/>
  <c r="AU145" i="12"/>
  <c r="AV145" i="12"/>
  <c r="A146" i="12"/>
  <c r="B146" i="12"/>
  <c r="D146" i="12"/>
  <c r="E146" i="12"/>
  <c r="J146" i="12"/>
  <c r="K146" i="12"/>
  <c r="L146" i="12"/>
  <c r="N146" i="12"/>
  <c r="O146" i="12"/>
  <c r="P146" i="12"/>
  <c r="V146" i="12"/>
  <c r="W146" i="12"/>
  <c r="Z146" i="12"/>
  <c r="AI146" i="12"/>
  <c r="AJ146" i="12"/>
  <c r="AK146" i="12"/>
  <c r="AN146" i="12"/>
  <c r="AO146" i="12"/>
  <c r="AP146" i="12"/>
  <c r="AR146" i="12"/>
  <c r="AS146" i="12"/>
  <c r="AU146" i="12"/>
  <c r="AV146" i="12"/>
  <c r="A147" i="12"/>
  <c r="B147" i="12"/>
  <c r="D147" i="12"/>
  <c r="E147" i="12"/>
  <c r="J147" i="12"/>
  <c r="K147" i="12"/>
  <c r="L147" i="12"/>
  <c r="N147" i="12"/>
  <c r="O147" i="12"/>
  <c r="P147" i="12"/>
  <c r="V147" i="12"/>
  <c r="W147" i="12"/>
  <c r="Z147" i="12"/>
  <c r="AI147" i="12"/>
  <c r="AJ147" i="12"/>
  <c r="AK147" i="12"/>
  <c r="AN147" i="12"/>
  <c r="AO147" i="12"/>
  <c r="AP147" i="12"/>
  <c r="AR147" i="12"/>
  <c r="AS147" i="12"/>
  <c r="AU147" i="12"/>
  <c r="AV147" i="12"/>
  <c r="A148" i="12"/>
  <c r="B148" i="12"/>
  <c r="D148" i="12"/>
  <c r="E148" i="12"/>
  <c r="J148" i="12"/>
  <c r="K148" i="12"/>
  <c r="L148" i="12"/>
  <c r="N148" i="12"/>
  <c r="O148" i="12"/>
  <c r="P148" i="12"/>
  <c r="V148" i="12"/>
  <c r="W148" i="12"/>
  <c r="Z148" i="12"/>
  <c r="AI148" i="12"/>
  <c r="AJ148" i="12"/>
  <c r="AK148" i="12"/>
  <c r="AN148" i="12"/>
  <c r="AO148" i="12"/>
  <c r="AP148" i="12"/>
  <c r="AR148" i="12"/>
  <c r="AS148" i="12"/>
  <c r="AU148" i="12"/>
  <c r="AV148" i="12"/>
  <c r="A149" i="12"/>
  <c r="B149" i="12"/>
  <c r="D149" i="12"/>
  <c r="E149" i="12"/>
  <c r="J149" i="12"/>
  <c r="K149" i="12"/>
  <c r="L149" i="12"/>
  <c r="N149" i="12"/>
  <c r="O149" i="12"/>
  <c r="P149" i="12"/>
  <c r="V149" i="12"/>
  <c r="W149" i="12"/>
  <c r="Z149" i="12"/>
  <c r="AI149" i="12"/>
  <c r="AJ149" i="12"/>
  <c r="AK149" i="12"/>
  <c r="AN149" i="12"/>
  <c r="AO149" i="12"/>
  <c r="AP149" i="12"/>
  <c r="AR149" i="12"/>
  <c r="AS149" i="12"/>
  <c r="AU149" i="12"/>
  <c r="AV149" i="12"/>
  <c r="A150" i="12"/>
  <c r="B150" i="12"/>
  <c r="D150" i="12"/>
  <c r="E150" i="12"/>
  <c r="J150" i="12"/>
  <c r="K150" i="12"/>
  <c r="L150" i="12"/>
  <c r="N150" i="12"/>
  <c r="O150" i="12"/>
  <c r="P150" i="12"/>
  <c r="V150" i="12"/>
  <c r="W150" i="12"/>
  <c r="Z150" i="12"/>
  <c r="AI150" i="12"/>
  <c r="AJ150" i="12"/>
  <c r="AK150" i="12"/>
  <c r="AN150" i="12"/>
  <c r="AO150" i="12"/>
  <c r="AP150" i="12"/>
  <c r="AR150" i="12"/>
  <c r="AS150" i="12"/>
  <c r="AU150" i="12"/>
  <c r="AV150" i="12"/>
  <c r="A151" i="12"/>
  <c r="B151" i="12"/>
  <c r="D151" i="12"/>
  <c r="E151" i="12"/>
  <c r="J151" i="12"/>
  <c r="K151" i="12"/>
  <c r="L151" i="12"/>
  <c r="N151" i="12"/>
  <c r="O151" i="12"/>
  <c r="P151" i="12"/>
  <c r="V151" i="12"/>
  <c r="W151" i="12"/>
  <c r="Z151" i="12"/>
  <c r="AI151" i="12"/>
  <c r="AJ151" i="12"/>
  <c r="AK151" i="12"/>
  <c r="AN151" i="12"/>
  <c r="AO151" i="12"/>
  <c r="AP151" i="12"/>
  <c r="AR151" i="12"/>
  <c r="AS151" i="12"/>
  <c r="AU151" i="12"/>
  <c r="AV151" i="12"/>
  <c r="A152" i="12"/>
  <c r="B152" i="12"/>
  <c r="D152" i="12"/>
  <c r="E152" i="12"/>
  <c r="J152" i="12"/>
  <c r="K152" i="12"/>
  <c r="L152" i="12"/>
  <c r="N152" i="12"/>
  <c r="O152" i="12"/>
  <c r="P152" i="12"/>
  <c r="V152" i="12"/>
  <c r="W152" i="12"/>
  <c r="Z152" i="12"/>
  <c r="AI152" i="12"/>
  <c r="AJ152" i="12"/>
  <c r="AK152" i="12"/>
  <c r="AN152" i="12"/>
  <c r="AO152" i="12"/>
  <c r="AP152" i="12"/>
  <c r="AR152" i="12"/>
  <c r="AS152" i="12"/>
  <c r="AU152" i="12"/>
  <c r="AV152" i="12"/>
  <c r="A153" i="12"/>
  <c r="B153" i="12"/>
  <c r="D153" i="12"/>
  <c r="E153" i="12"/>
  <c r="J153" i="12"/>
  <c r="K153" i="12"/>
  <c r="L153" i="12"/>
  <c r="N153" i="12"/>
  <c r="O153" i="12"/>
  <c r="P153" i="12"/>
  <c r="V153" i="12"/>
  <c r="W153" i="12"/>
  <c r="Z153" i="12"/>
  <c r="AI153" i="12"/>
  <c r="AJ153" i="12"/>
  <c r="AK153" i="12"/>
  <c r="AN153" i="12"/>
  <c r="AO153" i="12"/>
  <c r="AP153" i="12"/>
  <c r="AR153" i="12"/>
  <c r="AS153" i="12"/>
  <c r="AU153" i="12"/>
  <c r="AV153" i="12"/>
  <c r="A154" i="12"/>
  <c r="B154" i="12"/>
  <c r="D154" i="12"/>
  <c r="E154" i="12"/>
  <c r="J154" i="12"/>
  <c r="K154" i="12"/>
  <c r="L154" i="12"/>
  <c r="N154" i="12"/>
  <c r="O154" i="12"/>
  <c r="P154" i="12"/>
  <c r="V154" i="12"/>
  <c r="W154" i="12"/>
  <c r="Z154" i="12"/>
  <c r="AI154" i="12"/>
  <c r="AJ154" i="12"/>
  <c r="AK154" i="12"/>
  <c r="AN154" i="12"/>
  <c r="AO154" i="12"/>
  <c r="AP154" i="12"/>
  <c r="AR154" i="12"/>
  <c r="AS154" i="12"/>
  <c r="AU154" i="12"/>
  <c r="AV154" i="12"/>
  <c r="A155" i="12"/>
  <c r="B155" i="12"/>
  <c r="D155" i="12"/>
  <c r="E155" i="12"/>
  <c r="J155" i="12"/>
  <c r="K155" i="12"/>
  <c r="L155" i="12"/>
  <c r="N155" i="12"/>
  <c r="O155" i="12"/>
  <c r="P155" i="12"/>
  <c r="V155" i="12"/>
  <c r="W155" i="12"/>
  <c r="Z155" i="12"/>
  <c r="AI155" i="12"/>
  <c r="AJ155" i="12"/>
  <c r="AK155" i="12"/>
  <c r="AN155" i="12"/>
  <c r="AO155" i="12"/>
  <c r="AP155" i="12"/>
  <c r="AR155" i="12"/>
  <c r="AS155" i="12"/>
  <c r="AU155" i="12"/>
  <c r="AV155" i="12"/>
  <c r="A156" i="12"/>
  <c r="B156" i="12"/>
  <c r="D156" i="12"/>
  <c r="E156" i="12"/>
  <c r="J156" i="12"/>
  <c r="K156" i="12"/>
  <c r="L156" i="12"/>
  <c r="N156" i="12"/>
  <c r="O156" i="12"/>
  <c r="P156" i="12"/>
  <c r="V156" i="12"/>
  <c r="W156" i="12"/>
  <c r="Z156" i="12"/>
  <c r="AI156" i="12"/>
  <c r="AJ156" i="12"/>
  <c r="AK156" i="12"/>
  <c r="AN156" i="12"/>
  <c r="AO156" i="12"/>
  <c r="AP156" i="12"/>
  <c r="AR156" i="12"/>
  <c r="AS156" i="12"/>
  <c r="AU156" i="12"/>
  <c r="AV156" i="12"/>
  <c r="A157" i="12"/>
  <c r="B157" i="12"/>
  <c r="D157" i="12"/>
  <c r="E157" i="12"/>
  <c r="J157" i="12"/>
  <c r="K157" i="12"/>
  <c r="L157" i="12"/>
  <c r="N157" i="12"/>
  <c r="O157" i="12"/>
  <c r="P157" i="12"/>
  <c r="V157" i="12"/>
  <c r="W157" i="12"/>
  <c r="Z157" i="12"/>
  <c r="AI157" i="12"/>
  <c r="AJ157" i="12"/>
  <c r="AK157" i="12"/>
  <c r="AN157" i="12"/>
  <c r="AO157" i="12"/>
  <c r="AP157" i="12"/>
  <c r="AR157" i="12"/>
  <c r="AS157" i="12"/>
  <c r="AU157" i="12"/>
  <c r="AV157" i="12"/>
  <c r="A158" i="12"/>
  <c r="B158" i="12"/>
  <c r="D158" i="12"/>
  <c r="E158" i="12"/>
  <c r="J158" i="12"/>
  <c r="K158" i="12"/>
  <c r="L158" i="12"/>
  <c r="N158" i="12"/>
  <c r="O158" i="12"/>
  <c r="P158" i="12"/>
  <c r="V158" i="12"/>
  <c r="W158" i="12"/>
  <c r="Z158" i="12"/>
  <c r="AI158" i="12"/>
  <c r="AJ158" i="12"/>
  <c r="AK158" i="12"/>
  <c r="AN158" i="12"/>
  <c r="AO158" i="12"/>
  <c r="AP158" i="12"/>
  <c r="AR158" i="12"/>
  <c r="AS158" i="12"/>
  <c r="AU158" i="12"/>
  <c r="AV158" i="12"/>
  <c r="A159" i="12"/>
  <c r="B159" i="12"/>
  <c r="D159" i="12"/>
  <c r="E159" i="12"/>
  <c r="J159" i="12"/>
  <c r="K159" i="12"/>
  <c r="L159" i="12"/>
  <c r="N159" i="12"/>
  <c r="O159" i="12"/>
  <c r="P159" i="12"/>
  <c r="V159" i="12"/>
  <c r="W159" i="12"/>
  <c r="Z159" i="12"/>
  <c r="AI159" i="12"/>
  <c r="AJ159" i="12"/>
  <c r="AK159" i="12"/>
  <c r="AN159" i="12"/>
  <c r="AO159" i="12"/>
  <c r="AP159" i="12"/>
  <c r="AR159" i="12"/>
  <c r="AS159" i="12"/>
  <c r="AU159" i="12"/>
  <c r="AV159" i="12"/>
  <c r="A160" i="12"/>
  <c r="B160" i="12"/>
  <c r="D160" i="12"/>
  <c r="E160" i="12"/>
  <c r="J160" i="12"/>
  <c r="K160" i="12"/>
  <c r="L160" i="12"/>
  <c r="N160" i="12"/>
  <c r="O160" i="12"/>
  <c r="P160" i="12"/>
  <c r="V160" i="12"/>
  <c r="W160" i="12"/>
  <c r="Z160" i="12"/>
  <c r="AI160" i="12"/>
  <c r="AJ160" i="12"/>
  <c r="AK160" i="12"/>
  <c r="AN160" i="12"/>
  <c r="AO160" i="12"/>
  <c r="AP160" i="12"/>
  <c r="AR160" i="12"/>
  <c r="AS160" i="12"/>
  <c r="AU160" i="12"/>
  <c r="AV160" i="12"/>
  <c r="A161" i="12"/>
  <c r="B161" i="12"/>
  <c r="D161" i="12"/>
  <c r="E161" i="12"/>
  <c r="J161" i="12"/>
  <c r="K161" i="12"/>
  <c r="L161" i="12"/>
  <c r="N161" i="12"/>
  <c r="O161" i="12"/>
  <c r="P161" i="12"/>
  <c r="V161" i="12"/>
  <c r="W161" i="12"/>
  <c r="Z161" i="12"/>
  <c r="AI161" i="12"/>
  <c r="AJ161" i="12"/>
  <c r="AK161" i="12"/>
  <c r="AN161" i="12"/>
  <c r="AO161" i="12"/>
  <c r="AP161" i="12"/>
  <c r="AR161" i="12"/>
  <c r="AS161" i="12"/>
  <c r="AU161" i="12"/>
  <c r="AV161" i="12"/>
  <c r="A162" i="12"/>
  <c r="B162" i="12"/>
  <c r="D162" i="12"/>
  <c r="E162" i="12"/>
  <c r="J162" i="12"/>
  <c r="K162" i="12"/>
  <c r="L162" i="12"/>
  <c r="N162" i="12"/>
  <c r="O162" i="12"/>
  <c r="P162" i="12"/>
  <c r="V162" i="12"/>
  <c r="W162" i="12"/>
  <c r="Z162" i="12"/>
  <c r="AI162" i="12"/>
  <c r="AJ162" i="12"/>
  <c r="AK162" i="12"/>
  <c r="AN162" i="12"/>
  <c r="AO162" i="12"/>
  <c r="AP162" i="12"/>
  <c r="AR162" i="12"/>
  <c r="AS162" i="12"/>
  <c r="AU162" i="12"/>
  <c r="AV162" i="12"/>
  <c r="A163" i="12"/>
  <c r="B163" i="12"/>
  <c r="D163" i="12"/>
  <c r="E163" i="12"/>
  <c r="J163" i="12"/>
  <c r="K163" i="12"/>
  <c r="L163" i="12"/>
  <c r="N163" i="12"/>
  <c r="O163" i="12"/>
  <c r="P163" i="12"/>
  <c r="V163" i="12"/>
  <c r="W163" i="12"/>
  <c r="Z163" i="12"/>
  <c r="AI163" i="12"/>
  <c r="AJ163" i="12"/>
  <c r="AK163" i="12"/>
  <c r="AN163" i="12"/>
  <c r="AO163" i="12"/>
  <c r="AP163" i="12"/>
  <c r="AR163" i="12"/>
  <c r="AS163" i="12"/>
  <c r="AU163" i="12"/>
  <c r="AV163" i="12"/>
  <c r="A164" i="12"/>
  <c r="B164" i="12"/>
  <c r="D164" i="12"/>
  <c r="E164" i="12"/>
  <c r="J164" i="12"/>
  <c r="K164" i="12"/>
  <c r="L164" i="12"/>
  <c r="N164" i="12"/>
  <c r="O164" i="12"/>
  <c r="P164" i="12"/>
  <c r="V164" i="12"/>
  <c r="W164" i="12"/>
  <c r="Z164" i="12"/>
  <c r="AI164" i="12"/>
  <c r="AJ164" i="12"/>
  <c r="AK164" i="12"/>
  <c r="AN164" i="12"/>
  <c r="AO164" i="12"/>
  <c r="AP164" i="12"/>
  <c r="AR164" i="12"/>
  <c r="AS164" i="12"/>
  <c r="AU164" i="12"/>
  <c r="AV164" i="12"/>
  <c r="A165" i="12"/>
  <c r="B165" i="12"/>
  <c r="D165" i="12"/>
  <c r="E165" i="12"/>
  <c r="J165" i="12"/>
  <c r="K165" i="12"/>
  <c r="L165" i="12"/>
  <c r="N165" i="12"/>
  <c r="O165" i="12"/>
  <c r="P165" i="12"/>
  <c r="V165" i="12"/>
  <c r="W165" i="12"/>
  <c r="Z165" i="12"/>
  <c r="AI165" i="12"/>
  <c r="AJ165" i="12"/>
  <c r="AK165" i="12"/>
  <c r="AN165" i="12"/>
  <c r="AO165" i="12"/>
  <c r="AP165" i="12"/>
  <c r="AR165" i="12"/>
  <c r="AS165" i="12"/>
  <c r="AU165" i="12"/>
  <c r="AV165" i="12"/>
  <c r="A166" i="12"/>
  <c r="B166" i="12"/>
  <c r="D166" i="12"/>
  <c r="E166" i="12"/>
  <c r="J166" i="12"/>
  <c r="K166" i="12"/>
  <c r="L166" i="12"/>
  <c r="N166" i="12"/>
  <c r="O166" i="12"/>
  <c r="P166" i="12"/>
  <c r="V166" i="12"/>
  <c r="W166" i="12"/>
  <c r="Z166" i="12"/>
  <c r="AI166" i="12"/>
  <c r="AJ166" i="12"/>
  <c r="AK166" i="12"/>
  <c r="AN166" i="12"/>
  <c r="AO166" i="12"/>
  <c r="AP166" i="12"/>
  <c r="AR166" i="12"/>
  <c r="AS166" i="12"/>
  <c r="AU166" i="12"/>
  <c r="AV166" i="12"/>
  <c r="A167" i="12"/>
  <c r="B167" i="12"/>
  <c r="D167" i="12"/>
  <c r="E167" i="12"/>
  <c r="J167" i="12"/>
  <c r="K167" i="12"/>
  <c r="L167" i="12"/>
  <c r="N167" i="12"/>
  <c r="O167" i="12"/>
  <c r="P167" i="12"/>
  <c r="V167" i="12"/>
  <c r="W167" i="12"/>
  <c r="Z167" i="12"/>
  <c r="AI167" i="12"/>
  <c r="AJ167" i="12"/>
  <c r="AK167" i="12"/>
  <c r="AN167" i="12"/>
  <c r="AO167" i="12"/>
  <c r="AP167" i="12"/>
  <c r="AR167" i="12"/>
  <c r="AS167" i="12"/>
  <c r="AU167" i="12"/>
  <c r="AV167" i="12"/>
  <c r="A168" i="12"/>
  <c r="B168" i="12"/>
  <c r="D168" i="12"/>
  <c r="E168" i="12"/>
  <c r="J168" i="12"/>
  <c r="K168" i="12"/>
  <c r="L168" i="12"/>
  <c r="N168" i="12"/>
  <c r="O168" i="12"/>
  <c r="P168" i="12"/>
  <c r="V168" i="12"/>
  <c r="W168" i="12"/>
  <c r="Z168" i="12"/>
  <c r="AI168" i="12"/>
  <c r="AJ168" i="12"/>
  <c r="AK168" i="12"/>
  <c r="AN168" i="12"/>
  <c r="AO168" i="12"/>
  <c r="AP168" i="12"/>
  <c r="AR168" i="12"/>
  <c r="AS168" i="12"/>
  <c r="AU168" i="12"/>
  <c r="AV168" i="12"/>
  <c r="A169" i="12"/>
  <c r="B169" i="12"/>
  <c r="D169" i="12"/>
  <c r="E169" i="12"/>
  <c r="J169" i="12"/>
  <c r="K169" i="12"/>
  <c r="L169" i="12"/>
  <c r="N169" i="12"/>
  <c r="O169" i="12"/>
  <c r="P169" i="12"/>
  <c r="V169" i="12"/>
  <c r="W169" i="12"/>
  <c r="Z169" i="12"/>
  <c r="AI169" i="12"/>
  <c r="AJ169" i="12"/>
  <c r="AK169" i="12"/>
  <c r="AN169" i="12"/>
  <c r="AO169" i="12"/>
  <c r="AP169" i="12"/>
  <c r="AR169" i="12"/>
  <c r="AS169" i="12"/>
  <c r="AU169" i="12"/>
  <c r="AV169" i="12"/>
  <c r="A170" i="12"/>
  <c r="B170" i="12"/>
  <c r="D170" i="12"/>
  <c r="E170" i="12"/>
  <c r="J170" i="12"/>
  <c r="K170" i="12"/>
  <c r="L170" i="12"/>
  <c r="N170" i="12"/>
  <c r="O170" i="12"/>
  <c r="P170" i="12"/>
  <c r="V170" i="12"/>
  <c r="W170" i="12"/>
  <c r="Z170" i="12"/>
  <c r="AI170" i="12"/>
  <c r="AJ170" i="12"/>
  <c r="AK170" i="12"/>
  <c r="AN170" i="12"/>
  <c r="AO170" i="12"/>
  <c r="AP170" i="12"/>
  <c r="AR170" i="12"/>
  <c r="AS170" i="12"/>
  <c r="AU170" i="12"/>
  <c r="AV170" i="12"/>
  <c r="A171" i="12"/>
  <c r="B171" i="12"/>
  <c r="D171" i="12"/>
  <c r="E171" i="12"/>
  <c r="J171" i="12"/>
  <c r="K171" i="12"/>
  <c r="L171" i="12"/>
  <c r="N171" i="12"/>
  <c r="O171" i="12"/>
  <c r="P171" i="12"/>
  <c r="V171" i="12"/>
  <c r="W171" i="12"/>
  <c r="Z171" i="12"/>
  <c r="AI171" i="12"/>
  <c r="AJ171" i="12"/>
  <c r="AK171" i="12"/>
  <c r="AN171" i="12"/>
  <c r="AO171" i="12"/>
  <c r="AP171" i="12"/>
  <c r="AR171" i="12"/>
  <c r="AS171" i="12"/>
  <c r="AU171" i="12"/>
  <c r="AV171" i="12"/>
  <c r="A172" i="12"/>
  <c r="B172" i="12"/>
  <c r="D172" i="12"/>
  <c r="E172" i="12"/>
  <c r="J172" i="12"/>
  <c r="K172" i="12"/>
  <c r="L172" i="12"/>
  <c r="N172" i="12"/>
  <c r="O172" i="12"/>
  <c r="P172" i="12"/>
  <c r="V172" i="12"/>
  <c r="W172" i="12"/>
  <c r="Z172" i="12"/>
  <c r="AI172" i="12"/>
  <c r="AJ172" i="12"/>
  <c r="AK172" i="12"/>
  <c r="AN172" i="12"/>
  <c r="AO172" i="12"/>
  <c r="AP172" i="12"/>
  <c r="AR172" i="12"/>
  <c r="AS172" i="12"/>
  <c r="AU172" i="12"/>
  <c r="AV172" i="12"/>
  <c r="A173" i="12"/>
  <c r="B173" i="12"/>
  <c r="D173" i="12"/>
  <c r="E173" i="12"/>
  <c r="J173" i="12"/>
  <c r="K173" i="12"/>
  <c r="L173" i="12"/>
  <c r="N173" i="12"/>
  <c r="O173" i="12"/>
  <c r="P173" i="12"/>
  <c r="V173" i="12"/>
  <c r="W173" i="12"/>
  <c r="Z173" i="12"/>
  <c r="AI173" i="12"/>
  <c r="AJ173" i="12"/>
  <c r="AK173" i="12"/>
  <c r="AN173" i="12"/>
  <c r="AO173" i="12"/>
  <c r="AP173" i="12"/>
  <c r="AR173" i="12"/>
  <c r="AS173" i="12"/>
  <c r="AU173" i="12"/>
  <c r="AV173" i="12"/>
  <c r="A174" i="12"/>
  <c r="B174" i="12"/>
  <c r="D174" i="12"/>
  <c r="E174" i="12"/>
  <c r="J174" i="12"/>
  <c r="K174" i="12"/>
  <c r="L174" i="12"/>
  <c r="N174" i="12"/>
  <c r="O174" i="12"/>
  <c r="P174" i="12"/>
  <c r="V174" i="12"/>
  <c r="W174" i="12"/>
  <c r="Z174" i="12"/>
  <c r="AI174" i="12"/>
  <c r="AJ174" i="12"/>
  <c r="AK174" i="12"/>
  <c r="AN174" i="12"/>
  <c r="AO174" i="12"/>
  <c r="AP174" i="12"/>
  <c r="AR174" i="12"/>
  <c r="AS174" i="12"/>
  <c r="AU174" i="12"/>
  <c r="AV174" i="12"/>
  <c r="A175" i="12"/>
  <c r="B175" i="12"/>
  <c r="D175" i="12"/>
  <c r="E175" i="12"/>
  <c r="J175" i="12"/>
  <c r="K175" i="12"/>
  <c r="L175" i="12"/>
  <c r="N175" i="12"/>
  <c r="O175" i="12"/>
  <c r="P175" i="12"/>
  <c r="V175" i="12"/>
  <c r="W175" i="12"/>
  <c r="Z175" i="12"/>
  <c r="AI175" i="12"/>
  <c r="AJ175" i="12"/>
  <c r="AK175" i="12"/>
  <c r="AN175" i="12"/>
  <c r="AO175" i="12"/>
  <c r="AP175" i="12"/>
  <c r="AR175" i="12"/>
  <c r="AS175" i="12"/>
  <c r="AU175" i="12"/>
  <c r="AV175" i="12"/>
  <c r="A176" i="12"/>
  <c r="B176" i="12"/>
  <c r="D176" i="12"/>
  <c r="E176" i="12"/>
  <c r="J176" i="12"/>
  <c r="K176" i="12"/>
  <c r="L176" i="12"/>
  <c r="N176" i="12"/>
  <c r="O176" i="12"/>
  <c r="P176" i="12"/>
  <c r="V176" i="12"/>
  <c r="W176" i="12"/>
  <c r="Z176" i="12"/>
  <c r="AI176" i="12"/>
  <c r="AJ176" i="12"/>
  <c r="AK176" i="12"/>
  <c r="AN176" i="12"/>
  <c r="AO176" i="12"/>
  <c r="AP176" i="12"/>
  <c r="AR176" i="12"/>
  <c r="AS176" i="12"/>
  <c r="AU176" i="12"/>
  <c r="AV176" i="12"/>
  <c r="A177" i="12"/>
  <c r="B177" i="12"/>
  <c r="D177" i="12"/>
  <c r="E177" i="12"/>
  <c r="J177" i="12"/>
  <c r="K177" i="12"/>
  <c r="L177" i="12"/>
  <c r="N177" i="12"/>
  <c r="O177" i="12"/>
  <c r="P177" i="12"/>
  <c r="V177" i="12"/>
  <c r="W177" i="12"/>
  <c r="Z177" i="12"/>
  <c r="AI177" i="12"/>
  <c r="AJ177" i="12"/>
  <c r="AK177" i="12"/>
  <c r="AN177" i="12"/>
  <c r="AO177" i="12"/>
  <c r="AP177" i="12"/>
  <c r="AR177" i="12"/>
  <c r="AS177" i="12"/>
  <c r="AU177" i="12"/>
  <c r="AV177" i="12"/>
  <c r="A178" i="12"/>
  <c r="B178" i="12"/>
  <c r="D178" i="12"/>
  <c r="E178" i="12"/>
  <c r="J178" i="12"/>
  <c r="K178" i="12"/>
  <c r="L178" i="12"/>
  <c r="N178" i="12"/>
  <c r="O178" i="12"/>
  <c r="P178" i="12"/>
  <c r="V178" i="12"/>
  <c r="W178" i="12"/>
  <c r="Z178" i="12"/>
  <c r="AI178" i="12"/>
  <c r="AJ178" i="12"/>
  <c r="AK178" i="12"/>
  <c r="AN178" i="12"/>
  <c r="AO178" i="12"/>
  <c r="AP178" i="12"/>
  <c r="AR178" i="12"/>
  <c r="AS178" i="12"/>
  <c r="AU178" i="12"/>
  <c r="AV178" i="12"/>
  <c r="A179" i="12"/>
  <c r="B179" i="12"/>
  <c r="D179" i="12"/>
  <c r="E179" i="12"/>
  <c r="J179" i="12"/>
  <c r="K179" i="12"/>
  <c r="L179" i="12"/>
  <c r="N179" i="12"/>
  <c r="O179" i="12"/>
  <c r="P179" i="12"/>
  <c r="V179" i="12"/>
  <c r="W179" i="12"/>
  <c r="Z179" i="12"/>
  <c r="AI179" i="12"/>
  <c r="AJ179" i="12"/>
  <c r="AK179" i="12"/>
  <c r="AN179" i="12"/>
  <c r="AO179" i="12"/>
  <c r="AP179" i="12"/>
  <c r="AR179" i="12"/>
  <c r="AS179" i="12"/>
  <c r="AU179" i="12"/>
  <c r="AV179" i="12"/>
  <c r="A180" i="12"/>
  <c r="B180" i="12"/>
  <c r="D180" i="12"/>
  <c r="E180" i="12"/>
  <c r="J180" i="12"/>
  <c r="K180" i="12"/>
  <c r="L180" i="12"/>
  <c r="N180" i="12"/>
  <c r="O180" i="12"/>
  <c r="P180" i="12"/>
  <c r="V180" i="12"/>
  <c r="W180" i="12"/>
  <c r="Z180" i="12"/>
  <c r="AI180" i="12"/>
  <c r="AJ180" i="12"/>
  <c r="AK180" i="12"/>
  <c r="AN180" i="12"/>
  <c r="AO180" i="12"/>
  <c r="AP180" i="12"/>
  <c r="AR180" i="12"/>
  <c r="AS180" i="12"/>
  <c r="AU180" i="12"/>
  <c r="AV180" i="12"/>
  <c r="A181" i="12"/>
  <c r="B181" i="12"/>
  <c r="D181" i="12"/>
  <c r="E181" i="12"/>
  <c r="J181" i="12"/>
  <c r="K181" i="12"/>
  <c r="L181" i="12"/>
  <c r="N181" i="12"/>
  <c r="O181" i="12"/>
  <c r="P181" i="12"/>
  <c r="V181" i="12"/>
  <c r="W181" i="12"/>
  <c r="Z181" i="12"/>
  <c r="AI181" i="12"/>
  <c r="AJ181" i="12"/>
  <c r="AK181" i="12"/>
  <c r="AN181" i="12"/>
  <c r="AO181" i="12"/>
  <c r="AP181" i="12"/>
  <c r="AR181" i="12"/>
  <c r="AS181" i="12"/>
  <c r="AU181" i="12"/>
  <c r="AV181" i="12"/>
  <c r="A182" i="12"/>
  <c r="B182" i="12"/>
  <c r="D182" i="12"/>
  <c r="E182" i="12"/>
  <c r="J182" i="12"/>
  <c r="K182" i="12"/>
  <c r="L182" i="12"/>
  <c r="N182" i="12"/>
  <c r="O182" i="12"/>
  <c r="P182" i="12"/>
  <c r="V182" i="12"/>
  <c r="W182" i="12"/>
  <c r="Z182" i="12"/>
  <c r="AI182" i="12"/>
  <c r="AJ182" i="12"/>
  <c r="AK182" i="12"/>
  <c r="AN182" i="12"/>
  <c r="AO182" i="12"/>
  <c r="AP182" i="12"/>
  <c r="AR182" i="12"/>
  <c r="AS182" i="12"/>
  <c r="AU182" i="12"/>
  <c r="AV182" i="12"/>
  <c r="A183" i="12"/>
  <c r="B183" i="12"/>
  <c r="D183" i="12"/>
  <c r="E183" i="12"/>
  <c r="J183" i="12"/>
  <c r="K183" i="12"/>
  <c r="L183" i="12"/>
  <c r="N183" i="12"/>
  <c r="O183" i="12"/>
  <c r="P183" i="12"/>
  <c r="V183" i="12"/>
  <c r="W183" i="12"/>
  <c r="Z183" i="12"/>
  <c r="AI183" i="12"/>
  <c r="AJ183" i="12"/>
  <c r="AK183" i="12"/>
  <c r="AN183" i="12"/>
  <c r="AO183" i="12"/>
  <c r="AP183" i="12"/>
  <c r="AR183" i="12"/>
  <c r="AS183" i="12"/>
  <c r="AU183" i="12"/>
  <c r="AV183" i="12"/>
  <c r="A184" i="12"/>
  <c r="B184" i="12"/>
  <c r="D184" i="12"/>
  <c r="E184" i="12"/>
  <c r="J184" i="12"/>
  <c r="K184" i="12"/>
  <c r="L184" i="12"/>
  <c r="N184" i="12"/>
  <c r="O184" i="12"/>
  <c r="P184" i="12"/>
  <c r="V184" i="12"/>
  <c r="W184" i="12"/>
  <c r="Z184" i="12"/>
  <c r="AI184" i="12"/>
  <c r="AJ184" i="12"/>
  <c r="AK184" i="12"/>
  <c r="AN184" i="12"/>
  <c r="AO184" i="12"/>
  <c r="AP184" i="12"/>
  <c r="AR184" i="12"/>
  <c r="AS184" i="12"/>
  <c r="AU184" i="12"/>
  <c r="AV184" i="12"/>
  <c r="A185" i="12"/>
  <c r="B185" i="12"/>
  <c r="D185" i="12"/>
  <c r="E185" i="12"/>
  <c r="J185" i="12"/>
  <c r="K185" i="12"/>
  <c r="L185" i="12"/>
  <c r="N185" i="12"/>
  <c r="O185" i="12"/>
  <c r="P185" i="12"/>
  <c r="V185" i="12"/>
  <c r="W185" i="12"/>
  <c r="Z185" i="12"/>
  <c r="AI185" i="12"/>
  <c r="AJ185" i="12"/>
  <c r="AK185" i="12"/>
  <c r="AN185" i="12"/>
  <c r="AO185" i="12"/>
  <c r="AP185" i="12"/>
  <c r="AR185" i="12"/>
  <c r="AS185" i="12"/>
  <c r="AU185" i="12"/>
  <c r="AV185" i="12"/>
  <c r="A186" i="12"/>
  <c r="B186" i="12"/>
  <c r="D186" i="12"/>
  <c r="E186" i="12"/>
  <c r="J186" i="12"/>
  <c r="K186" i="12"/>
  <c r="L186" i="12"/>
  <c r="N186" i="12"/>
  <c r="O186" i="12"/>
  <c r="P186" i="12"/>
  <c r="V186" i="12"/>
  <c r="W186" i="12"/>
  <c r="Z186" i="12"/>
  <c r="AI186" i="12"/>
  <c r="AJ186" i="12"/>
  <c r="AK186" i="12"/>
  <c r="AN186" i="12"/>
  <c r="AO186" i="12"/>
  <c r="AP186" i="12"/>
  <c r="AR186" i="12"/>
  <c r="AS186" i="12"/>
  <c r="AU186" i="12"/>
  <c r="AV186" i="12"/>
  <c r="A187" i="12"/>
  <c r="B187" i="12"/>
  <c r="D187" i="12"/>
  <c r="E187" i="12"/>
  <c r="J187" i="12"/>
  <c r="K187" i="12"/>
  <c r="L187" i="12"/>
  <c r="N187" i="12"/>
  <c r="O187" i="12"/>
  <c r="P187" i="12"/>
  <c r="V187" i="12"/>
  <c r="W187" i="12"/>
  <c r="Z187" i="12"/>
  <c r="AI187" i="12"/>
  <c r="AJ187" i="12"/>
  <c r="AK187" i="12"/>
  <c r="AN187" i="12"/>
  <c r="AO187" i="12"/>
  <c r="AP187" i="12"/>
  <c r="AR187" i="12"/>
  <c r="AS187" i="12"/>
  <c r="AU187" i="12"/>
  <c r="AV187" i="12"/>
  <c r="A188" i="12"/>
  <c r="B188" i="12"/>
  <c r="D188" i="12"/>
  <c r="E188" i="12"/>
  <c r="J188" i="12"/>
  <c r="K188" i="12"/>
  <c r="L188" i="12"/>
  <c r="N188" i="12"/>
  <c r="O188" i="12"/>
  <c r="P188" i="12"/>
  <c r="V188" i="12"/>
  <c r="W188" i="12"/>
  <c r="Z188" i="12"/>
  <c r="AI188" i="12"/>
  <c r="AJ188" i="12"/>
  <c r="AK188" i="12"/>
  <c r="AN188" i="12"/>
  <c r="AO188" i="12"/>
  <c r="AP188" i="12"/>
  <c r="AR188" i="12"/>
  <c r="AS188" i="12"/>
  <c r="AU188" i="12"/>
  <c r="AV188" i="12"/>
  <c r="A189" i="12"/>
  <c r="B189" i="12"/>
  <c r="D189" i="12"/>
  <c r="E189" i="12"/>
  <c r="J189" i="12"/>
  <c r="K189" i="12"/>
  <c r="L189" i="12"/>
  <c r="N189" i="12"/>
  <c r="O189" i="12"/>
  <c r="P189" i="12"/>
  <c r="V189" i="12"/>
  <c r="W189" i="12"/>
  <c r="Z189" i="12"/>
  <c r="AI189" i="12"/>
  <c r="AJ189" i="12"/>
  <c r="AK189" i="12"/>
  <c r="AN189" i="12"/>
  <c r="AO189" i="12"/>
  <c r="AP189" i="12"/>
  <c r="AR189" i="12"/>
  <c r="AS189" i="12"/>
  <c r="AU189" i="12"/>
  <c r="AV189" i="12"/>
  <c r="A190" i="12"/>
  <c r="B190" i="12"/>
  <c r="D190" i="12"/>
  <c r="E190" i="12"/>
  <c r="J190" i="12"/>
  <c r="K190" i="12"/>
  <c r="L190" i="12"/>
  <c r="N190" i="12"/>
  <c r="O190" i="12"/>
  <c r="P190" i="12"/>
  <c r="V190" i="12"/>
  <c r="W190" i="12"/>
  <c r="Z190" i="12"/>
  <c r="AI190" i="12"/>
  <c r="AJ190" i="12"/>
  <c r="AK190" i="12"/>
  <c r="AN190" i="12"/>
  <c r="AO190" i="12"/>
  <c r="AP190" i="12"/>
  <c r="AR190" i="12"/>
  <c r="AS190" i="12"/>
  <c r="AU190" i="12"/>
  <c r="AV190" i="12"/>
  <c r="A191" i="12"/>
  <c r="B191" i="12"/>
  <c r="D191" i="12"/>
  <c r="E191" i="12"/>
  <c r="J191" i="12"/>
  <c r="K191" i="12"/>
  <c r="L191" i="12"/>
  <c r="N191" i="12"/>
  <c r="O191" i="12"/>
  <c r="P191" i="12"/>
  <c r="V191" i="12"/>
  <c r="W191" i="12"/>
  <c r="Z191" i="12"/>
  <c r="AI191" i="12"/>
  <c r="AJ191" i="12"/>
  <c r="AK191" i="12"/>
  <c r="AN191" i="12"/>
  <c r="AO191" i="12"/>
  <c r="AP191" i="12"/>
  <c r="AR191" i="12"/>
  <c r="AS191" i="12"/>
  <c r="AU191" i="12"/>
  <c r="AV191" i="12"/>
  <c r="A192" i="12"/>
  <c r="B192" i="12"/>
  <c r="D192" i="12"/>
  <c r="E192" i="12"/>
  <c r="J192" i="12"/>
  <c r="K192" i="12"/>
  <c r="L192" i="12"/>
  <c r="N192" i="12"/>
  <c r="O192" i="12"/>
  <c r="P192" i="12"/>
  <c r="V192" i="12"/>
  <c r="W192" i="12"/>
  <c r="Z192" i="12"/>
  <c r="AI192" i="12"/>
  <c r="AJ192" i="12"/>
  <c r="AK192" i="12"/>
  <c r="AN192" i="12"/>
  <c r="AO192" i="12"/>
  <c r="AP192" i="12"/>
  <c r="AR192" i="12"/>
  <c r="AS192" i="12"/>
  <c r="AU192" i="12"/>
  <c r="AV192" i="12"/>
  <c r="A193" i="12"/>
  <c r="B193" i="12"/>
  <c r="D193" i="12"/>
  <c r="E193" i="12"/>
  <c r="J193" i="12"/>
  <c r="K193" i="12"/>
  <c r="L193" i="12"/>
  <c r="N193" i="12"/>
  <c r="O193" i="12"/>
  <c r="P193" i="12"/>
  <c r="V193" i="12"/>
  <c r="W193" i="12"/>
  <c r="Z193" i="12"/>
  <c r="AI193" i="12"/>
  <c r="AJ193" i="12"/>
  <c r="AK193" i="12"/>
  <c r="AN193" i="12"/>
  <c r="AO193" i="12"/>
  <c r="AP193" i="12"/>
  <c r="AR193" i="12"/>
  <c r="AS193" i="12"/>
  <c r="AU193" i="12"/>
  <c r="AV193" i="12"/>
  <c r="A194" i="12"/>
  <c r="B194" i="12"/>
  <c r="D194" i="12"/>
  <c r="E194" i="12"/>
  <c r="J194" i="12"/>
  <c r="K194" i="12"/>
  <c r="L194" i="12"/>
  <c r="N194" i="12"/>
  <c r="O194" i="12"/>
  <c r="P194" i="12"/>
  <c r="V194" i="12"/>
  <c r="W194" i="12"/>
  <c r="Z194" i="12"/>
  <c r="AI194" i="12"/>
  <c r="AJ194" i="12"/>
  <c r="AK194" i="12"/>
  <c r="AN194" i="12"/>
  <c r="AO194" i="12"/>
  <c r="AP194" i="12"/>
  <c r="AR194" i="12"/>
  <c r="AS194" i="12"/>
  <c r="AU194" i="12"/>
  <c r="AV194" i="12"/>
  <c r="A195" i="12"/>
  <c r="B195" i="12"/>
  <c r="D195" i="12"/>
  <c r="E195" i="12"/>
  <c r="J195" i="12"/>
  <c r="K195" i="12"/>
  <c r="L195" i="12"/>
  <c r="N195" i="12"/>
  <c r="O195" i="12"/>
  <c r="P195" i="12"/>
  <c r="V195" i="12"/>
  <c r="W195" i="12"/>
  <c r="Z195" i="12"/>
  <c r="AI195" i="12"/>
  <c r="AJ195" i="12"/>
  <c r="AK195" i="12"/>
  <c r="AN195" i="12"/>
  <c r="AO195" i="12"/>
  <c r="AP195" i="12"/>
  <c r="AR195" i="12"/>
  <c r="AS195" i="12"/>
  <c r="AU195" i="12"/>
  <c r="AV195" i="12"/>
  <c r="A196" i="12"/>
  <c r="B196" i="12"/>
  <c r="D196" i="12"/>
  <c r="E196" i="12"/>
  <c r="J196" i="12"/>
  <c r="K196" i="12"/>
  <c r="L196" i="12"/>
  <c r="N196" i="12"/>
  <c r="O196" i="12"/>
  <c r="P196" i="12"/>
  <c r="V196" i="12"/>
  <c r="W196" i="12"/>
  <c r="Z196" i="12"/>
  <c r="AI196" i="12"/>
  <c r="AJ196" i="12"/>
  <c r="AK196" i="12"/>
  <c r="AN196" i="12"/>
  <c r="AO196" i="12"/>
  <c r="AP196" i="12"/>
  <c r="AR196" i="12"/>
  <c r="AS196" i="12"/>
  <c r="AU196" i="12"/>
  <c r="AV196" i="12"/>
  <c r="A197" i="12"/>
  <c r="B197" i="12"/>
  <c r="D197" i="12"/>
  <c r="E197" i="12"/>
  <c r="J197" i="12"/>
  <c r="K197" i="12"/>
  <c r="L197" i="12"/>
  <c r="N197" i="12"/>
  <c r="O197" i="12"/>
  <c r="P197" i="12"/>
  <c r="V197" i="12"/>
  <c r="W197" i="12"/>
  <c r="Z197" i="12"/>
  <c r="AI197" i="12"/>
  <c r="AJ197" i="12"/>
  <c r="AK197" i="12"/>
  <c r="AN197" i="12"/>
  <c r="AO197" i="12"/>
  <c r="AP197" i="12"/>
  <c r="AR197" i="12"/>
  <c r="AS197" i="12"/>
  <c r="AU197" i="12"/>
  <c r="AV197" i="12"/>
  <c r="A198" i="12"/>
  <c r="B198" i="12"/>
  <c r="D198" i="12"/>
  <c r="E198" i="12"/>
  <c r="J198" i="12"/>
  <c r="K198" i="12"/>
  <c r="L198" i="12"/>
  <c r="N198" i="12"/>
  <c r="O198" i="12"/>
  <c r="P198" i="12"/>
  <c r="V198" i="12"/>
  <c r="W198" i="12"/>
  <c r="Z198" i="12"/>
  <c r="AI198" i="12"/>
  <c r="AJ198" i="12"/>
  <c r="AK198" i="12"/>
  <c r="AN198" i="12"/>
  <c r="AO198" i="12"/>
  <c r="AP198" i="12"/>
  <c r="AR198" i="12"/>
  <c r="AS198" i="12"/>
  <c r="AU198" i="12"/>
  <c r="AV198" i="12"/>
  <c r="A199" i="12"/>
  <c r="B199" i="12"/>
  <c r="D199" i="12"/>
  <c r="E199" i="12"/>
  <c r="J199" i="12"/>
  <c r="K199" i="12"/>
  <c r="L199" i="12"/>
  <c r="N199" i="12"/>
  <c r="O199" i="12"/>
  <c r="P199" i="12"/>
  <c r="V199" i="12"/>
  <c r="W199" i="12"/>
  <c r="Z199" i="12"/>
  <c r="AI199" i="12"/>
  <c r="AJ199" i="12"/>
  <c r="AK199" i="12"/>
  <c r="AN199" i="12"/>
  <c r="AO199" i="12"/>
  <c r="AP199" i="12"/>
  <c r="AR199" i="12"/>
  <c r="AS199" i="12"/>
  <c r="AU199" i="12"/>
  <c r="AV199" i="12"/>
  <c r="A200" i="12"/>
  <c r="B200" i="12"/>
  <c r="D200" i="12"/>
  <c r="E200" i="12"/>
  <c r="J200" i="12"/>
  <c r="K200" i="12"/>
  <c r="L200" i="12"/>
  <c r="N200" i="12"/>
  <c r="O200" i="12"/>
  <c r="P200" i="12"/>
  <c r="V200" i="12"/>
  <c r="W200" i="12"/>
  <c r="Z200" i="12"/>
  <c r="AI200" i="12"/>
  <c r="AJ200" i="12"/>
  <c r="AK200" i="12"/>
  <c r="AN200" i="12"/>
  <c r="AO200" i="12"/>
  <c r="AP200" i="12"/>
  <c r="AR200" i="12"/>
  <c r="AS200" i="12"/>
  <c r="AU200" i="12"/>
  <c r="AV200" i="12"/>
  <c r="A201" i="12"/>
  <c r="B201" i="12"/>
  <c r="D201" i="12"/>
  <c r="E201" i="12"/>
  <c r="J201" i="12"/>
  <c r="K201" i="12"/>
  <c r="L201" i="12"/>
  <c r="N201" i="12"/>
  <c r="O201" i="12"/>
  <c r="P201" i="12"/>
  <c r="V201" i="12"/>
  <c r="W201" i="12"/>
  <c r="Z201" i="12"/>
  <c r="AI201" i="12"/>
  <c r="AJ201" i="12"/>
  <c r="AK201" i="12"/>
  <c r="AN201" i="12"/>
  <c r="AO201" i="12"/>
  <c r="AP201" i="12"/>
  <c r="AR201" i="12"/>
  <c r="AS201" i="12"/>
  <c r="AU201" i="12"/>
  <c r="AV201" i="12"/>
  <c r="A202" i="12"/>
  <c r="B202" i="12"/>
  <c r="D202" i="12"/>
  <c r="E202" i="12"/>
  <c r="J202" i="12"/>
  <c r="K202" i="12"/>
  <c r="L202" i="12"/>
  <c r="N202" i="12"/>
  <c r="O202" i="12"/>
  <c r="P202" i="12"/>
  <c r="V202" i="12"/>
  <c r="W202" i="12"/>
  <c r="Z202" i="12"/>
  <c r="AI202" i="12"/>
  <c r="AJ202" i="12"/>
  <c r="AK202" i="12"/>
  <c r="AN202" i="12"/>
  <c r="AO202" i="12"/>
  <c r="AP202" i="12"/>
  <c r="AR202" i="12"/>
  <c r="AS202" i="12"/>
  <c r="AU202" i="12"/>
  <c r="AV202" i="12"/>
  <c r="A203" i="12"/>
  <c r="B203" i="12"/>
  <c r="D203" i="12"/>
  <c r="E203" i="12"/>
  <c r="J203" i="12"/>
  <c r="K203" i="12"/>
  <c r="L203" i="12"/>
  <c r="N203" i="12"/>
  <c r="O203" i="12"/>
  <c r="P203" i="12"/>
  <c r="V203" i="12"/>
  <c r="W203" i="12"/>
  <c r="Z203" i="12"/>
  <c r="AI203" i="12"/>
  <c r="AJ203" i="12"/>
  <c r="AK203" i="12"/>
  <c r="AN203" i="12"/>
  <c r="AO203" i="12"/>
  <c r="AP203" i="12"/>
  <c r="AR203" i="12"/>
  <c r="AS203" i="12"/>
  <c r="AU203" i="12"/>
  <c r="AV203" i="12"/>
  <c r="A204" i="12"/>
  <c r="B204" i="12"/>
  <c r="D204" i="12"/>
  <c r="E204" i="12"/>
  <c r="J204" i="12"/>
  <c r="K204" i="12"/>
  <c r="L204" i="12"/>
  <c r="N204" i="12"/>
  <c r="O204" i="12"/>
  <c r="P204" i="12"/>
  <c r="V204" i="12"/>
  <c r="W204" i="12"/>
  <c r="Z204" i="12"/>
  <c r="AI204" i="12"/>
  <c r="AJ204" i="12"/>
  <c r="AK204" i="12"/>
  <c r="AN204" i="12"/>
  <c r="AO204" i="12"/>
  <c r="AP204" i="12"/>
  <c r="AR204" i="12"/>
  <c r="AS204" i="12"/>
  <c r="AU204" i="12"/>
  <c r="AV204" i="12"/>
  <c r="A205" i="12"/>
  <c r="B205" i="12"/>
  <c r="D205" i="12"/>
  <c r="E205" i="12"/>
  <c r="J205" i="12"/>
  <c r="K205" i="12"/>
  <c r="L205" i="12"/>
  <c r="N205" i="12"/>
  <c r="O205" i="12"/>
  <c r="P205" i="12"/>
  <c r="V205" i="12"/>
  <c r="W205" i="12"/>
  <c r="Z205" i="12"/>
  <c r="AI205" i="12"/>
  <c r="AJ205" i="12"/>
  <c r="AK205" i="12"/>
  <c r="AN205" i="12"/>
  <c r="AO205" i="12"/>
  <c r="AP205" i="12"/>
  <c r="AR205" i="12"/>
  <c r="AS205" i="12"/>
  <c r="AU205" i="12"/>
  <c r="AV205" i="12"/>
  <c r="A206" i="12"/>
  <c r="B206" i="12"/>
  <c r="D206" i="12"/>
  <c r="E206" i="12"/>
  <c r="J206" i="12"/>
  <c r="K206" i="12"/>
  <c r="L206" i="12"/>
  <c r="N206" i="12"/>
  <c r="O206" i="12"/>
  <c r="P206" i="12"/>
  <c r="V206" i="12"/>
  <c r="W206" i="12"/>
  <c r="Z206" i="12"/>
  <c r="AI206" i="12"/>
  <c r="AJ206" i="12"/>
  <c r="AK206" i="12"/>
  <c r="AN206" i="12"/>
  <c r="AO206" i="12"/>
  <c r="AP206" i="12"/>
  <c r="AR206" i="12"/>
  <c r="AS206" i="12"/>
  <c r="AU206" i="12"/>
  <c r="AV206" i="12"/>
  <c r="A207" i="12"/>
  <c r="B207" i="12"/>
  <c r="D207" i="12"/>
  <c r="E207" i="12"/>
  <c r="J207" i="12"/>
  <c r="K207" i="12"/>
  <c r="L207" i="12"/>
  <c r="N207" i="12"/>
  <c r="O207" i="12"/>
  <c r="P207" i="12"/>
  <c r="V207" i="12"/>
  <c r="W207" i="12"/>
  <c r="Z207" i="12"/>
  <c r="AI207" i="12"/>
  <c r="AJ207" i="12"/>
  <c r="AK207" i="12"/>
  <c r="AN207" i="12"/>
  <c r="AO207" i="12"/>
  <c r="AP207" i="12"/>
  <c r="AR207" i="12"/>
  <c r="AS207" i="12"/>
  <c r="AU207" i="12"/>
  <c r="AV207" i="12"/>
  <c r="A208" i="12"/>
  <c r="B208" i="12"/>
  <c r="D208" i="12"/>
  <c r="E208" i="12"/>
  <c r="J208" i="12"/>
  <c r="K208" i="12"/>
  <c r="L208" i="12"/>
  <c r="N208" i="12"/>
  <c r="O208" i="12"/>
  <c r="P208" i="12"/>
  <c r="V208" i="12"/>
  <c r="W208" i="12"/>
  <c r="Z208" i="12"/>
  <c r="AI208" i="12"/>
  <c r="AJ208" i="12"/>
  <c r="AK208" i="12"/>
  <c r="AN208" i="12"/>
  <c r="AO208" i="12"/>
  <c r="AP208" i="12"/>
  <c r="AR208" i="12"/>
  <c r="AS208" i="12"/>
  <c r="AU208" i="12"/>
  <c r="AV208" i="12"/>
  <c r="A209" i="12"/>
  <c r="B209" i="12"/>
  <c r="D209" i="12"/>
  <c r="E209" i="12"/>
  <c r="J209" i="12"/>
  <c r="K209" i="12"/>
  <c r="L209" i="12"/>
  <c r="N209" i="12"/>
  <c r="O209" i="12"/>
  <c r="P209" i="12"/>
  <c r="V209" i="12"/>
  <c r="W209" i="12"/>
  <c r="Z209" i="12"/>
  <c r="AI209" i="12"/>
  <c r="AJ209" i="12"/>
  <c r="AK209" i="12"/>
  <c r="AN209" i="12"/>
  <c r="AO209" i="12"/>
  <c r="AP209" i="12"/>
  <c r="AR209" i="12"/>
  <c r="AS209" i="12"/>
  <c r="AU209" i="12"/>
  <c r="AV209" i="12"/>
  <c r="A210" i="12"/>
  <c r="B210" i="12"/>
  <c r="D210" i="12"/>
  <c r="E210" i="12"/>
  <c r="J210" i="12"/>
  <c r="K210" i="12"/>
  <c r="L210" i="12"/>
  <c r="N210" i="12"/>
  <c r="O210" i="12"/>
  <c r="P210" i="12"/>
  <c r="V210" i="12"/>
  <c r="W210" i="12"/>
  <c r="Z210" i="12"/>
  <c r="AI210" i="12"/>
  <c r="AJ210" i="12"/>
  <c r="AK210" i="12"/>
  <c r="AN210" i="12"/>
  <c r="AO210" i="12"/>
  <c r="AP210" i="12"/>
  <c r="AR210" i="12"/>
  <c r="AS210" i="12"/>
  <c r="AU210" i="12"/>
  <c r="AV210" i="12"/>
  <c r="A211" i="12"/>
  <c r="B211" i="12"/>
  <c r="D211" i="12"/>
  <c r="E211" i="12"/>
  <c r="J211" i="12"/>
  <c r="K211" i="12"/>
  <c r="L211" i="12"/>
  <c r="N211" i="12"/>
  <c r="O211" i="12"/>
  <c r="P211" i="12"/>
  <c r="V211" i="12"/>
  <c r="W211" i="12"/>
  <c r="Z211" i="12"/>
  <c r="AI211" i="12"/>
  <c r="AJ211" i="12"/>
  <c r="AK211" i="12"/>
  <c r="AN211" i="12"/>
  <c r="AO211" i="12"/>
  <c r="AP211" i="12"/>
  <c r="AR211" i="12"/>
  <c r="AS211" i="12"/>
  <c r="AU211" i="12"/>
  <c r="AV211" i="12"/>
  <c r="A212" i="12"/>
  <c r="B212" i="12"/>
  <c r="D212" i="12"/>
  <c r="E212" i="12"/>
  <c r="J212" i="12"/>
  <c r="K212" i="12"/>
  <c r="L212" i="12"/>
  <c r="N212" i="12"/>
  <c r="O212" i="12"/>
  <c r="P212" i="12"/>
  <c r="V212" i="12"/>
  <c r="W212" i="12"/>
  <c r="Z212" i="12"/>
  <c r="AI212" i="12"/>
  <c r="AJ212" i="12"/>
  <c r="AK212" i="12"/>
  <c r="AN212" i="12"/>
  <c r="AO212" i="12"/>
  <c r="AP212" i="12"/>
  <c r="AR212" i="12"/>
  <c r="AS212" i="12"/>
  <c r="AU212" i="12"/>
  <c r="AV212" i="12"/>
  <c r="A213" i="12"/>
  <c r="B213" i="12"/>
  <c r="D213" i="12"/>
  <c r="E213" i="12"/>
  <c r="J213" i="12"/>
  <c r="K213" i="12"/>
  <c r="L213" i="12"/>
  <c r="N213" i="12"/>
  <c r="O213" i="12"/>
  <c r="P213" i="12"/>
  <c r="V213" i="12"/>
  <c r="W213" i="12"/>
  <c r="Z213" i="12"/>
  <c r="AI213" i="12"/>
  <c r="AJ213" i="12"/>
  <c r="AK213" i="12"/>
  <c r="AN213" i="12"/>
  <c r="AO213" i="12"/>
  <c r="AP213" i="12"/>
  <c r="AR213" i="12"/>
  <c r="AS213" i="12"/>
  <c r="AU213" i="12"/>
  <c r="AV213" i="12"/>
  <c r="A214" i="12"/>
  <c r="B214" i="12"/>
  <c r="D214" i="12"/>
  <c r="E214" i="12"/>
  <c r="J214" i="12"/>
  <c r="K214" i="12"/>
  <c r="L214" i="12"/>
  <c r="N214" i="12"/>
  <c r="O214" i="12"/>
  <c r="P214" i="12"/>
  <c r="V214" i="12"/>
  <c r="W214" i="12"/>
  <c r="Z214" i="12"/>
  <c r="AI214" i="12"/>
  <c r="AJ214" i="12"/>
  <c r="AK214" i="12"/>
  <c r="AN214" i="12"/>
  <c r="AO214" i="12"/>
  <c r="AP214" i="12"/>
  <c r="AR214" i="12"/>
  <c r="AS214" i="12"/>
  <c r="AU214" i="12"/>
  <c r="AV214" i="12"/>
  <c r="A215" i="12"/>
  <c r="B215" i="12"/>
  <c r="D215" i="12"/>
  <c r="E215" i="12"/>
  <c r="J215" i="12"/>
  <c r="K215" i="12"/>
  <c r="L215" i="12"/>
  <c r="N215" i="12"/>
  <c r="O215" i="12"/>
  <c r="P215" i="12"/>
  <c r="V215" i="12"/>
  <c r="W215" i="12"/>
  <c r="Z215" i="12"/>
  <c r="AI215" i="12"/>
  <c r="AJ215" i="12"/>
  <c r="AK215" i="12"/>
  <c r="AN215" i="12"/>
  <c r="AO215" i="12"/>
  <c r="AP215" i="12"/>
  <c r="AR215" i="12"/>
  <c r="AS215" i="12"/>
  <c r="AU215" i="12"/>
  <c r="AV215" i="12"/>
  <c r="A216" i="12"/>
  <c r="B216" i="12"/>
  <c r="D216" i="12"/>
  <c r="E216" i="12"/>
  <c r="J216" i="12"/>
  <c r="K216" i="12"/>
  <c r="L216" i="12"/>
  <c r="N216" i="12"/>
  <c r="O216" i="12"/>
  <c r="P216" i="12"/>
  <c r="V216" i="12"/>
  <c r="W216" i="12"/>
  <c r="Z216" i="12"/>
  <c r="AI216" i="12"/>
  <c r="AJ216" i="12"/>
  <c r="AK216" i="12"/>
  <c r="AN216" i="12"/>
  <c r="AO216" i="12"/>
  <c r="AP216" i="12"/>
  <c r="AR216" i="12"/>
  <c r="AS216" i="12"/>
  <c r="AU216" i="12"/>
  <c r="AV216" i="12"/>
  <c r="A217" i="12"/>
  <c r="B217" i="12"/>
  <c r="D217" i="12"/>
  <c r="E217" i="12"/>
  <c r="J217" i="12"/>
  <c r="K217" i="12"/>
  <c r="L217" i="12"/>
  <c r="N217" i="12"/>
  <c r="O217" i="12"/>
  <c r="P217" i="12"/>
  <c r="V217" i="12"/>
  <c r="W217" i="12"/>
  <c r="Z217" i="12"/>
  <c r="AI217" i="12"/>
  <c r="AJ217" i="12"/>
  <c r="AK217" i="12"/>
  <c r="AN217" i="12"/>
  <c r="AO217" i="12"/>
  <c r="AP217" i="12"/>
  <c r="AR217" i="12"/>
  <c r="AS217" i="12"/>
  <c r="AU217" i="12"/>
  <c r="AV217" i="12"/>
  <c r="A218" i="12"/>
  <c r="B218" i="12"/>
  <c r="D218" i="12"/>
  <c r="E218" i="12"/>
  <c r="J218" i="12"/>
  <c r="K218" i="12"/>
  <c r="L218" i="12"/>
  <c r="N218" i="12"/>
  <c r="O218" i="12"/>
  <c r="P218" i="12"/>
  <c r="V218" i="12"/>
  <c r="W218" i="12"/>
  <c r="Z218" i="12"/>
  <c r="AI218" i="12"/>
  <c r="AJ218" i="12"/>
  <c r="AK218" i="12"/>
  <c r="AN218" i="12"/>
  <c r="AO218" i="12"/>
  <c r="AP218" i="12"/>
  <c r="AR218" i="12"/>
  <c r="AS218" i="12"/>
  <c r="AU218" i="12"/>
  <c r="AV218" i="12"/>
  <c r="A219" i="12"/>
  <c r="B219" i="12"/>
  <c r="D219" i="12"/>
  <c r="E219" i="12"/>
  <c r="J219" i="12"/>
  <c r="K219" i="12"/>
  <c r="L219" i="12"/>
  <c r="N219" i="12"/>
  <c r="O219" i="12"/>
  <c r="P219" i="12"/>
  <c r="V219" i="12"/>
  <c r="W219" i="12"/>
  <c r="Z219" i="12"/>
  <c r="AI219" i="12"/>
  <c r="AJ219" i="12"/>
  <c r="AK219" i="12"/>
  <c r="AN219" i="12"/>
  <c r="AO219" i="12"/>
  <c r="AP219" i="12"/>
  <c r="AR219" i="12"/>
  <c r="AS219" i="12"/>
  <c r="AU219" i="12"/>
  <c r="AV219" i="12"/>
  <c r="A220" i="12"/>
  <c r="B220" i="12"/>
  <c r="D220" i="12"/>
  <c r="E220" i="12"/>
  <c r="J220" i="12"/>
  <c r="K220" i="12"/>
  <c r="L220" i="12"/>
  <c r="N220" i="12"/>
  <c r="O220" i="12"/>
  <c r="P220" i="12"/>
  <c r="V220" i="12"/>
  <c r="W220" i="12"/>
  <c r="Z220" i="12"/>
  <c r="AI220" i="12"/>
  <c r="AJ220" i="12"/>
  <c r="AK220" i="12"/>
  <c r="AN220" i="12"/>
  <c r="AO220" i="12"/>
  <c r="AP220" i="12"/>
  <c r="AR220" i="12"/>
  <c r="AS220" i="12"/>
  <c r="AU220" i="12"/>
  <c r="AV220" i="12"/>
  <c r="A221" i="12"/>
  <c r="B221" i="12"/>
  <c r="D221" i="12"/>
  <c r="E221" i="12"/>
  <c r="J221" i="12"/>
  <c r="K221" i="12"/>
  <c r="L221" i="12"/>
  <c r="N221" i="12"/>
  <c r="O221" i="12"/>
  <c r="P221" i="12"/>
  <c r="V221" i="12"/>
  <c r="W221" i="12"/>
  <c r="Z221" i="12"/>
  <c r="AI221" i="12"/>
  <c r="AJ221" i="12"/>
  <c r="AK221" i="12"/>
  <c r="AN221" i="12"/>
  <c r="AO221" i="12"/>
  <c r="AP221" i="12"/>
  <c r="AR221" i="12"/>
  <c r="AS221" i="12"/>
  <c r="AU221" i="12"/>
  <c r="AV221" i="12"/>
  <c r="A222" i="12"/>
  <c r="B222" i="12"/>
  <c r="D222" i="12"/>
  <c r="E222" i="12"/>
  <c r="J222" i="12"/>
  <c r="K222" i="12"/>
  <c r="L222" i="12"/>
  <c r="N222" i="12"/>
  <c r="O222" i="12"/>
  <c r="P222" i="12"/>
  <c r="V222" i="12"/>
  <c r="W222" i="12"/>
  <c r="Z222" i="12"/>
  <c r="AI222" i="12"/>
  <c r="AJ222" i="12"/>
  <c r="AK222" i="12"/>
  <c r="AN222" i="12"/>
  <c r="AO222" i="12"/>
  <c r="AP222" i="12"/>
  <c r="AR222" i="12"/>
  <c r="AS222" i="12"/>
  <c r="AU222" i="12"/>
  <c r="AV222" i="12"/>
  <c r="A223" i="12"/>
  <c r="B223" i="12"/>
  <c r="D223" i="12"/>
  <c r="E223" i="12"/>
  <c r="J223" i="12"/>
  <c r="K223" i="12"/>
  <c r="L223" i="12"/>
  <c r="N223" i="12"/>
  <c r="O223" i="12"/>
  <c r="P223" i="12"/>
  <c r="V223" i="12"/>
  <c r="W223" i="12"/>
  <c r="Z223" i="12"/>
  <c r="AI223" i="12"/>
  <c r="AJ223" i="12"/>
  <c r="AK223" i="12"/>
  <c r="AN223" i="12"/>
  <c r="AO223" i="12"/>
  <c r="AP223" i="12"/>
  <c r="AR223" i="12"/>
  <c r="AS223" i="12"/>
  <c r="AU223" i="12"/>
  <c r="AV223" i="12"/>
  <c r="A224" i="12"/>
  <c r="B224" i="12"/>
  <c r="D224" i="12"/>
  <c r="E224" i="12"/>
  <c r="J224" i="12"/>
  <c r="K224" i="12"/>
  <c r="L224" i="12"/>
  <c r="N224" i="12"/>
  <c r="O224" i="12"/>
  <c r="P224" i="12"/>
  <c r="V224" i="12"/>
  <c r="W224" i="12"/>
  <c r="Z224" i="12"/>
  <c r="AI224" i="12"/>
  <c r="AJ224" i="12"/>
  <c r="AK224" i="12"/>
  <c r="AN224" i="12"/>
  <c r="AO224" i="12"/>
  <c r="AP224" i="12"/>
  <c r="AR224" i="12"/>
  <c r="AS224" i="12"/>
  <c r="AU224" i="12"/>
  <c r="AV224" i="12"/>
  <c r="A225" i="12"/>
  <c r="B225" i="12"/>
  <c r="D225" i="12"/>
  <c r="E225" i="12"/>
  <c r="J225" i="12"/>
  <c r="K225" i="12"/>
  <c r="L225" i="12"/>
  <c r="N225" i="12"/>
  <c r="O225" i="12"/>
  <c r="P225" i="12"/>
  <c r="V225" i="12"/>
  <c r="W225" i="12"/>
  <c r="Z225" i="12"/>
  <c r="AI225" i="12"/>
  <c r="AJ225" i="12"/>
  <c r="AK225" i="12"/>
  <c r="AN225" i="12"/>
  <c r="AO225" i="12"/>
  <c r="AP225" i="12"/>
  <c r="AR225" i="12"/>
  <c r="AS225" i="12"/>
  <c r="AU225" i="12"/>
  <c r="AV225" i="12"/>
  <c r="A226" i="12"/>
  <c r="B226" i="12"/>
  <c r="D226" i="12"/>
  <c r="E226" i="12"/>
  <c r="J226" i="12"/>
  <c r="K226" i="12"/>
  <c r="L226" i="12"/>
  <c r="N226" i="12"/>
  <c r="O226" i="12"/>
  <c r="P226" i="12"/>
  <c r="V226" i="12"/>
  <c r="W226" i="12"/>
  <c r="Z226" i="12"/>
  <c r="AI226" i="12"/>
  <c r="AJ226" i="12"/>
  <c r="AK226" i="12"/>
  <c r="AN226" i="12"/>
  <c r="AO226" i="12"/>
  <c r="AP226" i="12"/>
  <c r="AR226" i="12"/>
  <c r="AS226" i="12"/>
  <c r="AU226" i="12"/>
  <c r="AV226" i="12"/>
  <c r="A227" i="12"/>
  <c r="B227" i="12"/>
  <c r="D227" i="12"/>
  <c r="E227" i="12"/>
  <c r="J227" i="12"/>
  <c r="K227" i="12"/>
  <c r="L227" i="12"/>
  <c r="N227" i="12"/>
  <c r="O227" i="12"/>
  <c r="P227" i="12"/>
  <c r="V227" i="12"/>
  <c r="W227" i="12"/>
  <c r="Z227" i="12"/>
  <c r="AI227" i="12"/>
  <c r="AJ227" i="12"/>
  <c r="AK227" i="12"/>
  <c r="AN227" i="12"/>
  <c r="AO227" i="12"/>
  <c r="AP227" i="12"/>
  <c r="AR227" i="12"/>
  <c r="AS227" i="12"/>
  <c r="AU227" i="12"/>
  <c r="AV227" i="12"/>
  <c r="A228" i="12"/>
  <c r="B228" i="12"/>
  <c r="D228" i="12"/>
  <c r="E228" i="12"/>
  <c r="J228" i="12"/>
  <c r="K228" i="12"/>
  <c r="L228" i="12"/>
  <c r="N228" i="12"/>
  <c r="O228" i="12"/>
  <c r="P228" i="12"/>
  <c r="V228" i="12"/>
  <c r="W228" i="12"/>
  <c r="Z228" i="12"/>
  <c r="AI228" i="12"/>
  <c r="AJ228" i="12"/>
  <c r="AK228" i="12"/>
  <c r="AN228" i="12"/>
  <c r="AO228" i="12"/>
  <c r="AP228" i="12"/>
  <c r="AR228" i="12"/>
  <c r="AS228" i="12"/>
  <c r="AU228" i="12"/>
  <c r="AV228" i="12"/>
  <c r="A229" i="12"/>
  <c r="B229" i="12"/>
  <c r="D229" i="12"/>
  <c r="E229" i="12"/>
  <c r="J229" i="12"/>
  <c r="K229" i="12"/>
  <c r="L229" i="12"/>
  <c r="N229" i="12"/>
  <c r="O229" i="12"/>
  <c r="P229" i="12"/>
  <c r="V229" i="12"/>
  <c r="W229" i="12"/>
  <c r="Z229" i="12"/>
  <c r="AI229" i="12"/>
  <c r="AJ229" i="12"/>
  <c r="AK229" i="12"/>
  <c r="AN229" i="12"/>
  <c r="AO229" i="12"/>
  <c r="AP229" i="12"/>
  <c r="AR229" i="12"/>
  <c r="AS229" i="12"/>
  <c r="AU229" i="12"/>
  <c r="AV229" i="12"/>
  <c r="A230" i="12"/>
  <c r="B230" i="12"/>
  <c r="D230" i="12"/>
  <c r="E230" i="12"/>
  <c r="J230" i="12"/>
  <c r="K230" i="12"/>
  <c r="L230" i="12"/>
  <c r="N230" i="12"/>
  <c r="O230" i="12"/>
  <c r="P230" i="12"/>
  <c r="V230" i="12"/>
  <c r="W230" i="12"/>
  <c r="Z230" i="12"/>
  <c r="AI230" i="12"/>
  <c r="AJ230" i="12"/>
  <c r="AK230" i="12"/>
  <c r="AN230" i="12"/>
  <c r="AO230" i="12"/>
  <c r="AP230" i="12"/>
  <c r="AR230" i="12"/>
  <c r="AS230" i="12"/>
  <c r="AU230" i="12"/>
  <c r="AV230" i="12"/>
  <c r="A231" i="12"/>
  <c r="B231" i="12"/>
  <c r="D231" i="12"/>
  <c r="E231" i="12"/>
  <c r="J231" i="12"/>
  <c r="K231" i="12"/>
  <c r="L231" i="12"/>
  <c r="N231" i="12"/>
  <c r="O231" i="12"/>
  <c r="P231" i="12"/>
  <c r="V231" i="12"/>
  <c r="W231" i="12"/>
  <c r="Z231" i="12"/>
  <c r="AI231" i="12"/>
  <c r="AJ231" i="12"/>
  <c r="AK231" i="12"/>
  <c r="AN231" i="12"/>
  <c r="AO231" i="12"/>
  <c r="AP231" i="12"/>
  <c r="AR231" i="12"/>
  <c r="AS231" i="12"/>
  <c r="AU231" i="12"/>
  <c r="AV231" i="12"/>
  <c r="A232" i="12"/>
  <c r="B232" i="12"/>
  <c r="D232" i="12"/>
  <c r="E232" i="12"/>
  <c r="J232" i="12"/>
  <c r="K232" i="12"/>
  <c r="L232" i="12"/>
  <c r="N232" i="12"/>
  <c r="O232" i="12"/>
  <c r="P232" i="12"/>
  <c r="V232" i="12"/>
  <c r="W232" i="12"/>
  <c r="Z232" i="12"/>
  <c r="AI232" i="12"/>
  <c r="AJ232" i="12"/>
  <c r="AK232" i="12"/>
  <c r="AN232" i="12"/>
  <c r="AO232" i="12"/>
  <c r="AP232" i="12"/>
  <c r="AR232" i="12"/>
  <c r="AS232" i="12"/>
  <c r="AU232" i="12"/>
  <c r="AV232" i="12"/>
  <c r="A233" i="12"/>
  <c r="B233" i="12"/>
  <c r="D233" i="12"/>
  <c r="E233" i="12"/>
  <c r="J233" i="12"/>
  <c r="K233" i="12"/>
  <c r="L233" i="12"/>
  <c r="N233" i="12"/>
  <c r="O233" i="12"/>
  <c r="P233" i="12"/>
  <c r="V233" i="12"/>
  <c r="W233" i="12"/>
  <c r="Z233" i="12"/>
  <c r="AI233" i="12"/>
  <c r="AJ233" i="12"/>
  <c r="AK233" i="12"/>
  <c r="AN233" i="12"/>
  <c r="AO233" i="12"/>
  <c r="AP233" i="12"/>
  <c r="AR233" i="12"/>
  <c r="AS233" i="12"/>
  <c r="AU233" i="12"/>
  <c r="AV233" i="12"/>
  <c r="A234" i="12"/>
  <c r="B234" i="12"/>
  <c r="D234" i="12"/>
  <c r="E234" i="12"/>
  <c r="J234" i="12"/>
  <c r="K234" i="12"/>
  <c r="L234" i="12"/>
  <c r="N234" i="12"/>
  <c r="O234" i="12"/>
  <c r="P234" i="12"/>
  <c r="V234" i="12"/>
  <c r="W234" i="12"/>
  <c r="Z234" i="12"/>
  <c r="AI234" i="12"/>
  <c r="AJ234" i="12"/>
  <c r="AK234" i="12"/>
  <c r="AN234" i="12"/>
  <c r="AO234" i="12"/>
  <c r="AP234" i="12"/>
  <c r="AR234" i="12"/>
  <c r="AS234" i="12"/>
  <c r="AU234" i="12"/>
  <c r="AV234" i="12"/>
  <c r="A235" i="12"/>
  <c r="B235" i="12"/>
  <c r="D235" i="12"/>
  <c r="E235" i="12"/>
  <c r="J235" i="12"/>
  <c r="K235" i="12"/>
  <c r="L235" i="12"/>
  <c r="N235" i="12"/>
  <c r="O235" i="12"/>
  <c r="P235" i="12"/>
  <c r="V235" i="12"/>
  <c r="W235" i="12"/>
  <c r="Z235" i="12"/>
  <c r="AI235" i="12"/>
  <c r="AJ235" i="12"/>
  <c r="AK235" i="12"/>
  <c r="AN235" i="12"/>
  <c r="AO235" i="12"/>
  <c r="AP235" i="12"/>
  <c r="AR235" i="12"/>
  <c r="AS235" i="12"/>
  <c r="AU235" i="12"/>
  <c r="AV235" i="12"/>
  <c r="A236" i="12"/>
  <c r="B236" i="12"/>
  <c r="D236" i="12"/>
  <c r="E236" i="12"/>
  <c r="J236" i="12"/>
  <c r="K236" i="12"/>
  <c r="L236" i="12"/>
  <c r="N236" i="12"/>
  <c r="O236" i="12"/>
  <c r="P236" i="12"/>
  <c r="V236" i="12"/>
  <c r="W236" i="12"/>
  <c r="Z236" i="12"/>
  <c r="AI236" i="12"/>
  <c r="AJ236" i="12"/>
  <c r="AK236" i="12"/>
  <c r="AN236" i="12"/>
  <c r="AO236" i="12"/>
  <c r="AP236" i="12"/>
  <c r="AR236" i="12"/>
  <c r="AS236" i="12"/>
  <c r="AU236" i="12"/>
  <c r="AV236" i="12"/>
  <c r="A237" i="12"/>
  <c r="B237" i="12"/>
  <c r="D237" i="12"/>
  <c r="E237" i="12"/>
  <c r="J237" i="12"/>
  <c r="K237" i="12"/>
  <c r="L237" i="12"/>
  <c r="N237" i="12"/>
  <c r="O237" i="12"/>
  <c r="P237" i="12"/>
  <c r="V237" i="12"/>
  <c r="W237" i="12"/>
  <c r="Z237" i="12"/>
  <c r="AI237" i="12"/>
  <c r="AJ237" i="12"/>
  <c r="AK237" i="12"/>
  <c r="AN237" i="12"/>
  <c r="AO237" i="12"/>
  <c r="AP237" i="12"/>
  <c r="AR237" i="12"/>
  <c r="AS237" i="12"/>
  <c r="AU237" i="12"/>
  <c r="AV237" i="12"/>
  <c r="A238" i="12"/>
  <c r="B238" i="12"/>
  <c r="D238" i="12"/>
  <c r="E238" i="12"/>
  <c r="J238" i="12"/>
  <c r="K238" i="12"/>
  <c r="L238" i="12"/>
  <c r="N238" i="12"/>
  <c r="O238" i="12"/>
  <c r="P238" i="12"/>
  <c r="V238" i="12"/>
  <c r="W238" i="12"/>
  <c r="Z238" i="12"/>
  <c r="AI238" i="12"/>
  <c r="AJ238" i="12"/>
  <c r="AK238" i="12"/>
  <c r="AN238" i="12"/>
  <c r="AO238" i="12"/>
  <c r="AP238" i="12"/>
  <c r="AR238" i="12"/>
  <c r="AS238" i="12"/>
  <c r="AU238" i="12"/>
  <c r="AV238" i="12"/>
  <c r="A239" i="12"/>
  <c r="B239" i="12"/>
  <c r="D239" i="12"/>
  <c r="E239" i="12"/>
  <c r="J239" i="12"/>
  <c r="K239" i="12"/>
  <c r="L239" i="12"/>
  <c r="N239" i="12"/>
  <c r="O239" i="12"/>
  <c r="P239" i="12"/>
  <c r="V239" i="12"/>
  <c r="W239" i="12"/>
  <c r="Z239" i="12"/>
  <c r="AI239" i="12"/>
  <c r="AJ239" i="12"/>
  <c r="AK239" i="12"/>
  <c r="AN239" i="12"/>
  <c r="AO239" i="12"/>
  <c r="AP239" i="12"/>
  <c r="AR239" i="12"/>
  <c r="AS239" i="12"/>
  <c r="AU239" i="12"/>
  <c r="AV239" i="12"/>
  <c r="A240" i="12"/>
  <c r="B240" i="12"/>
  <c r="D240" i="12"/>
  <c r="E240" i="12"/>
  <c r="J240" i="12"/>
  <c r="K240" i="12"/>
  <c r="L240" i="12"/>
  <c r="N240" i="12"/>
  <c r="O240" i="12"/>
  <c r="P240" i="12"/>
  <c r="V240" i="12"/>
  <c r="W240" i="12"/>
  <c r="Z240" i="12"/>
  <c r="AI240" i="12"/>
  <c r="AJ240" i="12"/>
  <c r="AK240" i="12"/>
  <c r="AN240" i="12"/>
  <c r="AO240" i="12"/>
  <c r="AP240" i="12"/>
  <c r="AR240" i="12"/>
  <c r="AS240" i="12"/>
  <c r="AU240" i="12"/>
  <c r="AV240" i="12"/>
  <c r="A241" i="12"/>
  <c r="B241" i="12"/>
  <c r="D241" i="12"/>
  <c r="E241" i="12"/>
  <c r="J241" i="12"/>
  <c r="K241" i="12"/>
  <c r="L241" i="12"/>
  <c r="N241" i="12"/>
  <c r="O241" i="12"/>
  <c r="P241" i="12"/>
  <c r="V241" i="12"/>
  <c r="W241" i="12"/>
  <c r="Z241" i="12"/>
  <c r="AI241" i="12"/>
  <c r="AJ241" i="12"/>
  <c r="AK241" i="12"/>
  <c r="AN241" i="12"/>
  <c r="AO241" i="12"/>
  <c r="AP241" i="12"/>
  <c r="AR241" i="12"/>
  <c r="AS241" i="12"/>
  <c r="AU241" i="12"/>
  <c r="AV241" i="12"/>
  <c r="A242" i="12"/>
  <c r="B242" i="12"/>
  <c r="D242" i="12"/>
  <c r="E242" i="12"/>
  <c r="J242" i="12"/>
  <c r="K242" i="12"/>
  <c r="L242" i="12"/>
  <c r="N242" i="12"/>
  <c r="O242" i="12"/>
  <c r="P242" i="12"/>
  <c r="V242" i="12"/>
  <c r="W242" i="12"/>
  <c r="Z242" i="12"/>
  <c r="AI242" i="12"/>
  <c r="AJ242" i="12"/>
  <c r="AK242" i="12"/>
  <c r="AN242" i="12"/>
  <c r="AO242" i="12"/>
  <c r="AP242" i="12"/>
  <c r="AR242" i="12"/>
  <c r="AS242" i="12"/>
  <c r="AU242" i="12"/>
  <c r="AV242" i="12"/>
  <c r="A243" i="12"/>
  <c r="B243" i="12"/>
  <c r="D243" i="12"/>
  <c r="E243" i="12"/>
  <c r="J243" i="12"/>
  <c r="K243" i="12"/>
  <c r="L243" i="12"/>
  <c r="N243" i="12"/>
  <c r="O243" i="12"/>
  <c r="P243" i="12"/>
  <c r="V243" i="12"/>
  <c r="W243" i="12"/>
  <c r="Z243" i="12"/>
  <c r="AI243" i="12"/>
  <c r="AJ243" i="12"/>
  <c r="AK243" i="12"/>
  <c r="AN243" i="12"/>
  <c r="AO243" i="12"/>
  <c r="AP243" i="12"/>
  <c r="AR243" i="12"/>
  <c r="AS243" i="12"/>
  <c r="AU243" i="12"/>
  <c r="AV243" i="12"/>
  <c r="A244" i="12"/>
  <c r="B244" i="12"/>
  <c r="D244" i="12"/>
  <c r="E244" i="12"/>
  <c r="J244" i="12"/>
  <c r="K244" i="12"/>
  <c r="L244" i="12"/>
  <c r="N244" i="12"/>
  <c r="O244" i="12"/>
  <c r="P244" i="12"/>
  <c r="V244" i="12"/>
  <c r="W244" i="12"/>
  <c r="Z244" i="12"/>
  <c r="AI244" i="12"/>
  <c r="AJ244" i="12"/>
  <c r="AK244" i="12"/>
  <c r="AN244" i="12"/>
  <c r="AO244" i="12"/>
  <c r="AP244" i="12"/>
  <c r="AR244" i="12"/>
  <c r="AS244" i="12"/>
  <c r="AU244" i="12"/>
  <c r="AV244" i="12"/>
  <c r="A245" i="12"/>
  <c r="B245" i="12"/>
  <c r="D245" i="12"/>
  <c r="E245" i="12"/>
  <c r="J245" i="12"/>
  <c r="K245" i="12"/>
  <c r="L245" i="12"/>
  <c r="N245" i="12"/>
  <c r="O245" i="12"/>
  <c r="P245" i="12"/>
  <c r="V245" i="12"/>
  <c r="W245" i="12"/>
  <c r="Z245" i="12"/>
  <c r="AI245" i="12"/>
  <c r="AJ245" i="12"/>
  <c r="AK245" i="12"/>
  <c r="AN245" i="12"/>
  <c r="AO245" i="12"/>
  <c r="AP245" i="12"/>
  <c r="AR245" i="12"/>
  <c r="AS245" i="12"/>
  <c r="AU245" i="12"/>
  <c r="AV245" i="12"/>
  <c r="A246" i="12"/>
  <c r="B246" i="12"/>
  <c r="D246" i="12"/>
  <c r="E246" i="12"/>
  <c r="J246" i="12"/>
  <c r="K246" i="12"/>
  <c r="L246" i="12"/>
  <c r="N246" i="12"/>
  <c r="O246" i="12"/>
  <c r="P246" i="12"/>
  <c r="V246" i="12"/>
  <c r="W246" i="12"/>
  <c r="Z246" i="12"/>
  <c r="AI246" i="12"/>
  <c r="AJ246" i="12"/>
  <c r="AK246" i="12"/>
  <c r="AN246" i="12"/>
  <c r="AO246" i="12"/>
  <c r="AP246" i="12"/>
  <c r="AR246" i="12"/>
  <c r="AS246" i="12"/>
  <c r="AU246" i="12"/>
  <c r="AV246" i="12"/>
  <c r="A247" i="12"/>
  <c r="B247" i="12"/>
  <c r="D247" i="12"/>
  <c r="E247" i="12"/>
  <c r="J247" i="12"/>
  <c r="K247" i="12"/>
  <c r="L247" i="12"/>
  <c r="N247" i="12"/>
  <c r="O247" i="12"/>
  <c r="P247" i="12"/>
  <c r="V247" i="12"/>
  <c r="W247" i="12"/>
  <c r="Z247" i="12"/>
  <c r="AI247" i="12"/>
  <c r="AJ247" i="12"/>
  <c r="AK247" i="12"/>
  <c r="AN247" i="12"/>
  <c r="AO247" i="12"/>
  <c r="AP247" i="12"/>
  <c r="AR247" i="12"/>
  <c r="AS247" i="12"/>
  <c r="AU247" i="12"/>
  <c r="AV247" i="12"/>
  <c r="A248" i="12"/>
  <c r="B248" i="12"/>
  <c r="D248" i="12"/>
  <c r="E248" i="12"/>
  <c r="J248" i="12"/>
  <c r="K248" i="12"/>
  <c r="L248" i="12"/>
  <c r="N248" i="12"/>
  <c r="O248" i="12"/>
  <c r="P248" i="12"/>
  <c r="V248" i="12"/>
  <c r="W248" i="12"/>
  <c r="Z248" i="12"/>
  <c r="AI248" i="12"/>
  <c r="AJ248" i="12"/>
  <c r="AK248" i="12"/>
  <c r="AN248" i="12"/>
  <c r="AO248" i="12"/>
  <c r="AP248" i="12"/>
  <c r="AR248" i="12"/>
  <c r="AS248" i="12"/>
  <c r="AU248" i="12"/>
  <c r="AV248" i="12"/>
  <c r="A249" i="12"/>
  <c r="B249" i="12"/>
  <c r="D249" i="12"/>
  <c r="E249" i="12"/>
  <c r="J249" i="12"/>
  <c r="K249" i="12"/>
  <c r="L249" i="12"/>
  <c r="N249" i="12"/>
  <c r="O249" i="12"/>
  <c r="P249" i="12"/>
  <c r="V249" i="12"/>
  <c r="W249" i="12"/>
  <c r="Z249" i="12"/>
  <c r="AI249" i="12"/>
  <c r="AJ249" i="12"/>
  <c r="AK249" i="12"/>
  <c r="AN249" i="12"/>
  <c r="AO249" i="12"/>
  <c r="AP249" i="12"/>
  <c r="AR249" i="12"/>
  <c r="AS249" i="12"/>
  <c r="AU249" i="12"/>
  <c r="AV249" i="12"/>
  <c r="A250" i="12"/>
  <c r="B250" i="12"/>
  <c r="D250" i="12"/>
  <c r="E250" i="12"/>
  <c r="J250" i="12"/>
  <c r="K250" i="12"/>
  <c r="L250" i="12"/>
  <c r="N250" i="12"/>
  <c r="O250" i="12"/>
  <c r="P250" i="12"/>
  <c r="V250" i="12"/>
  <c r="W250" i="12"/>
  <c r="Z250" i="12"/>
  <c r="AI250" i="12"/>
  <c r="AJ250" i="12"/>
  <c r="AK250" i="12"/>
  <c r="AN250" i="12"/>
  <c r="AO250" i="12"/>
  <c r="AP250" i="12"/>
  <c r="AR250" i="12"/>
  <c r="AS250" i="12"/>
  <c r="AU250" i="12"/>
  <c r="AV250" i="12"/>
  <c r="A251" i="12"/>
  <c r="B251" i="12"/>
  <c r="D251" i="12"/>
  <c r="E251" i="12"/>
  <c r="J251" i="12"/>
  <c r="K251" i="12"/>
  <c r="L251" i="12"/>
  <c r="N251" i="12"/>
  <c r="O251" i="12"/>
  <c r="P251" i="12"/>
  <c r="V251" i="12"/>
  <c r="W251" i="12"/>
  <c r="Z251" i="12"/>
  <c r="AI251" i="12"/>
  <c r="AJ251" i="12"/>
  <c r="AK251" i="12"/>
  <c r="AN251" i="12"/>
  <c r="AO251" i="12"/>
  <c r="AP251" i="12"/>
  <c r="AR251" i="12"/>
  <c r="AS251" i="12"/>
  <c r="AU251" i="12"/>
  <c r="AV251" i="12"/>
  <c r="A252" i="12"/>
  <c r="B252" i="12"/>
  <c r="D252" i="12"/>
  <c r="E252" i="12"/>
  <c r="J252" i="12"/>
  <c r="K252" i="12"/>
  <c r="L252" i="12"/>
  <c r="N252" i="12"/>
  <c r="O252" i="12"/>
  <c r="P252" i="12"/>
  <c r="V252" i="12"/>
  <c r="W252" i="12"/>
  <c r="Z252" i="12"/>
  <c r="AI252" i="12"/>
  <c r="AJ252" i="12"/>
  <c r="AK252" i="12"/>
  <c r="AN252" i="12"/>
  <c r="AO252" i="12"/>
  <c r="AP252" i="12"/>
  <c r="AR252" i="12"/>
  <c r="AS252" i="12"/>
  <c r="AU252" i="12"/>
  <c r="AV252" i="12"/>
  <c r="A253" i="12"/>
  <c r="B253" i="12"/>
  <c r="D253" i="12"/>
  <c r="E253" i="12"/>
  <c r="J253" i="12"/>
  <c r="K253" i="12"/>
  <c r="L253" i="12"/>
  <c r="N253" i="12"/>
  <c r="O253" i="12"/>
  <c r="P253" i="12"/>
  <c r="V253" i="12"/>
  <c r="W253" i="12"/>
  <c r="Z253" i="12"/>
  <c r="AI253" i="12"/>
  <c r="AJ253" i="12"/>
  <c r="AK253" i="12"/>
  <c r="AN253" i="12"/>
  <c r="AO253" i="12"/>
  <c r="AP253" i="12"/>
  <c r="AR253" i="12"/>
  <c r="AS253" i="12"/>
  <c r="AU253" i="12"/>
  <c r="AV253" i="12"/>
  <c r="A254" i="12"/>
  <c r="B254" i="12"/>
  <c r="D254" i="12"/>
  <c r="E254" i="12"/>
  <c r="J254" i="12"/>
  <c r="K254" i="12"/>
  <c r="L254" i="12"/>
  <c r="N254" i="12"/>
  <c r="O254" i="12"/>
  <c r="P254" i="12"/>
  <c r="V254" i="12"/>
  <c r="W254" i="12"/>
  <c r="Z254" i="12"/>
  <c r="AI254" i="12"/>
  <c r="AJ254" i="12"/>
  <c r="AK254" i="12"/>
  <c r="AN254" i="12"/>
  <c r="AO254" i="12"/>
  <c r="AP254" i="12"/>
  <c r="AR254" i="12"/>
  <c r="AS254" i="12"/>
  <c r="AU254" i="12"/>
  <c r="AV254" i="12"/>
  <c r="A255" i="12"/>
  <c r="B255" i="12"/>
  <c r="D255" i="12"/>
  <c r="E255" i="12"/>
  <c r="J255" i="12"/>
  <c r="K255" i="12"/>
  <c r="L255" i="12"/>
  <c r="N255" i="12"/>
  <c r="O255" i="12"/>
  <c r="P255" i="12"/>
  <c r="V255" i="12"/>
  <c r="W255" i="12"/>
  <c r="Z255" i="12"/>
  <c r="AI255" i="12"/>
  <c r="AJ255" i="12"/>
  <c r="AK255" i="12"/>
  <c r="AN255" i="12"/>
  <c r="AO255" i="12"/>
  <c r="AP255" i="12"/>
  <c r="AR255" i="12"/>
  <c r="AS255" i="12"/>
  <c r="AU255" i="12"/>
  <c r="AV255" i="12"/>
  <c r="A256" i="12"/>
  <c r="B256" i="12"/>
  <c r="D256" i="12"/>
  <c r="E256" i="12"/>
  <c r="J256" i="12"/>
  <c r="K256" i="12"/>
  <c r="L256" i="12"/>
  <c r="N256" i="12"/>
  <c r="O256" i="12"/>
  <c r="P256" i="12"/>
  <c r="V256" i="12"/>
  <c r="W256" i="12"/>
  <c r="Z256" i="12"/>
  <c r="AI256" i="12"/>
  <c r="AJ256" i="12"/>
  <c r="AK256" i="12"/>
  <c r="AN256" i="12"/>
  <c r="AO256" i="12"/>
  <c r="AP256" i="12"/>
  <c r="AR256" i="12"/>
  <c r="AS256" i="12"/>
  <c r="AU256" i="12"/>
  <c r="AV256" i="12"/>
  <c r="A257" i="12"/>
  <c r="B257" i="12"/>
  <c r="D257" i="12"/>
  <c r="E257" i="12"/>
  <c r="J257" i="12"/>
  <c r="K257" i="12"/>
  <c r="L257" i="12"/>
  <c r="N257" i="12"/>
  <c r="O257" i="12"/>
  <c r="P257" i="12"/>
  <c r="V257" i="12"/>
  <c r="W257" i="12"/>
  <c r="Z257" i="12"/>
  <c r="AI257" i="12"/>
  <c r="AJ257" i="12"/>
  <c r="AK257" i="12"/>
  <c r="AN257" i="12"/>
  <c r="AO257" i="12"/>
  <c r="AP257" i="12"/>
  <c r="AR257" i="12"/>
  <c r="AS257" i="12"/>
  <c r="AU257" i="12"/>
  <c r="AV257" i="12"/>
  <c r="A258" i="12"/>
  <c r="B258" i="12"/>
  <c r="D258" i="12"/>
  <c r="E258" i="12"/>
  <c r="J258" i="12"/>
  <c r="K258" i="12"/>
  <c r="L258" i="12"/>
  <c r="N258" i="12"/>
  <c r="O258" i="12"/>
  <c r="P258" i="12"/>
  <c r="V258" i="12"/>
  <c r="W258" i="12"/>
  <c r="Z258" i="12"/>
  <c r="AI258" i="12"/>
  <c r="AJ258" i="12"/>
  <c r="AK258" i="12"/>
  <c r="AN258" i="12"/>
  <c r="AO258" i="12"/>
  <c r="AP258" i="12"/>
  <c r="AR258" i="12"/>
  <c r="AS258" i="12"/>
  <c r="AU258" i="12"/>
  <c r="AV258" i="12"/>
  <c r="E259" i="12"/>
  <c r="K259" i="12"/>
  <c r="L259" i="12"/>
  <c r="E260" i="12"/>
  <c r="K260" i="12"/>
  <c r="L260" i="12"/>
  <c r="E261" i="12"/>
  <c r="K261" i="12"/>
  <c r="L261" i="12"/>
  <c r="E262" i="12"/>
  <c r="K262" i="12"/>
  <c r="L262" i="12"/>
  <c r="E263" i="12"/>
  <c r="K263" i="12"/>
  <c r="L263" i="12"/>
  <c r="E264" i="12"/>
  <c r="K264" i="12"/>
  <c r="L264" i="12"/>
  <c r="E265" i="12"/>
  <c r="K265" i="12"/>
  <c r="L265" i="12"/>
  <c r="E266" i="12"/>
  <c r="K266" i="12"/>
  <c r="L266" i="12"/>
  <c r="E267" i="12"/>
  <c r="L267" i="12"/>
  <c r="E268" i="12"/>
  <c r="L268" i="12"/>
  <c r="E269" i="12"/>
  <c r="L269" i="12"/>
  <c r="E270" i="12"/>
  <c r="L270" i="12"/>
  <c r="E271" i="12"/>
  <c r="L271" i="12"/>
  <c r="E272" i="12"/>
  <c r="L272" i="12"/>
  <c r="E273" i="12"/>
  <c r="L273" i="12"/>
  <c r="E274" i="12"/>
  <c r="L274" i="12"/>
  <c r="E275" i="12"/>
  <c r="L275" i="12"/>
  <c r="E276" i="12"/>
  <c r="L276" i="12"/>
  <c r="E277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B5" i="11"/>
  <c r="C5" i="11"/>
  <c r="D5" i="11"/>
  <c r="E5" i="11"/>
  <c r="F5" i="11"/>
  <c r="H5" i="11"/>
  <c r="I5" i="11"/>
  <c r="J5" i="11"/>
  <c r="K5" i="11"/>
  <c r="B6" i="11"/>
  <c r="C6" i="11"/>
  <c r="D6" i="11"/>
  <c r="E6" i="11"/>
  <c r="F6" i="11"/>
  <c r="H6" i="11"/>
  <c r="I6" i="11"/>
  <c r="J6" i="11"/>
  <c r="K6" i="11"/>
  <c r="B7" i="11"/>
  <c r="C7" i="11"/>
  <c r="D7" i="11"/>
  <c r="E7" i="11"/>
  <c r="F7" i="11"/>
  <c r="H7" i="11"/>
  <c r="I7" i="11"/>
  <c r="J7" i="11"/>
  <c r="K7" i="11"/>
  <c r="B8" i="11"/>
  <c r="C8" i="11"/>
  <c r="D8" i="11"/>
  <c r="E8" i="11"/>
  <c r="F8" i="11"/>
  <c r="H8" i="11"/>
  <c r="I8" i="11"/>
  <c r="J8" i="11"/>
  <c r="K8" i="11"/>
  <c r="B9" i="11"/>
  <c r="C9" i="11"/>
  <c r="D9" i="11"/>
  <c r="E9" i="11"/>
  <c r="F9" i="11"/>
  <c r="H9" i="11"/>
  <c r="I9" i="11"/>
  <c r="J9" i="11"/>
  <c r="K9" i="11"/>
  <c r="B10" i="11"/>
  <c r="C10" i="11"/>
  <c r="D10" i="11"/>
  <c r="E10" i="11"/>
  <c r="F10" i="11"/>
  <c r="H10" i="11"/>
  <c r="I10" i="11"/>
  <c r="J10" i="11"/>
  <c r="K10" i="11"/>
  <c r="B11" i="11"/>
  <c r="C11" i="11"/>
  <c r="D11" i="11"/>
  <c r="E11" i="11"/>
  <c r="F11" i="11"/>
  <c r="H11" i="11"/>
  <c r="I11" i="11"/>
  <c r="J11" i="11"/>
  <c r="K11" i="11"/>
  <c r="B12" i="11"/>
  <c r="C12" i="11"/>
  <c r="D12" i="11"/>
  <c r="E12" i="11"/>
  <c r="F12" i="11"/>
  <c r="H12" i="11"/>
  <c r="I12" i="11"/>
  <c r="J12" i="11"/>
  <c r="K12" i="11"/>
  <c r="B13" i="11"/>
  <c r="C13" i="11"/>
  <c r="D13" i="11"/>
  <c r="E13" i="11"/>
  <c r="F13" i="11"/>
  <c r="H13" i="11"/>
  <c r="I13" i="11"/>
  <c r="J13" i="11"/>
  <c r="K13" i="11"/>
  <c r="B14" i="11"/>
  <c r="C14" i="11"/>
  <c r="D14" i="11"/>
  <c r="E14" i="11"/>
  <c r="F14" i="11"/>
  <c r="H14" i="11"/>
  <c r="I14" i="11"/>
  <c r="J14" i="11"/>
  <c r="K14" i="11"/>
  <c r="B15" i="11"/>
  <c r="C15" i="11"/>
  <c r="D15" i="11"/>
  <c r="E15" i="11"/>
  <c r="F15" i="11"/>
  <c r="H15" i="11"/>
  <c r="I15" i="11"/>
  <c r="J15" i="11"/>
  <c r="K15" i="11"/>
  <c r="B16" i="11"/>
  <c r="C16" i="11"/>
  <c r="D16" i="11"/>
  <c r="E16" i="11"/>
  <c r="F16" i="11"/>
  <c r="H16" i="11"/>
  <c r="I16" i="11"/>
  <c r="J16" i="11"/>
  <c r="K16" i="11"/>
  <c r="B17" i="11"/>
  <c r="C17" i="11"/>
  <c r="D17" i="11"/>
  <c r="E17" i="11"/>
  <c r="F17" i="11"/>
  <c r="H17" i="11"/>
  <c r="I17" i="11"/>
  <c r="J17" i="11"/>
  <c r="K17" i="11"/>
  <c r="B18" i="11"/>
  <c r="C18" i="11"/>
  <c r="D18" i="11"/>
  <c r="E18" i="11"/>
  <c r="F18" i="11"/>
  <c r="H18" i="11"/>
  <c r="I18" i="11"/>
  <c r="J18" i="11"/>
  <c r="K18" i="11"/>
  <c r="B19" i="11"/>
  <c r="C19" i="11"/>
  <c r="D19" i="11"/>
  <c r="E19" i="11"/>
  <c r="F19" i="11"/>
  <c r="H19" i="11"/>
  <c r="I19" i="11"/>
  <c r="J19" i="11"/>
  <c r="K19" i="11"/>
  <c r="B20" i="11"/>
  <c r="C20" i="11"/>
  <c r="D20" i="11"/>
  <c r="E20" i="11"/>
  <c r="F20" i="11"/>
  <c r="H20" i="11"/>
  <c r="I20" i="11"/>
  <c r="J20" i="11"/>
  <c r="K20" i="11"/>
  <c r="B21" i="11"/>
  <c r="C21" i="11"/>
  <c r="D21" i="11"/>
  <c r="E21" i="11"/>
  <c r="F21" i="11"/>
  <c r="H21" i="11"/>
  <c r="I21" i="11"/>
  <c r="J21" i="11"/>
  <c r="K21" i="11"/>
  <c r="B22" i="11"/>
  <c r="C22" i="11"/>
  <c r="D22" i="11"/>
  <c r="E22" i="11"/>
  <c r="F22" i="11"/>
  <c r="H22" i="11"/>
  <c r="I22" i="11"/>
  <c r="J22" i="11"/>
  <c r="K22" i="11"/>
  <c r="B23" i="11"/>
  <c r="C23" i="11"/>
  <c r="D23" i="11"/>
  <c r="E23" i="11"/>
  <c r="F23" i="11"/>
  <c r="H23" i="11"/>
  <c r="I23" i="11"/>
  <c r="J23" i="11"/>
  <c r="K23" i="11"/>
  <c r="B24" i="11"/>
  <c r="C24" i="11"/>
  <c r="D24" i="11"/>
  <c r="E24" i="11"/>
  <c r="F24" i="11"/>
  <c r="H24" i="11"/>
  <c r="I24" i="11"/>
  <c r="J24" i="11"/>
  <c r="K24" i="11"/>
  <c r="B25" i="11"/>
  <c r="C25" i="11"/>
  <c r="D25" i="11"/>
  <c r="E25" i="11"/>
  <c r="F25" i="11"/>
  <c r="H25" i="11"/>
  <c r="I25" i="11"/>
  <c r="J25" i="11"/>
  <c r="K25" i="11"/>
  <c r="B26" i="11"/>
  <c r="C26" i="11"/>
  <c r="D26" i="11"/>
  <c r="E26" i="11"/>
  <c r="F26" i="11"/>
  <c r="H26" i="11"/>
  <c r="I26" i="11"/>
  <c r="J26" i="11"/>
  <c r="K26" i="11"/>
  <c r="B27" i="11"/>
  <c r="C27" i="11"/>
  <c r="D27" i="11"/>
  <c r="E27" i="11"/>
  <c r="F27" i="11"/>
  <c r="H27" i="11"/>
  <c r="I27" i="11"/>
  <c r="J27" i="11"/>
  <c r="K27" i="11"/>
  <c r="B28" i="11"/>
  <c r="C28" i="11"/>
  <c r="D28" i="11"/>
  <c r="E28" i="11"/>
  <c r="F28" i="11"/>
  <c r="H28" i="11"/>
  <c r="I28" i="11"/>
  <c r="J28" i="11"/>
  <c r="K28" i="11"/>
  <c r="B29" i="11"/>
  <c r="C29" i="11"/>
  <c r="D29" i="11"/>
  <c r="E29" i="11"/>
  <c r="F29" i="11"/>
  <c r="H29" i="11"/>
  <c r="I29" i="11"/>
  <c r="J29" i="11"/>
  <c r="K29" i="11"/>
  <c r="B30" i="11"/>
  <c r="C30" i="11"/>
  <c r="D30" i="11"/>
  <c r="E30" i="11"/>
  <c r="F30" i="11"/>
  <c r="H30" i="11"/>
  <c r="I30" i="11"/>
  <c r="J30" i="11"/>
  <c r="K30" i="11"/>
  <c r="B31" i="11"/>
  <c r="C31" i="11"/>
  <c r="D31" i="11"/>
  <c r="E31" i="11"/>
  <c r="F31" i="11"/>
  <c r="H31" i="11"/>
  <c r="I31" i="11"/>
  <c r="J31" i="11"/>
  <c r="K31" i="11"/>
  <c r="B32" i="11"/>
  <c r="C32" i="11"/>
  <c r="D32" i="11"/>
  <c r="E32" i="11"/>
  <c r="F32" i="11"/>
  <c r="H32" i="11"/>
  <c r="I32" i="11"/>
  <c r="J32" i="11"/>
  <c r="K32" i="11"/>
  <c r="B33" i="11"/>
  <c r="C33" i="11"/>
  <c r="D33" i="11"/>
  <c r="E33" i="11"/>
  <c r="F33" i="11"/>
  <c r="H33" i="11"/>
  <c r="I33" i="11"/>
  <c r="J33" i="11"/>
  <c r="K33" i="11"/>
  <c r="B34" i="11"/>
  <c r="C34" i="11"/>
  <c r="D34" i="11"/>
  <c r="E34" i="11"/>
  <c r="F34" i="11"/>
  <c r="H34" i="11"/>
  <c r="I34" i="11"/>
  <c r="J34" i="11"/>
  <c r="K34" i="11"/>
  <c r="B35" i="11"/>
  <c r="C35" i="11"/>
  <c r="D35" i="11"/>
  <c r="E35" i="11"/>
  <c r="F35" i="11"/>
  <c r="H35" i="11"/>
  <c r="I35" i="11"/>
  <c r="J35" i="11"/>
  <c r="K35" i="11"/>
  <c r="B36" i="11"/>
  <c r="C36" i="11"/>
  <c r="D36" i="11"/>
  <c r="E36" i="11"/>
  <c r="F36" i="11"/>
  <c r="H36" i="11"/>
  <c r="I36" i="11"/>
  <c r="J36" i="11"/>
  <c r="K36" i="11"/>
  <c r="B37" i="11"/>
  <c r="C37" i="11"/>
  <c r="D37" i="11"/>
  <c r="E37" i="11"/>
  <c r="F37" i="11"/>
  <c r="H37" i="11"/>
  <c r="I37" i="11"/>
  <c r="J37" i="11"/>
  <c r="K37" i="11"/>
  <c r="B38" i="11"/>
  <c r="C38" i="11"/>
  <c r="D38" i="11"/>
  <c r="E38" i="11"/>
  <c r="F38" i="11"/>
  <c r="H38" i="11"/>
  <c r="I38" i="11"/>
  <c r="J38" i="11"/>
  <c r="K38" i="11"/>
  <c r="B39" i="11"/>
  <c r="C39" i="11"/>
  <c r="D39" i="11"/>
  <c r="E39" i="11"/>
  <c r="F39" i="11"/>
  <c r="H39" i="11"/>
  <c r="I39" i="11"/>
  <c r="J39" i="11"/>
  <c r="K39" i="11"/>
  <c r="B40" i="11"/>
  <c r="C40" i="11"/>
  <c r="D40" i="11"/>
  <c r="E40" i="11"/>
  <c r="F40" i="11"/>
  <c r="H40" i="11"/>
  <c r="I40" i="11"/>
  <c r="J40" i="11"/>
  <c r="K40" i="11"/>
  <c r="B41" i="11"/>
  <c r="C41" i="11"/>
  <c r="D41" i="11"/>
  <c r="E41" i="11"/>
  <c r="F41" i="11"/>
  <c r="H41" i="11"/>
  <c r="I41" i="11"/>
  <c r="J41" i="11"/>
  <c r="K41" i="11"/>
  <c r="B42" i="11"/>
  <c r="C42" i="11"/>
  <c r="D42" i="11"/>
  <c r="E42" i="11"/>
  <c r="F42" i="11"/>
  <c r="H42" i="11"/>
  <c r="I42" i="11"/>
  <c r="J42" i="11"/>
  <c r="K42" i="11"/>
  <c r="B43" i="11"/>
  <c r="C43" i="11"/>
  <c r="D43" i="11"/>
  <c r="E43" i="11"/>
  <c r="F43" i="11"/>
  <c r="H43" i="11"/>
  <c r="I43" i="11"/>
  <c r="J43" i="11"/>
  <c r="K43" i="11"/>
  <c r="B44" i="11"/>
  <c r="C44" i="11"/>
  <c r="D44" i="11"/>
  <c r="E44" i="11"/>
  <c r="F44" i="11"/>
  <c r="H44" i="11"/>
  <c r="I44" i="11"/>
  <c r="J44" i="11"/>
  <c r="K44" i="11"/>
  <c r="B45" i="11"/>
  <c r="C45" i="11"/>
  <c r="D45" i="11"/>
  <c r="E45" i="11"/>
  <c r="F45" i="11"/>
  <c r="H45" i="11"/>
  <c r="I45" i="11"/>
  <c r="J45" i="11"/>
  <c r="K45" i="11"/>
  <c r="B46" i="11"/>
  <c r="C46" i="11"/>
  <c r="D46" i="11"/>
  <c r="E46" i="11"/>
  <c r="F46" i="11"/>
  <c r="H46" i="11"/>
  <c r="I46" i="11"/>
  <c r="J46" i="11"/>
  <c r="K46" i="11"/>
  <c r="B47" i="11"/>
  <c r="C47" i="11"/>
  <c r="D47" i="11"/>
  <c r="E47" i="11"/>
  <c r="F47" i="11"/>
  <c r="H47" i="11"/>
  <c r="I47" i="11"/>
  <c r="J47" i="11"/>
  <c r="K47" i="11"/>
  <c r="B48" i="11"/>
  <c r="C48" i="11"/>
  <c r="D48" i="11"/>
  <c r="E48" i="11"/>
  <c r="F48" i="11"/>
  <c r="H48" i="11"/>
  <c r="I48" i="11"/>
  <c r="J48" i="11"/>
  <c r="K48" i="11"/>
  <c r="B49" i="11"/>
  <c r="C49" i="11"/>
  <c r="D49" i="11"/>
  <c r="E49" i="11"/>
  <c r="F49" i="11"/>
  <c r="H49" i="11"/>
  <c r="I49" i="11"/>
  <c r="J49" i="11"/>
  <c r="K49" i="11"/>
  <c r="B50" i="11"/>
  <c r="C50" i="11"/>
  <c r="D50" i="11"/>
  <c r="E50" i="11"/>
  <c r="F50" i="11"/>
  <c r="H50" i="11"/>
  <c r="I50" i="11"/>
  <c r="J50" i="11"/>
  <c r="K50" i="11"/>
  <c r="B51" i="11"/>
  <c r="C51" i="11"/>
  <c r="D51" i="11"/>
  <c r="E51" i="11"/>
  <c r="F51" i="11"/>
  <c r="H51" i="11"/>
  <c r="I51" i="11"/>
  <c r="J51" i="11"/>
  <c r="K51" i="11"/>
  <c r="B52" i="11"/>
  <c r="C52" i="11"/>
  <c r="D52" i="11"/>
  <c r="E52" i="11"/>
  <c r="F52" i="11"/>
  <c r="H52" i="11"/>
  <c r="I52" i="11"/>
  <c r="J52" i="11"/>
  <c r="K52" i="11"/>
  <c r="B53" i="11"/>
  <c r="C53" i="11"/>
  <c r="D53" i="11"/>
  <c r="E53" i="11"/>
  <c r="F53" i="11"/>
  <c r="H53" i="11"/>
  <c r="I53" i="11"/>
  <c r="J53" i="11"/>
  <c r="K53" i="11"/>
  <c r="B54" i="11"/>
  <c r="C54" i="11"/>
  <c r="D54" i="11"/>
  <c r="E54" i="11"/>
  <c r="F54" i="11"/>
  <c r="H54" i="11"/>
  <c r="I54" i="11"/>
  <c r="J54" i="11"/>
  <c r="K54" i="11"/>
  <c r="B55" i="11"/>
  <c r="C55" i="11"/>
  <c r="D55" i="11"/>
  <c r="E55" i="11"/>
  <c r="F55" i="11"/>
  <c r="H55" i="11"/>
  <c r="I55" i="11"/>
  <c r="J55" i="11"/>
  <c r="K55" i="11"/>
  <c r="B56" i="11"/>
  <c r="C56" i="11"/>
  <c r="D56" i="11"/>
  <c r="E56" i="11"/>
  <c r="F56" i="11"/>
  <c r="H56" i="11"/>
  <c r="I56" i="11"/>
  <c r="J56" i="11"/>
  <c r="K56" i="11"/>
  <c r="B57" i="11"/>
  <c r="C57" i="11"/>
  <c r="D57" i="11"/>
  <c r="E57" i="11"/>
  <c r="F57" i="11"/>
  <c r="H57" i="11"/>
  <c r="I57" i="11"/>
  <c r="J57" i="11"/>
  <c r="K57" i="11"/>
  <c r="B58" i="11"/>
  <c r="C58" i="11"/>
  <c r="D58" i="11"/>
  <c r="E58" i="11"/>
  <c r="F58" i="11"/>
  <c r="H58" i="11"/>
  <c r="I58" i="11"/>
  <c r="J58" i="11"/>
  <c r="K58" i="11"/>
  <c r="B59" i="11"/>
  <c r="C59" i="11"/>
  <c r="D59" i="11"/>
  <c r="E59" i="11"/>
  <c r="F59" i="11"/>
  <c r="H59" i="11"/>
  <c r="I59" i="11"/>
  <c r="J59" i="11"/>
  <c r="K59" i="11"/>
  <c r="B60" i="11"/>
  <c r="C60" i="11"/>
  <c r="D60" i="11"/>
  <c r="E60" i="11"/>
  <c r="F60" i="11"/>
  <c r="H60" i="11"/>
  <c r="I60" i="11"/>
  <c r="J60" i="11"/>
  <c r="K60" i="11"/>
  <c r="B61" i="11"/>
  <c r="C61" i="11"/>
  <c r="D61" i="11"/>
  <c r="E61" i="11"/>
  <c r="F61" i="11"/>
  <c r="H61" i="11"/>
  <c r="I61" i="11"/>
  <c r="J61" i="11"/>
  <c r="K61" i="11"/>
  <c r="B62" i="11"/>
  <c r="C62" i="11"/>
  <c r="D62" i="11"/>
  <c r="E62" i="11"/>
  <c r="F62" i="11"/>
  <c r="H62" i="11"/>
  <c r="I62" i="11"/>
  <c r="J62" i="11"/>
  <c r="K62" i="11"/>
  <c r="B63" i="11"/>
  <c r="C63" i="11"/>
  <c r="D63" i="11"/>
  <c r="E63" i="11"/>
  <c r="F63" i="11"/>
  <c r="H63" i="11"/>
  <c r="I63" i="11"/>
  <c r="J63" i="11"/>
  <c r="K63" i="11"/>
  <c r="B64" i="11"/>
  <c r="C64" i="11"/>
  <c r="D64" i="11"/>
  <c r="E64" i="11"/>
  <c r="F64" i="11"/>
  <c r="H64" i="11"/>
  <c r="I64" i="11"/>
  <c r="J64" i="11"/>
  <c r="K64" i="11"/>
  <c r="B65" i="11"/>
  <c r="C65" i="11"/>
  <c r="D65" i="11"/>
  <c r="E65" i="11"/>
  <c r="F65" i="11"/>
  <c r="H65" i="11"/>
  <c r="I65" i="11"/>
  <c r="J65" i="11"/>
  <c r="K65" i="11"/>
  <c r="B66" i="11"/>
  <c r="C66" i="11"/>
  <c r="D66" i="11"/>
  <c r="E66" i="11"/>
  <c r="F66" i="11"/>
  <c r="H66" i="11"/>
  <c r="I66" i="11"/>
  <c r="J66" i="11"/>
  <c r="K66" i="11"/>
  <c r="B67" i="11"/>
  <c r="C67" i="11"/>
  <c r="D67" i="11"/>
  <c r="E67" i="11"/>
  <c r="F67" i="11"/>
  <c r="H67" i="11"/>
  <c r="I67" i="11"/>
  <c r="J67" i="11"/>
  <c r="K67" i="11"/>
  <c r="B68" i="11"/>
  <c r="C68" i="11"/>
  <c r="D68" i="11"/>
  <c r="E68" i="11"/>
  <c r="F68" i="11"/>
  <c r="H68" i="11"/>
  <c r="I68" i="11"/>
  <c r="J68" i="11"/>
  <c r="K68" i="11"/>
  <c r="B69" i="11"/>
  <c r="C69" i="11"/>
  <c r="D69" i="11"/>
  <c r="E69" i="11"/>
  <c r="F69" i="11"/>
  <c r="H69" i="11"/>
  <c r="I69" i="11"/>
  <c r="J69" i="11"/>
  <c r="K69" i="11"/>
  <c r="B70" i="11"/>
  <c r="C70" i="11"/>
  <c r="D70" i="11"/>
  <c r="E70" i="11"/>
  <c r="F70" i="11"/>
  <c r="H70" i="11"/>
  <c r="I70" i="11"/>
  <c r="J70" i="11"/>
  <c r="K70" i="11"/>
  <c r="B71" i="11"/>
  <c r="C71" i="11"/>
  <c r="D71" i="11"/>
  <c r="E71" i="11"/>
  <c r="F71" i="11"/>
  <c r="H71" i="11"/>
  <c r="I71" i="11"/>
  <c r="J71" i="11"/>
  <c r="K71" i="11"/>
  <c r="B72" i="11"/>
  <c r="C72" i="11"/>
  <c r="D72" i="11"/>
  <c r="E72" i="11"/>
  <c r="F72" i="11"/>
  <c r="H72" i="11"/>
  <c r="I72" i="11"/>
  <c r="J72" i="11"/>
  <c r="K72" i="11"/>
  <c r="B73" i="11"/>
  <c r="C73" i="11"/>
  <c r="D73" i="11"/>
  <c r="E73" i="11"/>
  <c r="F73" i="11"/>
  <c r="H73" i="11"/>
  <c r="I73" i="11"/>
  <c r="J73" i="11"/>
  <c r="K73" i="11"/>
  <c r="B74" i="11"/>
  <c r="C74" i="11"/>
  <c r="D74" i="11"/>
  <c r="E74" i="11"/>
  <c r="F74" i="11"/>
  <c r="H74" i="11"/>
  <c r="I74" i="11"/>
  <c r="J74" i="11"/>
  <c r="K74" i="11"/>
  <c r="B75" i="11"/>
  <c r="C75" i="11"/>
  <c r="D75" i="11"/>
  <c r="E75" i="11"/>
  <c r="F75" i="11"/>
  <c r="H75" i="11"/>
  <c r="I75" i="11"/>
  <c r="J75" i="11"/>
  <c r="K75" i="11"/>
  <c r="B76" i="11"/>
  <c r="C76" i="11"/>
  <c r="D76" i="11"/>
  <c r="E76" i="11"/>
  <c r="F76" i="11"/>
  <c r="H76" i="11"/>
  <c r="I76" i="11"/>
  <c r="J76" i="11"/>
  <c r="K76" i="11"/>
  <c r="B77" i="11"/>
  <c r="C77" i="11"/>
  <c r="D77" i="11"/>
  <c r="E77" i="11"/>
  <c r="F77" i="11"/>
  <c r="H77" i="11"/>
  <c r="I77" i="11"/>
  <c r="J77" i="11"/>
  <c r="K77" i="11"/>
  <c r="B78" i="11"/>
  <c r="C78" i="11"/>
  <c r="D78" i="11"/>
  <c r="E78" i="11"/>
  <c r="F78" i="11"/>
  <c r="H78" i="11"/>
  <c r="I78" i="11"/>
  <c r="J78" i="11"/>
  <c r="K78" i="11"/>
  <c r="B79" i="11"/>
  <c r="C79" i="11"/>
  <c r="D79" i="11"/>
  <c r="E79" i="11"/>
  <c r="F79" i="11"/>
  <c r="H79" i="11"/>
  <c r="I79" i="11"/>
  <c r="J79" i="11"/>
  <c r="K79" i="11"/>
  <c r="B80" i="11"/>
  <c r="C80" i="11"/>
  <c r="D80" i="11"/>
  <c r="E80" i="11"/>
  <c r="F80" i="11"/>
  <c r="H80" i="11"/>
  <c r="I80" i="11"/>
  <c r="J80" i="11"/>
  <c r="K80" i="11"/>
  <c r="B81" i="11"/>
  <c r="C81" i="11"/>
  <c r="D81" i="11"/>
  <c r="E81" i="11"/>
  <c r="F81" i="11"/>
  <c r="H81" i="11"/>
  <c r="I81" i="11"/>
  <c r="J81" i="11"/>
  <c r="K81" i="11"/>
  <c r="B82" i="11"/>
  <c r="C82" i="11"/>
  <c r="D82" i="11"/>
  <c r="E82" i="11"/>
  <c r="F82" i="11"/>
  <c r="H82" i="11"/>
  <c r="I82" i="11"/>
  <c r="J82" i="11"/>
  <c r="K82" i="11"/>
  <c r="B83" i="11"/>
  <c r="C83" i="11"/>
  <c r="D83" i="11"/>
  <c r="E83" i="11"/>
  <c r="F83" i="11"/>
  <c r="H83" i="11"/>
  <c r="I83" i="11"/>
  <c r="J83" i="11"/>
  <c r="K83" i="11"/>
  <c r="B84" i="11"/>
  <c r="C84" i="11"/>
  <c r="D84" i="11"/>
  <c r="E84" i="11"/>
  <c r="F84" i="11"/>
  <c r="H84" i="11"/>
  <c r="I84" i="11"/>
  <c r="J84" i="11"/>
  <c r="K84" i="11"/>
  <c r="B85" i="11"/>
  <c r="C85" i="11"/>
  <c r="D85" i="11"/>
  <c r="E85" i="11"/>
  <c r="F85" i="11"/>
  <c r="H85" i="11"/>
  <c r="I85" i="11"/>
  <c r="J85" i="11"/>
  <c r="K85" i="11"/>
  <c r="B86" i="11"/>
  <c r="C86" i="11"/>
  <c r="D86" i="11"/>
  <c r="E86" i="11"/>
  <c r="F86" i="11"/>
  <c r="H86" i="11"/>
  <c r="I86" i="11"/>
  <c r="J86" i="11"/>
  <c r="K86" i="11"/>
  <c r="B87" i="11"/>
  <c r="C87" i="11"/>
  <c r="D87" i="11"/>
  <c r="E87" i="11"/>
  <c r="F87" i="11"/>
  <c r="H87" i="11"/>
  <c r="I87" i="11"/>
  <c r="J87" i="11"/>
  <c r="K87" i="11"/>
  <c r="B88" i="11"/>
  <c r="C88" i="11"/>
  <c r="D88" i="11"/>
  <c r="E88" i="11"/>
  <c r="F88" i="11"/>
  <c r="H88" i="11"/>
  <c r="I88" i="11"/>
  <c r="J88" i="11"/>
  <c r="K88" i="11"/>
  <c r="B89" i="11"/>
  <c r="C89" i="11"/>
  <c r="D89" i="11"/>
  <c r="E89" i="11"/>
  <c r="F89" i="11"/>
  <c r="H89" i="11"/>
  <c r="I89" i="11"/>
  <c r="J89" i="11"/>
  <c r="K89" i="11"/>
  <c r="B90" i="11"/>
  <c r="C90" i="11"/>
  <c r="D90" i="11"/>
  <c r="E90" i="11"/>
  <c r="F90" i="11"/>
  <c r="H90" i="11"/>
  <c r="I90" i="11"/>
  <c r="J90" i="11"/>
  <c r="K90" i="11"/>
  <c r="B91" i="11"/>
  <c r="C91" i="11"/>
  <c r="D91" i="11"/>
  <c r="E91" i="11"/>
  <c r="F91" i="11"/>
  <c r="H91" i="11"/>
  <c r="I91" i="11"/>
  <c r="J91" i="11"/>
  <c r="K91" i="11"/>
  <c r="B92" i="11"/>
  <c r="C92" i="11"/>
  <c r="D92" i="11"/>
  <c r="E92" i="11"/>
  <c r="F92" i="11"/>
  <c r="H92" i="11"/>
  <c r="I92" i="11"/>
  <c r="J92" i="11"/>
  <c r="K92" i="11"/>
  <c r="B93" i="11"/>
  <c r="C93" i="11"/>
  <c r="D93" i="11"/>
  <c r="E93" i="11"/>
  <c r="F93" i="11"/>
  <c r="H93" i="11"/>
  <c r="I93" i="11"/>
  <c r="J93" i="11"/>
  <c r="K93" i="11"/>
  <c r="B94" i="11"/>
  <c r="C94" i="11"/>
  <c r="D94" i="11"/>
  <c r="E94" i="11"/>
  <c r="F94" i="11"/>
  <c r="H94" i="11"/>
  <c r="I94" i="11"/>
  <c r="J94" i="11"/>
  <c r="K94" i="11"/>
  <c r="B95" i="11"/>
  <c r="C95" i="11"/>
  <c r="D95" i="11"/>
  <c r="E95" i="11"/>
  <c r="F95" i="11"/>
  <c r="H95" i="11"/>
  <c r="I95" i="11"/>
  <c r="J95" i="11"/>
  <c r="K95" i="11"/>
  <c r="B96" i="11"/>
  <c r="C96" i="11"/>
  <c r="D96" i="11"/>
  <c r="E96" i="11"/>
  <c r="F96" i="11"/>
  <c r="H96" i="11"/>
  <c r="I96" i="11"/>
  <c r="J96" i="11"/>
  <c r="K96" i="11"/>
  <c r="B97" i="11"/>
  <c r="C97" i="11"/>
  <c r="D97" i="11"/>
  <c r="E97" i="11"/>
  <c r="F97" i="11"/>
  <c r="H97" i="11"/>
  <c r="I97" i="11"/>
  <c r="J97" i="11"/>
  <c r="K97" i="11"/>
  <c r="B98" i="11"/>
  <c r="C98" i="11"/>
  <c r="D98" i="11"/>
  <c r="E98" i="11"/>
  <c r="F98" i="11"/>
  <c r="H98" i="11"/>
  <c r="I98" i="11"/>
  <c r="J98" i="11"/>
  <c r="K98" i="11"/>
  <c r="B99" i="11"/>
  <c r="C99" i="11"/>
  <c r="D99" i="11"/>
  <c r="E99" i="11"/>
  <c r="F99" i="11"/>
  <c r="H99" i="11"/>
  <c r="I99" i="11"/>
  <c r="J99" i="11"/>
  <c r="K99" i="11"/>
  <c r="B100" i="11"/>
  <c r="C100" i="11"/>
  <c r="D100" i="11"/>
  <c r="E100" i="11"/>
  <c r="F100" i="11"/>
  <c r="H100" i="11"/>
  <c r="I100" i="11"/>
  <c r="J100" i="11"/>
  <c r="K100" i="11"/>
  <c r="B101" i="11"/>
  <c r="C101" i="11"/>
  <c r="D101" i="11"/>
  <c r="E101" i="11"/>
  <c r="F101" i="11"/>
  <c r="H101" i="11"/>
  <c r="I101" i="11"/>
  <c r="J101" i="11"/>
  <c r="K101" i="11"/>
  <c r="B102" i="11"/>
  <c r="C102" i="11"/>
  <c r="D102" i="11"/>
  <c r="E102" i="11"/>
  <c r="F102" i="11"/>
  <c r="H102" i="11"/>
  <c r="I102" i="11"/>
  <c r="J102" i="11"/>
  <c r="K102" i="11"/>
  <c r="B103" i="11"/>
  <c r="C103" i="11"/>
  <c r="D103" i="11"/>
  <c r="E103" i="11"/>
  <c r="F103" i="11"/>
  <c r="H103" i="11"/>
  <c r="I103" i="11"/>
  <c r="J103" i="11"/>
  <c r="K103" i="11"/>
  <c r="B104" i="11"/>
  <c r="C104" i="11"/>
  <c r="D104" i="11"/>
  <c r="E104" i="11"/>
  <c r="F104" i="11"/>
  <c r="H104" i="11"/>
  <c r="I104" i="11"/>
  <c r="J104" i="11"/>
  <c r="K104" i="11"/>
  <c r="B105" i="11"/>
  <c r="C105" i="11"/>
  <c r="D105" i="11"/>
  <c r="E105" i="11"/>
  <c r="F105" i="11"/>
  <c r="H105" i="11"/>
  <c r="I105" i="11"/>
  <c r="J105" i="11"/>
  <c r="K105" i="11"/>
  <c r="B106" i="11"/>
  <c r="C106" i="11"/>
  <c r="D106" i="11"/>
  <c r="E106" i="11"/>
  <c r="F106" i="11"/>
  <c r="H106" i="11"/>
  <c r="I106" i="11"/>
  <c r="J106" i="11"/>
  <c r="K106" i="11"/>
  <c r="B107" i="11"/>
  <c r="C107" i="11"/>
  <c r="D107" i="11"/>
  <c r="E107" i="11"/>
  <c r="F107" i="11"/>
  <c r="H107" i="11"/>
  <c r="I107" i="11"/>
  <c r="J107" i="11"/>
  <c r="K107" i="11"/>
  <c r="B108" i="11"/>
  <c r="C108" i="11"/>
  <c r="D108" i="11"/>
  <c r="E108" i="11"/>
  <c r="F108" i="11"/>
  <c r="H108" i="11"/>
  <c r="I108" i="11"/>
  <c r="J108" i="11"/>
  <c r="K108" i="11"/>
  <c r="B109" i="11"/>
  <c r="C109" i="11"/>
  <c r="D109" i="11"/>
  <c r="E109" i="11"/>
  <c r="F109" i="11"/>
  <c r="H109" i="11"/>
  <c r="I109" i="11"/>
  <c r="J109" i="11"/>
  <c r="K109" i="11"/>
  <c r="B110" i="11"/>
  <c r="C110" i="11"/>
  <c r="D110" i="11"/>
  <c r="E110" i="11"/>
  <c r="F110" i="11"/>
  <c r="H110" i="11"/>
  <c r="I110" i="11"/>
  <c r="J110" i="11"/>
  <c r="K110" i="11"/>
  <c r="B111" i="11"/>
  <c r="C111" i="11"/>
  <c r="D111" i="11"/>
  <c r="E111" i="11"/>
  <c r="F111" i="11"/>
  <c r="H111" i="11"/>
  <c r="I111" i="11"/>
  <c r="J111" i="11"/>
  <c r="K111" i="11"/>
  <c r="B112" i="11"/>
  <c r="C112" i="11"/>
  <c r="D112" i="11"/>
  <c r="E112" i="11"/>
  <c r="F112" i="11"/>
  <c r="H112" i="11"/>
  <c r="I112" i="11"/>
  <c r="J112" i="11"/>
  <c r="K112" i="11"/>
  <c r="B113" i="11"/>
  <c r="C113" i="11"/>
  <c r="D113" i="11"/>
  <c r="E113" i="11"/>
  <c r="F113" i="11"/>
  <c r="H113" i="11"/>
  <c r="I113" i="11"/>
  <c r="J113" i="11"/>
  <c r="K113" i="11"/>
  <c r="B114" i="11"/>
  <c r="C114" i="11"/>
  <c r="D114" i="11"/>
  <c r="E114" i="11"/>
  <c r="F114" i="11"/>
  <c r="H114" i="11"/>
  <c r="I114" i="11"/>
  <c r="J114" i="11"/>
  <c r="K114" i="11"/>
  <c r="B115" i="11"/>
  <c r="C115" i="11"/>
  <c r="D115" i="11"/>
  <c r="E115" i="11"/>
  <c r="F115" i="11"/>
  <c r="H115" i="11"/>
  <c r="I115" i="11"/>
  <c r="J115" i="11"/>
  <c r="K115" i="11"/>
  <c r="B116" i="11"/>
  <c r="C116" i="11"/>
  <c r="D116" i="11"/>
  <c r="E116" i="11"/>
  <c r="F116" i="11"/>
  <c r="H116" i="11"/>
  <c r="I116" i="11"/>
  <c r="J116" i="11"/>
  <c r="K116" i="11"/>
  <c r="B117" i="11"/>
  <c r="C117" i="11"/>
  <c r="D117" i="11"/>
  <c r="E117" i="11"/>
  <c r="F117" i="11"/>
  <c r="H117" i="11"/>
  <c r="I117" i="11"/>
  <c r="J117" i="11"/>
  <c r="K117" i="11"/>
  <c r="B118" i="11"/>
  <c r="C118" i="11"/>
  <c r="D118" i="11"/>
  <c r="E118" i="11"/>
  <c r="F118" i="11"/>
  <c r="H118" i="11"/>
  <c r="I118" i="11"/>
  <c r="J118" i="11"/>
  <c r="K118" i="11"/>
  <c r="B119" i="11"/>
  <c r="C119" i="11"/>
  <c r="D119" i="11"/>
  <c r="E119" i="11"/>
  <c r="F119" i="11"/>
  <c r="H119" i="11"/>
  <c r="I119" i="11"/>
  <c r="J119" i="11"/>
  <c r="K119" i="11"/>
  <c r="B120" i="11"/>
  <c r="C120" i="11"/>
  <c r="D120" i="11"/>
  <c r="E120" i="11"/>
  <c r="F120" i="11"/>
  <c r="H120" i="11"/>
  <c r="I120" i="11"/>
  <c r="J120" i="11"/>
  <c r="K120" i="11"/>
  <c r="B121" i="11"/>
  <c r="C121" i="11"/>
  <c r="D121" i="11"/>
  <c r="E121" i="11"/>
  <c r="F121" i="11"/>
  <c r="H121" i="11"/>
  <c r="I121" i="11"/>
  <c r="J121" i="11"/>
  <c r="K121" i="11"/>
  <c r="B122" i="11"/>
  <c r="C122" i="11"/>
  <c r="D122" i="11"/>
  <c r="E122" i="11"/>
  <c r="F122" i="11"/>
  <c r="H122" i="11"/>
  <c r="I122" i="11"/>
  <c r="J122" i="11"/>
  <c r="K122" i="11"/>
  <c r="B123" i="11"/>
  <c r="C123" i="11"/>
  <c r="D123" i="11"/>
  <c r="E123" i="11"/>
  <c r="F123" i="11"/>
  <c r="H123" i="11"/>
  <c r="I123" i="11"/>
  <c r="J123" i="11"/>
  <c r="K123" i="11"/>
  <c r="B124" i="11"/>
  <c r="C124" i="11"/>
  <c r="D124" i="11"/>
  <c r="E124" i="11"/>
  <c r="F124" i="11"/>
  <c r="H124" i="11"/>
  <c r="I124" i="11"/>
  <c r="J124" i="11"/>
  <c r="K124" i="11"/>
  <c r="B125" i="11"/>
  <c r="C125" i="11"/>
  <c r="D125" i="11"/>
  <c r="E125" i="11"/>
  <c r="F125" i="11"/>
  <c r="H125" i="11"/>
  <c r="I125" i="11"/>
  <c r="J125" i="11"/>
  <c r="K125" i="11"/>
  <c r="B126" i="11"/>
  <c r="C126" i="11"/>
  <c r="D126" i="11"/>
  <c r="E126" i="11"/>
  <c r="F126" i="11"/>
  <c r="H126" i="11"/>
  <c r="I126" i="11"/>
  <c r="J126" i="11"/>
  <c r="K126" i="11"/>
  <c r="B127" i="11"/>
  <c r="C127" i="11"/>
  <c r="D127" i="11"/>
  <c r="E127" i="11"/>
  <c r="F127" i="11"/>
  <c r="H127" i="11"/>
  <c r="I127" i="11"/>
  <c r="J127" i="11"/>
  <c r="K127" i="11"/>
  <c r="B128" i="11"/>
  <c r="C128" i="11"/>
  <c r="D128" i="11"/>
  <c r="E128" i="11"/>
  <c r="F128" i="11"/>
  <c r="H128" i="11"/>
  <c r="I128" i="11"/>
  <c r="J128" i="11"/>
  <c r="K128" i="11"/>
  <c r="B129" i="11"/>
  <c r="C129" i="11"/>
  <c r="D129" i="11"/>
  <c r="E129" i="11"/>
  <c r="F129" i="11"/>
  <c r="H129" i="11"/>
  <c r="I129" i="11"/>
  <c r="J129" i="11"/>
  <c r="K129" i="11"/>
  <c r="B130" i="11"/>
  <c r="C130" i="11"/>
  <c r="D130" i="11"/>
  <c r="E130" i="11"/>
  <c r="F130" i="11"/>
  <c r="H130" i="11"/>
  <c r="I130" i="11"/>
  <c r="J130" i="11"/>
  <c r="K130" i="11"/>
  <c r="B131" i="11"/>
  <c r="C131" i="11"/>
  <c r="D131" i="11"/>
  <c r="E131" i="11"/>
  <c r="F131" i="11"/>
  <c r="H131" i="11"/>
  <c r="I131" i="11"/>
  <c r="J131" i="11"/>
  <c r="K131" i="11"/>
  <c r="B132" i="11"/>
  <c r="C132" i="11"/>
  <c r="D132" i="11"/>
  <c r="E132" i="11"/>
  <c r="F132" i="11"/>
  <c r="H132" i="11"/>
  <c r="I132" i="11"/>
  <c r="J132" i="11"/>
  <c r="K132" i="11"/>
  <c r="B133" i="11"/>
  <c r="C133" i="11"/>
  <c r="D133" i="11"/>
  <c r="E133" i="11"/>
  <c r="F133" i="11"/>
  <c r="H133" i="11"/>
  <c r="I133" i="11"/>
  <c r="J133" i="11"/>
  <c r="K133" i="11"/>
  <c r="B134" i="11"/>
  <c r="C134" i="11"/>
  <c r="D134" i="11"/>
  <c r="E134" i="11"/>
  <c r="F134" i="11"/>
  <c r="H134" i="11"/>
  <c r="I134" i="11"/>
  <c r="J134" i="11"/>
  <c r="K134" i="11"/>
  <c r="B135" i="11"/>
  <c r="C135" i="11"/>
  <c r="D135" i="11"/>
  <c r="E135" i="11"/>
  <c r="F135" i="11"/>
  <c r="H135" i="11"/>
  <c r="I135" i="11"/>
  <c r="J135" i="11"/>
  <c r="K135" i="11"/>
  <c r="B136" i="11"/>
  <c r="C136" i="11"/>
  <c r="D136" i="11"/>
  <c r="E136" i="11"/>
  <c r="F136" i="11"/>
  <c r="H136" i="11"/>
  <c r="I136" i="11"/>
  <c r="J136" i="11"/>
  <c r="K136" i="11"/>
  <c r="B137" i="11"/>
  <c r="C137" i="11"/>
  <c r="D137" i="11"/>
  <c r="E137" i="11"/>
  <c r="F137" i="11"/>
  <c r="H137" i="11"/>
  <c r="I137" i="11"/>
  <c r="J137" i="11"/>
  <c r="K137" i="11"/>
  <c r="B138" i="11"/>
  <c r="C138" i="11"/>
  <c r="D138" i="11"/>
  <c r="E138" i="11"/>
  <c r="F138" i="11"/>
  <c r="H138" i="11"/>
  <c r="I138" i="11"/>
  <c r="J138" i="11"/>
  <c r="K138" i="11"/>
  <c r="B139" i="11"/>
  <c r="C139" i="11"/>
  <c r="D139" i="11"/>
  <c r="E139" i="11"/>
  <c r="F139" i="11"/>
  <c r="H139" i="11"/>
  <c r="I139" i="11"/>
  <c r="J139" i="11"/>
  <c r="K139" i="11"/>
  <c r="B140" i="11"/>
  <c r="C140" i="11"/>
  <c r="D140" i="11"/>
  <c r="E140" i="11"/>
  <c r="F140" i="11"/>
  <c r="H140" i="11"/>
  <c r="I140" i="11"/>
  <c r="J140" i="11"/>
  <c r="K140" i="11"/>
  <c r="B141" i="11"/>
  <c r="C141" i="11"/>
  <c r="D141" i="11"/>
  <c r="E141" i="11"/>
  <c r="F141" i="11"/>
  <c r="H141" i="11"/>
  <c r="I141" i="11"/>
  <c r="J141" i="11"/>
  <c r="K141" i="11"/>
  <c r="B142" i="11"/>
  <c r="C142" i="11"/>
  <c r="D142" i="11"/>
  <c r="E142" i="11"/>
  <c r="F142" i="11"/>
  <c r="H142" i="11"/>
  <c r="I142" i="11"/>
  <c r="J142" i="11"/>
  <c r="K142" i="11"/>
  <c r="B143" i="11"/>
  <c r="C143" i="11"/>
  <c r="D143" i="11"/>
  <c r="E143" i="11"/>
  <c r="F143" i="11"/>
  <c r="H143" i="11"/>
  <c r="I143" i="11"/>
  <c r="J143" i="11"/>
  <c r="K143" i="11"/>
  <c r="B144" i="11"/>
  <c r="C144" i="11"/>
  <c r="D144" i="11"/>
  <c r="E144" i="11"/>
  <c r="F144" i="11"/>
  <c r="H144" i="11"/>
  <c r="I144" i="11"/>
  <c r="J144" i="11"/>
  <c r="K144" i="11"/>
  <c r="B145" i="11"/>
  <c r="C145" i="11"/>
  <c r="D145" i="11"/>
  <c r="E145" i="11"/>
  <c r="F145" i="11"/>
  <c r="H145" i="11"/>
  <c r="I145" i="11"/>
  <c r="J145" i="11"/>
  <c r="K145" i="11"/>
  <c r="B146" i="11"/>
  <c r="C146" i="11"/>
  <c r="D146" i="11"/>
  <c r="E146" i="11"/>
  <c r="F146" i="11"/>
  <c r="H146" i="11"/>
  <c r="I146" i="11"/>
  <c r="J146" i="11"/>
  <c r="K146" i="11"/>
  <c r="B147" i="11"/>
  <c r="C147" i="11"/>
  <c r="D147" i="11"/>
  <c r="E147" i="11"/>
  <c r="F147" i="11"/>
  <c r="H147" i="11"/>
  <c r="I147" i="11"/>
  <c r="J147" i="11"/>
  <c r="K147" i="11"/>
  <c r="B148" i="11"/>
  <c r="C148" i="11"/>
  <c r="D148" i="11"/>
  <c r="E148" i="11"/>
  <c r="F148" i="11"/>
  <c r="H148" i="11"/>
  <c r="I148" i="11"/>
  <c r="J148" i="11"/>
  <c r="K148" i="11"/>
  <c r="B149" i="11"/>
  <c r="C149" i="11"/>
  <c r="D149" i="11"/>
  <c r="E149" i="11"/>
  <c r="F149" i="11"/>
  <c r="H149" i="11"/>
  <c r="I149" i="11"/>
  <c r="J149" i="11"/>
  <c r="K149" i="11"/>
  <c r="B150" i="11"/>
  <c r="C150" i="11"/>
  <c r="D150" i="11"/>
  <c r="E150" i="11"/>
  <c r="F150" i="11"/>
  <c r="H150" i="11"/>
  <c r="I150" i="11"/>
  <c r="J150" i="11"/>
  <c r="K150" i="11"/>
  <c r="B151" i="11"/>
  <c r="C151" i="11"/>
  <c r="D151" i="11"/>
  <c r="E151" i="11"/>
  <c r="F151" i="11"/>
  <c r="H151" i="11"/>
  <c r="I151" i="11"/>
  <c r="J151" i="11"/>
  <c r="K151" i="11"/>
  <c r="B152" i="11"/>
  <c r="C152" i="11"/>
  <c r="D152" i="11"/>
  <c r="E152" i="11"/>
  <c r="F152" i="11"/>
  <c r="H152" i="11"/>
  <c r="I152" i="11"/>
  <c r="J152" i="11"/>
  <c r="K152" i="11"/>
  <c r="B153" i="11"/>
  <c r="C153" i="11"/>
  <c r="D153" i="11"/>
  <c r="E153" i="11"/>
  <c r="F153" i="11"/>
  <c r="H153" i="11"/>
  <c r="I153" i="11"/>
  <c r="J153" i="11"/>
  <c r="K153" i="11"/>
  <c r="B154" i="11"/>
  <c r="C154" i="11"/>
  <c r="D154" i="11"/>
  <c r="E154" i="11"/>
  <c r="F154" i="11"/>
  <c r="H154" i="11"/>
  <c r="I154" i="11"/>
  <c r="J154" i="11"/>
  <c r="K154" i="11"/>
  <c r="B155" i="11"/>
  <c r="C155" i="11"/>
  <c r="D155" i="11"/>
  <c r="E155" i="11"/>
  <c r="F155" i="11"/>
  <c r="H155" i="11"/>
  <c r="I155" i="11"/>
  <c r="J155" i="11"/>
  <c r="K155" i="11"/>
  <c r="B156" i="11"/>
  <c r="C156" i="11"/>
  <c r="D156" i="11"/>
  <c r="E156" i="11"/>
  <c r="F156" i="11"/>
  <c r="H156" i="11"/>
  <c r="I156" i="11"/>
  <c r="J156" i="11"/>
  <c r="K156" i="11"/>
  <c r="B157" i="11"/>
  <c r="C157" i="11"/>
  <c r="D157" i="11"/>
  <c r="E157" i="11"/>
  <c r="F157" i="11"/>
  <c r="H157" i="11"/>
  <c r="I157" i="11"/>
  <c r="J157" i="11"/>
  <c r="K157" i="11"/>
  <c r="B158" i="11"/>
  <c r="C158" i="11"/>
  <c r="D158" i="11"/>
  <c r="E158" i="11"/>
  <c r="F158" i="11"/>
  <c r="H158" i="11"/>
  <c r="I158" i="11"/>
  <c r="J158" i="11"/>
  <c r="K158" i="11"/>
  <c r="B159" i="11"/>
  <c r="C159" i="11"/>
  <c r="D159" i="11"/>
  <c r="E159" i="11"/>
  <c r="F159" i="11"/>
  <c r="H159" i="11"/>
  <c r="I159" i="11"/>
  <c r="J159" i="11"/>
  <c r="K159" i="11"/>
  <c r="B160" i="11"/>
  <c r="C160" i="11"/>
  <c r="D160" i="11"/>
  <c r="E160" i="11"/>
  <c r="F160" i="11"/>
  <c r="H160" i="11"/>
  <c r="I160" i="11"/>
  <c r="J160" i="11"/>
  <c r="K160" i="11"/>
  <c r="B161" i="11"/>
  <c r="C161" i="11"/>
  <c r="D161" i="11"/>
  <c r="E161" i="11"/>
  <c r="F161" i="11"/>
  <c r="H161" i="11"/>
  <c r="I161" i="11"/>
  <c r="J161" i="11"/>
  <c r="K161" i="11"/>
  <c r="B162" i="11"/>
  <c r="C162" i="11"/>
  <c r="D162" i="11"/>
  <c r="E162" i="11"/>
  <c r="F162" i="11"/>
  <c r="H162" i="11"/>
  <c r="I162" i="11"/>
  <c r="J162" i="11"/>
  <c r="K162" i="11"/>
  <c r="B163" i="11"/>
  <c r="C163" i="11"/>
  <c r="D163" i="11"/>
  <c r="E163" i="11"/>
  <c r="F163" i="11"/>
  <c r="H163" i="11"/>
  <c r="I163" i="11"/>
  <c r="J163" i="11"/>
  <c r="K163" i="11"/>
  <c r="B164" i="11"/>
  <c r="C164" i="11"/>
  <c r="D164" i="11"/>
  <c r="E164" i="11"/>
  <c r="F164" i="11"/>
  <c r="H164" i="11"/>
  <c r="I164" i="11"/>
  <c r="J164" i="11"/>
  <c r="K164" i="11"/>
  <c r="B165" i="11"/>
  <c r="C165" i="11"/>
  <c r="D165" i="11"/>
  <c r="E165" i="11"/>
  <c r="F165" i="11"/>
  <c r="H165" i="11"/>
  <c r="I165" i="11"/>
  <c r="J165" i="11"/>
  <c r="K165" i="11"/>
  <c r="B166" i="11"/>
  <c r="C166" i="11"/>
  <c r="D166" i="11"/>
  <c r="E166" i="11"/>
  <c r="F166" i="11"/>
  <c r="H166" i="11"/>
  <c r="I166" i="11"/>
  <c r="J166" i="11"/>
  <c r="K166" i="11"/>
  <c r="B167" i="11"/>
  <c r="C167" i="11"/>
  <c r="D167" i="11"/>
  <c r="E167" i="11"/>
  <c r="F167" i="11"/>
  <c r="H167" i="11"/>
  <c r="I167" i="11"/>
  <c r="J167" i="11"/>
  <c r="K167" i="11"/>
  <c r="B168" i="11"/>
  <c r="C168" i="11"/>
  <c r="D168" i="11"/>
  <c r="E168" i="11"/>
  <c r="F168" i="11"/>
  <c r="H168" i="11"/>
  <c r="I168" i="11"/>
  <c r="J168" i="11"/>
  <c r="K168" i="11"/>
  <c r="B169" i="11"/>
  <c r="C169" i="11"/>
  <c r="D169" i="11"/>
  <c r="E169" i="11"/>
  <c r="F169" i="11"/>
  <c r="H169" i="11"/>
  <c r="I169" i="11"/>
  <c r="J169" i="11"/>
  <c r="K169" i="11"/>
  <c r="B170" i="11"/>
  <c r="C170" i="11"/>
  <c r="D170" i="11"/>
  <c r="E170" i="11"/>
  <c r="F170" i="11"/>
  <c r="H170" i="11"/>
  <c r="I170" i="11"/>
  <c r="J170" i="11"/>
  <c r="K170" i="11"/>
  <c r="B171" i="11"/>
  <c r="C171" i="11"/>
  <c r="D171" i="11"/>
  <c r="E171" i="11"/>
  <c r="F171" i="11"/>
  <c r="H171" i="11"/>
  <c r="I171" i="11"/>
  <c r="J171" i="11"/>
  <c r="K171" i="11"/>
  <c r="B172" i="11"/>
  <c r="C172" i="11"/>
  <c r="D172" i="11"/>
  <c r="E172" i="11"/>
  <c r="F172" i="11"/>
  <c r="H172" i="11"/>
  <c r="I172" i="11"/>
  <c r="J172" i="11"/>
  <c r="K172" i="11"/>
  <c r="B173" i="11"/>
  <c r="C173" i="11"/>
  <c r="D173" i="11"/>
  <c r="E173" i="11"/>
  <c r="F173" i="11"/>
  <c r="H173" i="11"/>
  <c r="I173" i="11"/>
  <c r="J173" i="11"/>
  <c r="K173" i="11"/>
  <c r="B174" i="11"/>
  <c r="C174" i="11"/>
  <c r="D174" i="11"/>
  <c r="E174" i="11"/>
  <c r="F174" i="11"/>
  <c r="H174" i="11"/>
  <c r="I174" i="11"/>
  <c r="J174" i="11"/>
  <c r="K174" i="11"/>
  <c r="B175" i="11"/>
  <c r="C175" i="11"/>
  <c r="D175" i="11"/>
  <c r="E175" i="11"/>
  <c r="F175" i="11"/>
  <c r="H175" i="11"/>
  <c r="I175" i="11"/>
  <c r="J175" i="11"/>
  <c r="K175" i="11"/>
  <c r="B176" i="11"/>
  <c r="C176" i="11"/>
  <c r="D176" i="11"/>
  <c r="E176" i="11"/>
  <c r="F176" i="11"/>
  <c r="H176" i="11"/>
  <c r="I176" i="11"/>
  <c r="J176" i="11"/>
  <c r="K176" i="11"/>
  <c r="B177" i="11"/>
  <c r="C177" i="11"/>
  <c r="D177" i="11"/>
  <c r="E177" i="11"/>
  <c r="F177" i="11"/>
  <c r="H177" i="11"/>
  <c r="I177" i="11"/>
  <c r="J177" i="11"/>
  <c r="K177" i="11"/>
  <c r="B178" i="11"/>
  <c r="C178" i="11"/>
  <c r="D178" i="11"/>
  <c r="E178" i="11"/>
  <c r="F178" i="11"/>
  <c r="H178" i="11"/>
  <c r="I178" i="11"/>
  <c r="J178" i="11"/>
  <c r="K178" i="11"/>
  <c r="B179" i="11"/>
  <c r="C179" i="11"/>
  <c r="D179" i="11"/>
  <c r="E179" i="11"/>
  <c r="F179" i="11"/>
  <c r="H179" i="11"/>
  <c r="I179" i="11"/>
  <c r="J179" i="11"/>
  <c r="K179" i="11"/>
  <c r="B180" i="11"/>
  <c r="C180" i="11"/>
  <c r="D180" i="11"/>
  <c r="E180" i="11"/>
  <c r="F180" i="11"/>
  <c r="H180" i="11"/>
  <c r="I180" i="11"/>
  <c r="J180" i="11"/>
  <c r="K180" i="11"/>
  <c r="B181" i="11"/>
  <c r="C181" i="11"/>
  <c r="D181" i="11"/>
  <c r="E181" i="11"/>
  <c r="F181" i="11"/>
  <c r="H181" i="11"/>
  <c r="I181" i="11"/>
  <c r="J181" i="11"/>
  <c r="K181" i="11"/>
  <c r="B182" i="11"/>
  <c r="C182" i="11"/>
  <c r="D182" i="11"/>
  <c r="E182" i="11"/>
  <c r="F182" i="11"/>
  <c r="H182" i="11"/>
  <c r="I182" i="11"/>
  <c r="J182" i="11"/>
  <c r="K182" i="11"/>
  <c r="B183" i="11"/>
  <c r="C183" i="11"/>
  <c r="D183" i="11"/>
  <c r="E183" i="11"/>
  <c r="F183" i="11"/>
  <c r="H183" i="11"/>
  <c r="I183" i="11"/>
  <c r="J183" i="11"/>
  <c r="K183" i="11"/>
  <c r="B184" i="11"/>
  <c r="C184" i="11"/>
  <c r="D184" i="11"/>
  <c r="E184" i="11"/>
  <c r="F184" i="11"/>
  <c r="H184" i="11"/>
  <c r="I184" i="11"/>
  <c r="J184" i="11"/>
  <c r="K184" i="11"/>
  <c r="B185" i="11"/>
  <c r="C185" i="11"/>
  <c r="D185" i="11"/>
  <c r="E185" i="11"/>
  <c r="F185" i="11"/>
  <c r="H185" i="11"/>
  <c r="I185" i="11"/>
  <c r="J185" i="11"/>
  <c r="K185" i="11"/>
  <c r="B186" i="11"/>
  <c r="C186" i="11"/>
  <c r="D186" i="11"/>
  <c r="E186" i="11"/>
  <c r="F186" i="11"/>
  <c r="H186" i="11"/>
  <c r="I186" i="11"/>
  <c r="J186" i="11"/>
  <c r="K186" i="11"/>
  <c r="B187" i="11"/>
  <c r="C187" i="11"/>
  <c r="D187" i="11"/>
  <c r="E187" i="11"/>
  <c r="F187" i="11"/>
  <c r="H187" i="11"/>
  <c r="I187" i="11"/>
  <c r="J187" i="11"/>
  <c r="K187" i="11"/>
  <c r="B188" i="11"/>
  <c r="C188" i="11"/>
  <c r="D188" i="11"/>
  <c r="E188" i="11"/>
  <c r="F188" i="11"/>
  <c r="H188" i="11"/>
  <c r="I188" i="11"/>
  <c r="J188" i="11"/>
  <c r="K188" i="11"/>
  <c r="B189" i="11"/>
  <c r="C189" i="11"/>
  <c r="D189" i="11"/>
  <c r="E189" i="11"/>
  <c r="F189" i="11"/>
  <c r="H189" i="11"/>
  <c r="I189" i="11"/>
  <c r="J189" i="11"/>
  <c r="K189" i="11"/>
  <c r="B190" i="11"/>
  <c r="C190" i="11"/>
  <c r="D190" i="11"/>
  <c r="E190" i="11"/>
  <c r="F190" i="11"/>
  <c r="H190" i="11"/>
  <c r="I190" i="11"/>
  <c r="J190" i="11"/>
  <c r="K190" i="11"/>
  <c r="B191" i="11"/>
  <c r="C191" i="11"/>
  <c r="D191" i="11"/>
  <c r="E191" i="11"/>
  <c r="F191" i="11"/>
  <c r="H191" i="11"/>
  <c r="I191" i="11"/>
  <c r="J191" i="11"/>
  <c r="K191" i="11"/>
  <c r="B192" i="11"/>
  <c r="C192" i="11"/>
  <c r="D192" i="11"/>
  <c r="E192" i="11"/>
  <c r="F192" i="11"/>
  <c r="H192" i="11"/>
  <c r="I192" i="11"/>
  <c r="J192" i="11"/>
  <c r="K192" i="11"/>
  <c r="B193" i="11"/>
  <c r="C193" i="11"/>
  <c r="D193" i="11"/>
  <c r="E193" i="11"/>
  <c r="F193" i="11"/>
  <c r="H193" i="11"/>
  <c r="I193" i="11"/>
  <c r="J193" i="11"/>
  <c r="K193" i="11"/>
  <c r="B194" i="11"/>
  <c r="C194" i="11"/>
  <c r="D194" i="11"/>
  <c r="E194" i="11"/>
  <c r="F194" i="11"/>
  <c r="H194" i="11"/>
  <c r="I194" i="11"/>
  <c r="J194" i="11"/>
  <c r="K194" i="11"/>
  <c r="B195" i="11"/>
  <c r="C195" i="11"/>
  <c r="D195" i="11"/>
  <c r="E195" i="11"/>
  <c r="F195" i="11"/>
  <c r="H195" i="11"/>
  <c r="I195" i="11"/>
  <c r="J195" i="11"/>
  <c r="K195" i="11"/>
  <c r="B196" i="11"/>
  <c r="C196" i="11"/>
  <c r="D196" i="11"/>
  <c r="E196" i="11"/>
  <c r="F196" i="11"/>
  <c r="H196" i="11"/>
  <c r="I196" i="11"/>
  <c r="J196" i="11"/>
  <c r="K196" i="11"/>
  <c r="B197" i="11"/>
  <c r="C197" i="11"/>
  <c r="D197" i="11"/>
  <c r="E197" i="11"/>
  <c r="F197" i="11"/>
  <c r="H197" i="11"/>
  <c r="I197" i="11"/>
  <c r="J197" i="11"/>
  <c r="K197" i="11"/>
  <c r="B198" i="11"/>
  <c r="C198" i="11"/>
  <c r="D198" i="11"/>
  <c r="E198" i="11"/>
  <c r="F198" i="11"/>
  <c r="H198" i="11"/>
  <c r="I198" i="11"/>
  <c r="J198" i="11"/>
  <c r="K198" i="11"/>
  <c r="B199" i="11"/>
  <c r="C199" i="11"/>
  <c r="D199" i="11"/>
  <c r="E199" i="11"/>
  <c r="F199" i="11"/>
  <c r="H199" i="11"/>
  <c r="I199" i="11"/>
  <c r="J199" i="11"/>
  <c r="K199" i="11"/>
  <c r="B200" i="11"/>
  <c r="C200" i="11"/>
  <c r="D200" i="11"/>
  <c r="E200" i="11"/>
  <c r="F200" i="11"/>
  <c r="H200" i="11"/>
  <c r="I200" i="11"/>
  <c r="J200" i="11"/>
  <c r="K200" i="11"/>
  <c r="B201" i="11"/>
  <c r="C201" i="11"/>
  <c r="D201" i="11"/>
  <c r="E201" i="11"/>
  <c r="F201" i="11"/>
  <c r="H201" i="11"/>
  <c r="I201" i="11"/>
  <c r="J201" i="11"/>
  <c r="K201" i="11"/>
  <c r="B202" i="11"/>
  <c r="C202" i="11"/>
  <c r="D202" i="11"/>
  <c r="E202" i="11"/>
  <c r="F202" i="11"/>
  <c r="H202" i="11"/>
  <c r="I202" i="11"/>
  <c r="J202" i="11"/>
  <c r="K202" i="11"/>
  <c r="B203" i="11"/>
  <c r="C203" i="11"/>
  <c r="D203" i="11"/>
  <c r="E203" i="11"/>
  <c r="F203" i="11"/>
  <c r="H203" i="11"/>
  <c r="I203" i="11"/>
  <c r="J203" i="11"/>
  <c r="K203" i="11"/>
  <c r="B204" i="11"/>
  <c r="C204" i="11"/>
  <c r="D204" i="11"/>
  <c r="E204" i="11"/>
  <c r="F204" i="11"/>
  <c r="H204" i="11"/>
  <c r="I204" i="11"/>
  <c r="J204" i="11"/>
  <c r="K204" i="11"/>
  <c r="B205" i="11"/>
  <c r="C205" i="11"/>
  <c r="D205" i="11"/>
  <c r="E205" i="11"/>
  <c r="F205" i="11"/>
  <c r="H205" i="11"/>
  <c r="I205" i="11"/>
  <c r="J205" i="11"/>
  <c r="K205" i="11"/>
  <c r="B206" i="11"/>
  <c r="C206" i="11"/>
  <c r="D206" i="11"/>
  <c r="E206" i="11"/>
  <c r="F206" i="11"/>
  <c r="H206" i="11"/>
  <c r="I206" i="11"/>
  <c r="J206" i="11"/>
  <c r="K206" i="11"/>
  <c r="B207" i="11"/>
  <c r="C207" i="11"/>
  <c r="D207" i="11"/>
  <c r="E207" i="11"/>
  <c r="F207" i="11"/>
  <c r="H207" i="11"/>
  <c r="I207" i="11"/>
  <c r="J207" i="11"/>
  <c r="K207" i="11"/>
  <c r="B208" i="11"/>
  <c r="C208" i="11"/>
  <c r="D208" i="11"/>
  <c r="E208" i="11"/>
  <c r="F208" i="11"/>
  <c r="H208" i="11"/>
  <c r="I208" i="11"/>
  <c r="J208" i="11"/>
  <c r="K208" i="11"/>
  <c r="B209" i="11"/>
  <c r="C209" i="11"/>
  <c r="D209" i="11"/>
  <c r="E209" i="11"/>
  <c r="F209" i="11"/>
  <c r="H209" i="11"/>
  <c r="I209" i="11"/>
  <c r="J209" i="11"/>
  <c r="K209" i="11"/>
  <c r="B210" i="11"/>
  <c r="C210" i="11"/>
  <c r="D210" i="11"/>
  <c r="E210" i="11"/>
  <c r="F210" i="11"/>
  <c r="H210" i="11"/>
  <c r="I210" i="11"/>
  <c r="J210" i="11"/>
  <c r="K210" i="11"/>
  <c r="B211" i="11"/>
  <c r="C211" i="11"/>
  <c r="D211" i="11"/>
  <c r="E211" i="11"/>
  <c r="F211" i="11"/>
  <c r="H211" i="11"/>
  <c r="I211" i="11"/>
  <c r="J211" i="11"/>
  <c r="K211" i="11"/>
  <c r="B212" i="11"/>
  <c r="C212" i="11"/>
  <c r="D212" i="11"/>
  <c r="E212" i="11"/>
  <c r="F212" i="11"/>
  <c r="H212" i="11"/>
  <c r="I212" i="11"/>
  <c r="J212" i="11"/>
  <c r="K212" i="11"/>
  <c r="B213" i="11"/>
  <c r="C213" i="11"/>
  <c r="D213" i="11"/>
  <c r="E213" i="11"/>
  <c r="F213" i="11"/>
  <c r="H213" i="11"/>
  <c r="I213" i="11"/>
  <c r="J213" i="11"/>
  <c r="K213" i="11"/>
  <c r="B214" i="11"/>
  <c r="C214" i="11"/>
  <c r="D214" i="11"/>
  <c r="E214" i="11"/>
  <c r="F214" i="11"/>
  <c r="H214" i="11"/>
  <c r="I214" i="11"/>
  <c r="J214" i="11"/>
  <c r="K214" i="11"/>
  <c r="B215" i="11"/>
  <c r="C215" i="11"/>
  <c r="D215" i="11"/>
  <c r="E215" i="11"/>
  <c r="F215" i="11"/>
  <c r="H215" i="11"/>
  <c r="I215" i="11"/>
  <c r="J215" i="11"/>
  <c r="K215" i="11"/>
  <c r="B216" i="11"/>
  <c r="C216" i="11"/>
  <c r="D216" i="11"/>
  <c r="E216" i="11"/>
  <c r="F216" i="11"/>
  <c r="H216" i="11"/>
  <c r="I216" i="11"/>
  <c r="J216" i="11"/>
  <c r="K216" i="11"/>
  <c r="B217" i="11"/>
  <c r="C217" i="11"/>
  <c r="D217" i="11"/>
  <c r="E217" i="11"/>
  <c r="F217" i="11"/>
  <c r="H217" i="11"/>
  <c r="I217" i="11"/>
  <c r="J217" i="11"/>
  <c r="K217" i="11"/>
  <c r="B218" i="11"/>
  <c r="C218" i="11"/>
  <c r="D218" i="11"/>
  <c r="E218" i="11"/>
  <c r="F218" i="11"/>
  <c r="H218" i="11"/>
  <c r="I218" i="11"/>
  <c r="J218" i="11"/>
  <c r="K218" i="11"/>
  <c r="B219" i="11"/>
  <c r="C219" i="11"/>
  <c r="D219" i="11"/>
  <c r="E219" i="11"/>
  <c r="F219" i="11"/>
  <c r="H219" i="11"/>
  <c r="I219" i="11"/>
  <c r="J219" i="11"/>
  <c r="K219" i="11"/>
  <c r="B220" i="11"/>
  <c r="C220" i="11"/>
  <c r="D220" i="11"/>
  <c r="E220" i="11"/>
  <c r="F220" i="11"/>
  <c r="H220" i="11"/>
  <c r="I220" i="11"/>
  <c r="J220" i="11"/>
  <c r="K220" i="11"/>
  <c r="B221" i="11"/>
  <c r="C221" i="11"/>
  <c r="D221" i="11"/>
  <c r="E221" i="11"/>
  <c r="F221" i="11"/>
  <c r="H221" i="11"/>
  <c r="I221" i="11"/>
  <c r="J221" i="11"/>
  <c r="K221" i="11"/>
  <c r="B222" i="11"/>
  <c r="C222" i="11"/>
  <c r="D222" i="11"/>
  <c r="E222" i="11"/>
  <c r="F222" i="11"/>
  <c r="H222" i="11"/>
  <c r="I222" i="11"/>
  <c r="J222" i="11"/>
  <c r="K222" i="11"/>
  <c r="B223" i="11"/>
  <c r="C223" i="11"/>
  <c r="D223" i="11"/>
  <c r="E223" i="11"/>
  <c r="F223" i="11"/>
  <c r="H223" i="11"/>
  <c r="I223" i="11"/>
  <c r="J223" i="11"/>
  <c r="K223" i="11"/>
  <c r="B224" i="11"/>
  <c r="C224" i="11"/>
  <c r="D224" i="11"/>
  <c r="E224" i="11"/>
  <c r="F224" i="11"/>
  <c r="H224" i="11"/>
  <c r="I224" i="11"/>
  <c r="J224" i="11"/>
  <c r="K224" i="11"/>
  <c r="B225" i="11"/>
  <c r="C225" i="11"/>
  <c r="D225" i="11"/>
  <c r="E225" i="11"/>
  <c r="F225" i="11"/>
  <c r="H225" i="11"/>
  <c r="I225" i="11"/>
  <c r="J225" i="11"/>
  <c r="K225" i="11"/>
  <c r="B226" i="11"/>
  <c r="C226" i="11"/>
  <c r="D226" i="11"/>
  <c r="E226" i="11"/>
  <c r="F226" i="11"/>
  <c r="H226" i="11"/>
  <c r="I226" i="11"/>
  <c r="J226" i="11"/>
  <c r="K226" i="11"/>
  <c r="B227" i="11"/>
  <c r="C227" i="11"/>
  <c r="D227" i="11"/>
  <c r="E227" i="11"/>
  <c r="F227" i="11"/>
  <c r="H227" i="11"/>
  <c r="I227" i="11"/>
  <c r="J227" i="11"/>
  <c r="K227" i="11"/>
  <c r="B228" i="11"/>
  <c r="C228" i="11"/>
  <c r="D228" i="11"/>
  <c r="E228" i="11"/>
  <c r="F228" i="11"/>
  <c r="H228" i="11"/>
  <c r="I228" i="11"/>
  <c r="J228" i="11"/>
  <c r="K228" i="11"/>
  <c r="B229" i="11"/>
  <c r="C229" i="11"/>
  <c r="D229" i="11"/>
  <c r="E229" i="11"/>
  <c r="F229" i="11"/>
  <c r="H229" i="11"/>
  <c r="I229" i="11"/>
  <c r="J229" i="11"/>
  <c r="K229" i="11"/>
  <c r="B230" i="11"/>
  <c r="C230" i="11"/>
  <c r="D230" i="11"/>
  <c r="E230" i="11"/>
  <c r="F230" i="11"/>
  <c r="H230" i="11"/>
  <c r="I230" i="11"/>
  <c r="J230" i="11"/>
  <c r="K230" i="11"/>
  <c r="B231" i="11"/>
  <c r="C231" i="11"/>
  <c r="D231" i="11"/>
  <c r="E231" i="11"/>
  <c r="F231" i="11"/>
  <c r="H231" i="11"/>
  <c r="I231" i="11"/>
  <c r="J231" i="11"/>
  <c r="K231" i="11"/>
  <c r="B232" i="11"/>
  <c r="C232" i="11"/>
  <c r="D232" i="11"/>
  <c r="E232" i="11"/>
  <c r="F232" i="11"/>
  <c r="H232" i="11"/>
  <c r="I232" i="11"/>
  <c r="J232" i="11"/>
  <c r="K232" i="11"/>
  <c r="B233" i="11"/>
  <c r="C233" i="11"/>
  <c r="D233" i="11"/>
  <c r="E233" i="11"/>
  <c r="F233" i="11"/>
  <c r="H233" i="11"/>
  <c r="I233" i="11"/>
  <c r="J233" i="11"/>
  <c r="K233" i="11"/>
  <c r="B234" i="11"/>
  <c r="C234" i="11"/>
  <c r="D234" i="11"/>
  <c r="E234" i="11"/>
  <c r="F234" i="11"/>
  <c r="H234" i="11"/>
  <c r="I234" i="11"/>
  <c r="J234" i="11"/>
  <c r="K234" i="11"/>
  <c r="B235" i="11"/>
  <c r="C235" i="11"/>
  <c r="D235" i="11"/>
  <c r="E235" i="11"/>
  <c r="F235" i="11"/>
  <c r="H235" i="11"/>
  <c r="I235" i="11"/>
  <c r="J235" i="11"/>
  <c r="K235" i="11"/>
  <c r="B236" i="11"/>
  <c r="C236" i="11"/>
  <c r="D236" i="11"/>
  <c r="E236" i="11"/>
  <c r="F236" i="11"/>
  <c r="H236" i="11"/>
  <c r="I236" i="11"/>
  <c r="J236" i="11"/>
  <c r="K236" i="11"/>
  <c r="B237" i="11"/>
  <c r="C237" i="11"/>
  <c r="D237" i="11"/>
  <c r="E237" i="11"/>
  <c r="F237" i="11"/>
  <c r="H237" i="11"/>
  <c r="I237" i="11"/>
  <c r="J237" i="11"/>
  <c r="K237" i="11"/>
  <c r="B238" i="11"/>
  <c r="C238" i="11"/>
  <c r="D238" i="11"/>
  <c r="E238" i="11"/>
  <c r="F238" i="11"/>
  <c r="H238" i="11"/>
  <c r="I238" i="11"/>
  <c r="J238" i="11"/>
  <c r="K238" i="11"/>
  <c r="B239" i="11"/>
  <c r="C239" i="11"/>
  <c r="D239" i="11"/>
  <c r="E239" i="11"/>
  <c r="F239" i="11"/>
  <c r="H239" i="11"/>
  <c r="I239" i="11"/>
  <c r="J239" i="11"/>
  <c r="K239" i="11"/>
  <c r="B240" i="11"/>
  <c r="C240" i="11"/>
  <c r="D240" i="11"/>
  <c r="E240" i="11"/>
  <c r="F240" i="11"/>
  <c r="H240" i="11"/>
  <c r="I240" i="11"/>
  <c r="J240" i="11"/>
  <c r="K240" i="11"/>
  <c r="B241" i="11"/>
  <c r="C241" i="11"/>
  <c r="D241" i="11"/>
  <c r="E241" i="11"/>
  <c r="F241" i="11"/>
  <c r="H241" i="11"/>
  <c r="I241" i="11"/>
  <c r="J241" i="11"/>
  <c r="K241" i="11"/>
  <c r="B242" i="11"/>
  <c r="C242" i="11"/>
  <c r="D242" i="11"/>
  <c r="E242" i="11"/>
  <c r="F242" i="11"/>
  <c r="H242" i="11"/>
  <c r="I242" i="11"/>
  <c r="J242" i="11"/>
  <c r="K242" i="11"/>
  <c r="B243" i="11"/>
  <c r="C243" i="11"/>
  <c r="D243" i="11"/>
  <c r="E243" i="11"/>
  <c r="F243" i="11"/>
  <c r="H243" i="11"/>
  <c r="I243" i="11"/>
  <c r="J243" i="11"/>
  <c r="K243" i="11"/>
  <c r="B244" i="11"/>
  <c r="C244" i="11"/>
  <c r="D244" i="11"/>
  <c r="E244" i="11"/>
  <c r="F244" i="11"/>
  <c r="H244" i="11"/>
  <c r="I244" i="11"/>
  <c r="J244" i="11"/>
  <c r="K244" i="11"/>
  <c r="B245" i="11"/>
  <c r="C245" i="11"/>
  <c r="D245" i="11"/>
  <c r="E245" i="11"/>
  <c r="F245" i="11"/>
  <c r="H245" i="11"/>
  <c r="I245" i="11"/>
  <c r="J245" i="11"/>
  <c r="K245" i="11"/>
  <c r="B246" i="11"/>
  <c r="C246" i="11"/>
  <c r="D246" i="11"/>
  <c r="E246" i="11"/>
  <c r="F246" i="11"/>
  <c r="H246" i="11"/>
  <c r="I246" i="11"/>
  <c r="J246" i="11"/>
  <c r="K246" i="11"/>
  <c r="B247" i="11"/>
  <c r="C247" i="11"/>
  <c r="D247" i="11"/>
  <c r="E247" i="11"/>
  <c r="F247" i="11"/>
  <c r="H247" i="11"/>
  <c r="I247" i="11"/>
  <c r="J247" i="11"/>
  <c r="K247" i="11"/>
  <c r="B248" i="11"/>
  <c r="C248" i="11"/>
  <c r="D248" i="11"/>
  <c r="E248" i="11"/>
  <c r="F248" i="11"/>
  <c r="H248" i="11"/>
  <c r="I248" i="11"/>
  <c r="J248" i="11"/>
  <c r="K248" i="11"/>
  <c r="B249" i="11"/>
  <c r="C249" i="11"/>
  <c r="D249" i="11"/>
  <c r="E249" i="11"/>
  <c r="F249" i="11"/>
  <c r="H249" i="11"/>
  <c r="I249" i="11"/>
  <c r="J249" i="11"/>
  <c r="K249" i="11"/>
  <c r="B250" i="11"/>
  <c r="C250" i="11"/>
  <c r="D250" i="11"/>
  <c r="E250" i="11"/>
  <c r="F250" i="11"/>
  <c r="H250" i="11"/>
  <c r="I250" i="11"/>
  <c r="J250" i="11"/>
  <c r="K250" i="11"/>
  <c r="B251" i="11"/>
  <c r="C251" i="11"/>
  <c r="D251" i="11"/>
  <c r="E251" i="11"/>
  <c r="F251" i="11"/>
  <c r="H251" i="11"/>
  <c r="I251" i="11"/>
  <c r="J251" i="11"/>
  <c r="K251" i="11"/>
  <c r="B252" i="11"/>
  <c r="C252" i="11"/>
  <c r="D252" i="11"/>
  <c r="E252" i="11"/>
  <c r="F252" i="11"/>
  <c r="H252" i="11"/>
  <c r="I252" i="11"/>
  <c r="J252" i="11"/>
  <c r="K252" i="11"/>
  <c r="B253" i="11"/>
  <c r="C253" i="11"/>
  <c r="D253" i="11"/>
  <c r="E253" i="11"/>
  <c r="F253" i="11"/>
  <c r="H253" i="11"/>
  <c r="I253" i="11"/>
  <c r="J253" i="11"/>
  <c r="K253" i="11"/>
  <c r="B254" i="11"/>
  <c r="C254" i="11"/>
  <c r="D254" i="11"/>
  <c r="E254" i="11"/>
  <c r="F254" i="11"/>
  <c r="H254" i="11"/>
  <c r="I254" i="11"/>
  <c r="J254" i="11"/>
  <c r="K254" i="11"/>
  <c r="B255" i="11"/>
  <c r="C255" i="11"/>
  <c r="D255" i="11"/>
  <c r="E255" i="11"/>
  <c r="F255" i="11"/>
  <c r="H255" i="11"/>
  <c r="I255" i="11"/>
  <c r="J255" i="11"/>
  <c r="K255" i="11"/>
  <c r="B256" i="11"/>
  <c r="C256" i="11"/>
  <c r="D256" i="11"/>
  <c r="E256" i="11"/>
  <c r="F256" i="11"/>
  <c r="H256" i="11"/>
  <c r="I256" i="11"/>
  <c r="J256" i="11"/>
  <c r="K256" i="11"/>
  <c r="B257" i="11"/>
  <c r="C257" i="11"/>
  <c r="D257" i="11"/>
  <c r="E257" i="11"/>
  <c r="F257" i="11"/>
  <c r="H257" i="11"/>
  <c r="I257" i="11"/>
  <c r="J257" i="11"/>
  <c r="K257" i="11"/>
  <c r="B258" i="11"/>
  <c r="C258" i="11"/>
  <c r="D258" i="11"/>
  <c r="E258" i="11"/>
  <c r="F258" i="11"/>
  <c r="H258" i="11"/>
  <c r="I258" i="11"/>
  <c r="J258" i="11"/>
  <c r="K258" i="11"/>
  <c r="B259" i="11"/>
  <c r="C259" i="11"/>
  <c r="D259" i="11"/>
  <c r="E259" i="11"/>
  <c r="F259" i="11"/>
  <c r="H259" i="11"/>
  <c r="I259" i="11"/>
  <c r="J259" i="11"/>
  <c r="K259" i="11"/>
  <c r="B260" i="11"/>
  <c r="C260" i="11"/>
  <c r="D260" i="11"/>
  <c r="E260" i="11"/>
  <c r="F260" i="11"/>
  <c r="H260" i="11"/>
  <c r="I260" i="11"/>
  <c r="J260" i="11"/>
  <c r="K260" i="11"/>
  <c r="B261" i="11"/>
  <c r="C261" i="11"/>
  <c r="D261" i="11"/>
  <c r="E261" i="11"/>
  <c r="F261" i="11"/>
  <c r="H261" i="11"/>
  <c r="I261" i="11"/>
  <c r="J261" i="11"/>
  <c r="K261" i="11"/>
  <c r="B262" i="11"/>
  <c r="C262" i="11"/>
  <c r="D262" i="11"/>
  <c r="E262" i="11"/>
  <c r="F262" i="11"/>
  <c r="H262" i="11"/>
  <c r="I262" i="11"/>
  <c r="J262" i="11"/>
  <c r="K262" i="11"/>
  <c r="B263" i="11"/>
  <c r="C263" i="11"/>
  <c r="D263" i="11"/>
  <c r="E263" i="11"/>
  <c r="F263" i="11"/>
  <c r="H263" i="11"/>
  <c r="I263" i="11"/>
  <c r="J263" i="11"/>
  <c r="K263" i="11"/>
  <c r="B264" i="11"/>
  <c r="C264" i="11"/>
  <c r="D264" i="11"/>
  <c r="E264" i="11"/>
  <c r="F264" i="11"/>
  <c r="H264" i="11"/>
  <c r="I264" i="11"/>
  <c r="J264" i="11"/>
  <c r="K264" i="11"/>
  <c r="B265" i="11"/>
  <c r="C265" i="11"/>
  <c r="D265" i="11"/>
  <c r="E265" i="11"/>
  <c r="F265" i="11"/>
  <c r="H265" i="11"/>
  <c r="I265" i="11"/>
  <c r="J265" i="11"/>
  <c r="K265" i="11"/>
  <c r="B266" i="11"/>
  <c r="C266" i="11"/>
  <c r="D266" i="11"/>
  <c r="E266" i="11"/>
  <c r="F266" i="11"/>
  <c r="H266" i="11"/>
  <c r="I266" i="11"/>
  <c r="J266" i="11"/>
  <c r="K266" i="11"/>
  <c r="B267" i="11"/>
  <c r="C267" i="11"/>
  <c r="D267" i="11"/>
  <c r="E267" i="11"/>
  <c r="F267" i="11"/>
  <c r="H267" i="11"/>
  <c r="I267" i="11"/>
  <c r="J267" i="11"/>
  <c r="K267" i="11"/>
  <c r="B268" i="11"/>
  <c r="C268" i="11"/>
  <c r="D268" i="11"/>
  <c r="E268" i="11"/>
  <c r="F268" i="11"/>
  <c r="H268" i="11"/>
  <c r="I268" i="11"/>
  <c r="J268" i="11"/>
  <c r="K268" i="11"/>
  <c r="B269" i="11"/>
  <c r="C269" i="11"/>
  <c r="D269" i="11"/>
  <c r="E269" i="11"/>
  <c r="F269" i="11"/>
  <c r="H269" i="11"/>
  <c r="I269" i="11"/>
  <c r="J269" i="11"/>
  <c r="K269" i="11"/>
  <c r="B270" i="11"/>
  <c r="C270" i="11"/>
  <c r="D270" i="11"/>
  <c r="E270" i="11"/>
  <c r="F270" i="11"/>
  <c r="H270" i="11"/>
  <c r="I270" i="11"/>
  <c r="J270" i="11"/>
  <c r="K270" i="11"/>
  <c r="B271" i="11"/>
  <c r="C271" i="11"/>
  <c r="D271" i="11"/>
  <c r="E271" i="11"/>
  <c r="F271" i="11"/>
  <c r="H271" i="11"/>
  <c r="I271" i="11"/>
  <c r="J271" i="11"/>
  <c r="K271" i="11"/>
  <c r="B272" i="11"/>
  <c r="C272" i="11"/>
  <c r="D272" i="11"/>
  <c r="E272" i="11"/>
  <c r="F272" i="11"/>
  <c r="H272" i="11"/>
  <c r="I272" i="11"/>
  <c r="J272" i="11"/>
  <c r="K272" i="11"/>
  <c r="B273" i="11"/>
  <c r="C273" i="11"/>
  <c r="D273" i="11"/>
  <c r="E273" i="11"/>
  <c r="F273" i="11"/>
  <c r="H273" i="11"/>
  <c r="I273" i="11"/>
  <c r="J273" i="11"/>
  <c r="K273" i="11"/>
  <c r="B274" i="11"/>
  <c r="C274" i="11"/>
  <c r="D274" i="11"/>
  <c r="E274" i="11"/>
  <c r="F274" i="11"/>
  <c r="H274" i="11"/>
  <c r="I274" i="11"/>
  <c r="J274" i="11"/>
  <c r="K274" i="11"/>
  <c r="B275" i="11"/>
  <c r="C275" i="11"/>
  <c r="D275" i="11"/>
  <c r="E275" i="11"/>
  <c r="F275" i="11"/>
  <c r="H275" i="11"/>
  <c r="I275" i="11"/>
  <c r="J275" i="11"/>
  <c r="K275" i="11"/>
  <c r="B276" i="11"/>
  <c r="C276" i="11"/>
  <c r="D276" i="11"/>
  <c r="E276" i="11"/>
  <c r="F276" i="11"/>
  <c r="H276" i="11"/>
  <c r="I276" i="11"/>
  <c r="J276" i="11"/>
  <c r="K276" i="11"/>
  <c r="B277" i="11"/>
  <c r="C277" i="11"/>
  <c r="D277" i="11"/>
  <c r="E277" i="11"/>
  <c r="F277" i="11"/>
  <c r="H277" i="11"/>
  <c r="I277" i="11"/>
  <c r="J277" i="11"/>
  <c r="K277" i="11"/>
  <c r="B278" i="11"/>
  <c r="C278" i="11"/>
  <c r="D278" i="11"/>
  <c r="E278" i="11"/>
  <c r="F278" i="11"/>
  <c r="H278" i="11"/>
  <c r="I278" i="11"/>
  <c r="J278" i="11"/>
  <c r="K278" i="11"/>
  <c r="B279" i="11"/>
  <c r="C279" i="11"/>
  <c r="D279" i="11"/>
  <c r="E279" i="11"/>
  <c r="F279" i="11"/>
  <c r="H279" i="11"/>
  <c r="I279" i="11"/>
  <c r="J279" i="11"/>
  <c r="K279" i="11"/>
  <c r="B280" i="11"/>
  <c r="C280" i="11"/>
  <c r="D280" i="11"/>
  <c r="E280" i="11"/>
  <c r="F280" i="11"/>
  <c r="H280" i="11"/>
  <c r="I280" i="11"/>
  <c r="J280" i="11"/>
  <c r="K280" i="11"/>
  <c r="B281" i="11"/>
  <c r="C281" i="11"/>
  <c r="D281" i="11"/>
  <c r="E281" i="11"/>
  <c r="F281" i="11"/>
  <c r="H281" i="11"/>
  <c r="I281" i="11"/>
  <c r="J281" i="11"/>
  <c r="K281" i="11"/>
  <c r="B282" i="11"/>
  <c r="C282" i="11"/>
  <c r="D282" i="11"/>
  <c r="E282" i="11"/>
  <c r="F282" i="11"/>
  <c r="H282" i="11"/>
  <c r="I282" i="11"/>
  <c r="J282" i="11"/>
  <c r="K282" i="11"/>
  <c r="B283" i="11"/>
  <c r="C283" i="11"/>
  <c r="D283" i="11"/>
  <c r="E283" i="11"/>
  <c r="F283" i="11"/>
  <c r="H283" i="11"/>
  <c r="I283" i="11"/>
  <c r="J283" i="11"/>
  <c r="K283" i="11"/>
  <c r="B284" i="11"/>
  <c r="C284" i="11"/>
  <c r="D284" i="11"/>
  <c r="E284" i="11"/>
  <c r="F284" i="11"/>
  <c r="H284" i="11"/>
  <c r="I284" i="11"/>
  <c r="J284" i="11"/>
  <c r="K284" i="11"/>
  <c r="B285" i="11"/>
  <c r="C285" i="11"/>
  <c r="D285" i="11"/>
  <c r="E285" i="11"/>
  <c r="F285" i="11"/>
  <c r="H285" i="11"/>
  <c r="I285" i="11"/>
  <c r="J285" i="11"/>
  <c r="K285" i="11"/>
  <c r="B286" i="11"/>
  <c r="C286" i="11"/>
  <c r="D286" i="11"/>
  <c r="E286" i="11"/>
  <c r="F286" i="11"/>
  <c r="H286" i="11"/>
  <c r="I286" i="11"/>
  <c r="J286" i="11"/>
  <c r="K286" i="11"/>
  <c r="B287" i="11"/>
  <c r="C287" i="11"/>
  <c r="D287" i="11"/>
  <c r="E287" i="11"/>
  <c r="F287" i="11"/>
  <c r="H287" i="11"/>
  <c r="I287" i="11"/>
  <c r="J287" i="11"/>
  <c r="K287" i="11"/>
  <c r="B288" i="11"/>
  <c r="C288" i="11"/>
  <c r="D288" i="11"/>
  <c r="E288" i="11"/>
  <c r="F288" i="11"/>
  <c r="H288" i="11"/>
  <c r="I288" i="11"/>
  <c r="J288" i="11"/>
  <c r="K288" i="11"/>
  <c r="B289" i="11"/>
  <c r="C289" i="11"/>
  <c r="D289" i="11"/>
  <c r="E289" i="11"/>
  <c r="F289" i="11"/>
  <c r="H289" i="11"/>
  <c r="I289" i="11"/>
  <c r="J289" i="11"/>
  <c r="K289" i="11"/>
  <c r="B290" i="11"/>
  <c r="C290" i="11"/>
  <c r="D290" i="11"/>
  <c r="E290" i="11"/>
  <c r="F290" i="11"/>
  <c r="H290" i="11"/>
  <c r="I290" i="11"/>
  <c r="J290" i="11"/>
  <c r="K290" i="11"/>
  <c r="B291" i="11"/>
  <c r="C291" i="11"/>
  <c r="D291" i="11"/>
  <c r="E291" i="11"/>
  <c r="F291" i="11"/>
  <c r="H291" i="11"/>
  <c r="I291" i="11"/>
  <c r="J291" i="11"/>
  <c r="K291" i="11"/>
  <c r="B292" i="11"/>
  <c r="C292" i="11"/>
  <c r="D292" i="11"/>
  <c r="E292" i="11"/>
  <c r="F292" i="11"/>
  <c r="H292" i="11"/>
  <c r="I292" i="11"/>
  <c r="J292" i="11"/>
  <c r="K292" i="11"/>
  <c r="B293" i="11"/>
  <c r="C293" i="11"/>
  <c r="D293" i="11"/>
  <c r="E293" i="11"/>
  <c r="F293" i="11"/>
  <c r="H293" i="11"/>
  <c r="I293" i="11"/>
  <c r="J293" i="11"/>
  <c r="K293" i="11"/>
  <c r="B294" i="11"/>
  <c r="C294" i="11"/>
  <c r="D294" i="11"/>
  <c r="E294" i="11"/>
  <c r="F294" i="11"/>
  <c r="H294" i="11"/>
  <c r="I294" i="11"/>
  <c r="J294" i="11"/>
  <c r="K294" i="11"/>
  <c r="B295" i="11"/>
  <c r="C295" i="11"/>
  <c r="D295" i="11"/>
  <c r="E295" i="11"/>
  <c r="F295" i="11"/>
  <c r="H295" i="11"/>
  <c r="I295" i="11"/>
  <c r="J295" i="11"/>
  <c r="K295" i="11"/>
  <c r="B296" i="11"/>
  <c r="C296" i="11"/>
  <c r="D296" i="11"/>
  <c r="E296" i="11"/>
  <c r="F296" i="11"/>
  <c r="H296" i="11"/>
  <c r="I296" i="11"/>
  <c r="J296" i="11"/>
  <c r="K296" i="11"/>
  <c r="B297" i="11"/>
  <c r="C297" i="11"/>
  <c r="D297" i="11"/>
  <c r="E297" i="11"/>
  <c r="F297" i="11"/>
  <c r="H297" i="11"/>
  <c r="I297" i="11"/>
  <c r="J297" i="11"/>
  <c r="K297" i="11"/>
  <c r="B298" i="11"/>
  <c r="C298" i="11"/>
  <c r="D298" i="11"/>
  <c r="E298" i="11"/>
  <c r="F298" i="11"/>
  <c r="H298" i="11"/>
  <c r="I298" i="11"/>
  <c r="J298" i="11"/>
  <c r="K298" i="11"/>
  <c r="B299" i="11"/>
  <c r="C299" i="11"/>
  <c r="D299" i="11"/>
  <c r="E299" i="11"/>
  <c r="F299" i="11"/>
  <c r="H299" i="11"/>
  <c r="I299" i="11"/>
  <c r="J299" i="11"/>
  <c r="K299" i="11"/>
  <c r="B300" i="11"/>
  <c r="C300" i="11"/>
  <c r="D300" i="11"/>
  <c r="E300" i="11"/>
  <c r="F300" i="11"/>
  <c r="H300" i="11"/>
  <c r="I300" i="11"/>
  <c r="J300" i="11"/>
  <c r="K300" i="11"/>
  <c r="B301" i="11"/>
  <c r="C301" i="11"/>
  <c r="D301" i="11"/>
  <c r="E301" i="11"/>
  <c r="F301" i="11"/>
  <c r="H301" i="11"/>
  <c r="I301" i="11"/>
  <c r="J301" i="11"/>
  <c r="K301" i="11"/>
  <c r="B302" i="11"/>
  <c r="C302" i="11"/>
  <c r="D302" i="11"/>
  <c r="E302" i="11"/>
  <c r="F302" i="11"/>
  <c r="H302" i="11"/>
  <c r="I302" i="11"/>
  <c r="J302" i="11"/>
  <c r="K302" i="11"/>
  <c r="B303" i="11"/>
  <c r="C303" i="11"/>
  <c r="D303" i="11"/>
  <c r="E303" i="11"/>
  <c r="F303" i="11"/>
  <c r="H303" i="11"/>
  <c r="I303" i="11"/>
  <c r="J303" i="11"/>
  <c r="K303" i="11"/>
  <c r="B304" i="11"/>
  <c r="C304" i="11"/>
  <c r="D304" i="11"/>
  <c r="E304" i="11"/>
  <c r="F304" i="11"/>
  <c r="H304" i="11"/>
  <c r="I304" i="11"/>
  <c r="J304" i="11"/>
  <c r="K304" i="11"/>
  <c r="B305" i="11"/>
  <c r="C305" i="11"/>
  <c r="D305" i="11"/>
  <c r="E305" i="11"/>
  <c r="F305" i="11"/>
  <c r="H305" i="11"/>
  <c r="I305" i="11"/>
  <c r="J305" i="11"/>
  <c r="K305" i="11"/>
  <c r="B306" i="11"/>
  <c r="C306" i="11"/>
  <c r="D306" i="11"/>
  <c r="E306" i="11"/>
  <c r="F306" i="11"/>
  <c r="H306" i="11"/>
  <c r="I306" i="11"/>
  <c r="J306" i="11"/>
  <c r="K306" i="11"/>
  <c r="B307" i="11"/>
  <c r="C307" i="11"/>
  <c r="D307" i="11"/>
  <c r="E307" i="11"/>
  <c r="F307" i="11"/>
  <c r="H307" i="11"/>
  <c r="I307" i="11"/>
  <c r="J307" i="11"/>
  <c r="K307" i="11"/>
  <c r="B308" i="11"/>
  <c r="C308" i="11"/>
  <c r="D308" i="11"/>
  <c r="E308" i="11"/>
  <c r="F308" i="11"/>
  <c r="H308" i="11"/>
  <c r="I308" i="11"/>
  <c r="J308" i="11"/>
  <c r="K308" i="11"/>
  <c r="B309" i="11"/>
  <c r="C309" i="11"/>
  <c r="D309" i="11"/>
  <c r="E309" i="11"/>
  <c r="F309" i="11"/>
  <c r="H309" i="11"/>
  <c r="I309" i="11"/>
  <c r="J309" i="11"/>
  <c r="K309" i="11"/>
  <c r="B310" i="11"/>
  <c r="C310" i="11"/>
  <c r="D310" i="11"/>
  <c r="E310" i="11"/>
  <c r="F310" i="11"/>
  <c r="H310" i="11"/>
  <c r="I310" i="11"/>
  <c r="J310" i="11"/>
  <c r="K310" i="11"/>
  <c r="B311" i="11"/>
  <c r="C311" i="11"/>
  <c r="D311" i="11"/>
  <c r="E311" i="11"/>
  <c r="F311" i="11"/>
  <c r="H311" i="11"/>
  <c r="I311" i="11"/>
  <c r="J311" i="11"/>
  <c r="K311" i="11"/>
  <c r="B312" i="11"/>
  <c r="C312" i="11"/>
  <c r="D312" i="11"/>
  <c r="E312" i="11"/>
  <c r="F312" i="11"/>
  <c r="H312" i="11"/>
  <c r="I312" i="11"/>
  <c r="J312" i="11"/>
  <c r="K312" i="11"/>
  <c r="B313" i="11"/>
  <c r="C313" i="11"/>
  <c r="D313" i="11"/>
  <c r="E313" i="11"/>
  <c r="F313" i="11"/>
  <c r="H313" i="11"/>
  <c r="I313" i="11"/>
  <c r="J313" i="11"/>
  <c r="K313" i="11"/>
  <c r="B314" i="11"/>
  <c r="C314" i="11"/>
  <c r="D314" i="11"/>
  <c r="E314" i="11"/>
  <c r="F314" i="11"/>
  <c r="H314" i="11"/>
  <c r="I314" i="11"/>
  <c r="J314" i="11"/>
  <c r="K314" i="11"/>
  <c r="B315" i="11"/>
  <c r="C315" i="11"/>
  <c r="D315" i="11"/>
  <c r="E315" i="11"/>
  <c r="F315" i="11"/>
  <c r="H315" i="11"/>
  <c r="I315" i="11"/>
  <c r="J315" i="11"/>
  <c r="K315" i="11"/>
  <c r="B316" i="11"/>
  <c r="C316" i="11"/>
  <c r="D316" i="11"/>
  <c r="E316" i="11"/>
  <c r="F316" i="11"/>
  <c r="H316" i="11"/>
  <c r="I316" i="11"/>
  <c r="J316" i="11"/>
  <c r="K316" i="11"/>
  <c r="B317" i="11"/>
  <c r="C317" i="11"/>
  <c r="D317" i="11"/>
  <c r="E317" i="11"/>
  <c r="F317" i="11"/>
  <c r="H317" i="11"/>
  <c r="I317" i="11"/>
  <c r="J317" i="11"/>
  <c r="K317" i="11"/>
  <c r="B318" i="11"/>
  <c r="C318" i="11"/>
  <c r="D318" i="11"/>
  <c r="E318" i="11"/>
  <c r="F318" i="11"/>
  <c r="H318" i="11"/>
  <c r="I318" i="11"/>
  <c r="J318" i="11"/>
  <c r="K318" i="11"/>
  <c r="B319" i="11"/>
  <c r="C319" i="11"/>
  <c r="D319" i="11"/>
  <c r="E319" i="11"/>
  <c r="F319" i="11"/>
  <c r="H319" i="11"/>
  <c r="I319" i="11"/>
  <c r="J319" i="11"/>
  <c r="K319" i="11"/>
  <c r="B320" i="11"/>
  <c r="C320" i="11"/>
  <c r="D320" i="11"/>
  <c r="E320" i="11"/>
  <c r="F320" i="11"/>
  <c r="H320" i="11"/>
  <c r="I320" i="11"/>
  <c r="J320" i="11"/>
  <c r="K320" i="11"/>
  <c r="B321" i="11"/>
  <c r="C321" i="11"/>
  <c r="D321" i="11"/>
  <c r="E321" i="11"/>
  <c r="F321" i="11"/>
  <c r="H321" i="11"/>
  <c r="I321" i="11"/>
  <c r="J321" i="11"/>
  <c r="K321" i="11"/>
  <c r="B322" i="11"/>
  <c r="C322" i="11"/>
  <c r="D322" i="11"/>
  <c r="E322" i="11"/>
  <c r="F322" i="11"/>
  <c r="H322" i="11"/>
  <c r="I322" i="11"/>
  <c r="J322" i="11"/>
  <c r="K322" i="11"/>
  <c r="B323" i="11"/>
  <c r="C323" i="11"/>
  <c r="D323" i="11"/>
  <c r="E323" i="11"/>
  <c r="F323" i="11"/>
  <c r="H323" i="11"/>
  <c r="I323" i="11"/>
  <c r="J323" i="11"/>
  <c r="K323" i="11"/>
  <c r="B324" i="11"/>
  <c r="C324" i="11"/>
  <c r="D324" i="11"/>
  <c r="E324" i="11"/>
  <c r="F324" i="11"/>
  <c r="H324" i="11"/>
  <c r="I324" i="11"/>
  <c r="J324" i="11"/>
  <c r="K324" i="11"/>
  <c r="B325" i="11"/>
  <c r="C325" i="11"/>
  <c r="D325" i="11"/>
  <c r="E325" i="11"/>
  <c r="F325" i="11"/>
  <c r="H325" i="11"/>
  <c r="I325" i="11"/>
  <c r="J325" i="11"/>
  <c r="K325" i="11"/>
  <c r="B326" i="11"/>
  <c r="C326" i="11"/>
  <c r="D326" i="11"/>
  <c r="E326" i="11"/>
  <c r="F326" i="11"/>
  <c r="H326" i="11"/>
  <c r="I326" i="11"/>
  <c r="J326" i="11"/>
  <c r="K326" i="11"/>
  <c r="B327" i="11"/>
  <c r="C327" i="11"/>
  <c r="D327" i="11"/>
  <c r="E327" i="11"/>
  <c r="F327" i="11"/>
  <c r="H327" i="11"/>
  <c r="I327" i="11"/>
  <c r="J327" i="11"/>
  <c r="K327" i="11"/>
  <c r="B328" i="11"/>
  <c r="C328" i="11"/>
  <c r="D328" i="11"/>
  <c r="E328" i="11"/>
  <c r="F328" i="11"/>
  <c r="H328" i="11"/>
  <c r="I328" i="11"/>
  <c r="J328" i="11"/>
  <c r="K328" i="11"/>
  <c r="B329" i="11"/>
  <c r="C329" i="11"/>
  <c r="D329" i="11"/>
  <c r="E329" i="11"/>
  <c r="F329" i="11"/>
  <c r="H329" i="11"/>
  <c r="I329" i="11"/>
  <c r="J329" i="11"/>
  <c r="K329" i="11"/>
  <c r="B330" i="11"/>
  <c r="C330" i="11"/>
  <c r="D330" i="11"/>
  <c r="E330" i="11"/>
  <c r="F330" i="11"/>
  <c r="H330" i="11"/>
  <c r="I330" i="11"/>
  <c r="J330" i="11"/>
  <c r="K330" i="11"/>
  <c r="B331" i="11"/>
  <c r="C331" i="11"/>
  <c r="D331" i="11"/>
  <c r="E331" i="11"/>
  <c r="F331" i="11"/>
  <c r="H331" i="11"/>
  <c r="I331" i="11"/>
  <c r="J331" i="11"/>
  <c r="K331" i="11"/>
  <c r="B332" i="11"/>
  <c r="C332" i="11"/>
  <c r="D332" i="11"/>
  <c r="E332" i="11"/>
  <c r="F332" i="11"/>
  <c r="H332" i="11"/>
  <c r="I332" i="11"/>
  <c r="J332" i="11"/>
  <c r="K332" i="11"/>
  <c r="B333" i="11"/>
  <c r="C333" i="11"/>
  <c r="D333" i="11"/>
  <c r="E333" i="11"/>
  <c r="F333" i="11"/>
  <c r="H333" i="11"/>
  <c r="I333" i="11"/>
  <c r="J333" i="11"/>
  <c r="K333" i="11"/>
  <c r="B334" i="11"/>
  <c r="C334" i="11"/>
  <c r="D334" i="11"/>
  <c r="E334" i="11"/>
  <c r="F334" i="11"/>
  <c r="H334" i="11"/>
  <c r="I334" i="11"/>
  <c r="J334" i="11"/>
  <c r="K334" i="11"/>
  <c r="B335" i="11"/>
  <c r="C335" i="11"/>
  <c r="D335" i="11"/>
  <c r="E335" i="11"/>
  <c r="F335" i="11"/>
  <c r="H335" i="11"/>
  <c r="I335" i="11"/>
  <c r="J335" i="11"/>
  <c r="K335" i="11"/>
  <c r="B336" i="11"/>
  <c r="C336" i="11"/>
  <c r="D336" i="11"/>
  <c r="E336" i="11"/>
  <c r="F336" i="11"/>
  <c r="H336" i="11"/>
  <c r="I336" i="11"/>
  <c r="J336" i="11"/>
  <c r="K336" i="11"/>
  <c r="B337" i="11"/>
  <c r="C337" i="11"/>
  <c r="D337" i="11"/>
  <c r="E337" i="11"/>
  <c r="F337" i="11"/>
  <c r="H337" i="11"/>
  <c r="I337" i="11"/>
  <c r="J337" i="11"/>
  <c r="K337" i="11"/>
  <c r="B338" i="11"/>
  <c r="C338" i="11"/>
  <c r="D338" i="11"/>
  <c r="E338" i="11"/>
  <c r="F338" i="11"/>
  <c r="H338" i="11"/>
  <c r="I338" i="11"/>
  <c r="J338" i="11"/>
  <c r="K338" i="11"/>
  <c r="B339" i="11"/>
  <c r="C339" i="11"/>
  <c r="D339" i="11"/>
  <c r="E339" i="11"/>
  <c r="F339" i="11"/>
  <c r="H339" i="11"/>
  <c r="I339" i="11"/>
  <c r="J339" i="11"/>
  <c r="K339" i="11"/>
  <c r="B340" i="11"/>
  <c r="C340" i="11"/>
  <c r="D340" i="11"/>
  <c r="E340" i="11"/>
  <c r="F340" i="11"/>
  <c r="H340" i="11"/>
  <c r="I340" i="11"/>
  <c r="J340" i="11"/>
  <c r="K340" i="11"/>
  <c r="B341" i="11"/>
  <c r="C341" i="11"/>
  <c r="D341" i="11"/>
  <c r="E341" i="11"/>
  <c r="F341" i="11"/>
  <c r="H341" i="11"/>
  <c r="I341" i="11"/>
  <c r="J341" i="11"/>
  <c r="K341" i="11"/>
  <c r="B342" i="11"/>
  <c r="C342" i="11"/>
  <c r="D342" i="11"/>
  <c r="E342" i="11"/>
  <c r="F342" i="11"/>
  <c r="H342" i="11"/>
  <c r="I342" i="11"/>
  <c r="J342" i="11"/>
  <c r="K342" i="11"/>
  <c r="B343" i="11"/>
  <c r="C343" i="11"/>
  <c r="D343" i="11"/>
  <c r="E343" i="11"/>
  <c r="F343" i="11"/>
  <c r="H343" i="11"/>
  <c r="I343" i="11"/>
  <c r="J343" i="11"/>
  <c r="K343" i="11"/>
  <c r="B344" i="11"/>
  <c r="C344" i="11"/>
  <c r="D344" i="11"/>
  <c r="E344" i="11"/>
  <c r="F344" i="11"/>
  <c r="H344" i="11"/>
  <c r="I344" i="11"/>
  <c r="J344" i="11"/>
  <c r="K344" i="11"/>
  <c r="B345" i="11"/>
  <c r="C345" i="11"/>
  <c r="D345" i="11"/>
  <c r="E345" i="11"/>
  <c r="F345" i="11"/>
  <c r="H345" i="11"/>
  <c r="I345" i="11"/>
  <c r="J345" i="11"/>
  <c r="K345" i="11"/>
  <c r="B346" i="11"/>
  <c r="C346" i="11"/>
  <c r="D346" i="11"/>
  <c r="E346" i="11"/>
  <c r="F346" i="11"/>
  <c r="H346" i="11"/>
  <c r="I346" i="11"/>
  <c r="J346" i="11"/>
  <c r="K346" i="11"/>
  <c r="B347" i="11"/>
  <c r="C347" i="11"/>
  <c r="D347" i="11"/>
  <c r="E347" i="11"/>
  <c r="F347" i="11"/>
  <c r="H347" i="11"/>
  <c r="I347" i="11"/>
  <c r="J347" i="11"/>
  <c r="K347" i="11"/>
  <c r="B348" i="11"/>
  <c r="C348" i="11"/>
  <c r="D348" i="11"/>
  <c r="E348" i="11"/>
  <c r="F348" i="11"/>
  <c r="H348" i="11"/>
  <c r="I348" i="11"/>
  <c r="J348" i="11"/>
  <c r="K348" i="11"/>
  <c r="B349" i="11"/>
  <c r="C349" i="11"/>
  <c r="D349" i="11"/>
  <c r="E349" i="11"/>
  <c r="F349" i="11"/>
  <c r="H349" i="11"/>
  <c r="I349" i="11"/>
  <c r="J349" i="11"/>
  <c r="K349" i="11"/>
  <c r="B350" i="11"/>
  <c r="C350" i="11"/>
  <c r="D350" i="11"/>
  <c r="E350" i="11"/>
  <c r="F350" i="11"/>
  <c r="H350" i="11"/>
  <c r="I350" i="11"/>
  <c r="J350" i="11"/>
  <c r="K350" i="11"/>
  <c r="B351" i="11"/>
  <c r="C351" i="11"/>
  <c r="D351" i="11"/>
  <c r="E351" i="11"/>
  <c r="F351" i="11"/>
  <c r="H351" i="11"/>
  <c r="I351" i="11"/>
  <c r="J351" i="11"/>
  <c r="K351" i="11"/>
  <c r="B352" i="11"/>
  <c r="C352" i="11"/>
  <c r="D352" i="11"/>
  <c r="E352" i="11"/>
  <c r="F352" i="11"/>
  <c r="H352" i="11"/>
  <c r="I352" i="11"/>
  <c r="J352" i="11"/>
  <c r="K352" i="11"/>
  <c r="B353" i="11"/>
  <c r="C353" i="11"/>
  <c r="D353" i="11"/>
  <c r="E353" i="11"/>
  <c r="F353" i="11"/>
  <c r="H353" i="11"/>
  <c r="I353" i="11"/>
  <c r="J353" i="11"/>
  <c r="K353" i="11"/>
  <c r="B354" i="11"/>
  <c r="C354" i="11"/>
  <c r="D354" i="11"/>
  <c r="E354" i="11"/>
  <c r="F354" i="11"/>
  <c r="H354" i="11"/>
  <c r="I354" i="11"/>
  <c r="J354" i="11"/>
  <c r="K354" i="11"/>
  <c r="B355" i="11"/>
  <c r="C355" i="11"/>
  <c r="D355" i="11"/>
  <c r="E355" i="11"/>
  <c r="F355" i="11"/>
  <c r="H355" i="11"/>
  <c r="I355" i="11"/>
  <c r="J355" i="11"/>
  <c r="K355" i="11"/>
  <c r="B356" i="11"/>
  <c r="C356" i="11"/>
  <c r="D356" i="11"/>
  <c r="E356" i="11"/>
  <c r="F356" i="11"/>
  <c r="H356" i="11"/>
  <c r="I356" i="11"/>
  <c r="J356" i="11"/>
  <c r="K356" i="11"/>
  <c r="B357" i="11"/>
  <c r="C357" i="11"/>
  <c r="D357" i="11"/>
  <c r="E357" i="11"/>
  <c r="F357" i="11"/>
  <c r="H357" i="11"/>
  <c r="I357" i="11"/>
  <c r="J357" i="11"/>
  <c r="K357" i="11"/>
  <c r="B358" i="11"/>
  <c r="C358" i="11"/>
  <c r="D358" i="11"/>
  <c r="E358" i="11"/>
  <c r="F358" i="11"/>
  <c r="H358" i="11"/>
  <c r="I358" i="11"/>
  <c r="J358" i="11"/>
  <c r="K358" i="11"/>
  <c r="B359" i="11"/>
  <c r="C359" i="11"/>
  <c r="D359" i="11"/>
  <c r="E359" i="11"/>
  <c r="F359" i="11"/>
  <c r="H359" i="11"/>
  <c r="I359" i="11"/>
  <c r="J359" i="11"/>
  <c r="K359" i="11"/>
  <c r="B360" i="11"/>
  <c r="C360" i="11"/>
  <c r="D360" i="11"/>
  <c r="E360" i="11"/>
  <c r="F360" i="11"/>
  <c r="H360" i="11"/>
  <c r="I360" i="11"/>
  <c r="J360" i="11"/>
  <c r="K360" i="11"/>
  <c r="B361" i="11"/>
  <c r="C361" i="11"/>
  <c r="D361" i="11"/>
  <c r="E361" i="11"/>
  <c r="F361" i="11"/>
  <c r="H361" i="11"/>
  <c r="I361" i="11"/>
  <c r="J361" i="11"/>
  <c r="K361" i="11"/>
  <c r="B362" i="11"/>
  <c r="C362" i="11"/>
  <c r="D362" i="11"/>
  <c r="E362" i="11"/>
  <c r="F362" i="11"/>
  <c r="H362" i="11"/>
  <c r="I362" i="11"/>
  <c r="J362" i="11"/>
  <c r="K362" i="11"/>
  <c r="B363" i="11"/>
  <c r="C363" i="11"/>
  <c r="D363" i="11"/>
  <c r="E363" i="11"/>
  <c r="F363" i="11"/>
  <c r="H363" i="11"/>
  <c r="I363" i="11"/>
  <c r="J363" i="11"/>
  <c r="K363" i="11"/>
  <c r="B364" i="11"/>
  <c r="C364" i="11"/>
  <c r="D364" i="11"/>
  <c r="E364" i="11"/>
  <c r="F364" i="11"/>
  <c r="H364" i="11"/>
  <c r="I364" i="11"/>
  <c r="J364" i="11"/>
  <c r="K364" i="11"/>
  <c r="B365" i="11"/>
  <c r="C365" i="11"/>
  <c r="D365" i="11"/>
  <c r="E365" i="11"/>
  <c r="F365" i="11"/>
  <c r="H365" i="11"/>
  <c r="I365" i="11"/>
  <c r="J365" i="11"/>
  <c r="K365" i="11"/>
  <c r="B366" i="11"/>
  <c r="C366" i="11"/>
  <c r="D366" i="11"/>
  <c r="E366" i="11"/>
  <c r="F366" i="11"/>
  <c r="H366" i="11"/>
  <c r="I366" i="11"/>
  <c r="J366" i="11"/>
  <c r="K366" i="11"/>
  <c r="B367" i="11"/>
  <c r="C367" i="11"/>
  <c r="D367" i="11"/>
  <c r="E367" i="11"/>
  <c r="F367" i="11"/>
  <c r="H367" i="11"/>
  <c r="I367" i="11"/>
  <c r="J367" i="11"/>
  <c r="K367" i="11"/>
  <c r="B368" i="11"/>
  <c r="C368" i="11"/>
  <c r="D368" i="11"/>
  <c r="E368" i="11"/>
  <c r="F368" i="11"/>
  <c r="H368" i="11"/>
  <c r="I368" i="11"/>
  <c r="J368" i="11"/>
  <c r="K368" i="11"/>
  <c r="B369" i="11"/>
  <c r="C369" i="11"/>
  <c r="D369" i="11"/>
  <c r="E369" i="11"/>
  <c r="F369" i="11"/>
  <c r="H369" i="11"/>
  <c r="I369" i="11"/>
  <c r="J369" i="11"/>
  <c r="K369" i="11"/>
  <c r="B370" i="11"/>
  <c r="C370" i="11"/>
  <c r="D370" i="11"/>
  <c r="E370" i="11"/>
  <c r="F370" i="11"/>
  <c r="H370" i="11"/>
  <c r="I370" i="11"/>
  <c r="J370" i="11"/>
  <c r="K370" i="11"/>
  <c r="B371" i="11"/>
  <c r="C371" i="11"/>
  <c r="D371" i="11"/>
  <c r="E371" i="11"/>
  <c r="F371" i="11"/>
  <c r="H371" i="11"/>
  <c r="I371" i="11"/>
  <c r="J371" i="11"/>
  <c r="K371" i="11"/>
  <c r="B372" i="11"/>
  <c r="C372" i="11"/>
  <c r="D372" i="11"/>
  <c r="E372" i="11"/>
  <c r="F372" i="11"/>
  <c r="H372" i="11"/>
  <c r="I372" i="11"/>
  <c r="J372" i="11"/>
  <c r="K372" i="11"/>
  <c r="B373" i="11"/>
  <c r="C373" i="11"/>
  <c r="D373" i="11"/>
  <c r="E373" i="11"/>
  <c r="F373" i="11"/>
  <c r="H373" i="11"/>
  <c r="I373" i="11"/>
  <c r="J373" i="11"/>
  <c r="K373" i="11"/>
  <c r="B374" i="11"/>
  <c r="C374" i="11"/>
  <c r="D374" i="11"/>
  <c r="E374" i="11"/>
  <c r="F374" i="11"/>
  <c r="H374" i="11"/>
  <c r="I374" i="11"/>
  <c r="J374" i="11"/>
  <c r="K374" i="11"/>
  <c r="B375" i="11"/>
  <c r="C375" i="11"/>
  <c r="D375" i="11"/>
  <c r="E375" i="11"/>
  <c r="F375" i="11"/>
  <c r="H375" i="11"/>
  <c r="I375" i="11"/>
  <c r="J375" i="11"/>
  <c r="K375" i="11"/>
  <c r="B376" i="11"/>
  <c r="C376" i="11"/>
  <c r="D376" i="11"/>
  <c r="E376" i="11"/>
  <c r="F376" i="11"/>
  <c r="H376" i="11"/>
  <c r="I376" i="11"/>
  <c r="J376" i="11"/>
  <c r="K376" i="11"/>
  <c r="B377" i="11"/>
  <c r="C377" i="11"/>
  <c r="D377" i="11"/>
  <c r="E377" i="11"/>
  <c r="F377" i="11"/>
  <c r="H377" i="11"/>
  <c r="I377" i="11"/>
  <c r="J377" i="11"/>
  <c r="K377" i="11"/>
  <c r="B378" i="11"/>
  <c r="C378" i="11"/>
  <c r="D378" i="11"/>
  <c r="E378" i="11"/>
  <c r="F378" i="11"/>
  <c r="H378" i="11"/>
  <c r="I378" i="11"/>
  <c r="J378" i="11"/>
  <c r="K378" i="11"/>
  <c r="B379" i="11"/>
  <c r="C379" i="11"/>
  <c r="D379" i="11"/>
  <c r="E379" i="11"/>
  <c r="F379" i="11"/>
  <c r="H379" i="11"/>
  <c r="I379" i="11"/>
  <c r="J379" i="11"/>
  <c r="K379" i="11"/>
  <c r="B380" i="11"/>
  <c r="C380" i="11"/>
  <c r="D380" i="11"/>
  <c r="E380" i="11"/>
  <c r="F380" i="11"/>
  <c r="H380" i="11"/>
  <c r="I380" i="11"/>
  <c r="J380" i="11"/>
  <c r="K380" i="11"/>
  <c r="B381" i="11"/>
  <c r="C381" i="11"/>
  <c r="D381" i="11"/>
  <c r="E381" i="11"/>
  <c r="F381" i="11"/>
  <c r="H381" i="11"/>
  <c r="I381" i="11"/>
  <c r="J381" i="11"/>
  <c r="K381" i="11"/>
  <c r="B382" i="11"/>
  <c r="C382" i="11"/>
  <c r="D382" i="11"/>
  <c r="E382" i="11"/>
  <c r="F382" i="11"/>
  <c r="H382" i="11"/>
  <c r="I382" i="11"/>
  <c r="J382" i="11"/>
  <c r="K382" i="11"/>
  <c r="B383" i="11"/>
  <c r="C383" i="11"/>
  <c r="D383" i="11"/>
  <c r="E383" i="11"/>
  <c r="F383" i="11"/>
  <c r="H383" i="11"/>
  <c r="I383" i="11"/>
  <c r="J383" i="11"/>
  <c r="K383" i="11"/>
  <c r="B384" i="11"/>
  <c r="C384" i="11"/>
  <c r="D384" i="11"/>
  <c r="E384" i="11"/>
  <c r="F384" i="11"/>
  <c r="H384" i="11"/>
  <c r="I384" i="11"/>
  <c r="J384" i="11"/>
  <c r="K384" i="11"/>
  <c r="B385" i="11"/>
  <c r="C385" i="11"/>
  <c r="D385" i="11"/>
  <c r="E385" i="11"/>
  <c r="F385" i="11"/>
  <c r="H385" i="11"/>
  <c r="I385" i="11"/>
  <c r="J385" i="11"/>
  <c r="K385" i="11"/>
  <c r="B386" i="11"/>
  <c r="C386" i="11"/>
  <c r="D386" i="11"/>
  <c r="E386" i="11"/>
  <c r="F386" i="11"/>
  <c r="H386" i="11"/>
  <c r="I386" i="11"/>
  <c r="J386" i="11"/>
  <c r="K386" i="11"/>
  <c r="B387" i="11"/>
  <c r="C387" i="11"/>
  <c r="D387" i="11"/>
  <c r="E387" i="11"/>
  <c r="F387" i="11"/>
  <c r="H387" i="11"/>
  <c r="I387" i="11"/>
  <c r="J387" i="11"/>
  <c r="K387" i="11"/>
  <c r="B388" i="11"/>
  <c r="C388" i="11"/>
  <c r="D388" i="11"/>
  <c r="E388" i="11"/>
  <c r="F388" i="11"/>
  <c r="H388" i="11"/>
  <c r="I388" i="11"/>
  <c r="J388" i="11"/>
  <c r="K388" i="11"/>
  <c r="B389" i="11"/>
  <c r="C389" i="11"/>
  <c r="D389" i="11"/>
  <c r="E389" i="11"/>
  <c r="F389" i="11"/>
  <c r="H389" i="11"/>
  <c r="I389" i="11"/>
  <c r="J389" i="11"/>
  <c r="K389" i="11"/>
  <c r="B390" i="11"/>
  <c r="C390" i="11"/>
  <c r="D390" i="11"/>
  <c r="E390" i="11"/>
  <c r="F390" i="11"/>
  <c r="H390" i="11"/>
  <c r="I390" i="11"/>
  <c r="J390" i="11"/>
  <c r="K390" i="11"/>
  <c r="B391" i="11"/>
  <c r="C391" i="11"/>
  <c r="D391" i="11"/>
  <c r="E391" i="11"/>
  <c r="F391" i="11"/>
  <c r="H391" i="11"/>
  <c r="I391" i="11"/>
  <c r="J391" i="11"/>
  <c r="K391" i="11"/>
  <c r="B392" i="11"/>
  <c r="C392" i="11"/>
  <c r="D392" i="11"/>
  <c r="E392" i="11"/>
  <c r="F392" i="11"/>
  <c r="H392" i="11"/>
  <c r="I392" i="11"/>
  <c r="J392" i="11"/>
  <c r="K392" i="11"/>
  <c r="B393" i="11"/>
  <c r="C393" i="11"/>
  <c r="D393" i="11"/>
  <c r="E393" i="11"/>
  <c r="F393" i="11"/>
  <c r="H393" i="11"/>
  <c r="I393" i="11"/>
  <c r="J393" i="11"/>
  <c r="K393" i="11"/>
  <c r="B394" i="11"/>
  <c r="C394" i="11"/>
  <c r="D394" i="11"/>
  <c r="E394" i="11"/>
  <c r="F394" i="11"/>
  <c r="H394" i="11"/>
  <c r="I394" i="11"/>
  <c r="J394" i="11"/>
  <c r="K394" i="11"/>
  <c r="B395" i="11"/>
  <c r="C395" i="11"/>
  <c r="D395" i="11"/>
  <c r="E395" i="11"/>
  <c r="F395" i="11"/>
  <c r="H395" i="11"/>
  <c r="I395" i="11"/>
  <c r="J395" i="11"/>
  <c r="K395" i="11"/>
  <c r="B396" i="11"/>
  <c r="C396" i="11"/>
  <c r="D396" i="11"/>
  <c r="E396" i="11"/>
  <c r="F396" i="11"/>
  <c r="H396" i="11"/>
  <c r="I396" i="11"/>
  <c r="J396" i="11"/>
  <c r="K396" i="11"/>
  <c r="B397" i="11"/>
  <c r="C397" i="11"/>
  <c r="D397" i="11"/>
  <c r="E397" i="11"/>
  <c r="F397" i="11"/>
  <c r="H397" i="11"/>
  <c r="I397" i="11"/>
  <c r="J397" i="11"/>
  <c r="K397" i="11"/>
  <c r="B398" i="11"/>
  <c r="C398" i="11"/>
  <c r="D398" i="11"/>
  <c r="E398" i="11"/>
  <c r="F398" i="11"/>
  <c r="H398" i="11"/>
  <c r="I398" i="11"/>
  <c r="J398" i="11"/>
  <c r="K398" i="11"/>
  <c r="B399" i="11"/>
  <c r="C399" i="11"/>
  <c r="D399" i="11"/>
  <c r="E399" i="11"/>
  <c r="F399" i="11"/>
  <c r="H399" i="11"/>
  <c r="I399" i="11"/>
  <c r="J399" i="11"/>
  <c r="K399" i="11"/>
  <c r="B400" i="11"/>
  <c r="C400" i="11"/>
  <c r="D400" i="11"/>
  <c r="E400" i="11"/>
  <c r="F400" i="11"/>
  <c r="H400" i="11"/>
  <c r="I400" i="11"/>
  <c r="J400" i="11"/>
  <c r="K400" i="11"/>
  <c r="B401" i="11"/>
  <c r="C401" i="11"/>
  <c r="D401" i="11"/>
  <c r="E401" i="11"/>
  <c r="F401" i="11"/>
  <c r="H401" i="11"/>
  <c r="I401" i="11"/>
  <c r="J401" i="11"/>
  <c r="K401" i="11"/>
  <c r="B402" i="11"/>
  <c r="C402" i="11"/>
  <c r="D402" i="11"/>
  <c r="E402" i="11"/>
  <c r="F402" i="11"/>
  <c r="H402" i="11"/>
  <c r="I402" i="11"/>
  <c r="J402" i="11"/>
  <c r="K402" i="11"/>
  <c r="B403" i="11"/>
  <c r="C403" i="11"/>
  <c r="D403" i="11"/>
  <c r="E403" i="11"/>
  <c r="F403" i="11"/>
  <c r="H403" i="11"/>
  <c r="I403" i="11"/>
  <c r="J403" i="11"/>
  <c r="K403" i="11"/>
  <c r="B404" i="11"/>
  <c r="C404" i="11"/>
  <c r="D404" i="11"/>
  <c r="E404" i="11"/>
  <c r="F404" i="11"/>
  <c r="H404" i="11"/>
  <c r="I404" i="11"/>
  <c r="J404" i="11"/>
  <c r="K404" i="11"/>
  <c r="B405" i="11"/>
  <c r="C405" i="11"/>
  <c r="D405" i="11"/>
  <c r="E405" i="11"/>
  <c r="F405" i="11"/>
  <c r="H405" i="11"/>
  <c r="I405" i="11"/>
  <c r="J405" i="11"/>
  <c r="K405" i="11"/>
  <c r="B406" i="11"/>
  <c r="C406" i="11"/>
  <c r="D406" i="11"/>
  <c r="E406" i="11"/>
  <c r="F406" i="11"/>
  <c r="H406" i="11"/>
  <c r="I406" i="11"/>
  <c r="J406" i="11"/>
  <c r="K406" i="11"/>
  <c r="B407" i="11"/>
  <c r="C407" i="11"/>
  <c r="D407" i="11"/>
  <c r="E407" i="11"/>
  <c r="F407" i="11"/>
  <c r="H407" i="11"/>
  <c r="I407" i="11"/>
  <c r="J407" i="11"/>
  <c r="K407" i="11"/>
  <c r="B408" i="11"/>
  <c r="C408" i="11"/>
  <c r="D408" i="11"/>
  <c r="E408" i="11"/>
  <c r="F408" i="11"/>
  <c r="H408" i="11"/>
  <c r="I408" i="11"/>
  <c r="J408" i="11"/>
  <c r="K408" i="11"/>
  <c r="B409" i="11"/>
  <c r="C409" i="11"/>
  <c r="D409" i="11"/>
  <c r="E409" i="11"/>
  <c r="F409" i="11"/>
  <c r="H409" i="11"/>
  <c r="I409" i="11"/>
  <c r="J409" i="11"/>
  <c r="K409" i="11"/>
  <c r="B410" i="11"/>
  <c r="C410" i="11"/>
  <c r="D410" i="11"/>
  <c r="E410" i="11"/>
  <c r="F410" i="11"/>
  <c r="H410" i="11"/>
  <c r="I410" i="11"/>
  <c r="J410" i="11"/>
  <c r="K410" i="11"/>
  <c r="B411" i="11"/>
  <c r="C411" i="11"/>
  <c r="D411" i="11"/>
  <c r="E411" i="11"/>
  <c r="F411" i="11"/>
  <c r="H411" i="11"/>
  <c r="I411" i="11"/>
  <c r="J411" i="11"/>
  <c r="K411" i="11"/>
  <c r="B412" i="11"/>
  <c r="C412" i="11"/>
  <c r="D412" i="11"/>
  <c r="E412" i="11"/>
  <c r="F412" i="11"/>
  <c r="H412" i="11"/>
  <c r="I412" i="11"/>
  <c r="J412" i="11"/>
  <c r="K412" i="11"/>
  <c r="B413" i="11"/>
  <c r="C413" i="11"/>
  <c r="D413" i="11"/>
  <c r="E413" i="11"/>
  <c r="F413" i="11"/>
  <c r="H413" i="11"/>
  <c r="I413" i="11"/>
  <c r="J413" i="11"/>
  <c r="K413" i="11"/>
  <c r="B414" i="11"/>
  <c r="C414" i="11"/>
  <c r="D414" i="11"/>
  <c r="E414" i="11"/>
  <c r="F414" i="11"/>
  <c r="H414" i="11"/>
  <c r="I414" i="11"/>
  <c r="J414" i="11"/>
  <c r="K414" i="11"/>
  <c r="B415" i="11"/>
  <c r="C415" i="11"/>
  <c r="D415" i="11"/>
  <c r="E415" i="11"/>
  <c r="F415" i="11"/>
  <c r="H415" i="11"/>
  <c r="I415" i="11"/>
  <c r="J415" i="11"/>
  <c r="K415" i="11"/>
  <c r="B416" i="11"/>
  <c r="C416" i="11"/>
  <c r="D416" i="11"/>
  <c r="E416" i="11"/>
  <c r="F416" i="11"/>
  <c r="H416" i="11"/>
  <c r="I416" i="11"/>
  <c r="J416" i="11"/>
  <c r="K416" i="11"/>
  <c r="B417" i="11"/>
  <c r="C417" i="11"/>
  <c r="D417" i="11"/>
  <c r="E417" i="11"/>
  <c r="F417" i="11"/>
  <c r="H417" i="11"/>
  <c r="I417" i="11"/>
  <c r="J417" i="11"/>
  <c r="K417" i="11"/>
  <c r="B418" i="11"/>
  <c r="C418" i="11"/>
  <c r="D418" i="11"/>
  <c r="E418" i="11"/>
  <c r="F418" i="11"/>
  <c r="H418" i="11"/>
  <c r="I418" i="11"/>
  <c r="J418" i="11"/>
  <c r="K418" i="11"/>
  <c r="B419" i="11"/>
  <c r="C419" i="11"/>
  <c r="D419" i="11"/>
  <c r="E419" i="11"/>
  <c r="F419" i="11"/>
  <c r="H419" i="11"/>
  <c r="I419" i="11"/>
  <c r="J419" i="11"/>
  <c r="K419" i="11"/>
  <c r="B420" i="11"/>
  <c r="C420" i="11"/>
  <c r="D420" i="11"/>
  <c r="E420" i="11"/>
  <c r="F420" i="11"/>
  <c r="H420" i="11"/>
  <c r="I420" i="11"/>
  <c r="J420" i="11"/>
  <c r="K420" i="11"/>
  <c r="B421" i="11"/>
  <c r="C421" i="11"/>
  <c r="D421" i="11"/>
  <c r="E421" i="11"/>
  <c r="F421" i="11"/>
  <c r="H421" i="11"/>
  <c r="I421" i="11"/>
  <c r="J421" i="11"/>
  <c r="K421" i="11"/>
  <c r="B422" i="11"/>
  <c r="C422" i="11"/>
  <c r="D422" i="11"/>
  <c r="E422" i="11"/>
  <c r="F422" i="11"/>
  <c r="H422" i="11"/>
  <c r="I422" i="11"/>
  <c r="J422" i="11"/>
  <c r="K422" i="11"/>
  <c r="B423" i="11"/>
  <c r="C423" i="11"/>
  <c r="D423" i="11"/>
  <c r="E423" i="11"/>
  <c r="F423" i="11"/>
  <c r="H423" i="11"/>
  <c r="I423" i="11"/>
  <c r="J423" i="11"/>
  <c r="K423" i="11"/>
  <c r="B424" i="11"/>
  <c r="C424" i="11"/>
  <c r="D424" i="11"/>
  <c r="E424" i="11"/>
  <c r="F424" i="11"/>
  <c r="H424" i="11"/>
  <c r="I424" i="11"/>
  <c r="J424" i="11"/>
  <c r="K424" i="11"/>
  <c r="B425" i="11"/>
  <c r="C425" i="11"/>
  <c r="D425" i="11"/>
  <c r="E425" i="11"/>
  <c r="F425" i="11"/>
  <c r="H425" i="11"/>
  <c r="I425" i="11"/>
  <c r="J425" i="11"/>
  <c r="K425" i="11"/>
  <c r="B426" i="11"/>
  <c r="C426" i="11"/>
  <c r="D426" i="11"/>
  <c r="E426" i="11"/>
  <c r="F426" i="11"/>
  <c r="H426" i="11"/>
  <c r="I426" i="11"/>
  <c r="J426" i="11"/>
  <c r="K426" i="11"/>
  <c r="B427" i="11"/>
  <c r="C427" i="11"/>
  <c r="D427" i="11"/>
  <c r="E427" i="11"/>
  <c r="F427" i="11"/>
  <c r="H427" i="11"/>
  <c r="I427" i="11"/>
  <c r="J427" i="11"/>
  <c r="K427" i="11"/>
  <c r="B428" i="11"/>
  <c r="C428" i="11"/>
  <c r="D428" i="11"/>
  <c r="E428" i="11"/>
  <c r="F428" i="11"/>
  <c r="H428" i="11"/>
  <c r="I428" i="11"/>
  <c r="J428" i="11"/>
  <c r="K428" i="11"/>
  <c r="B429" i="11"/>
  <c r="C429" i="11"/>
  <c r="D429" i="11"/>
  <c r="E429" i="11"/>
  <c r="F429" i="11"/>
  <c r="H429" i="11"/>
  <c r="I429" i="11"/>
  <c r="J429" i="11"/>
  <c r="K429" i="11"/>
  <c r="B430" i="11"/>
  <c r="C430" i="11"/>
  <c r="D430" i="11"/>
  <c r="E430" i="11"/>
  <c r="F430" i="11"/>
  <c r="H430" i="11"/>
  <c r="I430" i="11"/>
  <c r="J430" i="11"/>
  <c r="K430" i="11"/>
  <c r="B431" i="11"/>
  <c r="C431" i="11"/>
  <c r="D431" i="11"/>
  <c r="E431" i="11"/>
  <c r="F431" i="11"/>
  <c r="H431" i="11"/>
  <c r="I431" i="11"/>
  <c r="J431" i="11"/>
  <c r="K431" i="11"/>
  <c r="B432" i="11"/>
  <c r="C432" i="11"/>
  <c r="D432" i="11"/>
  <c r="E432" i="11"/>
  <c r="F432" i="11"/>
  <c r="H432" i="11"/>
  <c r="I432" i="11"/>
  <c r="J432" i="11"/>
  <c r="K432" i="11"/>
  <c r="B433" i="11"/>
  <c r="C433" i="11"/>
  <c r="D433" i="11"/>
  <c r="E433" i="11"/>
  <c r="F433" i="11"/>
  <c r="H433" i="11"/>
  <c r="I433" i="11"/>
  <c r="J433" i="11"/>
  <c r="K433" i="11"/>
  <c r="B434" i="11"/>
  <c r="C434" i="11"/>
  <c r="D434" i="11"/>
  <c r="E434" i="11"/>
  <c r="F434" i="11"/>
  <c r="H434" i="11"/>
  <c r="I434" i="11"/>
  <c r="J434" i="11"/>
  <c r="K434" i="11"/>
  <c r="B435" i="11"/>
  <c r="C435" i="11"/>
  <c r="D435" i="11"/>
  <c r="E435" i="11"/>
  <c r="F435" i="11"/>
  <c r="H435" i="11"/>
  <c r="I435" i="11"/>
  <c r="J435" i="11"/>
  <c r="K435" i="11"/>
  <c r="B436" i="11"/>
  <c r="C436" i="11"/>
  <c r="D436" i="11"/>
  <c r="E436" i="11"/>
  <c r="F436" i="11"/>
  <c r="H436" i="11"/>
  <c r="I436" i="11"/>
  <c r="J436" i="11"/>
  <c r="K436" i="11"/>
  <c r="B437" i="11"/>
  <c r="C437" i="11"/>
  <c r="D437" i="11"/>
  <c r="E437" i="11"/>
  <c r="F437" i="11"/>
  <c r="H437" i="11"/>
  <c r="I437" i="11"/>
  <c r="J437" i="11"/>
  <c r="K437" i="11"/>
  <c r="B438" i="11"/>
  <c r="C438" i="11"/>
  <c r="D438" i="11"/>
  <c r="E438" i="11"/>
  <c r="F438" i="11"/>
  <c r="H438" i="11"/>
  <c r="I438" i="11"/>
  <c r="J438" i="11"/>
  <c r="K438" i="11"/>
  <c r="B439" i="11"/>
  <c r="C439" i="11"/>
  <c r="D439" i="11"/>
  <c r="E439" i="11"/>
  <c r="F439" i="11"/>
  <c r="H439" i="11"/>
  <c r="I439" i="11"/>
  <c r="J439" i="11"/>
  <c r="K439" i="11"/>
  <c r="B440" i="11"/>
  <c r="C440" i="11"/>
  <c r="D440" i="11"/>
  <c r="E440" i="11"/>
  <c r="F440" i="11"/>
  <c r="H440" i="11"/>
  <c r="I440" i="11"/>
  <c r="J440" i="11"/>
  <c r="K440" i="11"/>
  <c r="B441" i="11"/>
  <c r="C441" i="11"/>
  <c r="D441" i="11"/>
  <c r="E441" i="11"/>
  <c r="F441" i="11"/>
  <c r="H441" i="11"/>
  <c r="I441" i="11"/>
  <c r="J441" i="11"/>
  <c r="K441" i="11"/>
  <c r="B442" i="11"/>
  <c r="C442" i="11"/>
  <c r="D442" i="11"/>
  <c r="E442" i="11"/>
  <c r="F442" i="11"/>
  <c r="H442" i="11"/>
  <c r="I442" i="11"/>
  <c r="J442" i="11"/>
  <c r="K442" i="11"/>
  <c r="B443" i="11"/>
  <c r="C443" i="11"/>
  <c r="D443" i="11"/>
  <c r="E443" i="11"/>
  <c r="F443" i="11"/>
  <c r="H443" i="11"/>
  <c r="I443" i="11"/>
  <c r="J443" i="11"/>
  <c r="K443" i="11"/>
  <c r="B444" i="11"/>
  <c r="C444" i="11"/>
  <c r="D444" i="11"/>
  <c r="E444" i="11"/>
  <c r="F444" i="11"/>
  <c r="H444" i="11"/>
  <c r="I444" i="11"/>
  <c r="J444" i="11"/>
  <c r="K444" i="11"/>
  <c r="B445" i="11"/>
  <c r="C445" i="11"/>
  <c r="D445" i="11"/>
  <c r="E445" i="11"/>
  <c r="F445" i="11"/>
  <c r="H445" i="11"/>
  <c r="I445" i="11"/>
  <c r="J445" i="11"/>
  <c r="K445" i="11"/>
  <c r="B446" i="11"/>
  <c r="C446" i="11"/>
  <c r="D446" i="11"/>
  <c r="E446" i="11"/>
  <c r="F446" i="11"/>
  <c r="H446" i="11"/>
  <c r="I446" i="11"/>
  <c r="J446" i="11"/>
  <c r="K446" i="11"/>
  <c r="B447" i="11"/>
  <c r="C447" i="11"/>
  <c r="D447" i="11"/>
  <c r="E447" i="11"/>
  <c r="F447" i="11"/>
  <c r="H447" i="11"/>
  <c r="I447" i="11"/>
  <c r="J447" i="11"/>
  <c r="K447" i="11"/>
  <c r="B448" i="11"/>
  <c r="C448" i="11"/>
  <c r="D448" i="11"/>
  <c r="E448" i="11"/>
  <c r="F448" i="11"/>
  <c r="H448" i="11"/>
  <c r="I448" i="11"/>
  <c r="J448" i="11"/>
  <c r="K448" i="11"/>
  <c r="B449" i="11"/>
  <c r="C449" i="11"/>
  <c r="D449" i="11"/>
  <c r="E449" i="11"/>
  <c r="F449" i="11"/>
  <c r="H449" i="11"/>
  <c r="I449" i="11"/>
  <c r="J449" i="11"/>
  <c r="K449" i="11"/>
  <c r="B450" i="11"/>
  <c r="C450" i="11"/>
  <c r="D450" i="11"/>
  <c r="E450" i="11"/>
  <c r="F450" i="11"/>
  <c r="H450" i="11"/>
  <c r="I450" i="11"/>
  <c r="J450" i="11"/>
  <c r="K450" i="11"/>
  <c r="B451" i="11"/>
  <c r="C451" i="11"/>
  <c r="D451" i="11"/>
  <c r="E451" i="11"/>
  <c r="F451" i="11"/>
  <c r="H451" i="11"/>
  <c r="I451" i="11"/>
  <c r="J451" i="11"/>
  <c r="K451" i="11"/>
  <c r="B452" i="11"/>
  <c r="C452" i="11"/>
  <c r="D452" i="11"/>
  <c r="E452" i="11"/>
  <c r="F452" i="11"/>
  <c r="H452" i="11"/>
  <c r="I452" i="11"/>
  <c r="J452" i="11"/>
  <c r="K452" i="11"/>
  <c r="B453" i="11"/>
  <c r="C453" i="11"/>
  <c r="D453" i="11"/>
  <c r="E453" i="11"/>
  <c r="F453" i="11"/>
  <c r="H453" i="11"/>
  <c r="I453" i="11"/>
  <c r="J453" i="11"/>
  <c r="K453" i="11"/>
  <c r="B454" i="11"/>
  <c r="C454" i="11"/>
  <c r="D454" i="11"/>
  <c r="E454" i="11"/>
  <c r="F454" i="11"/>
  <c r="H454" i="11"/>
  <c r="I454" i="11"/>
  <c r="J454" i="11"/>
  <c r="K454" i="11"/>
  <c r="B455" i="11"/>
  <c r="C455" i="11"/>
  <c r="D455" i="11"/>
  <c r="E455" i="11"/>
  <c r="F455" i="11"/>
  <c r="H455" i="11"/>
  <c r="I455" i="11"/>
  <c r="J455" i="11"/>
  <c r="K455" i="11"/>
  <c r="B456" i="11"/>
  <c r="C456" i="11"/>
  <c r="D456" i="11"/>
  <c r="E456" i="11"/>
  <c r="F456" i="11"/>
  <c r="H456" i="11"/>
  <c r="I456" i="11"/>
  <c r="J456" i="11"/>
  <c r="K456" i="11"/>
  <c r="B457" i="11"/>
  <c r="C457" i="11"/>
  <c r="D457" i="11"/>
  <c r="E457" i="11"/>
  <c r="F457" i="11"/>
  <c r="H457" i="11"/>
  <c r="I457" i="11"/>
  <c r="J457" i="11"/>
  <c r="K457" i="11"/>
  <c r="B458" i="11"/>
  <c r="C458" i="11"/>
  <c r="D458" i="11"/>
  <c r="E458" i="11"/>
  <c r="F458" i="11"/>
  <c r="H458" i="11"/>
  <c r="I458" i="11"/>
  <c r="J458" i="11"/>
  <c r="K458" i="11"/>
  <c r="B459" i="11"/>
  <c r="C459" i="11"/>
  <c r="D459" i="11"/>
  <c r="E459" i="11"/>
  <c r="F459" i="11"/>
  <c r="H459" i="11"/>
  <c r="I459" i="11"/>
  <c r="J459" i="11"/>
  <c r="K459" i="11"/>
  <c r="B460" i="11"/>
  <c r="C460" i="11"/>
  <c r="D460" i="11"/>
  <c r="E460" i="11"/>
  <c r="F460" i="11"/>
  <c r="H460" i="11"/>
  <c r="I460" i="11"/>
  <c r="J460" i="11"/>
  <c r="K460" i="11"/>
  <c r="B461" i="11"/>
  <c r="C461" i="11"/>
  <c r="D461" i="11"/>
  <c r="E461" i="11"/>
  <c r="F461" i="11"/>
  <c r="H461" i="11"/>
  <c r="I461" i="11"/>
  <c r="J461" i="11"/>
  <c r="K461" i="11"/>
  <c r="B462" i="11"/>
  <c r="C462" i="11"/>
  <c r="D462" i="11"/>
  <c r="E462" i="11"/>
  <c r="F462" i="11"/>
  <c r="H462" i="11"/>
  <c r="I462" i="11"/>
  <c r="J462" i="11"/>
  <c r="K462" i="11"/>
  <c r="B463" i="11"/>
  <c r="C463" i="11"/>
  <c r="D463" i="11"/>
  <c r="E463" i="11"/>
  <c r="F463" i="11"/>
  <c r="H463" i="11"/>
  <c r="I463" i="11"/>
  <c r="J463" i="11"/>
  <c r="K463" i="11"/>
  <c r="B464" i="11"/>
  <c r="C464" i="11"/>
  <c r="D464" i="11"/>
  <c r="E464" i="11"/>
  <c r="F464" i="11"/>
  <c r="H464" i="11"/>
  <c r="I464" i="11"/>
  <c r="J464" i="11"/>
  <c r="K464" i="11"/>
  <c r="B465" i="11"/>
  <c r="C465" i="11"/>
  <c r="D465" i="11"/>
  <c r="E465" i="11"/>
  <c r="F465" i="11"/>
  <c r="H465" i="11"/>
  <c r="I465" i="11"/>
  <c r="J465" i="11"/>
  <c r="K465" i="11"/>
  <c r="B466" i="11"/>
  <c r="C466" i="11"/>
  <c r="D466" i="11"/>
  <c r="E466" i="11"/>
  <c r="F466" i="11"/>
  <c r="H466" i="11"/>
  <c r="I466" i="11"/>
  <c r="J466" i="11"/>
  <c r="K466" i="11"/>
  <c r="B467" i="11"/>
  <c r="C467" i="11"/>
  <c r="D467" i="11"/>
  <c r="E467" i="11"/>
  <c r="F467" i="11"/>
  <c r="H467" i="11"/>
  <c r="I467" i="11"/>
  <c r="J467" i="11"/>
  <c r="K467" i="11"/>
  <c r="A4" i="2880"/>
  <c r="A5" i="2880"/>
  <c r="A6" i="2880"/>
  <c r="A7" i="2880"/>
  <c r="A8" i="2880"/>
  <c r="A9" i="2880"/>
  <c r="A10" i="2880"/>
  <c r="A11" i="2880"/>
  <c r="A12" i="2880"/>
  <c r="A13" i="2880"/>
  <c r="A14" i="2880"/>
  <c r="A15" i="2880"/>
  <c r="A16" i="2880"/>
  <c r="A17" i="2880"/>
  <c r="A18" i="2880"/>
  <c r="A19" i="2880"/>
  <c r="A20" i="2880"/>
  <c r="A21" i="2880"/>
  <c r="A22" i="2880"/>
  <c r="A23" i="2880"/>
  <c r="A24" i="2880"/>
  <c r="A25" i="2880"/>
  <c r="A26" i="2880"/>
  <c r="A27" i="2880"/>
  <c r="A28" i="2880"/>
  <c r="A29" i="2880"/>
  <c r="A30" i="2880"/>
  <c r="A31" i="2880"/>
  <c r="A32" i="2880"/>
  <c r="A33" i="2880"/>
  <c r="A34" i="2880"/>
  <c r="A35" i="2880"/>
  <c r="A36" i="2880"/>
  <c r="A37" i="2880"/>
  <c r="A38" i="2880"/>
  <c r="A39" i="2880"/>
  <c r="A40" i="2880"/>
  <c r="A41" i="2880"/>
  <c r="A42" i="2880"/>
  <c r="A43" i="2880"/>
  <c r="A44" i="2880"/>
  <c r="A45" i="2880"/>
  <c r="A46" i="2880"/>
  <c r="A47" i="2880"/>
  <c r="A48" i="2880"/>
  <c r="A49" i="2880"/>
  <c r="A50" i="2880"/>
  <c r="A51" i="2880"/>
  <c r="A52" i="2880"/>
  <c r="A53" i="2880"/>
  <c r="A54" i="2880"/>
  <c r="A55" i="2880"/>
  <c r="A56" i="2880"/>
  <c r="A57" i="2880"/>
  <c r="A58" i="2880"/>
  <c r="A59" i="2880"/>
  <c r="A60" i="2880"/>
  <c r="A61" i="2880"/>
  <c r="A62" i="2880"/>
  <c r="A63" i="2880"/>
  <c r="A64" i="2880"/>
  <c r="A65" i="2880"/>
  <c r="A66" i="2880"/>
  <c r="A67" i="2880"/>
  <c r="A68" i="2880"/>
  <c r="A69" i="2880"/>
  <c r="A70" i="2880"/>
  <c r="A71" i="2880"/>
  <c r="A72" i="2880"/>
  <c r="A73" i="2880"/>
  <c r="A74" i="2880"/>
  <c r="A75" i="2880"/>
  <c r="A76" i="2880"/>
  <c r="A77" i="2880"/>
  <c r="A78" i="2880"/>
  <c r="A79" i="2880"/>
  <c r="A80" i="2880"/>
  <c r="A81" i="2880"/>
  <c r="A82" i="2880"/>
  <c r="A83" i="2880"/>
  <c r="A84" i="2880"/>
  <c r="A85" i="2880"/>
  <c r="A86" i="2880"/>
  <c r="A87" i="2880"/>
  <c r="A88" i="2880"/>
  <c r="A89" i="2880"/>
  <c r="A90" i="2880"/>
  <c r="A91" i="2880"/>
  <c r="A92" i="2880"/>
  <c r="A93" i="2880"/>
  <c r="A94" i="2880"/>
  <c r="A95" i="2880"/>
  <c r="A96" i="2880"/>
  <c r="A97" i="2880"/>
  <c r="A98" i="2880"/>
  <c r="A99" i="2880"/>
  <c r="A100" i="2880"/>
  <c r="A101" i="2880"/>
  <c r="A102" i="2880"/>
  <c r="A103" i="2880"/>
  <c r="A104" i="2880"/>
  <c r="A105" i="2880"/>
  <c r="A106" i="2880"/>
  <c r="A107" i="2880"/>
  <c r="A108" i="2880"/>
  <c r="A109" i="2880"/>
  <c r="A110" i="2880"/>
  <c r="A111" i="2880"/>
  <c r="A112" i="2880"/>
  <c r="A113" i="2880"/>
  <c r="A114" i="2880"/>
  <c r="A115" i="2880"/>
  <c r="A116" i="2880"/>
  <c r="A117" i="2880"/>
  <c r="A118" i="2880"/>
  <c r="A119" i="2880"/>
  <c r="A120" i="2880"/>
  <c r="A121" i="2880"/>
  <c r="A122" i="2880"/>
  <c r="A123" i="2880"/>
  <c r="A124" i="2880"/>
  <c r="A125" i="2880"/>
  <c r="A126" i="2880"/>
  <c r="A127" i="2880"/>
  <c r="A128" i="2880"/>
  <c r="A129" i="2880"/>
  <c r="A130" i="2880"/>
  <c r="A131" i="2880"/>
  <c r="A132" i="2880"/>
  <c r="A133" i="2880"/>
  <c r="A134" i="2880"/>
  <c r="A135" i="2880"/>
  <c r="A136" i="2880"/>
  <c r="A137" i="2880"/>
  <c r="A138" i="2880"/>
  <c r="A139" i="2880"/>
  <c r="A140" i="2880"/>
  <c r="A141" i="2880"/>
  <c r="A142" i="2880"/>
  <c r="A143" i="2880"/>
  <c r="A144" i="2880"/>
  <c r="A145" i="2880"/>
  <c r="A146" i="2880"/>
  <c r="A147" i="2880"/>
  <c r="A148" i="2880"/>
  <c r="A149" i="2880"/>
  <c r="A150" i="2880"/>
  <c r="A151" i="2880"/>
  <c r="A152" i="2880"/>
  <c r="A153" i="2880"/>
  <c r="A154" i="2880"/>
  <c r="A155" i="2880"/>
  <c r="A156" i="2880"/>
  <c r="A157" i="2880"/>
  <c r="A158" i="2880"/>
  <c r="A159" i="2880"/>
  <c r="A160" i="2880"/>
  <c r="A161" i="2880"/>
  <c r="A162" i="2880"/>
  <c r="A163" i="2880"/>
  <c r="A164" i="2880"/>
  <c r="A165" i="2880"/>
  <c r="A166" i="2880"/>
  <c r="A167" i="2880"/>
  <c r="A168" i="2880"/>
  <c r="A169" i="2880"/>
  <c r="A170" i="2880"/>
  <c r="A171" i="2880"/>
  <c r="A172" i="2880"/>
  <c r="A173" i="2880"/>
  <c r="A174" i="2880"/>
  <c r="A175" i="2880"/>
  <c r="A176" i="2880"/>
  <c r="A177" i="2880"/>
  <c r="A178" i="2880"/>
  <c r="A179" i="2880"/>
  <c r="A180" i="2880"/>
  <c r="A181" i="2880"/>
  <c r="A182" i="2880"/>
  <c r="A183" i="2880"/>
  <c r="A184" i="2880"/>
  <c r="A185" i="2880"/>
  <c r="A186" i="2880"/>
  <c r="A187" i="2880"/>
  <c r="A188" i="2880"/>
  <c r="A189" i="2880"/>
  <c r="A190" i="2880"/>
  <c r="A191" i="2880"/>
  <c r="A192" i="2880"/>
  <c r="A193" i="2880"/>
  <c r="A194" i="2880"/>
  <c r="A195" i="2880"/>
  <c r="A196" i="2880"/>
  <c r="A197" i="2880"/>
  <c r="A198" i="2880"/>
  <c r="A199" i="2880"/>
  <c r="A200" i="2880"/>
  <c r="A201" i="2880"/>
  <c r="A202" i="2880"/>
  <c r="A203" i="2880"/>
  <c r="A204" i="2880"/>
  <c r="A205" i="2880"/>
  <c r="A206" i="2880"/>
  <c r="A207" i="2880"/>
  <c r="A208" i="2880"/>
  <c r="A209" i="2880"/>
  <c r="A210" i="2880"/>
  <c r="A211" i="2880"/>
  <c r="A212" i="2880"/>
  <c r="A213" i="2880"/>
  <c r="A214" i="2880"/>
  <c r="A215" i="2880"/>
  <c r="A216" i="2880"/>
  <c r="A217" i="2880"/>
  <c r="A218" i="2880"/>
  <c r="A219" i="2880"/>
  <c r="A220" i="2880"/>
  <c r="A221" i="2880"/>
  <c r="A222" i="2880"/>
  <c r="A223" i="2880"/>
  <c r="A224" i="2880"/>
  <c r="A225" i="2880"/>
  <c r="A226" i="2880"/>
  <c r="A227" i="2880"/>
  <c r="A228" i="2880"/>
  <c r="A229" i="2880"/>
  <c r="A230" i="2880"/>
  <c r="A231" i="2880"/>
  <c r="A232" i="2880"/>
  <c r="A233" i="2880"/>
  <c r="A234" i="2880"/>
  <c r="A235" i="2880"/>
  <c r="A236" i="2880"/>
  <c r="A237" i="2880"/>
  <c r="A238" i="2880"/>
  <c r="A239" i="2880"/>
  <c r="A240" i="2880"/>
  <c r="A241" i="2880"/>
  <c r="A242" i="2880"/>
  <c r="A243" i="2880"/>
  <c r="A244" i="2880"/>
  <c r="A245" i="2880"/>
  <c r="A246" i="2880"/>
  <c r="A247" i="2880"/>
  <c r="A248" i="2880"/>
  <c r="A249" i="2880"/>
  <c r="A250" i="2880"/>
  <c r="A251" i="2880"/>
  <c r="A252" i="2880"/>
  <c r="A253" i="2880"/>
  <c r="A254" i="2880"/>
  <c r="A255" i="2880"/>
  <c r="A256" i="2880"/>
  <c r="A257" i="2880"/>
  <c r="A258" i="2880"/>
  <c r="A259" i="2880"/>
  <c r="A260" i="2880"/>
  <c r="A261" i="2880"/>
  <c r="A8" i="16"/>
  <c r="B8" i="16"/>
  <c r="D8" i="16"/>
  <c r="E8" i="16"/>
  <c r="G8" i="16"/>
  <c r="H8" i="16"/>
  <c r="L8" i="16"/>
  <c r="N8" i="16"/>
  <c r="O8" i="16"/>
  <c r="V8" i="16"/>
  <c r="W8" i="16"/>
  <c r="Z8" i="16"/>
  <c r="AA8" i="16"/>
  <c r="AC8" i="16"/>
  <c r="AI8" i="16"/>
  <c r="AJ8" i="16"/>
  <c r="AN8" i="16"/>
  <c r="AO8" i="16"/>
  <c r="AP8" i="16"/>
  <c r="AR8" i="16"/>
  <c r="AS8" i="16"/>
  <c r="AU8" i="16"/>
  <c r="AV8" i="16"/>
  <c r="A9" i="16"/>
  <c r="B9" i="16"/>
  <c r="D9" i="16"/>
  <c r="E9" i="16"/>
  <c r="G9" i="16"/>
  <c r="H9" i="16"/>
  <c r="L9" i="16"/>
  <c r="N9" i="16"/>
  <c r="O9" i="16"/>
  <c r="V9" i="16"/>
  <c r="W9" i="16"/>
  <c r="Z9" i="16"/>
  <c r="AA9" i="16"/>
  <c r="AC9" i="16"/>
  <c r="AI9" i="16"/>
  <c r="AJ9" i="16"/>
  <c r="AN9" i="16"/>
  <c r="AO9" i="16"/>
  <c r="AP9" i="16"/>
  <c r="AR9" i="16"/>
  <c r="AS9" i="16"/>
  <c r="AU9" i="16"/>
  <c r="AV9" i="16"/>
  <c r="A10" i="16"/>
  <c r="B10" i="16"/>
  <c r="D10" i="16"/>
  <c r="E10" i="16"/>
  <c r="G10" i="16"/>
  <c r="H10" i="16"/>
  <c r="L10" i="16"/>
  <c r="N10" i="16"/>
  <c r="O10" i="16"/>
  <c r="V10" i="16"/>
  <c r="W10" i="16"/>
  <c r="Z10" i="16"/>
  <c r="AA10" i="16"/>
  <c r="AC10" i="16"/>
  <c r="AI10" i="16"/>
  <c r="AJ10" i="16"/>
  <c r="AN10" i="16"/>
  <c r="AO10" i="16"/>
  <c r="AP10" i="16"/>
  <c r="AR10" i="16"/>
  <c r="AS10" i="16"/>
  <c r="AU10" i="16"/>
  <c r="AV10" i="16"/>
  <c r="A11" i="16"/>
  <c r="B11" i="16"/>
  <c r="D11" i="16"/>
  <c r="E11" i="16"/>
  <c r="G11" i="16"/>
  <c r="H11" i="16"/>
  <c r="L11" i="16"/>
  <c r="N11" i="16"/>
  <c r="O11" i="16"/>
  <c r="V11" i="16"/>
  <c r="W11" i="16"/>
  <c r="Z11" i="16"/>
  <c r="AA11" i="16"/>
  <c r="AC11" i="16"/>
  <c r="AI11" i="16"/>
  <c r="AJ11" i="16"/>
  <c r="AN11" i="16"/>
  <c r="AO11" i="16"/>
  <c r="AP11" i="16"/>
  <c r="AR11" i="16"/>
  <c r="AS11" i="16"/>
  <c r="AU11" i="16"/>
  <c r="AV11" i="16"/>
  <c r="A12" i="16"/>
  <c r="B12" i="16"/>
  <c r="D12" i="16"/>
  <c r="E12" i="16"/>
  <c r="G12" i="16"/>
  <c r="H12" i="16"/>
  <c r="L12" i="16"/>
  <c r="N12" i="16"/>
  <c r="O12" i="16"/>
  <c r="V12" i="16"/>
  <c r="W12" i="16"/>
  <c r="Z12" i="16"/>
  <c r="AA12" i="16"/>
  <c r="AC12" i="16"/>
  <c r="AI12" i="16"/>
  <c r="AJ12" i="16"/>
  <c r="AN12" i="16"/>
  <c r="AO12" i="16"/>
  <c r="AP12" i="16"/>
  <c r="AR12" i="16"/>
  <c r="AS12" i="16"/>
  <c r="AU12" i="16"/>
  <c r="AV12" i="16"/>
  <c r="A13" i="16"/>
  <c r="B13" i="16"/>
  <c r="D13" i="16"/>
  <c r="E13" i="16"/>
  <c r="G13" i="16"/>
  <c r="H13" i="16"/>
  <c r="L13" i="16"/>
  <c r="N13" i="16"/>
  <c r="O13" i="16"/>
  <c r="V13" i="16"/>
  <c r="W13" i="16"/>
  <c r="Z13" i="16"/>
  <c r="AA13" i="16"/>
  <c r="AC13" i="16"/>
  <c r="AI13" i="16"/>
  <c r="AJ13" i="16"/>
  <c r="AN13" i="16"/>
  <c r="AO13" i="16"/>
  <c r="AP13" i="16"/>
  <c r="AR13" i="16"/>
  <c r="AS13" i="16"/>
  <c r="AU13" i="16"/>
  <c r="AV13" i="16"/>
  <c r="A14" i="16"/>
  <c r="B14" i="16"/>
  <c r="D14" i="16"/>
  <c r="E14" i="16"/>
  <c r="G14" i="16"/>
  <c r="H14" i="16"/>
  <c r="L14" i="16"/>
  <c r="N14" i="16"/>
  <c r="O14" i="16"/>
  <c r="V14" i="16"/>
  <c r="W14" i="16"/>
  <c r="Z14" i="16"/>
  <c r="AA14" i="16"/>
  <c r="AC14" i="16"/>
  <c r="AI14" i="16"/>
  <c r="AJ14" i="16"/>
  <c r="AN14" i="16"/>
  <c r="AO14" i="16"/>
  <c r="AP14" i="16"/>
  <c r="AR14" i="16"/>
  <c r="AS14" i="16"/>
  <c r="AU14" i="16"/>
  <c r="AV14" i="16"/>
  <c r="A15" i="16"/>
  <c r="B15" i="16"/>
  <c r="D15" i="16"/>
  <c r="E15" i="16"/>
  <c r="G15" i="16"/>
  <c r="H15" i="16"/>
  <c r="L15" i="16"/>
  <c r="N15" i="16"/>
  <c r="O15" i="16"/>
  <c r="V15" i="16"/>
  <c r="W15" i="16"/>
  <c r="Z15" i="16"/>
  <c r="AA15" i="16"/>
  <c r="AC15" i="16"/>
  <c r="AI15" i="16"/>
  <c r="AJ15" i="16"/>
  <c r="AN15" i="16"/>
  <c r="AO15" i="16"/>
  <c r="AP15" i="16"/>
  <c r="AR15" i="16"/>
  <c r="AS15" i="16"/>
  <c r="AU15" i="16"/>
  <c r="AV15" i="16"/>
  <c r="A16" i="16"/>
  <c r="B16" i="16"/>
  <c r="D16" i="16"/>
  <c r="E16" i="16"/>
  <c r="G16" i="16"/>
  <c r="H16" i="16"/>
  <c r="L16" i="16"/>
  <c r="N16" i="16"/>
  <c r="O16" i="16"/>
  <c r="V16" i="16"/>
  <c r="W16" i="16"/>
  <c r="Z16" i="16"/>
  <c r="AA16" i="16"/>
  <c r="AC16" i="16"/>
  <c r="AI16" i="16"/>
  <c r="AJ16" i="16"/>
  <c r="AN16" i="16"/>
  <c r="AO16" i="16"/>
  <c r="AP16" i="16"/>
  <c r="AR16" i="16"/>
  <c r="AS16" i="16"/>
  <c r="AU16" i="16"/>
  <c r="AV16" i="16"/>
  <c r="A17" i="16"/>
  <c r="B17" i="16"/>
  <c r="D17" i="16"/>
  <c r="E17" i="16"/>
  <c r="G17" i="16"/>
  <c r="H17" i="16"/>
  <c r="L17" i="16"/>
  <c r="N17" i="16"/>
  <c r="O17" i="16"/>
  <c r="V17" i="16"/>
  <c r="W17" i="16"/>
  <c r="Z17" i="16"/>
  <c r="AA17" i="16"/>
  <c r="AC17" i="16"/>
  <c r="AI17" i="16"/>
  <c r="AJ17" i="16"/>
  <c r="AN17" i="16"/>
  <c r="AO17" i="16"/>
  <c r="AP17" i="16"/>
  <c r="AR17" i="16"/>
  <c r="AS17" i="16"/>
  <c r="AU17" i="16"/>
  <c r="AV17" i="16"/>
  <c r="A18" i="16"/>
  <c r="B18" i="16"/>
  <c r="D18" i="16"/>
  <c r="E18" i="16"/>
  <c r="G18" i="16"/>
  <c r="H18" i="16"/>
  <c r="L18" i="16"/>
  <c r="N18" i="16"/>
  <c r="O18" i="16"/>
  <c r="V18" i="16"/>
  <c r="W18" i="16"/>
  <c r="Z18" i="16"/>
  <c r="AA18" i="16"/>
  <c r="AC18" i="16"/>
  <c r="AI18" i="16"/>
  <c r="AJ18" i="16"/>
  <c r="AN18" i="16"/>
  <c r="AO18" i="16"/>
  <c r="AP18" i="16"/>
  <c r="AR18" i="16"/>
  <c r="AS18" i="16"/>
  <c r="AU18" i="16"/>
  <c r="AV18" i="16"/>
  <c r="A19" i="16"/>
  <c r="B19" i="16"/>
  <c r="D19" i="16"/>
  <c r="E19" i="16"/>
  <c r="G19" i="16"/>
  <c r="H19" i="16"/>
  <c r="L19" i="16"/>
  <c r="N19" i="16"/>
  <c r="O19" i="16"/>
  <c r="V19" i="16"/>
  <c r="W19" i="16"/>
  <c r="Z19" i="16"/>
  <c r="AA19" i="16"/>
  <c r="AC19" i="16"/>
  <c r="AI19" i="16"/>
  <c r="AJ19" i="16"/>
  <c r="AN19" i="16"/>
  <c r="AO19" i="16"/>
  <c r="AP19" i="16"/>
  <c r="AR19" i="16"/>
  <c r="AS19" i="16"/>
  <c r="AU19" i="16"/>
  <c r="AV19" i="16"/>
  <c r="A20" i="16"/>
  <c r="B20" i="16"/>
  <c r="D20" i="16"/>
  <c r="E20" i="16"/>
  <c r="G20" i="16"/>
  <c r="H20" i="16"/>
  <c r="L20" i="16"/>
  <c r="N20" i="16"/>
  <c r="O20" i="16"/>
  <c r="V20" i="16"/>
  <c r="W20" i="16"/>
  <c r="Z20" i="16"/>
  <c r="AA20" i="16"/>
  <c r="AC20" i="16"/>
  <c r="AI20" i="16"/>
  <c r="AJ20" i="16"/>
  <c r="AN20" i="16"/>
  <c r="AO20" i="16"/>
  <c r="AP20" i="16"/>
  <c r="AR20" i="16"/>
  <c r="AS20" i="16"/>
  <c r="AU20" i="16"/>
  <c r="AV20" i="16"/>
  <c r="A21" i="16"/>
  <c r="B21" i="16"/>
  <c r="D21" i="16"/>
  <c r="E21" i="16"/>
  <c r="G21" i="16"/>
  <c r="H21" i="16"/>
  <c r="L21" i="16"/>
  <c r="N21" i="16"/>
  <c r="O21" i="16"/>
  <c r="V21" i="16"/>
  <c r="W21" i="16"/>
  <c r="Z21" i="16"/>
  <c r="AA21" i="16"/>
  <c r="AC21" i="16"/>
  <c r="AI21" i="16"/>
  <c r="AJ21" i="16"/>
  <c r="AN21" i="16"/>
  <c r="AO21" i="16"/>
  <c r="AP21" i="16"/>
  <c r="AR21" i="16"/>
  <c r="AS21" i="16"/>
  <c r="AU21" i="16"/>
  <c r="AV21" i="16"/>
  <c r="A22" i="16"/>
  <c r="B22" i="16"/>
  <c r="D22" i="16"/>
  <c r="E22" i="16"/>
  <c r="G22" i="16"/>
  <c r="H22" i="16"/>
  <c r="L22" i="16"/>
  <c r="N22" i="16"/>
  <c r="O22" i="16"/>
  <c r="V22" i="16"/>
  <c r="W22" i="16"/>
  <c r="Z22" i="16"/>
  <c r="AA22" i="16"/>
  <c r="AC22" i="16"/>
  <c r="AI22" i="16"/>
  <c r="AJ22" i="16"/>
  <c r="AN22" i="16"/>
  <c r="AO22" i="16"/>
  <c r="AP22" i="16"/>
  <c r="AR22" i="16"/>
  <c r="AS22" i="16"/>
  <c r="AU22" i="16"/>
  <c r="AV22" i="16"/>
  <c r="A23" i="16"/>
  <c r="B23" i="16"/>
  <c r="D23" i="16"/>
  <c r="E23" i="16"/>
  <c r="G23" i="16"/>
  <c r="H23" i="16"/>
  <c r="L23" i="16"/>
  <c r="N23" i="16"/>
  <c r="O23" i="16"/>
  <c r="V23" i="16"/>
  <c r="W23" i="16"/>
  <c r="Z23" i="16"/>
  <c r="AA23" i="16"/>
  <c r="AC23" i="16"/>
  <c r="AI23" i="16"/>
  <c r="AJ23" i="16"/>
  <c r="AN23" i="16"/>
  <c r="AO23" i="16"/>
  <c r="AP23" i="16"/>
  <c r="AR23" i="16"/>
  <c r="AS23" i="16"/>
  <c r="AU23" i="16"/>
  <c r="AV23" i="16"/>
  <c r="A24" i="16"/>
  <c r="B24" i="16"/>
  <c r="D24" i="16"/>
  <c r="E24" i="16"/>
  <c r="G24" i="16"/>
  <c r="H24" i="16"/>
  <c r="L24" i="16"/>
  <c r="N24" i="16"/>
  <c r="O24" i="16"/>
  <c r="V24" i="16"/>
  <c r="W24" i="16"/>
  <c r="Z24" i="16"/>
  <c r="AA24" i="16"/>
  <c r="AC24" i="16"/>
  <c r="AI24" i="16"/>
  <c r="AJ24" i="16"/>
  <c r="AN24" i="16"/>
  <c r="AO24" i="16"/>
  <c r="AP24" i="16"/>
  <c r="AR24" i="16"/>
  <c r="AS24" i="16"/>
  <c r="AU24" i="16"/>
  <c r="AV24" i="16"/>
  <c r="A25" i="16"/>
  <c r="B25" i="16"/>
  <c r="D25" i="16"/>
  <c r="E25" i="16"/>
  <c r="G25" i="16"/>
  <c r="H25" i="16"/>
  <c r="L25" i="16"/>
  <c r="N25" i="16"/>
  <c r="O25" i="16"/>
  <c r="V25" i="16"/>
  <c r="W25" i="16"/>
  <c r="Z25" i="16"/>
  <c r="AA25" i="16"/>
  <c r="AC25" i="16"/>
  <c r="AI25" i="16"/>
  <c r="AJ25" i="16"/>
  <c r="AN25" i="16"/>
  <c r="AO25" i="16"/>
  <c r="AP25" i="16"/>
  <c r="AR25" i="16"/>
  <c r="AS25" i="16"/>
  <c r="AU25" i="16"/>
  <c r="AV25" i="16"/>
  <c r="A26" i="16"/>
  <c r="B26" i="16"/>
  <c r="D26" i="16"/>
  <c r="E26" i="16"/>
  <c r="G26" i="16"/>
  <c r="H26" i="16"/>
  <c r="L26" i="16"/>
  <c r="N26" i="16"/>
  <c r="O26" i="16"/>
  <c r="V26" i="16"/>
  <c r="W26" i="16"/>
  <c r="Z26" i="16"/>
  <c r="AA26" i="16"/>
  <c r="AC26" i="16"/>
  <c r="AI26" i="16"/>
  <c r="AJ26" i="16"/>
  <c r="AN26" i="16"/>
  <c r="AO26" i="16"/>
  <c r="AP26" i="16"/>
  <c r="AR26" i="16"/>
  <c r="AS26" i="16"/>
  <c r="AU26" i="16"/>
  <c r="AV26" i="16"/>
  <c r="A27" i="16"/>
  <c r="B27" i="16"/>
  <c r="D27" i="16"/>
  <c r="E27" i="16"/>
  <c r="G27" i="16"/>
  <c r="H27" i="16"/>
  <c r="L27" i="16"/>
  <c r="N27" i="16"/>
  <c r="O27" i="16"/>
  <c r="V27" i="16"/>
  <c r="W27" i="16"/>
  <c r="Z27" i="16"/>
  <c r="AA27" i="16"/>
  <c r="AC27" i="16"/>
  <c r="AI27" i="16"/>
  <c r="AJ27" i="16"/>
  <c r="AN27" i="16"/>
  <c r="AO27" i="16"/>
  <c r="AP27" i="16"/>
  <c r="AR27" i="16"/>
  <c r="AS27" i="16"/>
  <c r="AU27" i="16"/>
  <c r="AV27" i="16"/>
  <c r="A28" i="16"/>
  <c r="B28" i="16"/>
  <c r="D28" i="16"/>
  <c r="E28" i="16"/>
  <c r="G28" i="16"/>
  <c r="H28" i="16"/>
  <c r="L28" i="16"/>
  <c r="N28" i="16"/>
  <c r="O28" i="16"/>
  <c r="V28" i="16"/>
  <c r="W28" i="16"/>
  <c r="Z28" i="16"/>
  <c r="AA28" i="16"/>
  <c r="AC28" i="16"/>
  <c r="AI28" i="16"/>
  <c r="AJ28" i="16"/>
  <c r="AN28" i="16"/>
  <c r="AO28" i="16"/>
  <c r="AP28" i="16"/>
  <c r="AR28" i="16"/>
  <c r="AS28" i="16"/>
  <c r="AU28" i="16"/>
  <c r="AV28" i="16"/>
  <c r="A29" i="16"/>
  <c r="B29" i="16"/>
  <c r="D29" i="16"/>
  <c r="E29" i="16"/>
  <c r="G29" i="16"/>
  <c r="H29" i="16"/>
  <c r="L29" i="16"/>
  <c r="N29" i="16"/>
  <c r="O29" i="16"/>
  <c r="V29" i="16"/>
  <c r="W29" i="16"/>
  <c r="Z29" i="16"/>
  <c r="AA29" i="16"/>
  <c r="AC29" i="16"/>
  <c r="AI29" i="16"/>
  <c r="AJ29" i="16"/>
  <c r="AN29" i="16"/>
  <c r="AO29" i="16"/>
  <c r="AP29" i="16"/>
  <c r="AR29" i="16"/>
  <c r="AS29" i="16"/>
  <c r="AU29" i="16"/>
  <c r="AV29" i="16"/>
  <c r="A30" i="16"/>
  <c r="B30" i="16"/>
  <c r="D30" i="16"/>
  <c r="E30" i="16"/>
  <c r="G30" i="16"/>
  <c r="H30" i="16"/>
  <c r="L30" i="16"/>
  <c r="N30" i="16"/>
  <c r="O30" i="16"/>
  <c r="V30" i="16"/>
  <c r="W30" i="16"/>
  <c r="Z30" i="16"/>
  <c r="AA30" i="16"/>
  <c r="AC30" i="16"/>
  <c r="AI30" i="16"/>
  <c r="AJ30" i="16"/>
  <c r="AN30" i="16"/>
  <c r="AO30" i="16"/>
  <c r="AP30" i="16"/>
  <c r="AR30" i="16"/>
  <c r="AS30" i="16"/>
  <c r="AU30" i="16"/>
  <c r="AV30" i="16"/>
  <c r="A31" i="16"/>
  <c r="B31" i="16"/>
  <c r="D31" i="16"/>
  <c r="E31" i="16"/>
  <c r="G31" i="16"/>
  <c r="H31" i="16"/>
  <c r="L31" i="16"/>
  <c r="N31" i="16"/>
  <c r="O31" i="16"/>
  <c r="V31" i="16"/>
  <c r="W31" i="16"/>
  <c r="Z31" i="16"/>
  <c r="AA31" i="16"/>
  <c r="AC31" i="16"/>
  <c r="AI31" i="16"/>
  <c r="AJ31" i="16"/>
  <c r="AN31" i="16"/>
  <c r="AO31" i="16"/>
  <c r="AP31" i="16"/>
  <c r="AR31" i="16"/>
  <c r="AS31" i="16"/>
  <c r="AU31" i="16"/>
  <c r="AV31" i="16"/>
  <c r="A32" i="16"/>
  <c r="B32" i="16"/>
  <c r="D32" i="16"/>
  <c r="E32" i="16"/>
  <c r="G32" i="16"/>
  <c r="H32" i="16"/>
  <c r="L32" i="16"/>
  <c r="N32" i="16"/>
  <c r="O32" i="16"/>
  <c r="V32" i="16"/>
  <c r="W32" i="16"/>
  <c r="Z32" i="16"/>
  <c r="AA32" i="16"/>
  <c r="AC32" i="16"/>
  <c r="AI32" i="16"/>
  <c r="AJ32" i="16"/>
  <c r="AN32" i="16"/>
  <c r="AO32" i="16"/>
  <c r="AP32" i="16"/>
  <c r="AR32" i="16"/>
  <c r="AS32" i="16"/>
  <c r="AU32" i="16"/>
  <c r="AV32" i="16"/>
  <c r="A33" i="16"/>
  <c r="B33" i="16"/>
  <c r="D33" i="16"/>
  <c r="E33" i="16"/>
  <c r="G33" i="16"/>
  <c r="H33" i="16"/>
  <c r="L33" i="16"/>
  <c r="N33" i="16"/>
  <c r="O33" i="16"/>
  <c r="V33" i="16"/>
  <c r="W33" i="16"/>
  <c r="Z33" i="16"/>
  <c r="AA33" i="16"/>
  <c r="AC33" i="16"/>
  <c r="AI33" i="16"/>
  <c r="AJ33" i="16"/>
  <c r="AN33" i="16"/>
  <c r="AO33" i="16"/>
  <c r="AP33" i="16"/>
  <c r="AR33" i="16"/>
  <c r="AS33" i="16"/>
  <c r="AU33" i="16"/>
  <c r="AV33" i="16"/>
  <c r="A34" i="16"/>
  <c r="B34" i="16"/>
  <c r="D34" i="16"/>
  <c r="E34" i="16"/>
  <c r="G34" i="16"/>
  <c r="H34" i="16"/>
  <c r="L34" i="16"/>
  <c r="N34" i="16"/>
  <c r="O34" i="16"/>
  <c r="V34" i="16"/>
  <c r="W34" i="16"/>
  <c r="Z34" i="16"/>
  <c r="AA34" i="16"/>
  <c r="AC34" i="16"/>
  <c r="AI34" i="16"/>
  <c r="AJ34" i="16"/>
  <c r="AN34" i="16"/>
  <c r="AO34" i="16"/>
  <c r="AP34" i="16"/>
  <c r="AR34" i="16"/>
  <c r="AS34" i="16"/>
  <c r="AU34" i="16"/>
  <c r="AV34" i="16"/>
  <c r="A35" i="16"/>
  <c r="B35" i="16"/>
  <c r="D35" i="16"/>
  <c r="E35" i="16"/>
  <c r="G35" i="16"/>
  <c r="H35" i="16"/>
  <c r="L35" i="16"/>
  <c r="N35" i="16"/>
  <c r="O35" i="16"/>
  <c r="V35" i="16"/>
  <c r="W35" i="16"/>
  <c r="Z35" i="16"/>
  <c r="AA35" i="16"/>
  <c r="AC35" i="16"/>
  <c r="AI35" i="16"/>
  <c r="AJ35" i="16"/>
  <c r="AN35" i="16"/>
  <c r="AO35" i="16"/>
  <c r="AP35" i="16"/>
  <c r="AR35" i="16"/>
  <c r="AS35" i="16"/>
  <c r="AU35" i="16"/>
  <c r="AV35" i="16"/>
  <c r="A36" i="16"/>
  <c r="B36" i="16"/>
  <c r="D36" i="16"/>
  <c r="E36" i="16"/>
  <c r="G36" i="16"/>
  <c r="H36" i="16"/>
  <c r="L36" i="16"/>
  <c r="N36" i="16"/>
  <c r="O36" i="16"/>
  <c r="V36" i="16"/>
  <c r="W36" i="16"/>
  <c r="Z36" i="16"/>
  <c r="AA36" i="16"/>
  <c r="AC36" i="16"/>
  <c r="AI36" i="16"/>
  <c r="AJ36" i="16"/>
  <c r="AN36" i="16"/>
  <c r="AO36" i="16"/>
  <c r="AP36" i="16"/>
  <c r="AR36" i="16"/>
  <c r="AS36" i="16"/>
  <c r="AU36" i="16"/>
  <c r="AV36" i="16"/>
  <c r="A37" i="16"/>
  <c r="B37" i="16"/>
  <c r="D37" i="16"/>
  <c r="E37" i="16"/>
  <c r="G37" i="16"/>
  <c r="H37" i="16"/>
  <c r="L37" i="16"/>
  <c r="N37" i="16"/>
  <c r="O37" i="16"/>
  <c r="V37" i="16"/>
  <c r="W37" i="16"/>
  <c r="Z37" i="16"/>
  <c r="AA37" i="16"/>
  <c r="AC37" i="16"/>
  <c r="AI37" i="16"/>
  <c r="AJ37" i="16"/>
  <c r="AN37" i="16"/>
  <c r="AO37" i="16"/>
  <c r="AP37" i="16"/>
  <c r="AR37" i="16"/>
  <c r="AS37" i="16"/>
  <c r="AU37" i="16"/>
  <c r="AV37" i="16"/>
  <c r="A38" i="16"/>
  <c r="B38" i="16"/>
  <c r="D38" i="16"/>
  <c r="E38" i="16"/>
  <c r="G38" i="16"/>
  <c r="H38" i="16"/>
  <c r="L38" i="16"/>
  <c r="N38" i="16"/>
  <c r="O38" i="16"/>
  <c r="V38" i="16"/>
  <c r="W38" i="16"/>
  <c r="Z38" i="16"/>
  <c r="AA38" i="16"/>
  <c r="AC38" i="16"/>
  <c r="AI38" i="16"/>
  <c r="AJ38" i="16"/>
  <c r="AN38" i="16"/>
  <c r="AO38" i="16"/>
  <c r="AP38" i="16"/>
  <c r="AR38" i="16"/>
  <c r="AS38" i="16"/>
  <c r="AU38" i="16"/>
  <c r="AV38" i="16"/>
  <c r="A39" i="16"/>
  <c r="B39" i="16"/>
  <c r="D39" i="16"/>
  <c r="E39" i="16"/>
  <c r="G39" i="16"/>
  <c r="H39" i="16"/>
  <c r="L39" i="16"/>
  <c r="N39" i="16"/>
  <c r="O39" i="16"/>
  <c r="V39" i="16"/>
  <c r="W39" i="16"/>
  <c r="Z39" i="16"/>
  <c r="AA39" i="16"/>
  <c r="AC39" i="16"/>
  <c r="AI39" i="16"/>
  <c r="AJ39" i="16"/>
  <c r="AN39" i="16"/>
  <c r="AO39" i="16"/>
  <c r="AP39" i="16"/>
  <c r="AR39" i="16"/>
  <c r="AS39" i="16"/>
  <c r="AU39" i="16"/>
  <c r="AV39" i="16"/>
  <c r="A40" i="16"/>
  <c r="B40" i="16"/>
  <c r="D40" i="16"/>
  <c r="E40" i="16"/>
  <c r="G40" i="16"/>
  <c r="H40" i="16"/>
  <c r="L40" i="16"/>
  <c r="N40" i="16"/>
  <c r="O40" i="16"/>
  <c r="V40" i="16"/>
  <c r="W40" i="16"/>
  <c r="Z40" i="16"/>
  <c r="AA40" i="16"/>
  <c r="AC40" i="16"/>
  <c r="AI40" i="16"/>
  <c r="AJ40" i="16"/>
  <c r="AN40" i="16"/>
  <c r="AO40" i="16"/>
  <c r="AP40" i="16"/>
  <c r="AR40" i="16"/>
  <c r="AS40" i="16"/>
  <c r="AU40" i="16"/>
  <c r="AV40" i="16"/>
  <c r="A41" i="16"/>
  <c r="B41" i="16"/>
  <c r="D41" i="16"/>
  <c r="E41" i="16"/>
  <c r="G41" i="16"/>
  <c r="H41" i="16"/>
  <c r="L41" i="16"/>
  <c r="N41" i="16"/>
  <c r="O41" i="16"/>
  <c r="V41" i="16"/>
  <c r="W41" i="16"/>
  <c r="Z41" i="16"/>
  <c r="AA41" i="16"/>
  <c r="AC41" i="16"/>
  <c r="AI41" i="16"/>
  <c r="AJ41" i="16"/>
  <c r="AN41" i="16"/>
  <c r="AO41" i="16"/>
  <c r="AP41" i="16"/>
  <c r="AR41" i="16"/>
  <c r="AS41" i="16"/>
  <c r="AU41" i="16"/>
  <c r="AV41" i="16"/>
  <c r="A42" i="16"/>
  <c r="B42" i="16"/>
  <c r="D42" i="16"/>
  <c r="E42" i="16"/>
  <c r="G42" i="16"/>
  <c r="H42" i="16"/>
  <c r="L42" i="16"/>
  <c r="N42" i="16"/>
  <c r="O42" i="16"/>
  <c r="V42" i="16"/>
  <c r="W42" i="16"/>
  <c r="Z42" i="16"/>
  <c r="AA42" i="16"/>
  <c r="AC42" i="16"/>
  <c r="AI42" i="16"/>
  <c r="AJ42" i="16"/>
  <c r="AN42" i="16"/>
  <c r="AO42" i="16"/>
  <c r="AP42" i="16"/>
  <c r="AR42" i="16"/>
  <c r="AS42" i="16"/>
  <c r="AU42" i="16"/>
  <c r="AV42" i="16"/>
  <c r="A43" i="16"/>
  <c r="B43" i="16"/>
  <c r="D43" i="16"/>
  <c r="E43" i="16"/>
  <c r="G43" i="16"/>
  <c r="H43" i="16"/>
  <c r="L43" i="16"/>
  <c r="N43" i="16"/>
  <c r="O43" i="16"/>
  <c r="V43" i="16"/>
  <c r="W43" i="16"/>
  <c r="Z43" i="16"/>
  <c r="AA43" i="16"/>
  <c r="AC43" i="16"/>
  <c r="AI43" i="16"/>
  <c r="AJ43" i="16"/>
  <c r="AN43" i="16"/>
  <c r="AO43" i="16"/>
  <c r="AP43" i="16"/>
  <c r="AR43" i="16"/>
  <c r="AS43" i="16"/>
  <c r="AU43" i="16"/>
  <c r="AV43" i="16"/>
  <c r="A44" i="16"/>
  <c r="B44" i="16"/>
  <c r="D44" i="16"/>
  <c r="E44" i="16"/>
  <c r="G44" i="16"/>
  <c r="H44" i="16"/>
  <c r="L44" i="16"/>
  <c r="N44" i="16"/>
  <c r="O44" i="16"/>
  <c r="V44" i="16"/>
  <c r="W44" i="16"/>
  <c r="Z44" i="16"/>
  <c r="AA44" i="16"/>
  <c r="AC44" i="16"/>
  <c r="AI44" i="16"/>
  <c r="AJ44" i="16"/>
  <c r="AN44" i="16"/>
  <c r="AO44" i="16"/>
  <c r="AP44" i="16"/>
  <c r="AR44" i="16"/>
  <c r="AS44" i="16"/>
  <c r="AU44" i="16"/>
  <c r="AV44" i="16"/>
  <c r="A45" i="16"/>
  <c r="B45" i="16"/>
  <c r="D45" i="16"/>
  <c r="E45" i="16"/>
  <c r="G45" i="16"/>
  <c r="H45" i="16"/>
  <c r="L45" i="16"/>
  <c r="N45" i="16"/>
  <c r="O45" i="16"/>
  <c r="V45" i="16"/>
  <c r="W45" i="16"/>
  <c r="Z45" i="16"/>
  <c r="AA45" i="16"/>
  <c r="AC45" i="16"/>
  <c r="AI45" i="16"/>
  <c r="AJ45" i="16"/>
  <c r="AN45" i="16"/>
  <c r="AO45" i="16"/>
  <c r="AP45" i="16"/>
  <c r="AR45" i="16"/>
  <c r="AS45" i="16"/>
  <c r="AU45" i="16"/>
  <c r="AV45" i="16"/>
  <c r="A46" i="16"/>
  <c r="B46" i="16"/>
  <c r="D46" i="16"/>
  <c r="E46" i="16"/>
  <c r="G46" i="16"/>
  <c r="H46" i="16"/>
  <c r="L46" i="16"/>
  <c r="N46" i="16"/>
  <c r="O46" i="16"/>
  <c r="V46" i="16"/>
  <c r="W46" i="16"/>
  <c r="Z46" i="16"/>
  <c r="AA46" i="16"/>
  <c r="AC46" i="16"/>
  <c r="AI46" i="16"/>
  <c r="AJ46" i="16"/>
  <c r="AN46" i="16"/>
  <c r="AO46" i="16"/>
  <c r="AP46" i="16"/>
  <c r="AR46" i="16"/>
  <c r="AS46" i="16"/>
  <c r="AU46" i="16"/>
  <c r="AV46" i="16"/>
  <c r="A47" i="16"/>
  <c r="B47" i="16"/>
  <c r="D47" i="16"/>
  <c r="E47" i="16"/>
  <c r="G47" i="16"/>
  <c r="H47" i="16"/>
  <c r="L47" i="16"/>
  <c r="N47" i="16"/>
  <c r="O47" i="16"/>
  <c r="V47" i="16"/>
  <c r="W47" i="16"/>
  <c r="Z47" i="16"/>
  <c r="AA47" i="16"/>
  <c r="AC47" i="16"/>
  <c r="AI47" i="16"/>
  <c r="AJ47" i="16"/>
  <c r="AN47" i="16"/>
  <c r="AO47" i="16"/>
  <c r="AP47" i="16"/>
  <c r="AR47" i="16"/>
  <c r="AS47" i="16"/>
  <c r="AU47" i="16"/>
  <c r="AV47" i="16"/>
  <c r="A48" i="16"/>
  <c r="B48" i="16"/>
  <c r="D48" i="16"/>
  <c r="E48" i="16"/>
  <c r="G48" i="16"/>
  <c r="H48" i="16"/>
  <c r="L48" i="16"/>
  <c r="N48" i="16"/>
  <c r="O48" i="16"/>
  <c r="V48" i="16"/>
  <c r="W48" i="16"/>
  <c r="Z48" i="16"/>
  <c r="AA48" i="16"/>
  <c r="AC48" i="16"/>
  <c r="AI48" i="16"/>
  <c r="AJ48" i="16"/>
  <c r="AN48" i="16"/>
  <c r="AO48" i="16"/>
  <c r="AP48" i="16"/>
  <c r="AR48" i="16"/>
  <c r="AS48" i="16"/>
  <c r="AU48" i="16"/>
  <c r="AV48" i="16"/>
  <c r="A49" i="16"/>
  <c r="B49" i="16"/>
  <c r="D49" i="16"/>
  <c r="E49" i="16"/>
  <c r="G49" i="16"/>
  <c r="H49" i="16"/>
  <c r="L49" i="16"/>
  <c r="N49" i="16"/>
  <c r="O49" i="16"/>
  <c r="V49" i="16"/>
  <c r="W49" i="16"/>
  <c r="Z49" i="16"/>
  <c r="AA49" i="16"/>
  <c r="AC49" i="16"/>
  <c r="AI49" i="16"/>
  <c r="AJ49" i="16"/>
  <c r="AN49" i="16"/>
  <c r="AO49" i="16"/>
  <c r="AP49" i="16"/>
  <c r="AR49" i="16"/>
  <c r="AS49" i="16"/>
  <c r="AU49" i="16"/>
  <c r="AV49" i="16"/>
  <c r="A50" i="16"/>
  <c r="B50" i="16"/>
  <c r="D50" i="16"/>
  <c r="E50" i="16"/>
  <c r="J50" i="16"/>
  <c r="K50" i="16"/>
  <c r="L50" i="16"/>
  <c r="N50" i="16"/>
  <c r="O50" i="16"/>
  <c r="V50" i="16"/>
  <c r="W50" i="16"/>
  <c r="Z50" i="16"/>
  <c r="AI50" i="16"/>
  <c r="AJ50" i="16"/>
  <c r="AN50" i="16"/>
  <c r="AO50" i="16"/>
  <c r="AP50" i="16"/>
  <c r="AR50" i="16"/>
  <c r="AS50" i="16"/>
  <c r="AU50" i="16"/>
  <c r="AV50" i="16"/>
  <c r="A51" i="16"/>
  <c r="B51" i="16"/>
  <c r="D51" i="16"/>
  <c r="E51" i="16"/>
  <c r="J51" i="16"/>
  <c r="K51" i="16"/>
  <c r="L51" i="16"/>
  <c r="N51" i="16"/>
  <c r="O51" i="16"/>
  <c r="V51" i="16"/>
  <c r="W51" i="16"/>
  <c r="Z51" i="16"/>
  <c r="AI51" i="16"/>
  <c r="AJ51" i="16"/>
  <c r="AN51" i="16"/>
  <c r="AO51" i="16"/>
  <c r="AP51" i="16"/>
  <c r="AR51" i="16"/>
  <c r="AS51" i="16"/>
  <c r="AU51" i="16"/>
  <c r="AV51" i="16"/>
  <c r="A52" i="16"/>
  <c r="B52" i="16"/>
  <c r="D52" i="16"/>
  <c r="E52" i="16"/>
  <c r="J52" i="16"/>
  <c r="K52" i="16"/>
  <c r="L52" i="16"/>
  <c r="N52" i="16"/>
  <c r="O52" i="16"/>
  <c r="V52" i="16"/>
  <c r="W52" i="16"/>
  <c r="Z52" i="16"/>
  <c r="AI52" i="16"/>
  <c r="AJ52" i="16"/>
  <c r="AN52" i="16"/>
  <c r="AO52" i="16"/>
  <c r="AP52" i="16"/>
  <c r="AR52" i="16"/>
  <c r="AS52" i="16"/>
  <c r="AU52" i="16"/>
  <c r="AV52" i="16"/>
  <c r="A53" i="16"/>
  <c r="B53" i="16"/>
  <c r="D53" i="16"/>
  <c r="E53" i="16"/>
  <c r="J53" i="16"/>
  <c r="K53" i="16"/>
  <c r="L53" i="16"/>
  <c r="N53" i="16"/>
  <c r="O53" i="16"/>
  <c r="V53" i="16"/>
  <c r="W53" i="16"/>
  <c r="Z53" i="16"/>
  <c r="AI53" i="16"/>
  <c r="AJ53" i="16"/>
  <c r="AN53" i="16"/>
  <c r="AO53" i="16"/>
  <c r="AP53" i="16"/>
  <c r="AR53" i="16"/>
  <c r="AS53" i="16"/>
  <c r="AU53" i="16"/>
  <c r="AV53" i="16"/>
  <c r="A54" i="16"/>
  <c r="B54" i="16"/>
  <c r="D54" i="16"/>
  <c r="E54" i="16"/>
  <c r="J54" i="16"/>
  <c r="K54" i="16"/>
  <c r="L54" i="16"/>
  <c r="N54" i="16"/>
  <c r="O54" i="16"/>
  <c r="V54" i="16"/>
  <c r="W54" i="16"/>
  <c r="Z54" i="16"/>
  <c r="AI54" i="16"/>
  <c r="AJ54" i="16"/>
  <c r="AN54" i="16"/>
  <c r="AO54" i="16"/>
  <c r="AP54" i="16"/>
  <c r="AR54" i="16"/>
  <c r="AS54" i="16"/>
  <c r="AU54" i="16"/>
  <c r="AV54" i="16"/>
  <c r="A55" i="16"/>
  <c r="B55" i="16"/>
  <c r="D55" i="16"/>
  <c r="E55" i="16"/>
  <c r="J55" i="16"/>
  <c r="K55" i="16"/>
  <c r="L55" i="16"/>
  <c r="N55" i="16"/>
  <c r="O55" i="16"/>
  <c r="V55" i="16"/>
  <c r="W55" i="16"/>
  <c r="Z55" i="16"/>
  <c r="AI55" i="16"/>
  <c r="AJ55" i="16"/>
  <c r="AN55" i="16"/>
  <c r="AO55" i="16"/>
  <c r="AP55" i="16"/>
  <c r="AR55" i="16"/>
  <c r="AS55" i="16"/>
  <c r="AU55" i="16"/>
  <c r="AV55" i="16"/>
  <c r="A56" i="16"/>
  <c r="B56" i="16"/>
  <c r="D56" i="16"/>
  <c r="E56" i="16"/>
  <c r="J56" i="16"/>
  <c r="K56" i="16"/>
  <c r="L56" i="16"/>
  <c r="N56" i="16"/>
  <c r="O56" i="16"/>
  <c r="V56" i="16"/>
  <c r="W56" i="16"/>
  <c r="Z56" i="16"/>
  <c r="AI56" i="16"/>
  <c r="AJ56" i="16"/>
  <c r="AN56" i="16"/>
  <c r="AO56" i="16"/>
  <c r="AP56" i="16"/>
  <c r="AR56" i="16"/>
  <c r="AS56" i="16"/>
  <c r="AU56" i="16"/>
  <c r="AV56" i="16"/>
  <c r="A57" i="16"/>
  <c r="B57" i="16"/>
  <c r="D57" i="16"/>
  <c r="E57" i="16"/>
  <c r="J57" i="16"/>
  <c r="K57" i="16"/>
  <c r="L57" i="16"/>
  <c r="N57" i="16"/>
  <c r="O57" i="16"/>
  <c r="V57" i="16"/>
  <c r="W57" i="16"/>
  <c r="Z57" i="16"/>
  <c r="AI57" i="16"/>
  <c r="AJ57" i="16"/>
  <c r="AN57" i="16"/>
  <c r="AO57" i="16"/>
  <c r="AP57" i="16"/>
  <c r="AR57" i="16"/>
  <c r="AS57" i="16"/>
  <c r="AU57" i="16"/>
  <c r="AV57" i="16"/>
  <c r="A58" i="16"/>
  <c r="B58" i="16"/>
  <c r="D58" i="16"/>
  <c r="E58" i="16"/>
  <c r="J58" i="16"/>
  <c r="K58" i="16"/>
  <c r="L58" i="16"/>
  <c r="N58" i="16"/>
  <c r="O58" i="16"/>
  <c r="V58" i="16"/>
  <c r="W58" i="16"/>
  <c r="Z58" i="16"/>
  <c r="AI58" i="16"/>
  <c r="AJ58" i="16"/>
  <c r="AN58" i="16"/>
  <c r="AO58" i="16"/>
  <c r="AP58" i="16"/>
  <c r="AR58" i="16"/>
  <c r="AS58" i="16"/>
  <c r="AU58" i="16"/>
  <c r="AV58" i="16"/>
  <c r="A59" i="16"/>
  <c r="B59" i="16"/>
  <c r="D59" i="16"/>
  <c r="E59" i="16"/>
  <c r="J59" i="16"/>
  <c r="K59" i="16"/>
  <c r="L59" i="16"/>
  <c r="N59" i="16"/>
  <c r="O59" i="16"/>
  <c r="V59" i="16"/>
  <c r="W59" i="16"/>
  <c r="Z59" i="16"/>
  <c r="AI59" i="16"/>
  <c r="AJ59" i="16"/>
  <c r="AN59" i="16"/>
  <c r="AO59" i="16"/>
  <c r="AP59" i="16"/>
  <c r="AR59" i="16"/>
  <c r="AS59" i="16"/>
  <c r="AU59" i="16"/>
  <c r="AV59" i="16"/>
  <c r="A60" i="16"/>
  <c r="B60" i="16"/>
  <c r="D60" i="16"/>
  <c r="E60" i="16"/>
  <c r="J60" i="16"/>
  <c r="K60" i="16"/>
  <c r="L60" i="16"/>
  <c r="N60" i="16"/>
  <c r="O60" i="16"/>
  <c r="V60" i="16"/>
  <c r="W60" i="16"/>
  <c r="Z60" i="16"/>
  <c r="AI60" i="16"/>
  <c r="AJ60" i="16"/>
  <c r="AN60" i="16"/>
  <c r="AO60" i="16"/>
  <c r="AP60" i="16"/>
  <c r="AR60" i="16"/>
  <c r="AS60" i="16"/>
  <c r="AU60" i="16"/>
  <c r="AV60" i="16"/>
  <c r="A61" i="16"/>
  <c r="B61" i="16"/>
  <c r="D61" i="16"/>
  <c r="E61" i="16"/>
  <c r="J61" i="16"/>
  <c r="K61" i="16"/>
  <c r="L61" i="16"/>
  <c r="N61" i="16"/>
  <c r="O61" i="16"/>
  <c r="V61" i="16"/>
  <c r="W61" i="16"/>
  <c r="Z61" i="16"/>
  <c r="AI61" i="16"/>
  <c r="AJ61" i="16"/>
  <c r="AN61" i="16"/>
  <c r="AO61" i="16"/>
  <c r="AP61" i="16"/>
  <c r="AR61" i="16"/>
  <c r="AS61" i="16"/>
  <c r="AU61" i="16"/>
  <c r="AV61" i="16"/>
  <c r="A62" i="16"/>
  <c r="B62" i="16"/>
  <c r="D62" i="16"/>
  <c r="E62" i="16"/>
  <c r="J62" i="16"/>
  <c r="K62" i="16"/>
  <c r="L62" i="16"/>
  <c r="N62" i="16"/>
  <c r="O62" i="16"/>
  <c r="V62" i="16"/>
  <c r="W62" i="16"/>
  <c r="Z62" i="16"/>
  <c r="AI62" i="16"/>
  <c r="AJ62" i="16"/>
  <c r="AN62" i="16"/>
  <c r="AO62" i="16"/>
  <c r="AP62" i="16"/>
  <c r="AR62" i="16"/>
  <c r="AS62" i="16"/>
  <c r="AU62" i="16"/>
  <c r="AV62" i="16"/>
  <c r="A63" i="16"/>
  <c r="B63" i="16"/>
  <c r="D63" i="16"/>
  <c r="E63" i="16"/>
  <c r="J63" i="16"/>
  <c r="K63" i="16"/>
  <c r="L63" i="16"/>
  <c r="N63" i="16"/>
  <c r="O63" i="16"/>
  <c r="V63" i="16"/>
  <c r="W63" i="16"/>
  <c r="Z63" i="16"/>
  <c r="AI63" i="16"/>
  <c r="AJ63" i="16"/>
  <c r="AN63" i="16"/>
  <c r="AO63" i="16"/>
  <c r="AP63" i="16"/>
  <c r="AR63" i="16"/>
  <c r="AS63" i="16"/>
  <c r="AU63" i="16"/>
  <c r="AV63" i="16"/>
  <c r="A64" i="16"/>
  <c r="B64" i="16"/>
  <c r="D64" i="16"/>
  <c r="E64" i="16"/>
  <c r="J64" i="16"/>
  <c r="K64" i="16"/>
  <c r="L64" i="16"/>
  <c r="N64" i="16"/>
  <c r="O64" i="16"/>
  <c r="V64" i="16"/>
  <c r="W64" i="16"/>
  <c r="Z64" i="16"/>
  <c r="AI64" i="16"/>
  <c r="AJ64" i="16"/>
  <c r="AN64" i="16"/>
  <c r="AO64" i="16"/>
  <c r="AP64" i="16"/>
  <c r="AR64" i="16"/>
  <c r="AS64" i="16"/>
  <c r="AU64" i="16"/>
  <c r="AV64" i="16"/>
  <c r="A65" i="16"/>
  <c r="B65" i="16"/>
  <c r="D65" i="16"/>
  <c r="E65" i="16"/>
  <c r="J65" i="16"/>
  <c r="K65" i="16"/>
  <c r="L65" i="16"/>
  <c r="N65" i="16"/>
  <c r="O65" i="16"/>
  <c r="V65" i="16"/>
  <c r="W65" i="16"/>
  <c r="Z65" i="16"/>
  <c r="AI65" i="16"/>
  <c r="AJ65" i="16"/>
  <c r="AN65" i="16"/>
  <c r="AO65" i="16"/>
  <c r="AP65" i="16"/>
  <c r="AR65" i="16"/>
  <c r="AS65" i="16"/>
  <c r="AU65" i="16"/>
  <c r="AV65" i="16"/>
  <c r="A66" i="16"/>
  <c r="B66" i="16"/>
  <c r="D66" i="16"/>
  <c r="E66" i="16"/>
  <c r="J66" i="16"/>
  <c r="K66" i="16"/>
  <c r="L66" i="16"/>
  <c r="N66" i="16"/>
  <c r="O66" i="16"/>
  <c r="V66" i="16"/>
  <c r="W66" i="16"/>
  <c r="Z66" i="16"/>
  <c r="AI66" i="16"/>
  <c r="AJ66" i="16"/>
  <c r="AN66" i="16"/>
  <c r="AO66" i="16"/>
  <c r="AP66" i="16"/>
  <c r="AR66" i="16"/>
  <c r="AS66" i="16"/>
  <c r="AU66" i="16"/>
  <c r="AV66" i="16"/>
  <c r="A67" i="16"/>
  <c r="B67" i="16"/>
  <c r="D67" i="16"/>
  <c r="E67" i="16"/>
  <c r="J67" i="16"/>
  <c r="K67" i="16"/>
  <c r="L67" i="16"/>
  <c r="N67" i="16"/>
  <c r="O67" i="16"/>
  <c r="V67" i="16"/>
  <c r="W67" i="16"/>
  <c r="Z67" i="16"/>
  <c r="AI67" i="16"/>
  <c r="AJ67" i="16"/>
  <c r="AN67" i="16"/>
  <c r="AO67" i="16"/>
  <c r="AP67" i="16"/>
  <c r="AR67" i="16"/>
  <c r="AS67" i="16"/>
  <c r="AU67" i="16"/>
  <c r="AV67" i="16"/>
  <c r="A68" i="16"/>
  <c r="B68" i="16"/>
  <c r="D68" i="16"/>
  <c r="E68" i="16"/>
  <c r="J68" i="16"/>
  <c r="K68" i="16"/>
  <c r="L68" i="16"/>
  <c r="N68" i="16"/>
  <c r="O68" i="16"/>
  <c r="V68" i="16"/>
  <c r="W68" i="16"/>
  <c r="Z68" i="16"/>
  <c r="AI68" i="16"/>
  <c r="AJ68" i="16"/>
  <c r="AN68" i="16"/>
  <c r="AO68" i="16"/>
  <c r="AP68" i="16"/>
  <c r="AR68" i="16"/>
  <c r="AS68" i="16"/>
  <c r="AU68" i="16"/>
  <c r="AV68" i="16"/>
  <c r="A69" i="16"/>
  <c r="B69" i="16"/>
  <c r="D69" i="16"/>
  <c r="E69" i="16"/>
  <c r="J69" i="16"/>
  <c r="K69" i="16"/>
  <c r="L69" i="16"/>
  <c r="N69" i="16"/>
  <c r="O69" i="16"/>
  <c r="V69" i="16"/>
  <c r="W69" i="16"/>
  <c r="Z69" i="16"/>
  <c r="AI69" i="16"/>
  <c r="AJ69" i="16"/>
  <c r="AN69" i="16"/>
  <c r="AO69" i="16"/>
  <c r="AP69" i="16"/>
  <c r="AR69" i="16"/>
  <c r="AS69" i="16"/>
  <c r="AU69" i="16"/>
  <c r="AV69" i="16"/>
  <c r="A70" i="16"/>
  <c r="B70" i="16"/>
  <c r="D70" i="16"/>
  <c r="E70" i="16"/>
  <c r="J70" i="16"/>
  <c r="K70" i="16"/>
  <c r="L70" i="16"/>
  <c r="N70" i="16"/>
  <c r="O70" i="16"/>
  <c r="V70" i="16"/>
  <c r="W70" i="16"/>
  <c r="Z70" i="16"/>
  <c r="AI70" i="16"/>
  <c r="AJ70" i="16"/>
  <c r="AN70" i="16"/>
  <c r="AO70" i="16"/>
  <c r="AP70" i="16"/>
  <c r="AR70" i="16"/>
  <c r="AS70" i="16"/>
  <c r="AU70" i="16"/>
  <c r="AV70" i="16"/>
  <c r="A71" i="16"/>
  <c r="B71" i="16"/>
  <c r="D71" i="16"/>
  <c r="E71" i="16"/>
  <c r="J71" i="16"/>
  <c r="K71" i="16"/>
  <c r="L71" i="16"/>
  <c r="N71" i="16"/>
  <c r="O71" i="16"/>
  <c r="V71" i="16"/>
  <c r="W71" i="16"/>
  <c r="Z71" i="16"/>
  <c r="AI71" i="16"/>
  <c r="AJ71" i="16"/>
  <c r="AN71" i="16"/>
  <c r="AO71" i="16"/>
  <c r="AP71" i="16"/>
  <c r="AR71" i="16"/>
  <c r="AS71" i="16"/>
  <c r="AU71" i="16"/>
  <c r="AV71" i="16"/>
  <c r="A72" i="16"/>
  <c r="B72" i="16"/>
  <c r="D72" i="16"/>
  <c r="E72" i="16"/>
  <c r="J72" i="16"/>
  <c r="K72" i="16"/>
  <c r="L72" i="16"/>
  <c r="N72" i="16"/>
  <c r="O72" i="16"/>
  <c r="V72" i="16"/>
  <c r="W72" i="16"/>
  <c r="Z72" i="16"/>
  <c r="AI72" i="16"/>
  <c r="AJ72" i="16"/>
  <c r="AN72" i="16"/>
  <c r="AO72" i="16"/>
  <c r="AP72" i="16"/>
  <c r="AR72" i="16"/>
  <c r="AS72" i="16"/>
  <c r="AU72" i="16"/>
  <c r="AV72" i="16"/>
  <c r="A73" i="16"/>
  <c r="B73" i="16"/>
  <c r="D73" i="16"/>
  <c r="E73" i="16"/>
  <c r="J73" i="16"/>
  <c r="K73" i="16"/>
  <c r="L73" i="16"/>
  <c r="N73" i="16"/>
  <c r="O73" i="16"/>
  <c r="V73" i="16"/>
  <c r="W73" i="16"/>
  <c r="Z73" i="16"/>
  <c r="AI73" i="16"/>
  <c r="AJ73" i="16"/>
  <c r="AN73" i="16"/>
  <c r="AO73" i="16"/>
  <c r="AP73" i="16"/>
  <c r="AR73" i="16"/>
  <c r="AS73" i="16"/>
  <c r="AU73" i="16"/>
  <c r="AV73" i="16"/>
  <c r="A74" i="16"/>
  <c r="B74" i="16"/>
  <c r="D74" i="16"/>
  <c r="E74" i="16"/>
  <c r="J74" i="16"/>
  <c r="K74" i="16"/>
  <c r="L74" i="16"/>
  <c r="N74" i="16"/>
  <c r="O74" i="16"/>
  <c r="V74" i="16"/>
  <c r="W74" i="16"/>
  <c r="Z74" i="16"/>
  <c r="AI74" i="16"/>
  <c r="AJ74" i="16"/>
  <c r="AN74" i="16"/>
  <c r="AO74" i="16"/>
  <c r="AP74" i="16"/>
  <c r="AR74" i="16"/>
  <c r="AS74" i="16"/>
  <c r="AU74" i="16"/>
  <c r="AV74" i="16"/>
  <c r="A75" i="16"/>
  <c r="B75" i="16"/>
  <c r="D75" i="16"/>
  <c r="E75" i="16"/>
  <c r="J75" i="16"/>
  <c r="K75" i="16"/>
  <c r="L75" i="16"/>
  <c r="N75" i="16"/>
  <c r="O75" i="16"/>
  <c r="V75" i="16"/>
  <c r="W75" i="16"/>
  <c r="Z75" i="16"/>
  <c r="AI75" i="16"/>
  <c r="AJ75" i="16"/>
  <c r="AN75" i="16"/>
  <c r="AO75" i="16"/>
  <c r="AP75" i="16"/>
  <c r="AR75" i="16"/>
  <c r="AS75" i="16"/>
  <c r="AU75" i="16"/>
  <c r="AV75" i="16"/>
  <c r="A76" i="16"/>
  <c r="B76" i="16"/>
  <c r="D76" i="16"/>
  <c r="E76" i="16"/>
  <c r="J76" i="16"/>
  <c r="K76" i="16"/>
  <c r="L76" i="16"/>
  <c r="N76" i="16"/>
  <c r="O76" i="16"/>
  <c r="V76" i="16"/>
  <c r="W76" i="16"/>
  <c r="Z76" i="16"/>
  <c r="AI76" i="16"/>
  <c r="AJ76" i="16"/>
  <c r="AN76" i="16"/>
  <c r="AO76" i="16"/>
  <c r="AP76" i="16"/>
  <c r="AR76" i="16"/>
  <c r="AS76" i="16"/>
  <c r="AU76" i="16"/>
  <c r="AV76" i="16"/>
  <c r="A77" i="16"/>
  <c r="B77" i="16"/>
  <c r="D77" i="16"/>
  <c r="E77" i="16"/>
  <c r="J77" i="16"/>
  <c r="K77" i="16"/>
  <c r="L77" i="16"/>
  <c r="N77" i="16"/>
  <c r="O77" i="16"/>
  <c r="V77" i="16"/>
  <c r="W77" i="16"/>
  <c r="Z77" i="16"/>
  <c r="AI77" i="16"/>
  <c r="AJ77" i="16"/>
  <c r="AN77" i="16"/>
  <c r="AO77" i="16"/>
  <c r="AP77" i="16"/>
  <c r="AR77" i="16"/>
  <c r="AS77" i="16"/>
  <c r="AU77" i="16"/>
  <c r="AV77" i="16"/>
  <c r="A78" i="16"/>
  <c r="B78" i="16"/>
  <c r="D78" i="16"/>
  <c r="E78" i="16"/>
  <c r="J78" i="16"/>
  <c r="K78" i="16"/>
  <c r="L78" i="16"/>
  <c r="N78" i="16"/>
  <c r="O78" i="16"/>
  <c r="V78" i="16"/>
  <c r="W78" i="16"/>
  <c r="Z78" i="16"/>
  <c r="AI78" i="16"/>
  <c r="AJ78" i="16"/>
  <c r="AN78" i="16"/>
  <c r="AO78" i="16"/>
  <c r="AP78" i="16"/>
  <c r="AR78" i="16"/>
  <c r="AS78" i="16"/>
  <c r="AU78" i="16"/>
  <c r="AV78" i="16"/>
  <c r="A79" i="16"/>
  <c r="B79" i="16"/>
  <c r="D79" i="16"/>
  <c r="E79" i="16"/>
  <c r="J79" i="16"/>
  <c r="K79" i="16"/>
  <c r="L79" i="16"/>
  <c r="N79" i="16"/>
  <c r="O79" i="16"/>
  <c r="V79" i="16"/>
  <c r="W79" i="16"/>
  <c r="Z79" i="16"/>
  <c r="AI79" i="16"/>
  <c r="AJ79" i="16"/>
  <c r="AN79" i="16"/>
  <c r="AO79" i="16"/>
  <c r="AP79" i="16"/>
  <c r="AR79" i="16"/>
  <c r="AS79" i="16"/>
  <c r="AU79" i="16"/>
  <c r="AV79" i="16"/>
  <c r="A80" i="16"/>
  <c r="B80" i="16"/>
  <c r="D80" i="16"/>
  <c r="E80" i="16"/>
  <c r="J80" i="16"/>
  <c r="K80" i="16"/>
  <c r="L80" i="16"/>
  <c r="N80" i="16"/>
  <c r="O80" i="16"/>
  <c r="V80" i="16"/>
  <c r="W80" i="16"/>
  <c r="Z80" i="16"/>
  <c r="AI80" i="16"/>
  <c r="AJ80" i="16"/>
  <c r="AN80" i="16"/>
  <c r="AO80" i="16"/>
  <c r="AP80" i="16"/>
  <c r="AR80" i="16"/>
  <c r="AS80" i="16"/>
  <c r="AU80" i="16"/>
  <c r="AV80" i="16"/>
  <c r="A81" i="16"/>
  <c r="B81" i="16"/>
  <c r="D81" i="16"/>
  <c r="E81" i="16"/>
  <c r="J81" i="16"/>
  <c r="K81" i="16"/>
  <c r="L81" i="16"/>
  <c r="N81" i="16"/>
  <c r="O81" i="16"/>
  <c r="V81" i="16"/>
  <c r="W81" i="16"/>
  <c r="Z81" i="16"/>
  <c r="AI81" i="16"/>
  <c r="AJ81" i="16"/>
  <c r="AN81" i="16"/>
  <c r="AO81" i="16"/>
  <c r="AP81" i="16"/>
  <c r="AR81" i="16"/>
  <c r="AS81" i="16"/>
  <c r="AU81" i="16"/>
  <c r="AV81" i="16"/>
  <c r="A82" i="16"/>
  <c r="B82" i="16"/>
  <c r="D82" i="16"/>
  <c r="E82" i="16"/>
  <c r="J82" i="16"/>
  <c r="K82" i="16"/>
  <c r="L82" i="16"/>
  <c r="N82" i="16"/>
  <c r="O82" i="16"/>
  <c r="V82" i="16"/>
  <c r="W82" i="16"/>
  <c r="Z82" i="16"/>
  <c r="AI82" i="16"/>
  <c r="AJ82" i="16"/>
  <c r="AN82" i="16"/>
  <c r="AO82" i="16"/>
  <c r="AP82" i="16"/>
  <c r="AR82" i="16"/>
  <c r="AS82" i="16"/>
  <c r="AU82" i="16"/>
  <c r="AV82" i="16"/>
  <c r="A83" i="16"/>
  <c r="B83" i="16"/>
  <c r="D83" i="16"/>
  <c r="E83" i="16"/>
  <c r="J83" i="16"/>
  <c r="K83" i="16"/>
  <c r="L83" i="16"/>
  <c r="N83" i="16"/>
  <c r="O83" i="16"/>
  <c r="V83" i="16"/>
  <c r="W83" i="16"/>
  <c r="Z83" i="16"/>
  <c r="AI83" i="16"/>
  <c r="AJ83" i="16"/>
  <c r="AN83" i="16"/>
  <c r="AO83" i="16"/>
  <c r="AP83" i="16"/>
  <c r="AR83" i="16"/>
  <c r="AS83" i="16"/>
  <c r="AU83" i="16"/>
  <c r="AV83" i="16"/>
  <c r="A84" i="16"/>
  <c r="B84" i="16"/>
  <c r="D84" i="16"/>
  <c r="E84" i="16"/>
  <c r="J84" i="16"/>
  <c r="K84" i="16"/>
  <c r="L84" i="16"/>
  <c r="N84" i="16"/>
  <c r="O84" i="16"/>
  <c r="V84" i="16"/>
  <c r="W84" i="16"/>
  <c r="Z84" i="16"/>
  <c r="AI84" i="16"/>
  <c r="AJ84" i="16"/>
  <c r="AN84" i="16"/>
  <c r="AO84" i="16"/>
  <c r="AP84" i="16"/>
  <c r="AR84" i="16"/>
  <c r="AS84" i="16"/>
  <c r="AU84" i="16"/>
  <c r="AV84" i="16"/>
  <c r="A85" i="16"/>
  <c r="B85" i="16"/>
  <c r="D85" i="16"/>
  <c r="E85" i="16"/>
  <c r="J85" i="16"/>
  <c r="K85" i="16"/>
  <c r="L85" i="16"/>
  <c r="N85" i="16"/>
  <c r="O85" i="16"/>
  <c r="V85" i="16"/>
  <c r="W85" i="16"/>
  <c r="Z85" i="16"/>
  <c r="AI85" i="16"/>
  <c r="AJ85" i="16"/>
  <c r="AN85" i="16"/>
  <c r="AO85" i="16"/>
  <c r="AP85" i="16"/>
  <c r="AR85" i="16"/>
  <c r="AS85" i="16"/>
  <c r="AU85" i="16"/>
  <c r="AV85" i="16"/>
  <c r="A86" i="16"/>
  <c r="B86" i="16"/>
  <c r="D86" i="16"/>
  <c r="E86" i="16"/>
  <c r="J86" i="16"/>
  <c r="K86" i="16"/>
  <c r="L86" i="16"/>
  <c r="N86" i="16"/>
  <c r="O86" i="16"/>
  <c r="V86" i="16"/>
  <c r="W86" i="16"/>
  <c r="Z86" i="16"/>
  <c r="AI86" i="16"/>
  <c r="AJ86" i="16"/>
  <c r="AN86" i="16"/>
  <c r="AO86" i="16"/>
  <c r="AP86" i="16"/>
  <c r="AR86" i="16"/>
  <c r="AS86" i="16"/>
  <c r="AU86" i="16"/>
  <c r="AV86" i="16"/>
  <c r="A87" i="16"/>
  <c r="B87" i="16"/>
  <c r="D87" i="16"/>
  <c r="E87" i="16"/>
  <c r="J87" i="16"/>
  <c r="K87" i="16"/>
  <c r="L87" i="16"/>
  <c r="N87" i="16"/>
  <c r="O87" i="16"/>
  <c r="V87" i="16"/>
  <c r="W87" i="16"/>
  <c r="Z87" i="16"/>
  <c r="AI87" i="16"/>
  <c r="AJ87" i="16"/>
  <c r="AN87" i="16"/>
  <c r="AO87" i="16"/>
  <c r="AP87" i="16"/>
  <c r="AR87" i="16"/>
  <c r="AS87" i="16"/>
  <c r="AU87" i="16"/>
  <c r="AV87" i="16"/>
  <c r="A88" i="16"/>
  <c r="B88" i="16"/>
  <c r="D88" i="16"/>
  <c r="E88" i="16"/>
  <c r="J88" i="16"/>
  <c r="K88" i="16"/>
  <c r="L88" i="16"/>
  <c r="N88" i="16"/>
  <c r="O88" i="16"/>
  <c r="V88" i="16"/>
  <c r="W88" i="16"/>
  <c r="Z88" i="16"/>
  <c r="AI88" i="16"/>
  <c r="AJ88" i="16"/>
  <c r="AN88" i="16"/>
  <c r="AO88" i="16"/>
  <c r="AP88" i="16"/>
  <c r="AR88" i="16"/>
  <c r="AS88" i="16"/>
  <c r="AU88" i="16"/>
  <c r="AV88" i="16"/>
  <c r="A89" i="16"/>
  <c r="B89" i="16"/>
  <c r="D89" i="16"/>
  <c r="E89" i="16"/>
  <c r="J89" i="16"/>
  <c r="K89" i="16"/>
  <c r="L89" i="16"/>
  <c r="N89" i="16"/>
  <c r="O89" i="16"/>
  <c r="V89" i="16"/>
  <c r="W89" i="16"/>
  <c r="Z89" i="16"/>
  <c r="AI89" i="16"/>
  <c r="AJ89" i="16"/>
  <c r="AN89" i="16"/>
  <c r="AO89" i="16"/>
  <c r="AP89" i="16"/>
  <c r="AR89" i="16"/>
  <c r="AS89" i="16"/>
  <c r="AU89" i="16"/>
  <c r="AV89" i="16"/>
  <c r="A90" i="16"/>
  <c r="B90" i="16"/>
  <c r="D90" i="16"/>
  <c r="E90" i="16"/>
  <c r="J90" i="16"/>
  <c r="K90" i="16"/>
  <c r="L90" i="16"/>
  <c r="N90" i="16"/>
  <c r="O90" i="16"/>
  <c r="V90" i="16"/>
  <c r="W90" i="16"/>
  <c r="Z90" i="16"/>
  <c r="AI90" i="16"/>
  <c r="AJ90" i="16"/>
  <c r="AN90" i="16"/>
  <c r="AO90" i="16"/>
  <c r="AP90" i="16"/>
  <c r="AR90" i="16"/>
  <c r="AS90" i="16"/>
  <c r="AU90" i="16"/>
  <c r="AV90" i="16"/>
  <c r="A91" i="16"/>
  <c r="B91" i="16"/>
  <c r="D91" i="16"/>
  <c r="E91" i="16"/>
  <c r="J91" i="16"/>
  <c r="K91" i="16"/>
  <c r="L91" i="16"/>
  <c r="N91" i="16"/>
  <c r="O91" i="16"/>
  <c r="V91" i="16"/>
  <c r="W91" i="16"/>
  <c r="Z91" i="16"/>
  <c r="AI91" i="16"/>
  <c r="AJ91" i="16"/>
  <c r="AN91" i="16"/>
  <c r="AO91" i="16"/>
  <c r="AP91" i="16"/>
  <c r="AR91" i="16"/>
  <c r="AS91" i="16"/>
  <c r="AU91" i="16"/>
  <c r="AV91" i="16"/>
  <c r="A92" i="16"/>
  <c r="B92" i="16"/>
  <c r="D92" i="16"/>
  <c r="E92" i="16"/>
  <c r="J92" i="16"/>
  <c r="K92" i="16"/>
  <c r="L92" i="16"/>
  <c r="N92" i="16"/>
  <c r="O92" i="16"/>
  <c r="V92" i="16"/>
  <c r="W92" i="16"/>
  <c r="Z92" i="16"/>
  <c r="AI92" i="16"/>
  <c r="AJ92" i="16"/>
  <c r="AN92" i="16"/>
  <c r="AO92" i="16"/>
  <c r="AP92" i="16"/>
  <c r="AR92" i="16"/>
  <c r="AS92" i="16"/>
  <c r="AU92" i="16"/>
  <c r="AV92" i="16"/>
  <c r="A93" i="16"/>
  <c r="B93" i="16"/>
  <c r="D93" i="16"/>
  <c r="E93" i="16"/>
  <c r="J93" i="16"/>
  <c r="K93" i="16"/>
  <c r="L93" i="16"/>
  <c r="N93" i="16"/>
  <c r="O93" i="16"/>
  <c r="V93" i="16"/>
  <c r="W93" i="16"/>
  <c r="Z93" i="16"/>
  <c r="AI93" i="16"/>
  <c r="AJ93" i="16"/>
  <c r="AN93" i="16"/>
  <c r="AO93" i="16"/>
  <c r="AP93" i="16"/>
  <c r="AR93" i="16"/>
  <c r="AS93" i="16"/>
  <c r="AU93" i="16"/>
  <c r="AV93" i="16"/>
  <c r="A94" i="16"/>
  <c r="B94" i="16"/>
  <c r="D94" i="16"/>
  <c r="E94" i="16"/>
  <c r="J94" i="16"/>
  <c r="K94" i="16"/>
  <c r="L94" i="16"/>
  <c r="N94" i="16"/>
  <c r="O94" i="16"/>
  <c r="V94" i="16"/>
  <c r="W94" i="16"/>
  <c r="Z94" i="16"/>
  <c r="AI94" i="16"/>
  <c r="AJ94" i="16"/>
  <c r="AN94" i="16"/>
  <c r="AO94" i="16"/>
  <c r="AP94" i="16"/>
  <c r="AR94" i="16"/>
  <c r="AS94" i="16"/>
  <c r="AU94" i="16"/>
  <c r="AV94" i="16"/>
  <c r="A95" i="16"/>
  <c r="B95" i="16"/>
  <c r="D95" i="16"/>
  <c r="E95" i="16"/>
  <c r="J95" i="16"/>
  <c r="K95" i="16"/>
  <c r="L95" i="16"/>
  <c r="N95" i="16"/>
  <c r="O95" i="16"/>
  <c r="V95" i="16"/>
  <c r="W95" i="16"/>
  <c r="Z95" i="16"/>
  <c r="AI95" i="16"/>
  <c r="AJ95" i="16"/>
  <c r="AN95" i="16"/>
  <c r="AO95" i="16"/>
  <c r="AP95" i="16"/>
  <c r="AR95" i="16"/>
  <c r="AS95" i="16"/>
  <c r="AU95" i="16"/>
  <c r="AV95" i="16"/>
  <c r="A96" i="16"/>
  <c r="B96" i="16"/>
  <c r="D96" i="16"/>
  <c r="E96" i="16"/>
  <c r="J96" i="16"/>
  <c r="K96" i="16"/>
  <c r="L96" i="16"/>
  <c r="N96" i="16"/>
  <c r="O96" i="16"/>
  <c r="V96" i="16"/>
  <c r="W96" i="16"/>
  <c r="Z96" i="16"/>
  <c r="AI96" i="16"/>
  <c r="AJ96" i="16"/>
  <c r="AN96" i="16"/>
  <c r="AO96" i="16"/>
  <c r="AP96" i="16"/>
  <c r="AR96" i="16"/>
  <c r="AS96" i="16"/>
  <c r="AU96" i="16"/>
  <c r="AV96" i="16"/>
  <c r="A97" i="16"/>
  <c r="B97" i="16"/>
  <c r="D97" i="16"/>
  <c r="E97" i="16"/>
  <c r="J97" i="16"/>
  <c r="K97" i="16"/>
  <c r="L97" i="16"/>
  <c r="N97" i="16"/>
  <c r="O97" i="16"/>
  <c r="V97" i="16"/>
  <c r="W97" i="16"/>
  <c r="Z97" i="16"/>
  <c r="AI97" i="16"/>
  <c r="AJ97" i="16"/>
  <c r="AN97" i="16"/>
  <c r="AO97" i="16"/>
  <c r="AP97" i="16"/>
  <c r="AR97" i="16"/>
  <c r="AS97" i="16"/>
  <c r="AU97" i="16"/>
  <c r="AV97" i="16"/>
  <c r="A98" i="16"/>
  <c r="B98" i="16"/>
  <c r="D98" i="16"/>
  <c r="E98" i="16"/>
  <c r="J98" i="16"/>
  <c r="K98" i="16"/>
  <c r="L98" i="16"/>
  <c r="N98" i="16"/>
  <c r="O98" i="16"/>
  <c r="V98" i="16"/>
  <c r="W98" i="16"/>
  <c r="Z98" i="16"/>
  <c r="AI98" i="16"/>
  <c r="AJ98" i="16"/>
  <c r="AN98" i="16"/>
  <c r="AO98" i="16"/>
  <c r="AP98" i="16"/>
  <c r="AR98" i="16"/>
  <c r="AS98" i="16"/>
  <c r="AU98" i="16"/>
  <c r="AV98" i="16"/>
  <c r="A99" i="16"/>
  <c r="B99" i="16"/>
  <c r="D99" i="16"/>
  <c r="E99" i="16"/>
  <c r="J99" i="16"/>
  <c r="K99" i="16"/>
  <c r="L99" i="16"/>
  <c r="N99" i="16"/>
  <c r="O99" i="16"/>
  <c r="V99" i="16"/>
  <c r="W99" i="16"/>
  <c r="Z99" i="16"/>
  <c r="AI99" i="16"/>
  <c r="AJ99" i="16"/>
  <c r="AN99" i="16"/>
  <c r="AO99" i="16"/>
  <c r="AP99" i="16"/>
  <c r="AR99" i="16"/>
  <c r="AS99" i="16"/>
  <c r="AU99" i="16"/>
  <c r="AV99" i="16"/>
  <c r="A100" i="16"/>
  <c r="B100" i="16"/>
  <c r="D100" i="16"/>
  <c r="E100" i="16"/>
  <c r="J100" i="16"/>
  <c r="K100" i="16"/>
  <c r="L100" i="16"/>
  <c r="N100" i="16"/>
  <c r="O100" i="16"/>
  <c r="V100" i="16"/>
  <c r="W100" i="16"/>
  <c r="Z100" i="16"/>
  <c r="AI100" i="16"/>
  <c r="AJ100" i="16"/>
  <c r="AN100" i="16"/>
  <c r="AO100" i="16"/>
  <c r="AP100" i="16"/>
  <c r="AR100" i="16"/>
  <c r="AS100" i="16"/>
  <c r="AU100" i="16"/>
  <c r="AV100" i="16"/>
  <c r="A101" i="16"/>
  <c r="B101" i="16"/>
  <c r="D101" i="16"/>
  <c r="E101" i="16"/>
  <c r="J101" i="16"/>
  <c r="K101" i="16"/>
  <c r="L101" i="16"/>
  <c r="N101" i="16"/>
  <c r="O101" i="16"/>
  <c r="V101" i="16"/>
  <c r="W101" i="16"/>
  <c r="Z101" i="16"/>
  <c r="AI101" i="16"/>
  <c r="AJ101" i="16"/>
  <c r="AN101" i="16"/>
  <c r="AO101" i="16"/>
  <c r="AP101" i="16"/>
  <c r="AR101" i="16"/>
  <c r="AS101" i="16"/>
  <c r="AU101" i="16"/>
  <c r="AV101" i="16"/>
  <c r="A102" i="16"/>
  <c r="B102" i="16"/>
  <c r="D102" i="16"/>
  <c r="E102" i="16"/>
  <c r="J102" i="16"/>
  <c r="K102" i="16"/>
  <c r="L102" i="16"/>
  <c r="N102" i="16"/>
  <c r="O102" i="16"/>
  <c r="V102" i="16"/>
  <c r="W102" i="16"/>
  <c r="Z102" i="16"/>
  <c r="AI102" i="16"/>
  <c r="AJ102" i="16"/>
  <c r="AN102" i="16"/>
  <c r="AO102" i="16"/>
  <c r="AP102" i="16"/>
  <c r="AR102" i="16"/>
  <c r="AS102" i="16"/>
  <c r="AU102" i="16"/>
  <c r="AV102" i="16"/>
  <c r="A103" i="16"/>
  <c r="B103" i="16"/>
  <c r="D103" i="16"/>
  <c r="E103" i="16"/>
  <c r="J103" i="16"/>
  <c r="K103" i="16"/>
  <c r="L103" i="16"/>
  <c r="N103" i="16"/>
  <c r="O103" i="16"/>
  <c r="V103" i="16"/>
  <c r="W103" i="16"/>
  <c r="Z103" i="16"/>
  <c r="AI103" i="16"/>
  <c r="AJ103" i="16"/>
  <c r="AN103" i="16"/>
  <c r="AO103" i="16"/>
  <c r="AP103" i="16"/>
  <c r="AR103" i="16"/>
  <c r="AS103" i="16"/>
  <c r="AU103" i="16"/>
  <c r="AV103" i="16"/>
  <c r="A104" i="16"/>
  <c r="B104" i="16"/>
  <c r="D104" i="16"/>
  <c r="E104" i="16"/>
  <c r="J104" i="16"/>
  <c r="K104" i="16"/>
  <c r="L104" i="16"/>
  <c r="N104" i="16"/>
  <c r="O104" i="16"/>
  <c r="V104" i="16"/>
  <c r="W104" i="16"/>
  <c r="Z104" i="16"/>
  <c r="AI104" i="16"/>
  <c r="AJ104" i="16"/>
  <c r="AN104" i="16"/>
  <c r="AO104" i="16"/>
  <c r="AP104" i="16"/>
  <c r="AR104" i="16"/>
  <c r="AS104" i="16"/>
  <c r="AU104" i="16"/>
  <c r="AV104" i="16"/>
  <c r="A105" i="16"/>
  <c r="B105" i="16"/>
  <c r="D105" i="16"/>
  <c r="E105" i="16"/>
  <c r="J105" i="16"/>
  <c r="K105" i="16"/>
  <c r="L105" i="16"/>
  <c r="N105" i="16"/>
  <c r="O105" i="16"/>
  <c r="V105" i="16"/>
  <c r="W105" i="16"/>
  <c r="Z105" i="16"/>
  <c r="AI105" i="16"/>
  <c r="AJ105" i="16"/>
  <c r="AN105" i="16"/>
  <c r="AO105" i="16"/>
  <c r="AP105" i="16"/>
  <c r="AR105" i="16"/>
  <c r="AS105" i="16"/>
  <c r="AU105" i="16"/>
  <c r="AV105" i="16"/>
  <c r="A106" i="16"/>
  <c r="B106" i="16"/>
  <c r="D106" i="16"/>
  <c r="E106" i="16"/>
  <c r="J106" i="16"/>
  <c r="K106" i="16"/>
  <c r="L106" i="16"/>
  <c r="N106" i="16"/>
  <c r="O106" i="16"/>
  <c r="V106" i="16"/>
  <c r="W106" i="16"/>
  <c r="Z106" i="16"/>
  <c r="AI106" i="16"/>
  <c r="AJ106" i="16"/>
  <c r="AN106" i="16"/>
  <c r="AO106" i="16"/>
  <c r="AP106" i="16"/>
  <c r="AR106" i="16"/>
  <c r="AS106" i="16"/>
  <c r="AU106" i="16"/>
  <c r="AV106" i="16"/>
  <c r="A107" i="16"/>
  <c r="B107" i="16"/>
  <c r="D107" i="16"/>
  <c r="E107" i="16"/>
  <c r="J107" i="16"/>
  <c r="K107" i="16"/>
  <c r="L107" i="16"/>
  <c r="N107" i="16"/>
  <c r="O107" i="16"/>
  <c r="V107" i="16"/>
  <c r="W107" i="16"/>
  <c r="Z107" i="16"/>
  <c r="AI107" i="16"/>
  <c r="AJ107" i="16"/>
  <c r="AN107" i="16"/>
  <c r="AO107" i="16"/>
  <c r="AP107" i="16"/>
  <c r="AR107" i="16"/>
  <c r="AS107" i="16"/>
  <c r="AU107" i="16"/>
  <c r="AV107" i="16"/>
  <c r="A108" i="16"/>
  <c r="B108" i="16"/>
  <c r="D108" i="16"/>
  <c r="E108" i="16"/>
  <c r="J108" i="16"/>
  <c r="K108" i="16"/>
  <c r="L108" i="16"/>
  <c r="N108" i="16"/>
  <c r="O108" i="16"/>
  <c r="V108" i="16"/>
  <c r="W108" i="16"/>
  <c r="Z108" i="16"/>
  <c r="AI108" i="16"/>
  <c r="AJ108" i="16"/>
  <c r="AN108" i="16"/>
  <c r="AO108" i="16"/>
  <c r="AP108" i="16"/>
  <c r="AR108" i="16"/>
  <c r="AS108" i="16"/>
  <c r="AU108" i="16"/>
  <c r="AV108" i="16"/>
  <c r="A109" i="16"/>
  <c r="B109" i="16"/>
  <c r="D109" i="16"/>
  <c r="E109" i="16"/>
  <c r="J109" i="16"/>
  <c r="K109" i="16"/>
  <c r="L109" i="16"/>
  <c r="N109" i="16"/>
  <c r="O109" i="16"/>
  <c r="V109" i="16"/>
  <c r="W109" i="16"/>
  <c r="Z109" i="16"/>
  <c r="AI109" i="16"/>
  <c r="AJ109" i="16"/>
  <c r="AN109" i="16"/>
  <c r="AO109" i="16"/>
  <c r="AP109" i="16"/>
  <c r="AR109" i="16"/>
  <c r="AS109" i="16"/>
  <c r="AU109" i="16"/>
  <c r="AV109" i="16"/>
  <c r="A110" i="16"/>
  <c r="B110" i="16"/>
  <c r="D110" i="16"/>
  <c r="E110" i="16"/>
  <c r="J110" i="16"/>
  <c r="K110" i="16"/>
  <c r="L110" i="16"/>
  <c r="N110" i="16"/>
  <c r="O110" i="16"/>
  <c r="V110" i="16"/>
  <c r="W110" i="16"/>
  <c r="Z110" i="16"/>
  <c r="AI110" i="16"/>
  <c r="AJ110" i="16"/>
  <c r="AN110" i="16"/>
  <c r="AO110" i="16"/>
  <c r="AP110" i="16"/>
  <c r="AR110" i="16"/>
  <c r="AS110" i="16"/>
  <c r="AU110" i="16"/>
  <c r="AV110" i="16"/>
  <c r="A111" i="16"/>
  <c r="B111" i="16"/>
  <c r="D111" i="16"/>
  <c r="E111" i="16"/>
  <c r="J111" i="16"/>
  <c r="K111" i="16"/>
  <c r="L111" i="16"/>
  <c r="N111" i="16"/>
  <c r="O111" i="16"/>
  <c r="V111" i="16"/>
  <c r="W111" i="16"/>
  <c r="Z111" i="16"/>
  <c r="AI111" i="16"/>
  <c r="AJ111" i="16"/>
  <c r="AN111" i="16"/>
  <c r="AO111" i="16"/>
  <c r="AP111" i="16"/>
  <c r="AR111" i="16"/>
  <c r="AS111" i="16"/>
  <c r="AU111" i="16"/>
  <c r="AV111" i="16"/>
  <c r="A112" i="16"/>
  <c r="B112" i="16"/>
  <c r="D112" i="16"/>
  <c r="E112" i="16"/>
  <c r="J112" i="16"/>
  <c r="K112" i="16"/>
  <c r="L112" i="16"/>
  <c r="N112" i="16"/>
  <c r="O112" i="16"/>
  <c r="V112" i="16"/>
  <c r="W112" i="16"/>
  <c r="Z112" i="16"/>
  <c r="AI112" i="16"/>
  <c r="AJ112" i="16"/>
  <c r="AN112" i="16"/>
  <c r="AO112" i="16"/>
  <c r="AP112" i="16"/>
  <c r="AR112" i="16"/>
  <c r="AS112" i="16"/>
  <c r="AU112" i="16"/>
  <c r="AV112" i="16"/>
  <c r="A113" i="16"/>
  <c r="B113" i="16"/>
  <c r="D113" i="16"/>
  <c r="E113" i="16"/>
  <c r="J113" i="16"/>
  <c r="K113" i="16"/>
  <c r="L113" i="16"/>
  <c r="N113" i="16"/>
  <c r="O113" i="16"/>
  <c r="V113" i="16"/>
  <c r="W113" i="16"/>
  <c r="Z113" i="16"/>
  <c r="AI113" i="16"/>
  <c r="AJ113" i="16"/>
  <c r="AN113" i="16"/>
  <c r="AO113" i="16"/>
  <c r="AP113" i="16"/>
  <c r="AR113" i="16"/>
  <c r="AS113" i="16"/>
  <c r="AU113" i="16"/>
  <c r="AV113" i="16"/>
  <c r="A114" i="16"/>
  <c r="B114" i="16"/>
  <c r="D114" i="16"/>
  <c r="E114" i="16"/>
  <c r="J114" i="16"/>
  <c r="K114" i="16"/>
  <c r="L114" i="16"/>
  <c r="N114" i="16"/>
  <c r="O114" i="16"/>
  <c r="V114" i="16"/>
  <c r="W114" i="16"/>
  <c r="Z114" i="16"/>
  <c r="AI114" i="16"/>
  <c r="AJ114" i="16"/>
  <c r="AN114" i="16"/>
  <c r="AO114" i="16"/>
  <c r="AP114" i="16"/>
  <c r="AR114" i="16"/>
  <c r="AS114" i="16"/>
  <c r="AU114" i="16"/>
  <c r="AV114" i="16"/>
  <c r="A115" i="16"/>
  <c r="B115" i="16"/>
  <c r="D115" i="16"/>
  <c r="E115" i="16"/>
  <c r="J115" i="16"/>
  <c r="K115" i="16"/>
  <c r="L115" i="16"/>
  <c r="N115" i="16"/>
  <c r="O115" i="16"/>
  <c r="V115" i="16"/>
  <c r="W115" i="16"/>
  <c r="Z115" i="16"/>
  <c r="AI115" i="16"/>
  <c r="AJ115" i="16"/>
  <c r="AN115" i="16"/>
  <c r="AO115" i="16"/>
  <c r="AP115" i="16"/>
  <c r="AR115" i="16"/>
  <c r="AS115" i="16"/>
  <c r="AU115" i="16"/>
  <c r="AV115" i="16"/>
  <c r="A116" i="16"/>
  <c r="B116" i="16"/>
  <c r="D116" i="16"/>
  <c r="E116" i="16"/>
  <c r="J116" i="16"/>
  <c r="K116" i="16"/>
  <c r="L116" i="16"/>
  <c r="N116" i="16"/>
  <c r="O116" i="16"/>
  <c r="V116" i="16"/>
  <c r="W116" i="16"/>
  <c r="Z116" i="16"/>
  <c r="AI116" i="16"/>
  <c r="AJ116" i="16"/>
  <c r="AN116" i="16"/>
  <c r="AO116" i="16"/>
  <c r="AP116" i="16"/>
  <c r="AR116" i="16"/>
  <c r="AS116" i="16"/>
  <c r="AU116" i="16"/>
  <c r="AV116" i="16"/>
  <c r="A117" i="16"/>
  <c r="B117" i="16"/>
  <c r="D117" i="16"/>
  <c r="E117" i="16"/>
  <c r="J117" i="16"/>
  <c r="K117" i="16"/>
  <c r="L117" i="16"/>
  <c r="N117" i="16"/>
  <c r="O117" i="16"/>
  <c r="V117" i="16"/>
  <c r="W117" i="16"/>
  <c r="Z117" i="16"/>
  <c r="AI117" i="16"/>
  <c r="AJ117" i="16"/>
  <c r="AN117" i="16"/>
  <c r="AO117" i="16"/>
  <c r="AP117" i="16"/>
  <c r="AR117" i="16"/>
  <c r="AS117" i="16"/>
  <c r="AU117" i="16"/>
  <c r="AV117" i="16"/>
  <c r="A118" i="16"/>
  <c r="B118" i="16"/>
  <c r="D118" i="16"/>
  <c r="E118" i="16"/>
  <c r="J118" i="16"/>
  <c r="K118" i="16"/>
  <c r="L118" i="16"/>
  <c r="N118" i="16"/>
  <c r="O118" i="16"/>
  <c r="V118" i="16"/>
  <c r="W118" i="16"/>
  <c r="Z118" i="16"/>
  <c r="AI118" i="16"/>
  <c r="AJ118" i="16"/>
  <c r="AN118" i="16"/>
  <c r="AO118" i="16"/>
  <c r="AP118" i="16"/>
  <c r="AR118" i="16"/>
  <c r="AS118" i="16"/>
  <c r="AU118" i="16"/>
  <c r="AV118" i="16"/>
  <c r="A119" i="16"/>
  <c r="B119" i="16"/>
  <c r="D119" i="16"/>
  <c r="E119" i="16"/>
  <c r="J119" i="16"/>
  <c r="K119" i="16"/>
  <c r="L119" i="16"/>
  <c r="N119" i="16"/>
  <c r="O119" i="16"/>
  <c r="V119" i="16"/>
  <c r="W119" i="16"/>
  <c r="Z119" i="16"/>
  <c r="AI119" i="16"/>
  <c r="AJ119" i="16"/>
  <c r="AN119" i="16"/>
  <c r="AO119" i="16"/>
  <c r="AP119" i="16"/>
  <c r="AR119" i="16"/>
  <c r="AS119" i="16"/>
  <c r="AU119" i="16"/>
  <c r="AV119" i="16"/>
  <c r="A120" i="16"/>
  <c r="B120" i="16"/>
  <c r="D120" i="16"/>
  <c r="E120" i="16"/>
  <c r="J120" i="16"/>
  <c r="K120" i="16"/>
  <c r="L120" i="16"/>
  <c r="N120" i="16"/>
  <c r="O120" i="16"/>
  <c r="V120" i="16"/>
  <c r="W120" i="16"/>
  <c r="Z120" i="16"/>
  <c r="AI120" i="16"/>
  <c r="AJ120" i="16"/>
  <c r="AN120" i="16"/>
  <c r="AO120" i="16"/>
  <c r="AP120" i="16"/>
  <c r="AR120" i="16"/>
  <c r="AS120" i="16"/>
  <c r="AU120" i="16"/>
  <c r="AV120" i="16"/>
  <c r="A121" i="16"/>
  <c r="B121" i="16"/>
  <c r="D121" i="16"/>
  <c r="E121" i="16"/>
  <c r="J121" i="16"/>
  <c r="K121" i="16"/>
  <c r="L121" i="16"/>
  <c r="N121" i="16"/>
  <c r="O121" i="16"/>
  <c r="V121" i="16"/>
  <c r="W121" i="16"/>
  <c r="Z121" i="16"/>
  <c r="AI121" i="16"/>
  <c r="AJ121" i="16"/>
  <c r="AN121" i="16"/>
  <c r="AO121" i="16"/>
  <c r="AP121" i="16"/>
  <c r="AR121" i="16"/>
  <c r="AS121" i="16"/>
  <c r="AU121" i="16"/>
  <c r="AV121" i="16"/>
  <c r="A122" i="16"/>
  <c r="B122" i="16"/>
  <c r="D122" i="16"/>
  <c r="E122" i="16"/>
  <c r="J122" i="16"/>
  <c r="K122" i="16"/>
  <c r="L122" i="16"/>
  <c r="N122" i="16"/>
  <c r="O122" i="16"/>
  <c r="V122" i="16"/>
  <c r="W122" i="16"/>
  <c r="Z122" i="16"/>
  <c r="AI122" i="16"/>
  <c r="AJ122" i="16"/>
  <c r="AN122" i="16"/>
  <c r="AO122" i="16"/>
  <c r="AP122" i="16"/>
  <c r="AR122" i="16"/>
  <c r="AS122" i="16"/>
  <c r="AU122" i="16"/>
  <c r="AV122" i="16"/>
  <c r="A123" i="16"/>
  <c r="B123" i="16"/>
  <c r="D123" i="16"/>
  <c r="E123" i="16"/>
  <c r="J123" i="16"/>
  <c r="K123" i="16"/>
  <c r="L123" i="16"/>
  <c r="N123" i="16"/>
  <c r="O123" i="16"/>
  <c r="V123" i="16"/>
  <c r="W123" i="16"/>
  <c r="Z123" i="16"/>
  <c r="AI123" i="16"/>
  <c r="AJ123" i="16"/>
  <c r="AN123" i="16"/>
  <c r="AO123" i="16"/>
  <c r="AP123" i="16"/>
  <c r="AR123" i="16"/>
  <c r="AS123" i="16"/>
  <c r="AU123" i="16"/>
  <c r="AV123" i="16"/>
  <c r="A124" i="16"/>
  <c r="B124" i="16"/>
  <c r="D124" i="16"/>
  <c r="E124" i="16"/>
  <c r="J124" i="16"/>
  <c r="K124" i="16"/>
  <c r="L124" i="16"/>
  <c r="N124" i="16"/>
  <c r="O124" i="16"/>
  <c r="V124" i="16"/>
  <c r="W124" i="16"/>
  <c r="Z124" i="16"/>
  <c r="AI124" i="16"/>
  <c r="AJ124" i="16"/>
  <c r="AN124" i="16"/>
  <c r="AO124" i="16"/>
  <c r="AP124" i="16"/>
  <c r="AR124" i="16"/>
  <c r="AS124" i="16"/>
  <c r="AU124" i="16"/>
  <c r="AV124" i="16"/>
  <c r="A125" i="16"/>
  <c r="B125" i="16"/>
  <c r="D125" i="16"/>
  <c r="E125" i="16"/>
  <c r="J125" i="16"/>
  <c r="K125" i="16"/>
  <c r="L125" i="16"/>
  <c r="N125" i="16"/>
  <c r="O125" i="16"/>
  <c r="V125" i="16"/>
  <c r="W125" i="16"/>
  <c r="Z125" i="16"/>
  <c r="AI125" i="16"/>
  <c r="AJ125" i="16"/>
  <c r="AN125" i="16"/>
  <c r="AO125" i="16"/>
  <c r="AP125" i="16"/>
  <c r="AR125" i="16"/>
  <c r="AS125" i="16"/>
  <c r="AU125" i="16"/>
  <c r="AV125" i="16"/>
  <c r="A126" i="16"/>
  <c r="B126" i="16"/>
  <c r="D126" i="16"/>
  <c r="E126" i="16"/>
  <c r="J126" i="16"/>
  <c r="K126" i="16"/>
  <c r="L126" i="16"/>
  <c r="N126" i="16"/>
  <c r="O126" i="16"/>
  <c r="V126" i="16"/>
  <c r="W126" i="16"/>
  <c r="Z126" i="16"/>
  <c r="AI126" i="16"/>
  <c r="AJ126" i="16"/>
  <c r="AN126" i="16"/>
  <c r="AO126" i="16"/>
  <c r="AP126" i="16"/>
  <c r="AR126" i="16"/>
  <c r="AS126" i="16"/>
  <c r="AU126" i="16"/>
  <c r="AV126" i="16"/>
  <c r="A127" i="16"/>
  <c r="B127" i="16"/>
  <c r="D127" i="16"/>
  <c r="E127" i="16"/>
  <c r="J127" i="16"/>
  <c r="K127" i="16"/>
  <c r="L127" i="16"/>
  <c r="N127" i="16"/>
  <c r="O127" i="16"/>
  <c r="V127" i="16"/>
  <c r="W127" i="16"/>
  <c r="Z127" i="16"/>
  <c r="AI127" i="16"/>
  <c r="AJ127" i="16"/>
  <c r="AN127" i="16"/>
  <c r="AO127" i="16"/>
  <c r="AP127" i="16"/>
  <c r="AR127" i="16"/>
  <c r="AS127" i="16"/>
  <c r="AU127" i="16"/>
  <c r="AV127" i="16"/>
  <c r="A128" i="16"/>
  <c r="B128" i="16"/>
  <c r="D128" i="16"/>
  <c r="E128" i="16"/>
  <c r="J128" i="16"/>
  <c r="K128" i="16"/>
  <c r="L128" i="16"/>
  <c r="N128" i="16"/>
  <c r="O128" i="16"/>
  <c r="V128" i="16"/>
  <c r="W128" i="16"/>
  <c r="Z128" i="16"/>
  <c r="AI128" i="16"/>
  <c r="AJ128" i="16"/>
  <c r="AN128" i="16"/>
  <c r="AO128" i="16"/>
  <c r="AP128" i="16"/>
  <c r="AR128" i="16"/>
  <c r="AS128" i="16"/>
  <c r="AU128" i="16"/>
  <c r="AV128" i="16"/>
  <c r="A129" i="16"/>
  <c r="B129" i="16"/>
  <c r="D129" i="16"/>
  <c r="E129" i="16"/>
  <c r="J129" i="16"/>
  <c r="K129" i="16"/>
  <c r="L129" i="16"/>
  <c r="N129" i="16"/>
  <c r="O129" i="16"/>
  <c r="V129" i="16"/>
  <c r="W129" i="16"/>
  <c r="Z129" i="16"/>
  <c r="AI129" i="16"/>
  <c r="AJ129" i="16"/>
  <c r="AN129" i="16"/>
  <c r="AO129" i="16"/>
  <c r="AP129" i="16"/>
  <c r="AR129" i="16"/>
  <c r="AS129" i="16"/>
  <c r="AU129" i="16"/>
  <c r="AV129" i="16"/>
  <c r="A130" i="16"/>
  <c r="B130" i="16"/>
  <c r="D130" i="16"/>
  <c r="E130" i="16"/>
  <c r="J130" i="16"/>
  <c r="K130" i="16"/>
  <c r="L130" i="16"/>
  <c r="N130" i="16"/>
  <c r="O130" i="16"/>
  <c r="V130" i="16"/>
  <c r="W130" i="16"/>
  <c r="Z130" i="16"/>
  <c r="AI130" i="16"/>
  <c r="AJ130" i="16"/>
  <c r="AN130" i="16"/>
  <c r="AO130" i="16"/>
  <c r="AP130" i="16"/>
  <c r="AR130" i="16"/>
  <c r="AS130" i="16"/>
  <c r="AU130" i="16"/>
  <c r="AV130" i="16"/>
  <c r="A131" i="16"/>
  <c r="B131" i="16"/>
  <c r="D131" i="16"/>
  <c r="E131" i="16"/>
  <c r="J131" i="16"/>
  <c r="K131" i="16"/>
  <c r="L131" i="16"/>
  <c r="N131" i="16"/>
  <c r="O131" i="16"/>
  <c r="V131" i="16"/>
  <c r="W131" i="16"/>
  <c r="Z131" i="16"/>
  <c r="AI131" i="16"/>
  <c r="AJ131" i="16"/>
  <c r="AN131" i="16"/>
  <c r="AO131" i="16"/>
  <c r="AP131" i="16"/>
  <c r="AR131" i="16"/>
  <c r="AS131" i="16"/>
  <c r="AU131" i="16"/>
  <c r="AV131" i="16"/>
  <c r="A132" i="16"/>
  <c r="B132" i="16"/>
  <c r="D132" i="16"/>
  <c r="E132" i="16"/>
  <c r="J132" i="16"/>
  <c r="K132" i="16"/>
  <c r="L132" i="16"/>
  <c r="N132" i="16"/>
  <c r="O132" i="16"/>
  <c r="V132" i="16"/>
  <c r="W132" i="16"/>
  <c r="Z132" i="16"/>
  <c r="AI132" i="16"/>
  <c r="AJ132" i="16"/>
  <c r="AN132" i="16"/>
  <c r="AO132" i="16"/>
  <c r="AP132" i="16"/>
  <c r="AR132" i="16"/>
  <c r="AS132" i="16"/>
  <c r="AU132" i="16"/>
  <c r="AV132" i="16"/>
  <c r="A133" i="16"/>
  <c r="B133" i="16"/>
  <c r="D133" i="16"/>
  <c r="E133" i="16"/>
  <c r="J133" i="16"/>
  <c r="K133" i="16"/>
  <c r="L133" i="16"/>
  <c r="N133" i="16"/>
  <c r="O133" i="16"/>
  <c r="V133" i="16"/>
  <c r="W133" i="16"/>
  <c r="Z133" i="16"/>
  <c r="AI133" i="16"/>
  <c r="AJ133" i="16"/>
  <c r="AN133" i="16"/>
  <c r="AO133" i="16"/>
  <c r="AP133" i="16"/>
  <c r="AR133" i="16"/>
  <c r="AS133" i="16"/>
  <c r="AU133" i="16"/>
  <c r="AV133" i="16"/>
  <c r="A134" i="16"/>
  <c r="B134" i="16"/>
  <c r="D134" i="16"/>
  <c r="E134" i="16"/>
  <c r="J134" i="16"/>
  <c r="K134" i="16"/>
  <c r="L134" i="16"/>
  <c r="N134" i="16"/>
  <c r="O134" i="16"/>
  <c r="V134" i="16"/>
  <c r="W134" i="16"/>
  <c r="Z134" i="16"/>
  <c r="AI134" i="16"/>
  <c r="AJ134" i="16"/>
  <c r="AN134" i="16"/>
  <c r="AO134" i="16"/>
  <c r="AP134" i="16"/>
  <c r="AR134" i="16"/>
  <c r="AS134" i="16"/>
  <c r="AU134" i="16"/>
  <c r="AV134" i="16"/>
  <c r="A135" i="16"/>
  <c r="B135" i="16"/>
  <c r="D135" i="16"/>
  <c r="E135" i="16"/>
  <c r="J135" i="16"/>
  <c r="K135" i="16"/>
  <c r="L135" i="16"/>
  <c r="N135" i="16"/>
  <c r="O135" i="16"/>
  <c r="V135" i="16"/>
  <c r="W135" i="16"/>
  <c r="Z135" i="16"/>
  <c r="AI135" i="16"/>
  <c r="AJ135" i="16"/>
  <c r="AN135" i="16"/>
  <c r="AO135" i="16"/>
  <c r="AP135" i="16"/>
  <c r="AR135" i="16"/>
  <c r="AS135" i="16"/>
  <c r="AU135" i="16"/>
  <c r="AV135" i="16"/>
  <c r="A136" i="16"/>
  <c r="B136" i="16"/>
  <c r="D136" i="16"/>
  <c r="E136" i="16"/>
  <c r="J136" i="16"/>
  <c r="K136" i="16"/>
  <c r="L136" i="16"/>
  <c r="N136" i="16"/>
  <c r="O136" i="16"/>
  <c r="V136" i="16"/>
  <c r="W136" i="16"/>
  <c r="Z136" i="16"/>
  <c r="AI136" i="16"/>
  <c r="AJ136" i="16"/>
  <c r="AN136" i="16"/>
  <c r="AO136" i="16"/>
  <c r="AP136" i="16"/>
  <c r="AR136" i="16"/>
  <c r="AS136" i="16"/>
  <c r="AU136" i="16"/>
  <c r="AV136" i="16"/>
  <c r="A137" i="16"/>
  <c r="B137" i="16"/>
  <c r="D137" i="16"/>
  <c r="E137" i="16"/>
  <c r="J137" i="16"/>
  <c r="K137" i="16"/>
  <c r="L137" i="16"/>
  <c r="N137" i="16"/>
  <c r="O137" i="16"/>
  <c r="V137" i="16"/>
  <c r="W137" i="16"/>
  <c r="Z137" i="16"/>
  <c r="AI137" i="16"/>
  <c r="AJ137" i="16"/>
  <c r="AN137" i="16"/>
  <c r="AO137" i="16"/>
  <c r="AP137" i="16"/>
  <c r="AR137" i="16"/>
  <c r="AS137" i="16"/>
  <c r="AU137" i="16"/>
  <c r="AV137" i="16"/>
  <c r="A138" i="16"/>
  <c r="B138" i="16"/>
  <c r="D138" i="16"/>
  <c r="E138" i="16"/>
  <c r="J138" i="16"/>
  <c r="K138" i="16"/>
  <c r="L138" i="16"/>
  <c r="N138" i="16"/>
  <c r="O138" i="16"/>
  <c r="V138" i="16"/>
  <c r="W138" i="16"/>
  <c r="Z138" i="16"/>
  <c r="AI138" i="16"/>
  <c r="AJ138" i="16"/>
  <c r="AN138" i="16"/>
  <c r="AO138" i="16"/>
  <c r="AP138" i="16"/>
  <c r="AR138" i="16"/>
  <c r="AS138" i="16"/>
  <c r="AU138" i="16"/>
  <c r="AV138" i="16"/>
  <c r="A139" i="16"/>
  <c r="B139" i="16"/>
  <c r="D139" i="16"/>
  <c r="E139" i="16"/>
  <c r="J139" i="16"/>
  <c r="K139" i="16"/>
  <c r="L139" i="16"/>
  <c r="N139" i="16"/>
  <c r="O139" i="16"/>
  <c r="V139" i="16"/>
  <c r="W139" i="16"/>
  <c r="Z139" i="16"/>
  <c r="AI139" i="16"/>
  <c r="AJ139" i="16"/>
  <c r="AN139" i="16"/>
  <c r="AO139" i="16"/>
  <c r="AP139" i="16"/>
  <c r="AR139" i="16"/>
  <c r="AS139" i="16"/>
  <c r="AU139" i="16"/>
  <c r="AV139" i="16"/>
  <c r="A140" i="16"/>
  <c r="B140" i="16"/>
  <c r="D140" i="16"/>
  <c r="E140" i="16"/>
  <c r="J140" i="16"/>
  <c r="K140" i="16"/>
  <c r="L140" i="16"/>
  <c r="N140" i="16"/>
  <c r="O140" i="16"/>
  <c r="V140" i="16"/>
  <c r="W140" i="16"/>
  <c r="Z140" i="16"/>
  <c r="AI140" i="16"/>
  <c r="AJ140" i="16"/>
  <c r="AN140" i="16"/>
  <c r="AO140" i="16"/>
  <c r="AP140" i="16"/>
  <c r="AR140" i="16"/>
  <c r="AS140" i="16"/>
  <c r="AU140" i="16"/>
  <c r="AV140" i="16"/>
  <c r="A141" i="16"/>
  <c r="B141" i="16"/>
  <c r="D141" i="16"/>
  <c r="E141" i="16"/>
  <c r="J141" i="16"/>
  <c r="K141" i="16"/>
  <c r="L141" i="16"/>
  <c r="N141" i="16"/>
  <c r="O141" i="16"/>
  <c r="V141" i="16"/>
  <c r="W141" i="16"/>
  <c r="Z141" i="16"/>
  <c r="AI141" i="16"/>
  <c r="AJ141" i="16"/>
  <c r="AN141" i="16"/>
  <c r="AO141" i="16"/>
  <c r="AP141" i="16"/>
  <c r="AR141" i="16"/>
  <c r="AS141" i="16"/>
  <c r="AU141" i="16"/>
  <c r="AV141" i="16"/>
  <c r="A142" i="16"/>
  <c r="B142" i="16"/>
  <c r="D142" i="16"/>
  <c r="E142" i="16"/>
  <c r="J142" i="16"/>
  <c r="K142" i="16"/>
  <c r="L142" i="16"/>
  <c r="N142" i="16"/>
  <c r="O142" i="16"/>
  <c r="V142" i="16"/>
  <c r="W142" i="16"/>
  <c r="Z142" i="16"/>
  <c r="AI142" i="16"/>
  <c r="AJ142" i="16"/>
  <c r="AN142" i="16"/>
  <c r="AO142" i="16"/>
  <c r="AP142" i="16"/>
  <c r="AR142" i="16"/>
  <c r="AS142" i="16"/>
  <c r="AU142" i="16"/>
  <c r="AV142" i="16"/>
  <c r="A143" i="16"/>
  <c r="B143" i="16"/>
  <c r="D143" i="16"/>
  <c r="E143" i="16"/>
  <c r="J143" i="16"/>
  <c r="K143" i="16"/>
  <c r="L143" i="16"/>
  <c r="N143" i="16"/>
  <c r="O143" i="16"/>
  <c r="V143" i="16"/>
  <c r="W143" i="16"/>
  <c r="Z143" i="16"/>
  <c r="AI143" i="16"/>
  <c r="AJ143" i="16"/>
  <c r="AN143" i="16"/>
  <c r="AO143" i="16"/>
  <c r="AP143" i="16"/>
  <c r="AR143" i="16"/>
  <c r="AS143" i="16"/>
  <c r="AU143" i="16"/>
  <c r="AV143" i="16"/>
  <c r="A144" i="16"/>
  <c r="B144" i="16"/>
  <c r="D144" i="16"/>
  <c r="E144" i="16"/>
  <c r="J144" i="16"/>
  <c r="K144" i="16"/>
  <c r="L144" i="16"/>
  <c r="N144" i="16"/>
  <c r="O144" i="16"/>
  <c r="V144" i="16"/>
  <c r="W144" i="16"/>
  <c r="Z144" i="16"/>
  <c r="AI144" i="16"/>
  <c r="AJ144" i="16"/>
  <c r="AN144" i="16"/>
  <c r="AO144" i="16"/>
  <c r="AP144" i="16"/>
  <c r="AR144" i="16"/>
  <c r="AS144" i="16"/>
  <c r="AU144" i="16"/>
  <c r="AV144" i="16"/>
  <c r="A145" i="16"/>
  <c r="B145" i="16"/>
  <c r="D145" i="16"/>
  <c r="E145" i="16"/>
  <c r="J145" i="16"/>
  <c r="K145" i="16"/>
  <c r="L145" i="16"/>
  <c r="N145" i="16"/>
  <c r="O145" i="16"/>
  <c r="V145" i="16"/>
  <c r="W145" i="16"/>
  <c r="Z145" i="16"/>
  <c r="AI145" i="16"/>
  <c r="AJ145" i="16"/>
  <c r="AN145" i="16"/>
  <c r="AO145" i="16"/>
  <c r="AP145" i="16"/>
  <c r="AR145" i="16"/>
  <c r="AS145" i="16"/>
  <c r="AU145" i="16"/>
  <c r="AV145" i="16"/>
  <c r="A146" i="16"/>
  <c r="B146" i="16"/>
  <c r="D146" i="16"/>
  <c r="E146" i="16"/>
  <c r="J146" i="16"/>
  <c r="K146" i="16"/>
  <c r="L146" i="16"/>
  <c r="N146" i="16"/>
  <c r="O146" i="16"/>
  <c r="V146" i="16"/>
  <c r="W146" i="16"/>
  <c r="Z146" i="16"/>
  <c r="AI146" i="16"/>
  <c r="AJ146" i="16"/>
  <c r="AN146" i="16"/>
  <c r="AO146" i="16"/>
  <c r="AP146" i="16"/>
  <c r="AR146" i="16"/>
  <c r="AS146" i="16"/>
  <c r="AU146" i="16"/>
  <c r="AV146" i="16"/>
  <c r="A147" i="16"/>
  <c r="B147" i="16"/>
  <c r="D147" i="16"/>
  <c r="E147" i="16"/>
  <c r="J147" i="16"/>
  <c r="K147" i="16"/>
  <c r="L147" i="16"/>
  <c r="N147" i="16"/>
  <c r="O147" i="16"/>
  <c r="V147" i="16"/>
  <c r="W147" i="16"/>
  <c r="Z147" i="16"/>
  <c r="AI147" i="16"/>
  <c r="AJ147" i="16"/>
  <c r="AN147" i="16"/>
  <c r="AO147" i="16"/>
  <c r="AP147" i="16"/>
  <c r="AR147" i="16"/>
  <c r="AS147" i="16"/>
  <c r="AU147" i="16"/>
  <c r="AV147" i="16"/>
  <c r="A148" i="16"/>
  <c r="B148" i="16"/>
  <c r="D148" i="16"/>
  <c r="E148" i="16"/>
  <c r="J148" i="16"/>
  <c r="K148" i="16"/>
  <c r="L148" i="16"/>
  <c r="N148" i="16"/>
  <c r="O148" i="16"/>
  <c r="V148" i="16"/>
  <c r="W148" i="16"/>
  <c r="Z148" i="16"/>
  <c r="AI148" i="16"/>
  <c r="AJ148" i="16"/>
  <c r="AN148" i="16"/>
  <c r="AO148" i="16"/>
  <c r="AP148" i="16"/>
  <c r="AR148" i="16"/>
  <c r="AS148" i="16"/>
  <c r="AU148" i="16"/>
  <c r="AV148" i="16"/>
  <c r="A149" i="16"/>
  <c r="B149" i="16"/>
  <c r="D149" i="16"/>
  <c r="E149" i="16"/>
  <c r="J149" i="16"/>
  <c r="K149" i="16"/>
  <c r="L149" i="16"/>
  <c r="N149" i="16"/>
  <c r="O149" i="16"/>
  <c r="V149" i="16"/>
  <c r="W149" i="16"/>
  <c r="Z149" i="16"/>
  <c r="AI149" i="16"/>
  <c r="AJ149" i="16"/>
  <c r="AN149" i="16"/>
  <c r="AO149" i="16"/>
  <c r="AP149" i="16"/>
  <c r="AR149" i="16"/>
  <c r="AS149" i="16"/>
  <c r="AU149" i="16"/>
  <c r="AV149" i="16"/>
  <c r="A150" i="16"/>
  <c r="B150" i="16"/>
  <c r="D150" i="16"/>
  <c r="E150" i="16"/>
  <c r="J150" i="16"/>
  <c r="K150" i="16"/>
  <c r="L150" i="16"/>
  <c r="N150" i="16"/>
  <c r="O150" i="16"/>
  <c r="V150" i="16"/>
  <c r="W150" i="16"/>
  <c r="Z150" i="16"/>
  <c r="AI150" i="16"/>
  <c r="AJ150" i="16"/>
  <c r="AN150" i="16"/>
  <c r="AO150" i="16"/>
  <c r="AP150" i="16"/>
  <c r="AR150" i="16"/>
  <c r="AS150" i="16"/>
  <c r="AU150" i="16"/>
  <c r="AV150" i="16"/>
  <c r="A151" i="16"/>
  <c r="B151" i="16"/>
  <c r="D151" i="16"/>
  <c r="E151" i="16"/>
  <c r="J151" i="16"/>
  <c r="K151" i="16"/>
  <c r="L151" i="16"/>
  <c r="N151" i="16"/>
  <c r="O151" i="16"/>
  <c r="V151" i="16"/>
  <c r="W151" i="16"/>
  <c r="Z151" i="16"/>
  <c r="AI151" i="16"/>
  <c r="AJ151" i="16"/>
  <c r="AN151" i="16"/>
  <c r="AO151" i="16"/>
  <c r="AP151" i="16"/>
  <c r="AR151" i="16"/>
  <c r="AS151" i="16"/>
  <c r="AU151" i="16"/>
  <c r="AV151" i="16"/>
  <c r="A152" i="16"/>
  <c r="B152" i="16"/>
  <c r="D152" i="16"/>
  <c r="E152" i="16"/>
  <c r="J152" i="16"/>
  <c r="K152" i="16"/>
  <c r="L152" i="16"/>
  <c r="N152" i="16"/>
  <c r="O152" i="16"/>
  <c r="V152" i="16"/>
  <c r="W152" i="16"/>
  <c r="Z152" i="16"/>
  <c r="AI152" i="16"/>
  <c r="AJ152" i="16"/>
  <c r="AN152" i="16"/>
  <c r="AO152" i="16"/>
  <c r="AP152" i="16"/>
  <c r="AR152" i="16"/>
  <c r="AS152" i="16"/>
  <c r="AU152" i="16"/>
  <c r="AV152" i="16"/>
  <c r="A153" i="16"/>
  <c r="B153" i="16"/>
  <c r="D153" i="16"/>
  <c r="E153" i="16"/>
  <c r="J153" i="16"/>
  <c r="K153" i="16"/>
  <c r="L153" i="16"/>
  <c r="N153" i="16"/>
  <c r="O153" i="16"/>
  <c r="V153" i="16"/>
  <c r="W153" i="16"/>
  <c r="Z153" i="16"/>
  <c r="AI153" i="16"/>
  <c r="AJ153" i="16"/>
  <c r="AN153" i="16"/>
  <c r="AO153" i="16"/>
  <c r="AP153" i="16"/>
  <c r="AR153" i="16"/>
  <c r="AS153" i="16"/>
  <c r="AU153" i="16"/>
  <c r="AV153" i="16"/>
  <c r="A154" i="16"/>
  <c r="B154" i="16"/>
  <c r="D154" i="16"/>
  <c r="E154" i="16"/>
  <c r="J154" i="16"/>
  <c r="K154" i="16"/>
  <c r="L154" i="16"/>
  <c r="N154" i="16"/>
  <c r="O154" i="16"/>
  <c r="V154" i="16"/>
  <c r="W154" i="16"/>
  <c r="Z154" i="16"/>
  <c r="AI154" i="16"/>
  <c r="AJ154" i="16"/>
  <c r="AN154" i="16"/>
  <c r="AO154" i="16"/>
  <c r="AP154" i="16"/>
  <c r="AR154" i="16"/>
  <c r="AS154" i="16"/>
  <c r="AU154" i="16"/>
  <c r="AV154" i="16"/>
  <c r="A155" i="16"/>
  <c r="B155" i="16"/>
  <c r="D155" i="16"/>
  <c r="E155" i="16"/>
  <c r="J155" i="16"/>
  <c r="K155" i="16"/>
  <c r="L155" i="16"/>
  <c r="N155" i="16"/>
  <c r="O155" i="16"/>
  <c r="V155" i="16"/>
  <c r="W155" i="16"/>
  <c r="Z155" i="16"/>
  <c r="AI155" i="16"/>
  <c r="AJ155" i="16"/>
  <c r="AN155" i="16"/>
  <c r="AO155" i="16"/>
  <c r="AP155" i="16"/>
  <c r="AR155" i="16"/>
  <c r="AS155" i="16"/>
  <c r="AU155" i="16"/>
  <c r="AV155" i="16"/>
  <c r="A156" i="16"/>
  <c r="B156" i="16"/>
  <c r="D156" i="16"/>
  <c r="E156" i="16"/>
  <c r="J156" i="16"/>
  <c r="K156" i="16"/>
  <c r="L156" i="16"/>
  <c r="N156" i="16"/>
  <c r="O156" i="16"/>
  <c r="V156" i="16"/>
  <c r="W156" i="16"/>
  <c r="Z156" i="16"/>
  <c r="AI156" i="16"/>
  <c r="AJ156" i="16"/>
  <c r="AN156" i="16"/>
  <c r="AO156" i="16"/>
  <c r="AP156" i="16"/>
  <c r="AR156" i="16"/>
  <c r="AS156" i="16"/>
  <c r="AU156" i="16"/>
  <c r="AV156" i="16"/>
  <c r="A157" i="16"/>
  <c r="B157" i="16"/>
  <c r="D157" i="16"/>
  <c r="E157" i="16"/>
  <c r="J157" i="16"/>
  <c r="K157" i="16"/>
  <c r="L157" i="16"/>
  <c r="N157" i="16"/>
  <c r="O157" i="16"/>
  <c r="V157" i="16"/>
  <c r="W157" i="16"/>
  <c r="Z157" i="16"/>
  <c r="AI157" i="16"/>
  <c r="AJ157" i="16"/>
  <c r="AN157" i="16"/>
  <c r="AO157" i="16"/>
  <c r="AP157" i="16"/>
  <c r="AR157" i="16"/>
  <c r="AS157" i="16"/>
  <c r="AU157" i="16"/>
  <c r="AV157" i="16"/>
  <c r="A158" i="16"/>
  <c r="B158" i="16"/>
  <c r="D158" i="16"/>
  <c r="E158" i="16"/>
  <c r="J158" i="16"/>
  <c r="K158" i="16"/>
  <c r="L158" i="16"/>
  <c r="N158" i="16"/>
  <c r="O158" i="16"/>
  <c r="V158" i="16"/>
  <c r="W158" i="16"/>
  <c r="Z158" i="16"/>
  <c r="AI158" i="16"/>
  <c r="AJ158" i="16"/>
  <c r="AN158" i="16"/>
  <c r="AO158" i="16"/>
  <c r="AP158" i="16"/>
  <c r="AR158" i="16"/>
  <c r="AS158" i="16"/>
  <c r="AU158" i="16"/>
  <c r="AV158" i="16"/>
  <c r="A159" i="16"/>
  <c r="B159" i="16"/>
  <c r="D159" i="16"/>
  <c r="E159" i="16"/>
  <c r="J159" i="16"/>
  <c r="K159" i="16"/>
  <c r="L159" i="16"/>
  <c r="N159" i="16"/>
  <c r="O159" i="16"/>
  <c r="V159" i="16"/>
  <c r="W159" i="16"/>
  <c r="Z159" i="16"/>
  <c r="AI159" i="16"/>
  <c r="AJ159" i="16"/>
  <c r="AN159" i="16"/>
  <c r="AO159" i="16"/>
  <c r="AP159" i="16"/>
  <c r="AR159" i="16"/>
  <c r="AS159" i="16"/>
  <c r="AU159" i="16"/>
  <c r="AV159" i="16"/>
  <c r="A160" i="16"/>
  <c r="B160" i="16"/>
  <c r="D160" i="16"/>
  <c r="E160" i="16"/>
  <c r="J160" i="16"/>
  <c r="K160" i="16"/>
  <c r="L160" i="16"/>
  <c r="N160" i="16"/>
  <c r="O160" i="16"/>
  <c r="V160" i="16"/>
  <c r="W160" i="16"/>
  <c r="Z160" i="16"/>
  <c r="AI160" i="16"/>
  <c r="AJ160" i="16"/>
  <c r="AN160" i="16"/>
  <c r="AO160" i="16"/>
  <c r="AP160" i="16"/>
  <c r="AR160" i="16"/>
  <c r="AS160" i="16"/>
  <c r="AU160" i="16"/>
  <c r="AV160" i="16"/>
  <c r="A161" i="16"/>
  <c r="B161" i="16"/>
  <c r="D161" i="16"/>
  <c r="E161" i="16"/>
  <c r="J161" i="16"/>
  <c r="K161" i="16"/>
  <c r="L161" i="16"/>
  <c r="N161" i="16"/>
  <c r="O161" i="16"/>
  <c r="V161" i="16"/>
  <c r="W161" i="16"/>
  <c r="Z161" i="16"/>
  <c r="AI161" i="16"/>
  <c r="AJ161" i="16"/>
  <c r="AN161" i="16"/>
  <c r="AO161" i="16"/>
  <c r="AP161" i="16"/>
  <c r="AR161" i="16"/>
  <c r="AS161" i="16"/>
  <c r="AU161" i="16"/>
  <c r="AV161" i="16"/>
  <c r="A162" i="16"/>
  <c r="B162" i="16"/>
  <c r="D162" i="16"/>
  <c r="E162" i="16"/>
  <c r="J162" i="16"/>
  <c r="K162" i="16"/>
  <c r="L162" i="16"/>
  <c r="N162" i="16"/>
  <c r="O162" i="16"/>
  <c r="V162" i="16"/>
  <c r="W162" i="16"/>
  <c r="Z162" i="16"/>
  <c r="AI162" i="16"/>
  <c r="AJ162" i="16"/>
  <c r="AN162" i="16"/>
  <c r="AO162" i="16"/>
  <c r="AP162" i="16"/>
  <c r="AR162" i="16"/>
  <c r="AS162" i="16"/>
  <c r="AU162" i="16"/>
  <c r="AV162" i="16"/>
  <c r="A163" i="16"/>
  <c r="B163" i="16"/>
  <c r="D163" i="16"/>
  <c r="E163" i="16"/>
  <c r="J163" i="16"/>
  <c r="K163" i="16"/>
  <c r="L163" i="16"/>
  <c r="N163" i="16"/>
  <c r="O163" i="16"/>
  <c r="V163" i="16"/>
  <c r="W163" i="16"/>
  <c r="Z163" i="16"/>
  <c r="AI163" i="16"/>
  <c r="AJ163" i="16"/>
  <c r="AN163" i="16"/>
  <c r="AO163" i="16"/>
  <c r="AP163" i="16"/>
  <c r="AR163" i="16"/>
  <c r="AS163" i="16"/>
  <c r="AU163" i="16"/>
  <c r="AV163" i="16"/>
  <c r="A164" i="16"/>
  <c r="B164" i="16"/>
  <c r="D164" i="16"/>
  <c r="E164" i="16"/>
  <c r="J164" i="16"/>
  <c r="K164" i="16"/>
  <c r="L164" i="16"/>
  <c r="N164" i="16"/>
  <c r="O164" i="16"/>
  <c r="V164" i="16"/>
  <c r="W164" i="16"/>
  <c r="Z164" i="16"/>
  <c r="AI164" i="16"/>
  <c r="AJ164" i="16"/>
  <c r="AN164" i="16"/>
  <c r="AO164" i="16"/>
  <c r="AP164" i="16"/>
  <c r="AR164" i="16"/>
  <c r="AS164" i="16"/>
  <c r="AU164" i="16"/>
  <c r="AV164" i="16"/>
  <c r="A165" i="16"/>
  <c r="B165" i="16"/>
  <c r="D165" i="16"/>
  <c r="E165" i="16"/>
  <c r="J165" i="16"/>
  <c r="K165" i="16"/>
  <c r="L165" i="16"/>
  <c r="N165" i="16"/>
  <c r="O165" i="16"/>
  <c r="V165" i="16"/>
  <c r="W165" i="16"/>
  <c r="Z165" i="16"/>
  <c r="AI165" i="16"/>
  <c r="AJ165" i="16"/>
  <c r="AN165" i="16"/>
  <c r="AO165" i="16"/>
  <c r="AP165" i="16"/>
  <c r="AR165" i="16"/>
  <c r="AS165" i="16"/>
  <c r="AU165" i="16"/>
  <c r="AV165" i="16"/>
  <c r="A166" i="16"/>
  <c r="B166" i="16"/>
  <c r="D166" i="16"/>
  <c r="E166" i="16"/>
  <c r="J166" i="16"/>
  <c r="K166" i="16"/>
  <c r="L166" i="16"/>
  <c r="N166" i="16"/>
  <c r="O166" i="16"/>
  <c r="V166" i="16"/>
  <c r="W166" i="16"/>
  <c r="Z166" i="16"/>
  <c r="AI166" i="16"/>
  <c r="AJ166" i="16"/>
  <c r="AN166" i="16"/>
  <c r="AO166" i="16"/>
  <c r="AP166" i="16"/>
  <c r="AR166" i="16"/>
  <c r="AS166" i="16"/>
  <c r="AU166" i="16"/>
  <c r="AV166" i="16"/>
  <c r="A167" i="16"/>
  <c r="B167" i="16"/>
  <c r="D167" i="16"/>
  <c r="E167" i="16"/>
  <c r="J167" i="16"/>
  <c r="K167" i="16"/>
  <c r="L167" i="16"/>
  <c r="N167" i="16"/>
  <c r="O167" i="16"/>
  <c r="V167" i="16"/>
  <c r="W167" i="16"/>
  <c r="Z167" i="16"/>
  <c r="AI167" i="16"/>
  <c r="AJ167" i="16"/>
  <c r="AN167" i="16"/>
  <c r="AO167" i="16"/>
  <c r="AP167" i="16"/>
  <c r="AR167" i="16"/>
  <c r="AS167" i="16"/>
  <c r="AU167" i="16"/>
  <c r="AV167" i="16"/>
  <c r="A168" i="16"/>
  <c r="B168" i="16"/>
  <c r="D168" i="16"/>
  <c r="E168" i="16"/>
  <c r="J168" i="16"/>
  <c r="K168" i="16"/>
  <c r="L168" i="16"/>
  <c r="N168" i="16"/>
  <c r="O168" i="16"/>
  <c r="V168" i="16"/>
  <c r="W168" i="16"/>
  <c r="Z168" i="16"/>
  <c r="AI168" i="16"/>
  <c r="AJ168" i="16"/>
  <c r="AN168" i="16"/>
  <c r="AO168" i="16"/>
  <c r="AP168" i="16"/>
  <c r="AR168" i="16"/>
  <c r="AS168" i="16"/>
  <c r="AU168" i="16"/>
  <c r="AV168" i="16"/>
  <c r="A169" i="16"/>
  <c r="B169" i="16"/>
  <c r="D169" i="16"/>
  <c r="E169" i="16"/>
  <c r="J169" i="16"/>
  <c r="K169" i="16"/>
  <c r="L169" i="16"/>
  <c r="N169" i="16"/>
  <c r="O169" i="16"/>
  <c r="V169" i="16"/>
  <c r="W169" i="16"/>
  <c r="Z169" i="16"/>
  <c r="AI169" i="16"/>
  <c r="AJ169" i="16"/>
  <c r="AN169" i="16"/>
  <c r="AO169" i="16"/>
  <c r="AP169" i="16"/>
  <c r="AR169" i="16"/>
  <c r="AS169" i="16"/>
  <c r="AU169" i="16"/>
  <c r="AV169" i="16"/>
  <c r="A170" i="16"/>
  <c r="B170" i="16"/>
  <c r="D170" i="16"/>
  <c r="E170" i="16"/>
  <c r="J170" i="16"/>
  <c r="K170" i="16"/>
  <c r="L170" i="16"/>
  <c r="N170" i="16"/>
  <c r="O170" i="16"/>
  <c r="V170" i="16"/>
  <c r="W170" i="16"/>
  <c r="Z170" i="16"/>
  <c r="AI170" i="16"/>
  <c r="AJ170" i="16"/>
  <c r="AN170" i="16"/>
  <c r="AO170" i="16"/>
  <c r="AP170" i="16"/>
  <c r="AR170" i="16"/>
  <c r="AS170" i="16"/>
  <c r="AU170" i="16"/>
  <c r="AV170" i="16"/>
  <c r="A171" i="16"/>
  <c r="B171" i="16"/>
  <c r="D171" i="16"/>
  <c r="E171" i="16"/>
  <c r="J171" i="16"/>
  <c r="K171" i="16"/>
  <c r="L171" i="16"/>
  <c r="N171" i="16"/>
  <c r="O171" i="16"/>
  <c r="V171" i="16"/>
  <c r="W171" i="16"/>
  <c r="Z171" i="16"/>
  <c r="AI171" i="16"/>
  <c r="AJ171" i="16"/>
  <c r="AN171" i="16"/>
  <c r="AO171" i="16"/>
  <c r="AP171" i="16"/>
  <c r="AR171" i="16"/>
  <c r="AS171" i="16"/>
  <c r="AU171" i="16"/>
  <c r="AV171" i="16"/>
  <c r="A172" i="16"/>
  <c r="B172" i="16"/>
  <c r="D172" i="16"/>
  <c r="E172" i="16"/>
  <c r="J172" i="16"/>
  <c r="K172" i="16"/>
  <c r="L172" i="16"/>
  <c r="N172" i="16"/>
  <c r="O172" i="16"/>
  <c r="V172" i="16"/>
  <c r="W172" i="16"/>
  <c r="Z172" i="16"/>
  <c r="AI172" i="16"/>
  <c r="AJ172" i="16"/>
  <c r="AN172" i="16"/>
  <c r="AO172" i="16"/>
  <c r="AP172" i="16"/>
  <c r="AR172" i="16"/>
  <c r="AS172" i="16"/>
  <c r="AU172" i="16"/>
  <c r="AV172" i="16"/>
  <c r="A173" i="16"/>
  <c r="B173" i="16"/>
  <c r="D173" i="16"/>
  <c r="E173" i="16"/>
  <c r="J173" i="16"/>
  <c r="K173" i="16"/>
  <c r="L173" i="16"/>
  <c r="N173" i="16"/>
  <c r="O173" i="16"/>
  <c r="V173" i="16"/>
  <c r="W173" i="16"/>
  <c r="Z173" i="16"/>
  <c r="AI173" i="16"/>
  <c r="AJ173" i="16"/>
  <c r="AN173" i="16"/>
  <c r="AO173" i="16"/>
  <c r="AP173" i="16"/>
  <c r="AR173" i="16"/>
  <c r="AS173" i="16"/>
  <c r="AU173" i="16"/>
  <c r="AV173" i="16"/>
  <c r="A174" i="16"/>
  <c r="B174" i="16"/>
  <c r="D174" i="16"/>
  <c r="E174" i="16"/>
  <c r="J174" i="16"/>
  <c r="K174" i="16"/>
  <c r="L174" i="16"/>
  <c r="N174" i="16"/>
  <c r="O174" i="16"/>
  <c r="V174" i="16"/>
  <c r="W174" i="16"/>
  <c r="Z174" i="16"/>
  <c r="AI174" i="16"/>
  <c r="AJ174" i="16"/>
  <c r="AN174" i="16"/>
  <c r="AO174" i="16"/>
  <c r="AP174" i="16"/>
  <c r="AR174" i="16"/>
  <c r="AS174" i="16"/>
  <c r="AU174" i="16"/>
  <c r="AV174" i="16"/>
  <c r="A175" i="16"/>
  <c r="B175" i="16"/>
  <c r="D175" i="16"/>
  <c r="E175" i="16"/>
  <c r="J175" i="16"/>
  <c r="K175" i="16"/>
  <c r="L175" i="16"/>
  <c r="N175" i="16"/>
  <c r="O175" i="16"/>
  <c r="V175" i="16"/>
  <c r="W175" i="16"/>
  <c r="Z175" i="16"/>
  <c r="AI175" i="16"/>
  <c r="AJ175" i="16"/>
  <c r="AN175" i="16"/>
  <c r="AO175" i="16"/>
  <c r="AP175" i="16"/>
  <c r="AR175" i="16"/>
  <c r="AS175" i="16"/>
  <c r="AU175" i="16"/>
  <c r="AV175" i="16"/>
  <c r="A176" i="16"/>
  <c r="B176" i="16"/>
  <c r="D176" i="16"/>
  <c r="E176" i="16"/>
  <c r="J176" i="16"/>
  <c r="K176" i="16"/>
  <c r="L176" i="16"/>
  <c r="N176" i="16"/>
  <c r="O176" i="16"/>
  <c r="V176" i="16"/>
  <c r="W176" i="16"/>
  <c r="Z176" i="16"/>
  <c r="AI176" i="16"/>
  <c r="AJ176" i="16"/>
  <c r="AN176" i="16"/>
  <c r="AO176" i="16"/>
  <c r="AP176" i="16"/>
  <c r="AR176" i="16"/>
  <c r="AS176" i="16"/>
  <c r="AU176" i="16"/>
  <c r="AV176" i="16"/>
  <c r="A177" i="16"/>
  <c r="B177" i="16"/>
  <c r="D177" i="16"/>
  <c r="E177" i="16"/>
  <c r="J177" i="16"/>
  <c r="K177" i="16"/>
  <c r="L177" i="16"/>
  <c r="N177" i="16"/>
  <c r="O177" i="16"/>
  <c r="V177" i="16"/>
  <c r="W177" i="16"/>
  <c r="Z177" i="16"/>
  <c r="AI177" i="16"/>
  <c r="AJ177" i="16"/>
  <c r="AN177" i="16"/>
  <c r="AO177" i="16"/>
  <c r="AP177" i="16"/>
  <c r="AR177" i="16"/>
  <c r="AS177" i="16"/>
  <c r="AU177" i="16"/>
  <c r="AV177" i="16"/>
  <c r="A178" i="16"/>
  <c r="B178" i="16"/>
  <c r="D178" i="16"/>
  <c r="E178" i="16"/>
  <c r="J178" i="16"/>
  <c r="K178" i="16"/>
  <c r="L178" i="16"/>
  <c r="N178" i="16"/>
  <c r="O178" i="16"/>
  <c r="V178" i="16"/>
  <c r="W178" i="16"/>
  <c r="Z178" i="16"/>
  <c r="AI178" i="16"/>
  <c r="AJ178" i="16"/>
  <c r="AN178" i="16"/>
  <c r="AO178" i="16"/>
  <c r="AP178" i="16"/>
  <c r="AR178" i="16"/>
  <c r="AS178" i="16"/>
  <c r="AU178" i="16"/>
  <c r="AV178" i="16"/>
  <c r="A179" i="16"/>
  <c r="B179" i="16"/>
  <c r="D179" i="16"/>
  <c r="E179" i="16"/>
  <c r="J179" i="16"/>
  <c r="K179" i="16"/>
  <c r="L179" i="16"/>
  <c r="N179" i="16"/>
  <c r="O179" i="16"/>
  <c r="V179" i="16"/>
  <c r="W179" i="16"/>
  <c r="Z179" i="16"/>
  <c r="AI179" i="16"/>
  <c r="AJ179" i="16"/>
  <c r="AN179" i="16"/>
  <c r="AO179" i="16"/>
  <c r="AP179" i="16"/>
  <c r="AR179" i="16"/>
  <c r="AS179" i="16"/>
  <c r="AU179" i="16"/>
  <c r="AV179" i="16"/>
  <c r="A180" i="16"/>
  <c r="B180" i="16"/>
  <c r="D180" i="16"/>
  <c r="E180" i="16"/>
  <c r="J180" i="16"/>
  <c r="K180" i="16"/>
  <c r="L180" i="16"/>
  <c r="N180" i="16"/>
  <c r="O180" i="16"/>
  <c r="V180" i="16"/>
  <c r="W180" i="16"/>
  <c r="Z180" i="16"/>
  <c r="AI180" i="16"/>
  <c r="AJ180" i="16"/>
  <c r="AN180" i="16"/>
  <c r="AO180" i="16"/>
  <c r="AP180" i="16"/>
  <c r="AR180" i="16"/>
  <c r="AS180" i="16"/>
  <c r="AU180" i="16"/>
  <c r="AV180" i="16"/>
  <c r="A181" i="16"/>
  <c r="B181" i="16"/>
  <c r="D181" i="16"/>
  <c r="E181" i="16"/>
  <c r="J181" i="16"/>
  <c r="K181" i="16"/>
  <c r="L181" i="16"/>
  <c r="N181" i="16"/>
  <c r="O181" i="16"/>
  <c r="V181" i="16"/>
  <c r="W181" i="16"/>
  <c r="Z181" i="16"/>
  <c r="AI181" i="16"/>
  <c r="AJ181" i="16"/>
  <c r="AN181" i="16"/>
  <c r="AO181" i="16"/>
  <c r="AP181" i="16"/>
  <c r="AR181" i="16"/>
  <c r="AS181" i="16"/>
  <c r="AU181" i="16"/>
  <c r="AV181" i="16"/>
  <c r="A182" i="16"/>
  <c r="B182" i="16"/>
  <c r="D182" i="16"/>
  <c r="E182" i="16"/>
  <c r="J182" i="16"/>
  <c r="K182" i="16"/>
  <c r="L182" i="16"/>
  <c r="N182" i="16"/>
  <c r="O182" i="16"/>
  <c r="V182" i="16"/>
  <c r="W182" i="16"/>
  <c r="Z182" i="16"/>
  <c r="AI182" i="16"/>
  <c r="AJ182" i="16"/>
  <c r="AN182" i="16"/>
  <c r="AO182" i="16"/>
  <c r="AP182" i="16"/>
  <c r="AR182" i="16"/>
  <c r="AS182" i="16"/>
  <c r="AU182" i="16"/>
  <c r="AV182" i="16"/>
  <c r="A183" i="16"/>
  <c r="B183" i="16"/>
  <c r="D183" i="16"/>
  <c r="E183" i="16"/>
  <c r="J183" i="16"/>
  <c r="K183" i="16"/>
  <c r="L183" i="16"/>
  <c r="N183" i="16"/>
  <c r="O183" i="16"/>
  <c r="V183" i="16"/>
  <c r="W183" i="16"/>
  <c r="Z183" i="16"/>
  <c r="AI183" i="16"/>
  <c r="AJ183" i="16"/>
  <c r="AN183" i="16"/>
  <c r="AO183" i="16"/>
  <c r="AP183" i="16"/>
  <c r="AR183" i="16"/>
  <c r="AS183" i="16"/>
  <c r="AU183" i="16"/>
  <c r="AV183" i="16"/>
  <c r="A184" i="16"/>
  <c r="B184" i="16"/>
  <c r="D184" i="16"/>
  <c r="E184" i="16"/>
  <c r="J184" i="16"/>
  <c r="K184" i="16"/>
  <c r="L184" i="16"/>
  <c r="N184" i="16"/>
  <c r="O184" i="16"/>
  <c r="V184" i="16"/>
  <c r="W184" i="16"/>
  <c r="Z184" i="16"/>
  <c r="AI184" i="16"/>
  <c r="AJ184" i="16"/>
  <c r="AN184" i="16"/>
  <c r="AO184" i="16"/>
  <c r="AP184" i="16"/>
  <c r="AR184" i="16"/>
  <c r="AS184" i="16"/>
  <c r="AU184" i="16"/>
  <c r="AV184" i="16"/>
  <c r="A185" i="16"/>
  <c r="B185" i="16"/>
  <c r="D185" i="16"/>
  <c r="E185" i="16"/>
  <c r="J185" i="16"/>
  <c r="K185" i="16"/>
  <c r="L185" i="16"/>
  <c r="N185" i="16"/>
  <c r="O185" i="16"/>
  <c r="V185" i="16"/>
  <c r="W185" i="16"/>
  <c r="Z185" i="16"/>
  <c r="AI185" i="16"/>
  <c r="AJ185" i="16"/>
  <c r="AN185" i="16"/>
  <c r="AO185" i="16"/>
  <c r="AP185" i="16"/>
  <c r="AR185" i="16"/>
  <c r="AS185" i="16"/>
  <c r="AU185" i="16"/>
  <c r="AV185" i="16"/>
  <c r="A186" i="16"/>
  <c r="B186" i="16"/>
  <c r="D186" i="16"/>
  <c r="E186" i="16"/>
  <c r="J186" i="16"/>
  <c r="K186" i="16"/>
  <c r="L186" i="16"/>
  <c r="N186" i="16"/>
  <c r="O186" i="16"/>
  <c r="V186" i="16"/>
  <c r="W186" i="16"/>
  <c r="Z186" i="16"/>
  <c r="AI186" i="16"/>
  <c r="AJ186" i="16"/>
  <c r="AN186" i="16"/>
  <c r="AO186" i="16"/>
  <c r="AP186" i="16"/>
  <c r="AR186" i="16"/>
  <c r="AS186" i="16"/>
  <c r="AU186" i="16"/>
  <c r="AV186" i="16"/>
  <c r="A187" i="16"/>
  <c r="B187" i="16"/>
  <c r="D187" i="16"/>
  <c r="E187" i="16"/>
  <c r="J187" i="16"/>
  <c r="K187" i="16"/>
  <c r="L187" i="16"/>
  <c r="N187" i="16"/>
  <c r="O187" i="16"/>
  <c r="V187" i="16"/>
  <c r="W187" i="16"/>
  <c r="Z187" i="16"/>
  <c r="AI187" i="16"/>
  <c r="AJ187" i="16"/>
  <c r="AN187" i="16"/>
  <c r="AO187" i="16"/>
  <c r="AP187" i="16"/>
  <c r="AR187" i="16"/>
  <c r="AS187" i="16"/>
  <c r="AU187" i="16"/>
  <c r="AV187" i="16"/>
  <c r="A188" i="16"/>
  <c r="B188" i="16"/>
  <c r="D188" i="16"/>
  <c r="E188" i="16"/>
  <c r="J188" i="16"/>
  <c r="K188" i="16"/>
  <c r="L188" i="16"/>
  <c r="N188" i="16"/>
  <c r="O188" i="16"/>
  <c r="V188" i="16"/>
  <c r="W188" i="16"/>
  <c r="Z188" i="16"/>
  <c r="AI188" i="16"/>
  <c r="AJ188" i="16"/>
  <c r="AN188" i="16"/>
  <c r="AO188" i="16"/>
  <c r="AP188" i="16"/>
  <c r="AR188" i="16"/>
  <c r="AS188" i="16"/>
  <c r="AU188" i="16"/>
  <c r="AV188" i="16"/>
  <c r="A189" i="16"/>
  <c r="B189" i="16"/>
  <c r="D189" i="16"/>
  <c r="E189" i="16"/>
  <c r="J189" i="16"/>
  <c r="K189" i="16"/>
  <c r="L189" i="16"/>
  <c r="N189" i="16"/>
  <c r="O189" i="16"/>
  <c r="V189" i="16"/>
  <c r="W189" i="16"/>
  <c r="Z189" i="16"/>
  <c r="AI189" i="16"/>
  <c r="AJ189" i="16"/>
  <c r="AN189" i="16"/>
  <c r="AO189" i="16"/>
  <c r="AP189" i="16"/>
  <c r="AR189" i="16"/>
  <c r="AS189" i="16"/>
  <c r="AU189" i="16"/>
  <c r="AV189" i="16"/>
  <c r="A190" i="16"/>
  <c r="B190" i="16"/>
  <c r="D190" i="16"/>
  <c r="E190" i="16"/>
  <c r="J190" i="16"/>
  <c r="K190" i="16"/>
  <c r="L190" i="16"/>
  <c r="N190" i="16"/>
  <c r="O190" i="16"/>
  <c r="V190" i="16"/>
  <c r="W190" i="16"/>
  <c r="Z190" i="16"/>
  <c r="AI190" i="16"/>
  <c r="AJ190" i="16"/>
  <c r="AN190" i="16"/>
  <c r="AO190" i="16"/>
  <c r="AP190" i="16"/>
  <c r="AR190" i="16"/>
  <c r="AS190" i="16"/>
  <c r="AU190" i="16"/>
  <c r="AV190" i="16"/>
  <c r="A191" i="16"/>
  <c r="B191" i="16"/>
  <c r="D191" i="16"/>
  <c r="E191" i="16"/>
  <c r="J191" i="16"/>
  <c r="K191" i="16"/>
  <c r="L191" i="16"/>
  <c r="N191" i="16"/>
  <c r="O191" i="16"/>
  <c r="V191" i="16"/>
  <c r="W191" i="16"/>
  <c r="Z191" i="16"/>
  <c r="AI191" i="16"/>
  <c r="AJ191" i="16"/>
  <c r="AN191" i="16"/>
  <c r="AO191" i="16"/>
  <c r="AP191" i="16"/>
  <c r="AR191" i="16"/>
  <c r="AS191" i="16"/>
  <c r="AU191" i="16"/>
  <c r="AV191" i="16"/>
  <c r="A192" i="16"/>
  <c r="B192" i="16"/>
  <c r="D192" i="16"/>
  <c r="E192" i="16"/>
  <c r="J192" i="16"/>
  <c r="K192" i="16"/>
  <c r="L192" i="16"/>
  <c r="N192" i="16"/>
  <c r="O192" i="16"/>
  <c r="V192" i="16"/>
  <c r="W192" i="16"/>
  <c r="Z192" i="16"/>
  <c r="AI192" i="16"/>
  <c r="AJ192" i="16"/>
  <c r="AN192" i="16"/>
  <c r="AO192" i="16"/>
  <c r="AP192" i="16"/>
  <c r="AR192" i="16"/>
  <c r="AS192" i="16"/>
  <c r="AU192" i="16"/>
  <c r="AV192" i="16"/>
  <c r="A193" i="16"/>
  <c r="B193" i="16"/>
  <c r="D193" i="16"/>
  <c r="E193" i="16"/>
  <c r="J193" i="16"/>
  <c r="K193" i="16"/>
  <c r="L193" i="16"/>
  <c r="N193" i="16"/>
  <c r="O193" i="16"/>
  <c r="V193" i="16"/>
  <c r="W193" i="16"/>
  <c r="Z193" i="16"/>
  <c r="AI193" i="16"/>
  <c r="AJ193" i="16"/>
  <c r="AN193" i="16"/>
  <c r="AO193" i="16"/>
  <c r="AP193" i="16"/>
  <c r="AR193" i="16"/>
  <c r="AS193" i="16"/>
  <c r="AU193" i="16"/>
  <c r="AV193" i="16"/>
  <c r="A194" i="16"/>
  <c r="B194" i="16"/>
  <c r="D194" i="16"/>
  <c r="E194" i="16"/>
  <c r="J194" i="16"/>
  <c r="K194" i="16"/>
  <c r="L194" i="16"/>
  <c r="N194" i="16"/>
  <c r="O194" i="16"/>
  <c r="V194" i="16"/>
  <c r="W194" i="16"/>
  <c r="Z194" i="16"/>
  <c r="AI194" i="16"/>
  <c r="AJ194" i="16"/>
  <c r="AN194" i="16"/>
  <c r="AO194" i="16"/>
  <c r="AP194" i="16"/>
  <c r="AR194" i="16"/>
  <c r="AS194" i="16"/>
  <c r="AU194" i="16"/>
  <c r="AV194" i="16"/>
  <c r="A195" i="16"/>
  <c r="B195" i="16"/>
  <c r="D195" i="16"/>
  <c r="E195" i="16"/>
  <c r="J195" i="16"/>
  <c r="K195" i="16"/>
  <c r="L195" i="16"/>
  <c r="N195" i="16"/>
  <c r="O195" i="16"/>
  <c r="V195" i="16"/>
  <c r="W195" i="16"/>
  <c r="Z195" i="16"/>
  <c r="AI195" i="16"/>
  <c r="AJ195" i="16"/>
  <c r="AN195" i="16"/>
  <c r="AO195" i="16"/>
  <c r="AP195" i="16"/>
  <c r="AR195" i="16"/>
  <c r="AS195" i="16"/>
  <c r="AU195" i="16"/>
  <c r="AV195" i="16"/>
  <c r="A196" i="16"/>
  <c r="B196" i="16"/>
  <c r="D196" i="16"/>
  <c r="E196" i="16"/>
  <c r="J196" i="16"/>
  <c r="K196" i="16"/>
  <c r="L196" i="16"/>
  <c r="N196" i="16"/>
  <c r="O196" i="16"/>
  <c r="V196" i="16"/>
  <c r="W196" i="16"/>
  <c r="Z196" i="16"/>
  <c r="AI196" i="16"/>
  <c r="AJ196" i="16"/>
  <c r="AN196" i="16"/>
  <c r="AO196" i="16"/>
  <c r="AP196" i="16"/>
  <c r="AR196" i="16"/>
  <c r="AS196" i="16"/>
  <c r="AU196" i="16"/>
  <c r="AV196" i="16"/>
  <c r="A197" i="16"/>
  <c r="B197" i="16"/>
  <c r="D197" i="16"/>
  <c r="E197" i="16"/>
  <c r="J197" i="16"/>
  <c r="K197" i="16"/>
  <c r="L197" i="16"/>
  <c r="N197" i="16"/>
  <c r="O197" i="16"/>
  <c r="V197" i="16"/>
  <c r="W197" i="16"/>
  <c r="Z197" i="16"/>
  <c r="AI197" i="16"/>
  <c r="AJ197" i="16"/>
  <c r="AN197" i="16"/>
  <c r="AO197" i="16"/>
  <c r="AP197" i="16"/>
  <c r="AR197" i="16"/>
  <c r="AS197" i="16"/>
  <c r="AU197" i="16"/>
  <c r="AV197" i="16"/>
  <c r="A198" i="16"/>
  <c r="B198" i="16"/>
  <c r="D198" i="16"/>
  <c r="E198" i="16"/>
  <c r="J198" i="16"/>
  <c r="K198" i="16"/>
  <c r="L198" i="16"/>
  <c r="N198" i="16"/>
  <c r="O198" i="16"/>
  <c r="V198" i="16"/>
  <c r="W198" i="16"/>
  <c r="Z198" i="16"/>
  <c r="AI198" i="16"/>
  <c r="AJ198" i="16"/>
  <c r="AN198" i="16"/>
  <c r="AO198" i="16"/>
  <c r="AP198" i="16"/>
  <c r="AR198" i="16"/>
  <c r="AS198" i="16"/>
  <c r="AU198" i="16"/>
  <c r="AV198" i="16"/>
  <c r="A199" i="16"/>
  <c r="B199" i="16"/>
  <c r="D199" i="16"/>
  <c r="E199" i="16"/>
  <c r="J199" i="16"/>
  <c r="K199" i="16"/>
  <c r="L199" i="16"/>
  <c r="N199" i="16"/>
  <c r="O199" i="16"/>
  <c r="V199" i="16"/>
  <c r="W199" i="16"/>
  <c r="Z199" i="16"/>
  <c r="AI199" i="16"/>
  <c r="AJ199" i="16"/>
  <c r="AN199" i="16"/>
  <c r="AO199" i="16"/>
  <c r="AP199" i="16"/>
  <c r="AR199" i="16"/>
  <c r="AS199" i="16"/>
  <c r="AU199" i="16"/>
  <c r="AV199" i="16"/>
  <c r="A200" i="16"/>
  <c r="B200" i="16"/>
  <c r="D200" i="16"/>
  <c r="E200" i="16"/>
  <c r="J200" i="16"/>
  <c r="K200" i="16"/>
  <c r="L200" i="16"/>
  <c r="N200" i="16"/>
  <c r="O200" i="16"/>
  <c r="V200" i="16"/>
  <c r="W200" i="16"/>
  <c r="Z200" i="16"/>
  <c r="AI200" i="16"/>
  <c r="AJ200" i="16"/>
  <c r="AN200" i="16"/>
  <c r="AO200" i="16"/>
  <c r="AP200" i="16"/>
  <c r="AR200" i="16"/>
  <c r="AS200" i="16"/>
  <c r="AU200" i="16"/>
  <c r="AV200" i="16"/>
  <c r="A201" i="16"/>
  <c r="B201" i="16"/>
  <c r="D201" i="16"/>
  <c r="E201" i="16"/>
  <c r="J201" i="16"/>
  <c r="K201" i="16"/>
  <c r="L201" i="16"/>
  <c r="N201" i="16"/>
  <c r="O201" i="16"/>
  <c r="V201" i="16"/>
  <c r="W201" i="16"/>
  <c r="Z201" i="16"/>
  <c r="AI201" i="16"/>
  <c r="AJ201" i="16"/>
  <c r="AN201" i="16"/>
  <c r="AO201" i="16"/>
  <c r="AP201" i="16"/>
  <c r="AR201" i="16"/>
  <c r="AS201" i="16"/>
  <c r="AU201" i="16"/>
  <c r="AV201" i="16"/>
  <c r="A202" i="16"/>
  <c r="B202" i="16"/>
  <c r="D202" i="16"/>
  <c r="E202" i="16"/>
  <c r="J202" i="16"/>
  <c r="K202" i="16"/>
  <c r="L202" i="16"/>
  <c r="N202" i="16"/>
  <c r="O202" i="16"/>
  <c r="V202" i="16"/>
  <c r="W202" i="16"/>
  <c r="Z202" i="16"/>
  <c r="AI202" i="16"/>
  <c r="AJ202" i="16"/>
  <c r="AN202" i="16"/>
  <c r="AO202" i="16"/>
  <c r="AP202" i="16"/>
  <c r="AR202" i="16"/>
  <c r="AS202" i="16"/>
  <c r="AU202" i="16"/>
  <c r="AV202" i="16"/>
  <c r="A203" i="16"/>
  <c r="B203" i="16"/>
  <c r="D203" i="16"/>
  <c r="E203" i="16"/>
  <c r="J203" i="16"/>
  <c r="K203" i="16"/>
  <c r="L203" i="16"/>
  <c r="N203" i="16"/>
  <c r="O203" i="16"/>
  <c r="V203" i="16"/>
  <c r="W203" i="16"/>
  <c r="Z203" i="16"/>
  <c r="AI203" i="16"/>
  <c r="AJ203" i="16"/>
  <c r="AN203" i="16"/>
  <c r="AO203" i="16"/>
  <c r="AP203" i="16"/>
  <c r="AR203" i="16"/>
  <c r="AS203" i="16"/>
  <c r="AU203" i="16"/>
  <c r="AV203" i="16"/>
  <c r="A204" i="16"/>
  <c r="B204" i="16"/>
  <c r="D204" i="16"/>
  <c r="E204" i="16"/>
  <c r="J204" i="16"/>
  <c r="K204" i="16"/>
  <c r="L204" i="16"/>
  <c r="N204" i="16"/>
  <c r="O204" i="16"/>
  <c r="V204" i="16"/>
  <c r="W204" i="16"/>
  <c r="Z204" i="16"/>
  <c r="AI204" i="16"/>
  <c r="AJ204" i="16"/>
  <c r="AN204" i="16"/>
  <c r="AO204" i="16"/>
  <c r="AP204" i="16"/>
  <c r="AR204" i="16"/>
  <c r="AS204" i="16"/>
  <c r="AU204" i="16"/>
  <c r="AV204" i="16"/>
  <c r="A205" i="16"/>
  <c r="B205" i="16"/>
  <c r="D205" i="16"/>
  <c r="E205" i="16"/>
  <c r="J205" i="16"/>
  <c r="K205" i="16"/>
  <c r="L205" i="16"/>
  <c r="N205" i="16"/>
  <c r="O205" i="16"/>
  <c r="V205" i="16"/>
  <c r="W205" i="16"/>
  <c r="Z205" i="16"/>
  <c r="AI205" i="16"/>
  <c r="AJ205" i="16"/>
  <c r="AN205" i="16"/>
  <c r="AO205" i="16"/>
  <c r="AP205" i="16"/>
  <c r="AR205" i="16"/>
  <c r="AS205" i="16"/>
  <c r="AU205" i="16"/>
  <c r="AV205" i="16"/>
  <c r="A206" i="16"/>
  <c r="B206" i="16"/>
  <c r="D206" i="16"/>
  <c r="E206" i="16"/>
  <c r="J206" i="16"/>
  <c r="K206" i="16"/>
  <c r="L206" i="16"/>
  <c r="N206" i="16"/>
  <c r="O206" i="16"/>
  <c r="V206" i="16"/>
  <c r="W206" i="16"/>
  <c r="Z206" i="16"/>
  <c r="AI206" i="16"/>
  <c r="AJ206" i="16"/>
  <c r="AN206" i="16"/>
  <c r="AO206" i="16"/>
  <c r="AP206" i="16"/>
  <c r="AR206" i="16"/>
  <c r="AS206" i="16"/>
  <c r="AU206" i="16"/>
  <c r="AV206" i="16"/>
  <c r="A207" i="16"/>
  <c r="B207" i="16"/>
  <c r="D207" i="16"/>
  <c r="E207" i="16"/>
  <c r="J207" i="16"/>
  <c r="K207" i="16"/>
  <c r="L207" i="16"/>
  <c r="N207" i="16"/>
  <c r="O207" i="16"/>
  <c r="V207" i="16"/>
  <c r="W207" i="16"/>
  <c r="Z207" i="16"/>
  <c r="AI207" i="16"/>
  <c r="AJ207" i="16"/>
  <c r="AN207" i="16"/>
  <c r="AO207" i="16"/>
  <c r="AP207" i="16"/>
  <c r="AR207" i="16"/>
  <c r="AS207" i="16"/>
  <c r="AU207" i="16"/>
  <c r="AV207" i="16"/>
  <c r="A208" i="16"/>
  <c r="B208" i="16"/>
  <c r="D208" i="16"/>
  <c r="E208" i="16"/>
  <c r="J208" i="16"/>
  <c r="K208" i="16"/>
  <c r="L208" i="16"/>
  <c r="N208" i="16"/>
  <c r="O208" i="16"/>
  <c r="V208" i="16"/>
  <c r="W208" i="16"/>
  <c r="Z208" i="16"/>
  <c r="AI208" i="16"/>
  <c r="AJ208" i="16"/>
  <c r="AN208" i="16"/>
  <c r="AO208" i="16"/>
  <c r="AP208" i="16"/>
  <c r="AR208" i="16"/>
  <c r="AS208" i="16"/>
  <c r="AU208" i="16"/>
  <c r="AV208" i="16"/>
  <c r="A209" i="16"/>
  <c r="B209" i="16"/>
  <c r="D209" i="16"/>
  <c r="E209" i="16"/>
  <c r="J209" i="16"/>
  <c r="K209" i="16"/>
  <c r="L209" i="16"/>
  <c r="N209" i="16"/>
  <c r="O209" i="16"/>
  <c r="V209" i="16"/>
  <c r="W209" i="16"/>
  <c r="Z209" i="16"/>
  <c r="AI209" i="16"/>
  <c r="AJ209" i="16"/>
  <c r="AN209" i="16"/>
  <c r="AO209" i="16"/>
  <c r="AP209" i="16"/>
  <c r="AR209" i="16"/>
  <c r="AS209" i="16"/>
  <c r="AU209" i="16"/>
  <c r="AV209" i="16"/>
  <c r="A210" i="16"/>
  <c r="B210" i="16"/>
  <c r="D210" i="16"/>
  <c r="E210" i="16"/>
  <c r="J210" i="16"/>
  <c r="K210" i="16"/>
  <c r="L210" i="16"/>
  <c r="N210" i="16"/>
  <c r="O210" i="16"/>
  <c r="V210" i="16"/>
  <c r="W210" i="16"/>
  <c r="Z210" i="16"/>
  <c r="AI210" i="16"/>
  <c r="AJ210" i="16"/>
  <c r="AN210" i="16"/>
  <c r="AO210" i="16"/>
  <c r="AP210" i="16"/>
  <c r="AR210" i="16"/>
  <c r="AS210" i="16"/>
  <c r="AU210" i="16"/>
  <c r="AV210" i="16"/>
  <c r="A211" i="16"/>
  <c r="B211" i="16"/>
  <c r="D211" i="16"/>
  <c r="E211" i="16"/>
  <c r="J211" i="16"/>
  <c r="K211" i="16"/>
  <c r="L211" i="16"/>
  <c r="N211" i="16"/>
  <c r="O211" i="16"/>
  <c r="V211" i="16"/>
  <c r="W211" i="16"/>
  <c r="Z211" i="16"/>
  <c r="AI211" i="16"/>
  <c r="AJ211" i="16"/>
  <c r="AN211" i="16"/>
  <c r="AO211" i="16"/>
  <c r="AP211" i="16"/>
  <c r="AR211" i="16"/>
  <c r="AS211" i="16"/>
  <c r="AU211" i="16"/>
  <c r="AV211" i="16"/>
  <c r="A212" i="16"/>
  <c r="B212" i="16"/>
  <c r="D212" i="16"/>
  <c r="E212" i="16"/>
  <c r="J212" i="16"/>
  <c r="K212" i="16"/>
  <c r="L212" i="16"/>
  <c r="N212" i="16"/>
  <c r="O212" i="16"/>
  <c r="V212" i="16"/>
  <c r="W212" i="16"/>
  <c r="Z212" i="16"/>
  <c r="AI212" i="16"/>
  <c r="AJ212" i="16"/>
  <c r="AN212" i="16"/>
  <c r="AO212" i="16"/>
  <c r="AP212" i="16"/>
  <c r="AR212" i="16"/>
  <c r="AS212" i="16"/>
  <c r="AU212" i="16"/>
  <c r="AV212" i="16"/>
  <c r="A213" i="16"/>
  <c r="B213" i="16"/>
  <c r="D213" i="16"/>
  <c r="E213" i="16"/>
  <c r="J213" i="16"/>
  <c r="K213" i="16"/>
  <c r="L213" i="16"/>
  <c r="N213" i="16"/>
  <c r="O213" i="16"/>
  <c r="V213" i="16"/>
  <c r="W213" i="16"/>
  <c r="Z213" i="16"/>
  <c r="AI213" i="16"/>
  <c r="AJ213" i="16"/>
  <c r="AN213" i="16"/>
  <c r="AO213" i="16"/>
  <c r="AP213" i="16"/>
  <c r="AR213" i="16"/>
  <c r="AS213" i="16"/>
  <c r="AU213" i="16"/>
  <c r="AV213" i="16"/>
  <c r="A214" i="16"/>
  <c r="B214" i="16"/>
  <c r="D214" i="16"/>
  <c r="E214" i="16"/>
  <c r="J214" i="16"/>
  <c r="K214" i="16"/>
  <c r="L214" i="16"/>
  <c r="N214" i="16"/>
  <c r="O214" i="16"/>
  <c r="V214" i="16"/>
  <c r="W214" i="16"/>
  <c r="Z214" i="16"/>
  <c r="AI214" i="16"/>
  <c r="AJ214" i="16"/>
  <c r="AN214" i="16"/>
  <c r="AO214" i="16"/>
  <c r="AP214" i="16"/>
  <c r="AR214" i="16"/>
  <c r="AS214" i="16"/>
  <c r="AU214" i="16"/>
  <c r="AV214" i="16"/>
  <c r="A215" i="16"/>
  <c r="B215" i="16"/>
  <c r="D215" i="16"/>
  <c r="E215" i="16"/>
  <c r="J215" i="16"/>
  <c r="K215" i="16"/>
  <c r="L215" i="16"/>
  <c r="N215" i="16"/>
  <c r="O215" i="16"/>
  <c r="V215" i="16"/>
  <c r="W215" i="16"/>
  <c r="Z215" i="16"/>
  <c r="AI215" i="16"/>
  <c r="AJ215" i="16"/>
  <c r="AN215" i="16"/>
  <c r="AO215" i="16"/>
  <c r="AP215" i="16"/>
  <c r="AR215" i="16"/>
  <c r="AS215" i="16"/>
  <c r="AU215" i="16"/>
  <c r="AV215" i="16"/>
  <c r="A216" i="16"/>
  <c r="B216" i="16"/>
  <c r="D216" i="16"/>
  <c r="E216" i="16"/>
  <c r="J216" i="16"/>
  <c r="K216" i="16"/>
  <c r="L216" i="16"/>
  <c r="N216" i="16"/>
  <c r="O216" i="16"/>
  <c r="V216" i="16"/>
  <c r="W216" i="16"/>
  <c r="Z216" i="16"/>
  <c r="AI216" i="16"/>
  <c r="AJ216" i="16"/>
  <c r="AN216" i="16"/>
  <c r="AO216" i="16"/>
  <c r="AP216" i="16"/>
  <c r="AR216" i="16"/>
  <c r="AS216" i="16"/>
  <c r="AU216" i="16"/>
  <c r="AV216" i="16"/>
  <c r="A217" i="16"/>
  <c r="B217" i="16"/>
  <c r="D217" i="16"/>
  <c r="E217" i="16"/>
  <c r="J217" i="16"/>
  <c r="K217" i="16"/>
  <c r="L217" i="16"/>
  <c r="N217" i="16"/>
  <c r="O217" i="16"/>
  <c r="V217" i="16"/>
  <c r="W217" i="16"/>
  <c r="Z217" i="16"/>
  <c r="AI217" i="16"/>
  <c r="AJ217" i="16"/>
  <c r="AN217" i="16"/>
  <c r="AO217" i="16"/>
  <c r="AP217" i="16"/>
  <c r="AR217" i="16"/>
  <c r="AS217" i="16"/>
  <c r="AU217" i="16"/>
  <c r="AV217" i="16"/>
  <c r="A218" i="16"/>
  <c r="B218" i="16"/>
  <c r="D218" i="16"/>
  <c r="E218" i="16"/>
  <c r="J218" i="16"/>
  <c r="K218" i="16"/>
  <c r="L218" i="16"/>
  <c r="N218" i="16"/>
  <c r="O218" i="16"/>
  <c r="V218" i="16"/>
  <c r="W218" i="16"/>
  <c r="Z218" i="16"/>
  <c r="AI218" i="16"/>
  <c r="AJ218" i="16"/>
  <c r="AN218" i="16"/>
  <c r="AO218" i="16"/>
  <c r="AP218" i="16"/>
  <c r="AR218" i="16"/>
  <c r="AS218" i="16"/>
  <c r="AU218" i="16"/>
  <c r="AV218" i="16"/>
  <c r="A219" i="16"/>
  <c r="B219" i="16"/>
  <c r="D219" i="16"/>
  <c r="E219" i="16"/>
  <c r="J219" i="16"/>
  <c r="K219" i="16"/>
  <c r="L219" i="16"/>
  <c r="N219" i="16"/>
  <c r="O219" i="16"/>
  <c r="V219" i="16"/>
  <c r="W219" i="16"/>
  <c r="Z219" i="16"/>
  <c r="AI219" i="16"/>
  <c r="AJ219" i="16"/>
  <c r="AN219" i="16"/>
  <c r="AO219" i="16"/>
  <c r="AP219" i="16"/>
  <c r="AR219" i="16"/>
  <c r="AS219" i="16"/>
  <c r="AU219" i="16"/>
  <c r="AV219" i="16"/>
  <c r="A220" i="16"/>
  <c r="B220" i="16"/>
  <c r="D220" i="16"/>
  <c r="E220" i="16"/>
  <c r="J220" i="16"/>
  <c r="K220" i="16"/>
  <c r="L220" i="16"/>
  <c r="N220" i="16"/>
  <c r="O220" i="16"/>
  <c r="V220" i="16"/>
  <c r="W220" i="16"/>
  <c r="Z220" i="16"/>
  <c r="AI220" i="16"/>
  <c r="AJ220" i="16"/>
  <c r="AN220" i="16"/>
  <c r="AO220" i="16"/>
  <c r="AP220" i="16"/>
  <c r="AR220" i="16"/>
  <c r="AS220" i="16"/>
  <c r="AU220" i="16"/>
  <c r="AV220" i="16"/>
  <c r="A221" i="16"/>
  <c r="B221" i="16"/>
  <c r="D221" i="16"/>
  <c r="E221" i="16"/>
  <c r="J221" i="16"/>
  <c r="K221" i="16"/>
  <c r="L221" i="16"/>
  <c r="N221" i="16"/>
  <c r="O221" i="16"/>
  <c r="V221" i="16"/>
  <c r="W221" i="16"/>
  <c r="Z221" i="16"/>
  <c r="AI221" i="16"/>
  <c r="AJ221" i="16"/>
  <c r="AN221" i="16"/>
  <c r="AO221" i="16"/>
  <c r="AP221" i="16"/>
  <c r="AR221" i="16"/>
  <c r="AS221" i="16"/>
  <c r="AU221" i="16"/>
  <c r="AV221" i="16"/>
  <c r="A222" i="16"/>
  <c r="B222" i="16"/>
  <c r="D222" i="16"/>
  <c r="E222" i="16"/>
  <c r="J222" i="16"/>
  <c r="K222" i="16"/>
  <c r="L222" i="16"/>
  <c r="N222" i="16"/>
  <c r="O222" i="16"/>
  <c r="V222" i="16"/>
  <c r="W222" i="16"/>
  <c r="Z222" i="16"/>
  <c r="AI222" i="16"/>
  <c r="AJ222" i="16"/>
  <c r="AN222" i="16"/>
  <c r="AO222" i="16"/>
  <c r="AP222" i="16"/>
  <c r="AR222" i="16"/>
  <c r="AS222" i="16"/>
  <c r="AU222" i="16"/>
  <c r="AV222" i="16"/>
  <c r="A223" i="16"/>
  <c r="B223" i="16"/>
  <c r="D223" i="16"/>
  <c r="E223" i="16"/>
  <c r="J223" i="16"/>
  <c r="K223" i="16"/>
  <c r="L223" i="16"/>
  <c r="N223" i="16"/>
  <c r="O223" i="16"/>
  <c r="V223" i="16"/>
  <c r="W223" i="16"/>
  <c r="Z223" i="16"/>
  <c r="AI223" i="16"/>
  <c r="AJ223" i="16"/>
  <c r="AN223" i="16"/>
  <c r="AO223" i="16"/>
  <c r="AP223" i="16"/>
  <c r="AR223" i="16"/>
  <c r="AS223" i="16"/>
  <c r="AU223" i="16"/>
  <c r="AV223" i="16"/>
  <c r="A224" i="16"/>
  <c r="B224" i="16"/>
  <c r="D224" i="16"/>
  <c r="E224" i="16"/>
  <c r="J224" i="16"/>
  <c r="K224" i="16"/>
  <c r="L224" i="16"/>
  <c r="N224" i="16"/>
  <c r="O224" i="16"/>
  <c r="V224" i="16"/>
  <c r="W224" i="16"/>
  <c r="Z224" i="16"/>
  <c r="AI224" i="16"/>
  <c r="AJ224" i="16"/>
  <c r="AN224" i="16"/>
  <c r="AO224" i="16"/>
  <c r="AP224" i="16"/>
  <c r="AR224" i="16"/>
  <c r="AS224" i="16"/>
  <c r="AU224" i="16"/>
  <c r="AV224" i="16"/>
  <c r="A225" i="16"/>
  <c r="B225" i="16"/>
  <c r="D225" i="16"/>
  <c r="E225" i="16"/>
  <c r="J225" i="16"/>
  <c r="K225" i="16"/>
  <c r="L225" i="16"/>
  <c r="N225" i="16"/>
  <c r="O225" i="16"/>
  <c r="V225" i="16"/>
  <c r="W225" i="16"/>
  <c r="Z225" i="16"/>
  <c r="AI225" i="16"/>
  <c r="AJ225" i="16"/>
  <c r="AN225" i="16"/>
  <c r="AO225" i="16"/>
  <c r="AP225" i="16"/>
  <c r="AR225" i="16"/>
  <c r="AS225" i="16"/>
  <c r="AU225" i="16"/>
  <c r="AV225" i="16"/>
  <c r="A226" i="16"/>
  <c r="B226" i="16"/>
  <c r="D226" i="16"/>
  <c r="E226" i="16"/>
  <c r="J226" i="16"/>
  <c r="K226" i="16"/>
  <c r="L226" i="16"/>
  <c r="N226" i="16"/>
  <c r="O226" i="16"/>
  <c r="V226" i="16"/>
  <c r="W226" i="16"/>
  <c r="Z226" i="16"/>
  <c r="AI226" i="16"/>
  <c r="AJ226" i="16"/>
  <c r="AN226" i="16"/>
  <c r="AO226" i="16"/>
  <c r="AP226" i="16"/>
  <c r="AR226" i="16"/>
  <c r="AS226" i="16"/>
  <c r="AU226" i="16"/>
  <c r="AV226" i="16"/>
  <c r="A227" i="16"/>
  <c r="B227" i="16"/>
  <c r="D227" i="16"/>
  <c r="E227" i="16"/>
  <c r="J227" i="16"/>
  <c r="K227" i="16"/>
  <c r="L227" i="16"/>
  <c r="N227" i="16"/>
  <c r="O227" i="16"/>
  <c r="V227" i="16"/>
  <c r="W227" i="16"/>
  <c r="Z227" i="16"/>
  <c r="AI227" i="16"/>
  <c r="AJ227" i="16"/>
  <c r="AN227" i="16"/>
  <c r="AO227" i="16"/>
  <c r="AP227" i="16"/>
  <c r="AR227" i="16"/>
  <c r="AS227" i="16"/>
  <c r="AU227" i="16"/>
  <c r="AV227" i="16"/>
  <c r="A228" i="16"/>
  <c r="B228" i="16"/>
  <c r="D228" i="16"/>
  <c r="E228" i="16"/>
  <c r="J228" i="16"/>
  <c r="K228" i="16"/>
  <c r="L228" i="16"/>
  <c r="N228" i="16"/>
  <c r="O228" i="16"/>
  <c r="V228" i="16"/>
  <c r="W228" i="16"/>
  <c r="Z228" i="16"/>
  <c r="AI228" i="16"/>
  <c r="AJ228" i="16"/>
  <c r="AN228" i="16"/>
  <c r="AO228" i="16"/>
  <c r="AP228" i="16"/>
  <c r="AR228" i="16"/>
  <c r="AS228" i="16"/>
  <c r="AU228" i="16"/>
  <c r="AV228" i="16"/>
  <c r="A229" i="16"/>
  <c r="B229" i="16"/>
  <c r="D229" i="16"/>
  <c r="E229" i="16"/>
  <c r="J229" i="16"/>
  <c r="K229" i="16"/>
  <c r="L229" i="16"/>
  <c r="N229" i="16"/>
  <c r="O229" i="16"/>
  <c r="V229" i="16"/>
  <c r="W229" i="16"/>
  <c r="Z229" i="16"/>
  <c r="AI229" i="16"/>
  <c r="AJ229" i="16"/>
  <c r="AN229" i="16"/>
  <c r="AO229" i="16"/>
  <c r="AP229" i="16"/>
  <c r="AR229" i="16"/>
  <c r="AS229" i="16"/>
  <c r="AU229" i="16"/>
  <c r="AV229" i="16"/>
  <c r="A230" i="16"/>
  <c r="B230" i="16"/>
  <c r="D230" i="16"/>
  <c r="E230" i="16"/>
  <c r="J230" i="16"/>
  <c r="K230" i="16"/>
  <c r="L230" i="16"/>
  <c r="N230" i="16"/>
  <c r="O230" i="16"/>
  <c r="V230" i="16"/>
  <c r="W230" i="16"/>
  <c r="Z230" i="16"/>
  <c r="AI230" i="16"/>
  <c r="AJ230" i="16"/>
  <c r="AN230" i="16"/>
  <c r="AO230" i="16"/>
  <c r="AP230" i="16"/>
  <c r="AR230" i="16"/>
  <c r="AS230" i="16"/>
  <c r="AU230" i="16"/>
  <c r="AV230" i="16"/>
  <c r="A231" i="16"/>
  <c r="B231" i="16"/>
  <c r="D231" i="16"/>
  <c r="E231" i="16"/>
  <c r="J231" i="16"/>
  <c r="K231" i="16"/>
  <c r="L231" i="16"/>
  <c r="N231" i="16"/>
  <c r="O231" i="16"/>
  <c r="V231" i="16"/>
  <c r="W231" i="16"/>
  <c r="Z231" i="16"/>
  <c r="AI231" i="16"/>
  <c r="AJ231" i="16"/>
  <c r="AN231" i="16"/>
  <c r="AO231" i="16"/>
  <c r="AP231" i="16"/>
  <c r="AR231" i="16"/>
  <c r="AS231" i="16"/>
  <c r="AU231" i="16"/>
  <c r="AV231" i="16"/>
  <c r="A232" i="16"/>
  <c r="B232" i="16"/>
  <c r="D232" i="16"/>
  <c r="E232" i="16"/>
  <c r="J232" i="16"/>
  <c r="K232" i="16"/>
  <c r="L232" i="16"/>
  <c r="N232" i="16"/>
  <c r="O232" i="16"/>
  <c r="V232" i="16"/>
  <c r="W232" i="16"/>
  <c r="Z232" i="16"/>
  <c r="AI232" i="16"/>
  <c r="AJ232" i="16"/>
  <c r="AN232" i="16"/>
  <c r="AO232" i="16"/>
  <c r="AP232" i="16"/>
  <c r="AR232" i="16"/>
  <c r="AS232" i="16"/>
  <c r="AU232" i="16"/>
  <c r="AV232" i="16"/>
  <c r="A233" i="16"/>
  <c r="B233" i="16"/>
  <c r="D233" i="16"/>
  <c r="E233" i="16"/>
  <c r="J233" i="16"/>
  <c r="K233" i="16"/>
  <c r="L233" i="16"/>
  <c r="N233" i="16"/>
  <c r="O233" i="16"/>
  <c r="V233" i="16"/>
  <c r="W233" i="16"/>
  <c r="Z233" i="16"/>
  <c r="AI233" i="16"/>
  <c r="AJ233" i="16"/>
  <c r="AN233" i="16"/>
  <c r="AO233" i="16"/>
  <c r="AP233" i="16"/>
  <c r="AR233" i="16"/>
  <c r="AS233" i="16"/>
  <c r="AU233" i="16"/>
  <c r="AV233" i="16"/>
  <c r="A234" i="16"/>
  <c r="B234" i="16"/>
  <c r="D234" i="16"/>
  <c r="E234" i="16"/>
  <c r="J234" i="16"/>
  <c r="K234" i="16"/>
  <c r="L234" i="16"/>
  <c r="N234" i="16"/>
  <c r="O234" i="16"/>
  <c r="V234" i="16"/>
  <c r="W234" i="16"/>
  <c r="Z234" i="16"/>
  <c r="AI234" i="16"/>
  <c r="AJ234" i="16"/>
  <c r="AN234" i="16"/>
  <c r="AO234" i="16"/>
  <c r="AP234" i="16"/>
  <c r="AR234" i="16"/>
  <c r="AS234" i="16"/>
  <c r="AU234" i="16"/>
  <c r="AV234" i="16"/>
  <c r="A235" i="16"/>
  <c r="B235" i="16"/>
  <c r="D235" i="16"/>
  <c r="E235" i="16"/>
  <c r="J235" i="16"/>
  <c r="K235" i="16"/>
  <c r="L235" i="16"/>
  <c r="N235" i="16"/>
  <c r="O235" i="16"/>
  <c r="V235" i="16"/>
  <c r="W235" i="16"/>
  <c r="Z235" i="16"/>
  <c r="AI235" i="16"/>
  <c r="AJ235" i="16"/>
  <c r="AN235" i="16"/>
  <c r="AO235" i="16"/>
  <c r="AP235" i="16"/>
  <c r="AR235" i="16"/>
  <c r="AS235" i="16"/>
  <c r="AU235" i="16"/>
  <c r="AV235" i="16"/>
  <c r="A236" i="16"/>
  <c r="B236" i="16"/>
  <c r="D236" i="16"/>
  <c r="E236" i="16"/>
  <c r="J236" i="16"/>
  <c r="K236" i="16"/>
  <c r="L236" i="16"/>
  <c r="N236" i="16"/>
  <c r="O236" i="16"/>
  <c r="V236" i="16"/>
  <c r="W236" i="16"/>
  <c r="Z236" i="16"/>
  <c r="AI236" i="16"/>
  <c r="AJ236" i="16"/>
  <c r="AN236" i="16"/>
  <c r="AO236" i="16"/>
  <c r="AP236" i="16"/>
  <c r="AR236" i="16"/>
  <c r="AS236" i="16"/>
  <c r="AU236" i="16"/>
  <c r="AV236" i="16"/>
  <c r="A237" i="16"/>
  <c r="B237" i="16"/>
  <c r="D237" i="16"/>
  <c r="E237" i="16"/>
  <c r="J237" i="16"/>
  <c r="K237" i="16"/>
  <c r="L237" i="16"/>
  <c r="N237" i="16"/>
  <c r="O237" i="16"/>
  <c r="V237" i="16"/>
  <c r="W237" i="16"/>
  <c r="Z237" i="16"/>
  <c r="AI237" i="16"/>
  <c r="AJ237" i="16"/>
  <c r="AN237" i="16"/>
  <c r="AO237" i="16"/>
  <c r="AP237" i="16"/>
  <c r="AR237" i="16"/>
  <c r="AS237" i="16"/>
  <c r="AU237" i="16"/>
  <c r="AV237" i="16"/>
  <c r="A238" i="16"/>
  <c r="B238" i="16"/>
  <c r="D238" i="16"/>
  <c r="E238" i="16"/>
  <c r="J238" i="16"/>
  <c r="K238" i="16"/>
  <c r="L238" i="16"/>
  <c r="N238" i="16"/>
  <c r="O238" i="16"/>
  <c r="V238" i="16"/>
  <c r="W238" i="16"/>
  <c r="Z238" i="16"/>
  <c r="AI238" i="16"/>
  <c r="AJ238" i="16"/>
  <c r="AN238" i="16"/>
  <c r="AO238" i="16"/>
  <c r="AP238" i="16"/>
  <c r="AR238" i="16"/>
  <c r="AS238" i="16"/>
  <c r="AU238" i="16"/>
  <c r="AV238" i="16"/>
  <c r="A239" i="16"/>
  <c r="B239" i="16"/>
  <c r="D239" i="16"/>
  <c r="E239" i="16"/>
  <c r="J239" i="16"/>
  <c r="K239" i="16"/>
  <c r="L239" i="16"/>
  <c r="N239" i="16"/>
  <c r="O239" i="16"/>
  <c r="V239" i="16"/>
  <c r="W239" i="16"/>
  <c r="Z239" i="16"/>
  <c r="AI239" i="16"/>
  <c r="AJ239" i="16"/>
  <c r="AN239" i="16"/>
  <c r="AO239" i="16"/>
  <c r="AP239" i="16"/>
  <c r="AR239" i="16"/>
  <c r="AS239" i="16"/>
  <c r="AU239" i="16"/>
  <c r="AV239" i="16"/>
  <c r="A240" i="16"/>
  <c r="B240" i="16"/>
  <c r="D240" i="16"/>
  <c r="E240" i="16"/>
  <c r="J240" i="16"/>
  <c r="K240" i="16"/>
  <c r="L240" i="16"/>
  <c r="N240" i="16"/>
  <c r="O240" i="16"/>
  <c r="V240" i="16"/>
  <c r="W240" i="16"/>
  <c r="Z240" i="16"/>
  <c r="AI240" i="16"/>
  <c r="AJ240" i="16"/>
  <c r="AN240" i="16"/>
  <c r="AO240" i="16"/>
  <c r="AP240" i="16"/>
  <c r="AR240" i="16"/>
  <c r="AS240" i="16"/>
  <c r="AU240" i="16"/>
  <c r="AV240" i="16"/>
  <c r="A241" i="16"/>
  <c r="B241" i="16"/>
  <c r="D241" i="16"/>
  <c r="E241" i="16"/>
  <c r="J241" i="16"/>
  <c r="K241" i="16"/>
  <c r="L241" i="16"/>
  <c r="N241" i="16"/>
  <c r="O241" i="16"/>
  <c r="V241" i="16"/>
  <c r="W241" i="16"/>
  <c r="Z241" i="16"/>
  <c r="AI241" i="16"/>
  <c r="AJ241" i="16"/>
  <c r="AN241" i="16"/>
  <c r="AO241" i="16"/>
  <c r="AP241" i="16"/>
  <c r="AR241" i="16"/>
  <c r="AS241" i="16"/>
  <c r="AU241" i="16"/>
  <c r="AV241" i="16"/>
  <c r="A242" i="16"/>
  <c r="B242" i="16"/>
  <c r="D242" i="16"/>
  <c r="E242" i="16"/>
  <c r="J242" i="16"/>
  <c r="K242" i="16"/>
  <c r="L242" i="16"/>
  <c r="N242" i="16"/>
  <c r="O242" i="16"/>
  <c r="V242" i="16"/>
  <c r="W242" i="16"/>
  <c r="Z242" i="16"/>
  <c r="AI242" i="16"/>
  <c r="AJ242" i="16"/>
  <c r="AN242" i="16"/>
  <c r="AO242" i="16"/>
  <c r="AP242" i="16"/>
  <c r="AR242" i="16"/>
  <c r="AS242" i="16"/>
  <c r="AU242" i="16"/>
  <c r="AV242" i="16"/>
  <c r="A243" i="16"/>
  <c r="B243" i="16"/>
  <c r="D243" i="16"/>
  <c r="E243" i="16"/>
  <c r="J243" i="16"/>
  <c r="K243" i="16"/>
  <c r="L243" i="16"/>
  <c r="N243" i="16"/>
  <c r="O243" i="16"/>
  <c r="V243" i="16"/>
  <c r="W243" i="16"/>
  <c r="Z243" i="16"/>
  <c r="AI243" i="16"/>
  <c r="AJ243" i="16"/>
  <c r="AN243" i="16"/>
  <c r="AO243" i="16"/>
  <c r="AP243" i="16"/>
  <c r="AR243" i="16"/>
  <c r="AS243" i="16"/>
  <c r="AU243" i="16"/>
  <c r="AV243" i="16"/>
  <c r="A244" i="16"/>
  <c r="B244" i="16"/>
  <c r="D244" i="16"/>
  <c r="E244" i="16"/>
  <c r="J244" i="16"/>
  <c r="K244" i="16"/>
  <c r="L244" i="16"/>
  <c r="N244" i="16"/>
  <c r="O244" i="16"/>
  <c r="V244" i="16"/>
  <c r="W244" i="16"/>
  <c r="Z244" i="16"/>
  <c r="AI244" i="16"/>
  <c r="AJ244" i="16"/>
  <c r="AN244" i="16"/>
  <c r="AO244" i="16"/>
  <c r="AP244" i="16"/>
  <c r="AR244" i="16"/>
  <c r="AS244" i="16"/>
  <c r="AU244" i="16"/>
  <c r="AV244" i="16"/>
  <c r="A245" i="16"/>
  <c r="B245" i="16"/>
  <c r="D245" i="16"/>
  <c r="E245" i="16"/>
  <c r="J245" i="16"/>
  <c r="K245" i="16"/>
  <c r="L245" i="16"/>
  <c r="N245" i="16"/>
  <c r="O245" i="16"/>
  <c r="V245" i="16"/>
  <c r="W245" i="16"/>
  <c r="Z245" i="16"/>
  <c r="AI245" i="16"/>
  <c r="AJ245" i="16"/>
  <c r="AN245" i="16"/>
  <c r="AO245" i="16"/>
  <c r="AP245" i="16"/>
  <c r="AR245" i="16"/>
  <c r="AS245" i="16"/>
  <c r="AU245" i="16"/>
  <c r="AV245" i="16"/>
  <c r="A246" i="16"/>
  <c r="B246" i="16"/>
  <c r="D246" i="16"/>
  <c r="E246" i="16"/>
  <c r="J246" i="16"/>
  <c r="K246" i="16"/>
  <c r="L246" i="16"/>
  <c r="N246" i="16"/>
  <c r="O246" i="16"/>
  <c r="V246" i="16"/>
  <c r="W246" i="16"/>
  <c r="Z246" i="16"/>
  <c r="AI246" i="16"/>
  <c r="AJ246" i="16"/>
  <c r="AN246" i="16"/>
  <c r="AO246" i="16"/>
  <c r="AP246" i="16"/>
  <c r="AR246" i="16"/>
  <c r="AS246" i="16"/>
  <c r="AU246" i="16"/>
  <c r="AV246" i="16"/>
  <c r="A247" i="16"/>
  <c r="B247" i="16"/>
  <c r="D247" i="16"/>
  <c r="E247" i="16"/>
  <c r="J247" i="16"/>
  <c r="K247" i="16"/>
  <c r="L247" i="16"/>
  <c r="N247" i="16"/>
  <c r="O247" i="16"/>
  <c r="V247" i="16"/>
  <c r="W247" i="16"/>
  <c r="Z247" i="16"/>
  <c r="AI247" i="16"/>
  <c r="AJ247" i="16"/>
  <c r="AN247" i="16"/>
  <c r="AO247" i="16"/>
  <c r="AP247" i="16"/>
  <c r="AR247" i="16"/>
  <c r="AS247" i="16"/>
  <c r="AU247" i="16"/>
  <c r="AV247" i="16"/>
  <c r="A248" i="16"/>
  <c r="B248" i="16"/>
  <c r="D248" i="16"/>
  <c r="E248" i="16"/>
  <c r="J248" i="16"/>
  <c r="K248" i="16"/>
  <c r="L248" i="16"/>
  <c r="N248" i="16"/>
  <c r="O248" i="16"/>
  <c r="V248" i="16"/>
  <c r="W248" i="16"/>
  <c r="Z248" i="16"/>
  <c r="AI248" i="16"/>
  <c r="AJ248" i="16"/>
  <c r="AN248" i="16"/>
  <c r="AO248" i="16"/>
  <c r="AP248" i="16"/>
  <c r="AR248" i="16"/>
  <c r="AS248" i="16"/>
  <c r="AU248" i="16"/>
  <c r="AV248" i="16"/>
  <c r="A249" i="16"/>
  <c r="B249" i="16"/>
  <c r="D249" i="16"/>
  <c r="E249" i="16"/>
  <c r="J249" i="16"/>
  <c r="K249" i="16"/>
  <c r="L249" i="16"/>
  <c r="N249" i="16"/>
  <c r="O249" i="16"/>
  <c r="V249" i="16"/>
  <c r="W249" i="16"/>
  <c r="Z249" i="16"/>
  <c r="AI249" i="16"/>
  <c r="AJ249" i="16"/>
  <c r="AN249" i="16"/>
  <c r="AO249" i="16"/>
  <c r="AP249" i="16"/>
  <c r="AR249" i="16"/>
  <c r="AS249" i="16"/>
  <c r="AU249" i="16"/>
  <c r="AV249" i="16"/>
  <c r="A250" i="16"/>
  <c r="B250" i="16"/>
  <c r="D250" i="16"/>
  <c r="E250" i="16"/>
  <c r="J250" i="16"/>
  <c r="K250" i="16"/>
  <c r="L250" i="16"/>
  <c r="N250" i="16"/>
  <c r="O250" i="16"/>
  <c r="V250" i="16"/>
  <c r="W250" i="16"/>
  <c r="Z250" i="16"/>
  <c r="AI250" i="16"/>
  <c r="AJ250" i="16"/>
  <c r="AN250" i="16"/>
  <c r="AO250" i="16"/>
  <c r="AP250" i="16"/>
  <c r="AR250" i="16"/>
  <c r="AS250" i="16"/>
  <c r="AU250" i="16"/>
  <c r="AV250" i="16"/>
  <c r="A251" i="16"/>
  <c r="B251" i="16"/>
  <c r="D251" i="16"/>
  <c r="E251" i="16"/>
  <c r="J251" i="16"/>
  <c r="K251" i="16"/>
  <c r="L251" i="16"/>
  <c r="N251" i="16"/>
  <c r="O251" i="16"/>
  <c r="V251" i="16"/>
  <c r="W251" i="16"/>
  <c r="Z251" i="16"/>
  <c r="AI251" i="16"/>
  <c r="AJ251" i="16"/>
  <c r="AN251" i="16"/>
  <c r="AO251" i="16"/>
  <c r="AP251" i="16"/>
  <c r="AR251" i="16"/>
  <c r="AS251" i="16"/>
  <c r="AU251" i="16"/>
  <c r="AV251" i="16"/>
  <c r="A252" i="16"/>
  <c r="B252" i="16"/>
  <c r="D252" i="16"/>
  <c r="E252" i="16"/>
  <c r="J252" i="16"/>
  <c r="K252" i="16"/>
  <c r="L252" i="16"/>
  <c r="N252" i="16"/>
  <c r="O252" i="16"/>
  <c r="V252" i="16"/>
  <c r="W252" i="16"/>
  <c r="Z252" i="16"/>
  <c r="AI252" i="16"/>
  <c r="AJ252" i="16"/>
  <c r="AN252" i="16"/>
  <c r="AO252" i="16"/>
  <c r="AP252" i="16"/>
  <c r="AR252" i="16"/>
  <c r="AS252" i="16"/>
  <c r="AU252" i="16"/>
  <c r="AV252" i="16"/>
  <c r="A253" i="16"/>
  <c r="B253" i="16"/>
  <c r="D253" i="16"/>
  <c r="E253" i="16"/>
  <c r="J253" i="16"/>
  <c r="K253" i="16"/>
  <c r="L253" i="16"/>
  <c r="N253" i="16"/>
  <c r="O253" i="16"/>
  <c r="V253" i="16"/>
  <c r="W253" i="16"/>
  <c r="Z253" i="16"/>
  <c r="AI253" i="16"/>
  <c r="AJ253" i="16"/>
  <c r="AN253" i="16"/>
  <c r="AO253" i="16"/>
  <c r="AP253" i="16"/>
  <c r="AR253" i="16"/>
  <c r="AS253" i="16"/>
  <c r="AU253" i="16"/>
  <c r="AV253" i="16"/>
  <c r="A254" i="16"/>
  <c r="B254" i="16"/>
  <c r="D254" i="16"/>
  <c r="E254" i="16"/>
  <c r="J254" i="16"/>
  <c r="K254" i="16"/>
  <c r="L254" i="16"/>
  <c r="N254" i="16"/>
  <c r="O254" i="16"/>
  <c r="V254" i="16"/>
  <c r="W254" i="16"/>
  <c r="Z254" i="16"/>
  <c r="AI254" i="16"/>
  <c r="AJ254" i="16"/>
  <c r="AN254" i="16"/>
  <c r="AO254" i="16"/>
  <c r="AP254" i="16"/>
  <c r="AR254" i="16"/>
  <c r="AS254" i="16"/>
  <c r="AU254" i="16"/>
  <c r="AV254" i="16"/>
  <c r="A255" i="16"/>
  <c r="B255" i="16"/>
  <c r="D255" i="16"/>
  <c r="E255" i="16"/>
  <c r="J255" i="16"/>
  <c r="K255" i="16"/>
  <c r="L255" i="16"/>
  <c r="N255" i="16"/>
  <c r="O255" i="16"/>
  <c r="V255" i="16"/>
  <c r="W255" i="16"/>
  <c r="Z255" i="16"/>
  <c r="AI255" i="16"/>
  <c r="AJ255" i="16"/>
  <c r="AN255" i="16"/>
  <c r="AO255" i="16"/>
  <c r="AP255" i="16"/>
  <c r="AR255" i="16"/>
  <c r="AS255" i="16"/>
  <c r="AU255" i="16"/>
  <c r="AV255" i="16"/>
  <c r="A256" i="16"/>
  <c r="B256" i="16"/>
  <c r="D256" i="16"/>
  <c r="E256" i="16"/>
  <c r="J256" i="16"/>
  <c r="K256" i="16"/>
  <c r="L256" i="16"/>
  <c r="N256" i="16"/>
  <c r="O256" i="16"/>
  <c r="V256" i="16"/>
  <c r="W256" i="16"/>
  <c r="Z256" i="16"/>
  <c r="AI256" i="16"/>
  <c r="AJ256" i="16"/>
  <c r="AN256" i="16"/>
  <c r="AO256" i="16"/>
  <c r="AP256" i="16"/>
  <c r="AR256" i="16"/>
  <c r="AS256" i="16"/>
  <c r="AU256" i="16"/>
  <c r="AV256" i="16"/>
  <c r="A257" i="16"/>
  <c r="B257" i="16"/>
  <c r="D257" i="16"/>
  <c r="E257" i="16"/>
  <c r="J257" i="16"/>
  <c r="K257" i="16"/>
  <c r="L257" i="16"/>
  <c r="N257" i="16"/>
  <c r="O257" i="16"/>
  <c r="V257" i="16"/>
  <c r="W257" i="16"/>
  <c r="Z257" i="16"/>
  <c r="AI257" i="16"/>
  <c r="AJ257" i="16"/>
  <c r="AN257" i="16"/>
  <c r="AO257" i="16"/>
  <c r="AP257" i="16"/>
  <c r="AR257" i="16"/>
  <c r="AS257" i="16"/>
  <c r="AU257" i="16"/>
  <c r="AV257" i="16"/>
  <c r="A258" i="16"/>
  <c r="B258" i="16"/>
  <c r="D258" i="16"/>
  <c r="E258" i="16"/>
  <c r="J258" i="16"/>
  <c r="K258" i="16"/>
  <c r="L258" i="16"/>
  <c r="N258" i="16"/>
  <c r="O258" i="16"/>
  <c r="V258" i="16"/>
  <c r="W258" i="16"/>
  <c r="Z258" i="16"/>
  <c r="AI258" i="16"/>
  <c r="AJ258" i="16"/>
  <c r="AN258" i="16"/>
  <c r="AO258" i="16"/>
  <c r="AP258" i="16"/>
  <c r="AR258" i="16"/>
  <c r="AS258" i="16"/>
  <c r="AU258" i="16"/>
  <c r="AV258" i="16"/>
  <c r="E259" i="16"/>
  <c r="K259" i="16"/>
  <c r="L259" i="16"/>
  <c r="E260" i="16"/>
  <c r="K260" i="16"/>
  <c r="L260" i="16"/>
  <c r="E261" i="16"/>
  <c r="K261" i="16"/>
  <c r="L261" i="16"/>
  <c r="E262" i="16"/>
  <c r="K262" i="16"/>
  <c r="L262" i="16"/>
  <c r="E263" i="16"/>
  <c r="K263" i="16"/>
  <c r="L263" i="16"/>
  <c r="E264" i="16"/>
  <c r="K264" i="16"/>
  <c r="L264" i="16"/>
  <c r="E265" i="16"/>
  <c r="K265" i="16"/>
  <c r="L265" i="16"/>
  <c r="E266" i="16"/>
  <c r="K266" i="16"/>
  <c r="L266" i="16"/>
  <c r="E267" i="16"/>
  <c r="L267" i="16"/>
  <c r="E268" i="16"/>
  <c r="L268" i="16"/>
  <c r="E269" i="16"/>
  <c r="L269" i="16"/>
  <c r="E270" i="16"/>
  <c r="L270" i="16"/>
  <c r="E271" i="16"/>
  <c r="L271" i="16"/>
  <c r="E272" i="16"/>
  <c r="L272" i="16"/>
  <c r="E273" i="16"/>
  <c r="L273" i="16"/>
  <c r="E274" i="16"/>
  <c r="L274" i="16"/>
  <c r="E275" i="16"/>
  <c r="L275" i="16"/>
  <c r="E276" i="16"/>
  <c r="L276" i="16"/>
  <c r="E277" i="16"/>
  <c r="L277" i="16"/>
  <c r="L278" i="16"/>
  <c r="L279" i="16"/>
  <c r="L280" i="16"/>
  <c r="L281" i="16"/>
  <c r="L282" i="16"/>
  <c r="L283" i="16"/>
  <c r="L284" i="16"/>
  <c r="L285" i="16"/>
  <c r="L286" i="16"/>
  <c r="L287" i="16"/>
  <c r="L288" i="16"/>
  <c r="L289" i="16"/>
  <c r="L290" i="16"/>
  <c r="L291" i="16"/>
  <c r="L292" i="16"/>
  <c r="L293" i="16"/>
  <c r="L294" i="16"/>
  <c r="L295" i="16"/>
  <c r="L296" i="16"/>
  <c r="L297" i="16"/>
  <c r="L298" i="16"/>
  <c r="L299" i="16"/>
  <c r="L300" i="16"/>
  <c r="L301" i="16"/>
  <c r="L302" i="16"/>
  <c r="L303" i="16"/>
  <c r="L304" i="16"/>
  <c r="L305" i="16"/>
  <c r="L306" i="16"/>
  <c r="L307" i="16"/>
  <c r="L308" i="16"/>
  <c r="L309" i="16"/>
  <c r="L310" i="16"/>
  <c r="L311" i="16"/>
  <c r="L312" i="16"/>
  <c r="L313" i="16"/>
  <c r="L314" i="16"/>
  <c r="L315" i="16"/>
  <c r="L316" i="16"/>
  <c r="L317" i="16"/>
  <c r="L318" i="16"/>
  <c r="L319" i="16"/>
  <c r="L320" i="16"/>
  <c r="L321" i="16"/>
  <c r="L322" i="16"/>
  <c r="L323" i="16"/>
  <c r="L324" i="16"/>
  <c r="L325" i="16"/>
  <c r="L326" i="16"/>
  <c r="L327" i="16"/>
  <c r="L328" i="16"/>
  <c r="L329" i="16"/>
  <c r="L330" i="16"/>
  <c r="B5" i="5"/>
  <c r="P6" i="5"/>
  <c r="R6" i="5"/>
  <c r="R6" i="5" a="1"/>
  <c r="S6" i="5"/>
  <c r="AE6" i="5"/>
  <c r="AE6" i="5" a="1"/>
  <c r="B7" i="5"/>
  <c r="C7" i="5"/>
  <c r="E7" i="5"/>
  <c r="G7" i="5"/>
  <c r="H7" i="5"/>
  <c r="J7" i="5"/>
  <c r="K7" i="5"/>
  <c r="N7" i="5"/>
  <c r="P7" i="5"/>
  <c r="R7" i="5"/>
  <c r="S7" i="5"/>
  <c r="V7" i="5"/>
  <c r="V7" i="5" a="1"/>
  <c r="W7" i="5"/>
  <c r="Z7" i="5"/>
  <c r="AA7" i="5"/>
  <c r="AB7" i="5"/>
  <c r="AD7" i="5"/>
  <c r="AE7" i="5"/>
  <c r="A8" i="5"/>
  <c r="B8" i="5"/>
  <c r="C8" i="5"/>
  <c r="E8" i="5"/>
  <c r="G8" i="5"/>
  <c r="H8" i="5"/>
  <c r="J8" i="5"/>
  <c r="K8" i="5"/>
  <c r="N8" i="5"/>
  <c r="P8" i="5"/>
  <c r="R8" i="5"/>
  <c r="S8" i="5"/>
  <c r="U8" i="5"/>
  <c r="V8" i="5"/>
  <c r="W8" i="5"/>
  <c r="Y8" i="5"/>
  <c r="Z8" i="5"/>
  <c r="AA8" i="5"/>
  <c r="AB8" i="5"/>
  <c r="AD8" i="5"/>
  <c r="AE8" i="5"/>
  <c r="A9" i="5"/>
  <c r="B9" i="5"/>
  <c r="C9" i="5"/>
  <c r="E9" i="5"/>
  <c r="G9" i="5"/>
  <c r="H9" i="5"/>
  <c r="J9" i="5"/>
  <c r="K9" i="5"/>
  <c r="N9" i="5"/>
  <c r="P9" i="5"/>
  <c r="R9" i="5"/>
  <c r="S9" i="5"/>
  <c r="U9" i="5"/>
  <c r="V9" i="5"/>
  <c r="W9" i="5"/>
  <c r="Y9" i="5"/>
  <c r="Z9" i="5"/>
  <c r="AA9" i="5"/>
  <c r="AB9" i="5"/>
  <c r="AD9" i="5"/>
  <c r="AE9" i="5"/>
  <c r="A10" i="5"/>
  <c r="B10" i="5"/>
  <c r="C10" i="5"/>
  <c r="E10" i="5"/>
  <c r="G10" i="5"/>
  <c r="H10" i="5"/>
  <c r="J10" i="5"/>
  <c r="K10" i="5"/>
  <c r="N10" i="5"/>
  <c r="P10" i="5"/>
  <c r="R10" i="5"/>
  <c r="S10" i="5"/>
  <c r="U10" i="5"/>
  <c r="V10" i="5"/>
  <c r="W10" i="5"/>
  <c r="Y10" i="5"/>
  <c r="Z10" i="5"/>
  <c r="AA10" i="5"/>
  <c r="AB10" i="5"/>
  <c r="AD10" i="5"/>
  <c r="AE10" i="5"/>
  <c r="A11" i="5"/>
  <c r="B11" i="5"/>
  <c r="C11" i="5"/>
  <c r="E11" i="5"/>
  <c r="G11" i="5"/>
  <c r="H11" i="5"/>
  <c r="J11" i="5"/>
  <c r="K11" i="5"/>
  <c r="N11" i="5"/>
  <c r="P11" i="5"/>
  <c r="R11" i="5"/>
  <c r="S11" i="5"/>
  <c r="U11" i="5"/>
  <c r="V11" i="5"/>
  <c r="W11" i="5"/>
  <c r="Y11" i="5"/>
  <c r="Z11" i="5"/>
  <c r="AA11" i="5"/>
  <c r="AB11" i="5"/>
  <c r="AD11" i="5"/>
  <c r="AE11" i="5"/>
  <c r="A12" i="5"/>
  <c r="B12" i="5"/>
  <c r="C12" i="5"/>
  <c r="E12" i="5"/>
  <c r="G12" i="5"/>
  <c r="H12" i="5"/>
  <c r="J12" i="5"/>
  <c r="K12" i="5"/>
  <c r="N12" i="5"/>
  <c r="P12" i="5"/>
  <c r="R12" i="5"/>
  <c r="S12" i="5"/>
  <c r="U12" i="5"/>
  <c r="V12" i="5"/>
  <c r="W12" i="5"/>
  <c r="Y12" i="5"/>
  <c r="Z12" i="5"/>
  <c r="AA12" i="5"/>
  <c r="AB12" i="5"/>
  <c r="AD12" i="5"/>
  <c r="AE12" i="5"/>
  <c r="A13" i="5"/>
  <c r="B13" i="5"/>
  <c r="C13" i="5"/>
  <c r="E13" i="5"/>
  <c r="G13" i="5"/>
  <c r="H13" i="5"/>
  <c r="J13" i="5"/>
  <c r="K13" i="5"/>
  <c r="N13" i="5"/>
  <c r="P13" i="5"/>
  <c r="R13" i="5"/>
  <c r="S13" i="5"/>
  <c r="U13" i="5"/>
  <c r="V13" i="5"/>
  <c r="W13" i="5"/>
  <c r="Y13" i="5"/>
  <c r="Z13" i="5"/>
  <c r="AA13" i="5"/>
  <c r="AB13" i="5"/>
  <c r="AD13" i="5"/>
  <c r="AE13" i="5"/>
  <c r="AL13" i="5"/>
  <c r="AM13" i="5"/>
  <c r="AN13" i="5"/>
  <c r="AO13" i="5"/>
  <c r="A14" i="5"/>
  <c r="B14" i="5"/>
  <c r="C14" i="5"/>
  <c r="E14" i="5"/>
  <c r="G14" i="5"/>
  <c r="H14" i="5"/>
  <c r="J14" i="5"/>
  <c r="K14" i="5"/>
  <c r="N14" i="5"/>
  <c r="P14" i="5"/>
  <c r="R14" i="5"/>
  <c r="S14" i="5"/>
  <c r="U14" i="5"/>
  <c r="V14" i="5"/>
  <c r="W14" i="5"/>
  <c r="Y14" i="5"/>
  <c r="Z14" i="5"/>
  <c r="AA14" i="5"/>
  <c r="AB14" i="5"/>
  <c r="AD14" i="5"/>
  <c r="AE14" i="5"/>
  <c r="AL14" i="5"/>
  <c r="AM14" i="5"/>
  <c r="AN14" i="5"/>
  <c r="AO14" i="5"/>
  <c r="A15" i="5"/>
  <c r="B15" i="5"/>
  <c r="C15" i="5"/>
  <c r="E15" i="5"/>
  <c r="G15" i="5"/>
  <c r="H15" i="5"/>
  <c r="J15" i="5"/>
  <c r="K15" i="5"/>
  <c r="N15" i="5"/>
  <c r="P15" i="5"/>
  <c r="R15" i="5"/>
  <c r="S15" i="5"/>
  <c r="U15" i="5"/>
  <c r="V15" i="5"/>
  <c r="W15" i="5"/>
  <c r="Y15" i="5"/>
  <c r="Z15" i="5"/>
  <c r="AA15" i="5"/>
  <c r="AB15" i="5"/>
  <c r="AD15" i="5"/>
  <c r="AE15" i="5"/>
  <c r="AL15" i="5"/>
  <c r="AM15" i="5"/>
  <c r="AN15" i="5"/>
  <c r="AO15" i="5"/>
  <c r="A16" i="5"/>
  <c r="B16" i="5"/>
  <c r="C16" i="5"/>
  <c r="E16" i="5"/>
  <c r="G16" i="5"/>
  <c r="H16" i="5"/>
  <c r="J16" i="5"/>
  <c r="K16" i="5"/>
  <c r="N16" i="5"/>
  <c r="P16" i="5"/>
  <c r="R16" i="5"/>
  <c r="S16" i="5"/>
  <c r="U16" i="5"/>
  <c r="V16" i="5"/>
  <c r="W16" i="5"/>
  <c r="Y16" i="5"/>
  <c r="Z16" i="5"/>
  <c r="AA16" i="5"/>
  <c r="AB16" i="5"/>
  <c r="AD16" i="5"/>
  <c r="AE16" i="5"/>
  <c r="AL16" i="5"/>
  <c r="AM16" i="5"/>
  <c r="AN16" i="5"/>
  <c r="AO16" i="5"/>
  <c r="A17" i="5"/>
  <c r="B17" i="5"/>
  <c r="C17" i="5"/>
  <c r="E17" i="5"/>
  <c r="G17" i="5"/>
  <c r="H17" i="5"/>
  <c r="J17" i="5"/>
  <c r="K17" i="5"/>
  <c r="N17" i="5"/>
  <c r="P17" i="5"/>
  <c r="R17" i="5"/>
  <c r="S17" i="5"/>
  <c r="U17" i="5"/>
  <c r="V17" i="5"/>
  <c r="W17" i="5"/>
  <c r="Y17" i="5"/>
  <c r="Z17" i="5"/>
  <c r="AA17" i="5"/>
  <c r="AB17" i="5"/>
  <c r="AD17" i="5"/>
  <c r="AE17" i="5"/>
  <c r="AL17" i="5"/>
  <c r="AM17" i="5"/>
  <c r="AN17" i="5"/>
  <c r="AO17" i="5"/>
  <c r="A18" i="5"/>
  <c r="B18" i="5"/>
  <c r="C18" i="5"/>
  <c r="E18" i="5"/>
  <c r="G18" i="5"/>
  <c r="H18" i="5"/>
  <c r="J18" i="5"/>
  <c r="K18" i="5"/>
  <c r="N18" i="5"/>
  <c r="P18" i="5"/>
  <c r="R18" i="5"/>
  <c r="S18" i="5"/>
  <c r="U18" i="5"/>
  <c r="V18" i="5"/>
  <c r="W18" i="5"/>
  <c r="Y18" i="5"/>
  <c r="Z18" i="5"/>
  <c r="AA18" i="5"/>
  <c r="AB18" i="5"/>
  <c r="AD18" i="5"/>
  <c r="AE18" i="5"/>
  <c r="AL18" i="5"/>
  <c r="AM18" i="5"/>
  <c r="AN18" i="5"/>
  <c r="AO18" i="5"/>
  <c r="A19" i="5"/>
  <c r="B19" i="5"/>
  <c r="C19" i="5"/>
  <c r="E19" i="5"/>
  <c r="G19" i="5"/>
  <c r="H19" i="5"/>
  <c r="J19" i="5"/>
  <c r="K19" i="5"/>
  <c r="N19" i="5"/>
  <c r="P19" i="5"/>
  <c r="U19" i="5"/>
  <c r="V19" i="5"/>
  <c r="W19" i="5"/>
  <c r="Y19" i="5"/>
  <c r="Z19" i="5"/>
  <c r="AA19" i="5"/>
  <c r="AB19" i="5"/>
  <c r="AD19" i="5"/>
  <c r="AE19" i="5"/>
  <c r="AL19" i="5"/>
  <c r="AM19" i="5"/>
  <c r="AN19" i="5"/>
  <c r="AO19" i="5"/>
  <c r="A20" i="5"/>
  <c r="B20" i="5"/>
  <c r="C20" i="5"/>
  <c r="E20" i="5"/>
  <c r="G20" i="5"/>
  <c r="H20" i="5"/>
  <c r="J20" i="5"/>
  <c r="K20" i="5"/>
  <c r="N20" i="5"/>
  <c r="P20" i="5"/>
  <c r="U20" i="5"/>
  <c r="V20" i="5"/>
  <c r="W20" i="5"/>
  <c r="Y20" i="5"/>
  <c r="Z20" i="5"/>
  <c r="AA20" i="5"/>
  <c r="AB20" i="5"/>
  <c r="AD20" i="5"/>
  <c r="AE20" i="5"/>
  <c r="AL20" i="5"/>
  <c r="AM20" i="5"/>
  <c r="AN20" i="5"/>
  <c r="AO20" i="5"/>
  <c r="A21" i="5"/>
  <c r="B21" i="5"/>
  <c r="C21" i="5"/>
  <c r="E21" i="5"/>
  <c r="G21" i="5"/>
  <c r="H21" i="5"/>
  <c r="J21" i="5"/>
  <c r="K21" i="5"/>
  <c r="N21" i="5"/>
  <c r="P21" i="5"/>
  <c r="U21" i="5"/>
  <c r="V21" i="5"/>
  <c r="W21" i="5"/>
  <c r="Y21" i="5"/>
  <c r="Z21" i="5"/>
  <c r="AA21" i="5"/>
  <c r="AB21" i="5"/>
  <c r="AD21" i="5"/>
  <c r="AE21" i="5"/>
  <c r="AL21" i="5"/>
  <c r="AM21" i="5"/>
  <c r="AN21" i="5"/>
  <c r="AO21" i="5"/>
  <c r="A22" i="5"/>
  <c r="B22" i="5"/>
  <c r="C22" i="5"/>
  <c r="E22" i="5"/>
  <c r="G22" i="5"/>
  <c r="H22" i="5"/>
  <c r="J22" i="5"/>
  <c r="K22" i="5"/>
  <c r="N22" i="5"/>
  <c r="P22" i="5"/>
  <c r="U22" i="5"/>
  <c r="V22" i="5"/>
  <c r="W22" i="5"/>
  <c r="Y22" i="5"/>
  <c r="Z22" i="5"/>
  <c r="AA22" i="5"/>
  <c r="AB22" i="5"/>
  <c r="AD22" i="5"/>
  <c r="AE22" i="5"/>
  <c r="AL22" i="5"/>
  <c r="AM22" i="5"/>
  <c r="AN22" i="5"/>
  <c r="AO22" i="5"/>
  <c r="A23" i="5"/>
  <c r="B23" i="5"/>
  <c r="C23" i="5"/>
  <c r="E23" i="5"/>
  <c r="G23" i="5"/>
  <c r="H23" i="5"/>
  <c r="J23" i="5"/>
  <c r="K23" i="5"/>
  <c r="N23" i="5"/>
  <c r="P23" i="5"/>
  <c r="U23" i="5"/>
  <c r="V23" i="5"/>
  <c r="W23" i="5"/>
  <c r="Y23" i="5"/>
  <c r="Z23" i="5"/>
  <c r="AA23" i="5"/>
  <c r="AB23" i="5"/>
  <c r="AD23" i="5"/>
  <c r="AE23" i="5"/>
  <c r="AL23" i="5"/>
  <c r="AM23" i="5"/>
  <c r="AN23" i="5"/>
  <c r="AO23" i="5"/>
  <c r="A24" i="5"/>
  <c r="B24" i="5"/>
  <c r="C24" i="5"/>
  <c r="E24" i="5"/>
  <c r="G24" i="5"/>
  <c r="H24" i="5"/>
  <c r="J24" i="5"/>
  <c r="K24" i="5"/>
  <c r="N24" i="5"/>
  <c r="P24" i="5"/>
  <c r="U24" i="5"/>
  <c r="V24" i="5"/>
  <c r="W24" i="5"/>
  <c r="Y24" i="5"/>
  <c r="Z24" i="5"/>
  <c r="AA24" i="5"/>
  <c r="AB24" i="5"/>
  <c r="AD24" i="5"/>
  <c r="AE24" i="5"/>
  <c r="AJ24" i="5"/>
  <c r="AL24" i="5"/>
  <c r="AM24" i="5"/>
  <c r="AN24" i="5"/>
  <c r="AO24" i="5"/>
  <c r="A25" i="5"/>
  <c r="B25" i="5"/>
  <c r="C25" i="5"/>
  <c r="E25" i="5"/>
  <c r="G25" i="5"/>
  <c r="H25" i="5"/>
  <c r="J25" i="5"/>
  <c r="K25" i="5"/>
  <c r="N25" i="5"/>
  <c r="P25" i="5"/>
  <c r="U25" i="5"/>
  <c r="V25" i="5"/>
  <c r="W25" i="5"/>
  <c r="Y25" i="5"/>
  <c r="Z25" i="5"/>
  <c r="AA25" i="5"/>
  <c r="AB25" i="5"/>
  <c r="AD25" i="5"/>
  <c r="AE25" i="5"/>
  <c r="AJ25" i="5"/>
  <c r="AL25" i="5"/>
  <c r="AM25" i="5"/>
  <c r="AN25" i="5"/>
  <c r="AO25" i="5"/>
  <c r="A26" i="5"/>
  <c r="B26" i="5"/>
  <c r="C26" i="5"/>
  <c r="E26" i="5"/>
  <c r="G26" i="5"/>
  <c r="H26" i="5"/>
  <c r="J26" i="5"/>
  <c r="K26" i="5"/>
  <c r="N26" i="5"/>
  <c r="P26" i="5"/>
  <c r="U26" i="5"/>
  <c r="V26" i="5"/>
  <c r="W26" i="5"/>
  <c r="Y26" i="5"/>
  <c r="Z26" i="5"/>
  <c r="AA26" i="5"/>
  <c r="AB26" i="5"/>
  <c r="AD26" i="5"/>
  <c r="AE26" i="5"/>
  <c r="AJ26" i="5"/>
  <c r="AL26" i="5"/>
  <c r="AM26" i="5"/>
  <c r="AN26" i="5"/>
  <c r="AO26" i="5"/>
  <c r="A27" i="5"/>
  <c r="B27" i="5"/>
  <c r="C27" i="5"/>
  <c r="G27" i="5"/>
  <c r="H27" i="5"/>
  <c r="J27" i="5"/>
  <c r="K27" i="5"/>
  <c r="N27" i="5"/>
  <c r="P27" i="5"/>
  <c r="U27" i="5"/>
  <c r="V27" i="5"/>
  <c r="W27" i="5"/>
  <c r="Y27" i="5"/>
  <c r="Z27" i="5"/>
  <c r="AA27" i="5"/>
  <c r="AB27" i="5"/>
  <c r="AD27" i="5"/>
  <c r="AE27" i="5"/>
  <c r="AJ27" i="5"/>
  <c r="AL27" i="5"/>
  <c r="AM27" i="5"/>
  <c r="AN27" i="5"/>
  <c r="AO27" i="5"/>
  <c r="A28" i="5"/>
  <c r="B28" i="5"/>
  <c r="C28" i="5"/>
  <c r="G28" i="5"/>
  <c r="H28" i="5"/>
  <c r="J28" i="5"/>
  <c r="K28" i="5"/>
  <c r="N28" i="5"/>
  <c r="P28" i="5"/>
  <c r="U28" i="5"/>
  <c r="V28" i="5"/>
  <c r="W28" i="5"/>
  <c r="Y28" i="5"/>
  <c r="Z28" i="5"/>
  <c r="AA28" i="5"/>
  <c r="AB28" i="5"/>
  <c r="AD28" i="5"/>
  <c r="AE28" i="5"/>
  <c r="AJ28" i="5"/>
  <c r="AL28" i="5"/>
  <c r="AM28" i="5"/>
  <c r="AN28" i="5"/>
  <c r="AO28" i="5"/>
  <c r="A29" i="5"/>
  <c r="B29" i="5"/>
  <c r="C29" i="5"/>
  <c r="G29" i="5"/>
  <c r="H29" i="5"/>
  <c r="J29" i="5"/>
  <c r="K29" i="5"/>
  <c r="N29" i="5"/>
  <c r="P29" i="5"/>
  <c r="U29" i="5"/>
  <c r="V29" i="5"/>
  <c r="W29" i="5"/>
  <c r="Y29" i="5"/>
  <c r="Z29" i="5"/>
  <c r="AA29" i="5"/>
  <c r="AB29" i="5"/>
  <c r="AD29" i="5"/>
  <c r="AE29" i="5"/>
  <c r="AJ29" i="5"/>
  <c r="AL29" i="5"/>
  <c r="AM29" i="5"/>
  <c r="AN29" i="5"/>
  <c r="AO29" i="5"/>
  <c r="A30" i="5"/>
  <c r="B30" i="5"/>
  <c r="C30" i="5"/>
  <c r="G30" i="5"/>
  <c r="H30" i="5"/>
  <c r="J30" i="5"/>
  <c r="K30" i="5"/>
  <c r="N30" i="5"/>
  <c r="P30" i="5"/>
  <c r="U30" i="5"/>
  <c r="V30" i="5"/>
  <c r="W30" i="5"/>
  <c r="Y30" i="5"/>
  <c r="Z30" i="5"/>
  <c r="AA30" i="5"/>
  <c r="AB30" i="5"/>
  <c r="AD30" i="5"/>
  <c r="AE30" i="5"/>
  <c r="AJ30" i="5"/>
  <c r="AL30" i="5"/>
  <c r="AM30" i="5"/>
  <c r="AN30" i="5"/>
  <c r="AO30" i="5"/>
  <c r="A31" i="5"/>
  <c r="B31" i="5"/>
  <c r="C31" i="5"/>
  <c r="G31" i="5"/>
  <c r="H31" i="5"/>
  <c r="J31" i="5"/>
  <c r="K31" i="5"/>
  <c r="L31" i="5"/>
  <c r="N31" i="5"/>
  <c r="P31" i="5"/>
  <c r="U31" i="5"/>
  <c r="V31" i="5"/>
  <c r="W31" i="5"/>
  <c r="Y31" i="5"/>
  <c r="Z31" i="5"/>
  <c r="AA31" i="5"/>
  <c r="AB31" i="5"/>
  <c r="AD31" i="5"/>
  <c r="AE31" i="5"/>
  <c r="AJ31" i="5"/>
  <c r="AL31" i="5"/>
  <c r="AM31" i="5"/>
  <c r="AN31" i="5"/>
  <c r="AO31" i="5"/>
  <c r="A32" i="5"/>
  <c r="B32" i="5"/>
  <c r="C32" i="5"/>
  <c r="G32" i="5"/>
  <c r="H32" i="5"/>
  <c r="J32" i="5"/>
  <c r="K32" i="5"/>
  <c r="L32" i="5"/>
  <c r="N32" i="5"/>
  <c r="P32" i="5"/>
  <c r="U32" i="5"/>
  <c r="V32" i="5"/>
  <c r="W32" i="5"/>
  <c r="Y32" i="5"/>
  <c r="Z32" i="5"/>
  <c r="AA32" i="5"/>
  <c r="AB32" i="5"/>
  <c r="AD32" i="5"/>
  <c r="AE32" i="5"/>
  <c r="AJ32" i="5"/>
  <c r="AL32" i="5"/>
  <c r="AM32" i="5"/>
  <c r="AN32" i="5"/>
  <c r="AO32" i="5"/>
  <c r="A33" i="5"/>
  <c r="B33" i="5"/>
  <c r="C33" i="5"/>
  <c r="G33" i="5"/>
  <c r="H33" i="5"/>
  <c r="J33" i="5"/>
  <c r="K33" i="5"/>
  <c r="L33" i="5"/>
  <c r="N33" i="5"/>
  <c r="P33" i="5"/>
  <c r="U33" i="5"/>
  <c r="V33" i="5"/>
  <c r="W33" i="5"/>
  <c r="Y33" i="5"/>
  <c r="Z33" i="5"/>
  <c r="AA33" i="5"/>
  <c r="AB33" i="5"/>
  <c r="AD33" i="5"/>
  <c r="AE33" i="5"/>
  <c r="AJ33" i="5"/>
  <c r="AL33" i="5"/>
  <c r="AM33" i="5"/>
  <c r="AN33" i="5"/>
  <c r="AO33" i="5"/>
  <c r="A34" i="5"/>
  <c r="B34" i="5"/>
  <c r="C34" i="5"/>
  <c r="G34" i="5"/>
  <c r="H34" i="5"/>
  <c r="J34" i="5"/>
  <c r="K34" i="5"/>
  <c r="L34" i="5"/>
  <c r="N34" i="5"/>
  <c r="P34" i="5"/>
  <c r="U34" i="5"/>
  <c r="V34" i="5"/>
  <c r="W34" i="5"/>
  <c r="Y34" i="5"/>
  <c r="Z34" i="5"/>
  <c r="AA34" i="5"/>
  <c r="AB34" i="5"/>
  <c r="AD34" i="5"/>
  <c r="AE34" i="5"/>
  <c r="AJ34" i="5"/>
  <c r="AL34" i="5"/>
  <c r="AM34" i="5"/>
  <c r="AN34" i="5"/>
  <c r="AO34" i="5"/>
  <c r="A35" i="5"/>
  <c r="B35" i="5"/>
  <c r="C35" i="5"/>
  <c r="G35" i="5"/>
  <c r="H35" i="5"/>
  <c r="J35" i="5"/>
  <c r="K35" i="5"/>
  <c r="L35" i="5"/>
  <c r="N35" i="5"/>
  <c r="P35" i="5"/>
  <c r="U35" i="5"/>
  <c r="V35" i="5"/>
  <c r="W35" i="5"/>
  <c r="Y35" i="5"/>
  <c r="Z35" i="5"/>
  <c r="AA35" i="5"/>
  <c r="AB35" i="5"/>
  <c r="AD35" i="5"/>
  <c r="AE35" i="5"/>
  <c r="AL35" i="5"/>
  <c r="AM35" i="5"/>
  <c r="AN35" i="5"/>
  <c r="AO35" i="5"/>
  <c r="A36" i="5"/>
  <c r="B36" i="5"/>
  <c r="C36" i="5"/>
  <c r="G36" i="5"/>
  <c r="H36" i="5"/>
  <c r="J36" i="5"/>
  <c r="K36" i="5"/>
  <c r="L36" i="5"/>
  <c r="N36" i="5"/>
  <c r="P36" i="5"/>
  <c r="U36" i="5"/>
  <c r="V36" i="5"/>
  <c r="W36" i="5"/>
  <c r="Y36" i="5"/>
  <c r="Z36" i="5"/>
  <c r="AA36" i="5"/>
  <c r="AB36" i="5"/>
  <c r="AD36" i="5"/>
  <c r="AE36" i="5"/>
  <c r="AL36" i="5"/>
  <c r="AM36" i="5"/>
  <c r="AN36" i="5"/>
  <c r="AO36" i="5"/>
  <c r="A37" i="5"/>
  <c r="B37" i="5"/>
  <c r="C37" i="5"/>
  <c r="G37" i="5"/>
  <c r="H37" i="5"/>
  <c r="J37" i="5"/>
  <c r="K37" i="5"/>
  <c r="L37" i="5"/>
  <c r="N37" i="5"/>
  <c r="P37" i="5"/>
  <c r="U37" i="5"/>
  <c r="V37" i="5"/>
  <c r="W37" i="5"/>
  <c r="Y37" i="5"/>
  <c r="Z37" i="5"/>
  <c r="AA37" i="5"/>
  <c r="AB37" i="5"/>
  <c r="AD37" i="5"/>
  <c r="AE37" i="5"/>
  <c r="AL37" i="5"/>
  <c r="AM37" i="5"/>
  <c r="AN37" i="5"/>
  <c r="AO37" i="5"/>
  <c r="A38" i="5"/>
  <c r="B38" i="5"/>
  <c r="C38" i="5"/>
  <c r="G38" i="5"/>
  <c r="H38" i="5"/>
  <c r="J38" i="5"/>
  <c r="K38" i="5"/>
  <c r="L38" i="5"/>
  <c r="N38" i="5"/>
  <c r="P38" i="5"/>
  <c r="U38" i="5"/>
  <c r="V38" i="5"/>
  <c r="W38" i="5"/>
  <c r="Y38" i="5"/>
  <c r="Z38" i="5"/>
  <c r="AA38" i="5"/>
  <c r="AB38" i="5"/>
  <c r="AD38" i="5"/>
  <c r="AE38" i="5"/>
  <c r="AL38" i="5"/>
  <c r="AM38" i="5"/>
  <c r="AN38" i="5"/>
  <c r="AO38" i="5"/>
  <c r="A39" i="5"/>
  <c r="B39" i="5"/>
  <c r="C39" i="5"/>
  <c r="G39" i="5"/>
  <c r="H39" i="5"/>
  <c r="J39" i="5"/>
  <c r="K39" i="5"/>
  <c r="L39" i="5"/>
  <c r="N39" i="5"/>
  <c r="P39" i="5"/>
  <c r="U39" i="5"/>
  <c r="V39" i="5"/>
  <c r="W39" i="5"/>
  <c r="Y39" i="5"/>
  <c r="Z39" i="5"/>
  <c r="AA39" i="5"/>
  <c r="AB39" i="5"/>
  <c r="AD39" i="5"/>
  <c r="AE39" i="5"/>
  <c r="AL39" i="5"/>
  <c r="AM39" i="5"/>
  <c r="AN39" i="5"/>
  <c r="AO39" i="5"/>
  <c r="A40" i="5"/>
  <c r="B40" i="5"/>
  <c r="C40" i="5"/>
  <c r="G40" i="5"/>
  <c r="H40" i="5"/>
  <c r="J40" i="5"/>
  <c r="K40" i="5"/>
  <c r="L40" i="5"/>
  <c r="N40" i="5"/>
  <c r="P40" i="5"/>
  <c r="U40" i="5"/>
  <c r="V40" i="5"/>
  <c r="W40" i="5"/>
  <c r="Y40" i="5"/>
  <c r="Z40" i="5"/>
  <c r="AA40" i="5"/>
  <c r="AB40" i="5"/>
  <c r="AD40" i="5"/>
  <c r="AE40" i="5"/>
  <c r="AL40" i="5"/>
  <c r="AM40" i="5"/>
  <c r="AN40" i="5"/>
  <c r="AO40" i="5"/>
  <c r="A41" i="5"/>
  <c r="B41" i="5"/>
  <c r="C41" i="5"/>
  <c r="G41" i="5"/>
  <c r="H41" i="5"/>
  <c r="J41" i="5"/>
  <c r="K41" i="5"/>
  <c r="L41" i="5"/>
  <c r="N41" i="5"/>
  <c r="P41" i="5"/>
  <c r="U41" i="5"/>
  <c r="V41" i="5"/>
  <c r="W41" i="5"/>
  <c r="Y41" i="5"/>
  <c r="Z41" i="5"/>
  <c r="AA41" i="5"/>
  <c r="AB41" i="5"/>
  <c r="AD41" i="5"/>
  <c r="AE41" i="5"/>
  <c r="AL41" i="5"/>
  <c r="AM41" i="5"/>
  <c r="AN41" i="5"/>
  <c r="AO41" i="5"/>
  <c r="A42" i="5"/>
  <c r="B42" i="5"/>
  <c r="C42" i="5"/>
  <c r="G42" i="5"/>
  <c r="H42" i="5"/>
  <c r="J42" i="5"/>
  <c r="K42" i="5"/>
  <c r="L42" i="5"/>
  <c r="N42" i="5"/>
  <c r="P42" i="5"/>
  <c r="U42" i="5"/>
  <c r="V42" i="5"/>
  <c r="W42" i="5"/>
  <c r="Y42" i="5"/>
  <c r="Z42" i="5"/>
  <c r="AA42" i="5"/>
  <c r="AB42" i="5"/>
  <c r="AD42" i="5"/>
  <c r="AE42" i="5"/>
  <c r="AL42" i="5"/>
  <c r="AM42" i="5"/>
  <c r="AN42" i="5"/>
  <c r="AO42" i="5"/>
  <c r="A43" i="5"/>
  <c r="B43" i="5"/>
  <c r="C43" i="5"/>
  <c r="G43" i="5"/>
  <c r="H43" i="5"/>
  <c r="J43" i="5"/>
  <c r="K43" i="5"/>
  <c r="L43" i="5"/>
  <c r="N43" i="5"/>
  <c r="P43" i="5"/>
  <c r="U43" i="5"/>
  <c r="V43" i="5"/>
  <c r="W43" i="5"/>
  <c r="Y43" i="5"/>
  <c r="Z43" i="5"/>
  <c r="AA43" i="5"/>
  <c r="AB43" i="5"/>
  <c r="AD43" i="5"/>
  <c r="AE43" i="5"/>
  <c r="AL43" i="5"/>
  <c r="AM43" i="5"/>
  <c r="AN43" i="5"/>
  <c r="AO43" i="5"/>
  <c r="A44" i="5"/>
  <c r="B44" i="5"/>
  <c r="C44" i="5"/>
  <c r="G44" i="5"/>
  <c r="H44" i="5"/>
  <c r="J44" i="5"/>
  <c r="K44" i="5"/>
  <c r="L44" i="5"/>
  <c r="N44" i="5"/>
  <c r="P44" i="5"/>
  <c r="U44" i="5"/>
  <c r="V44" i="5"/>
  <c r="W44" i="5"/>
  <c r="Y44" i="5"/>
  <c r="Z44" i="5"/>
  <c r="AA44" i="5"/>
  <c r="AB44" i="5"/>
  <c r="AD44" i="5"/>
  <c r="AE44" i="5"/>
  <c r="AL44" i="5"/>
  <c r="AM44" i="5"/>
  <c r="AN44" i="5"/>
  <c r="AO44" i="5"/>
  <c r="A45" i="5"/>
  <c r="B45" i="5"/>
  <c r="C45" i="5"/>
  <c r="G45" i="5"/>
  <c r="H45" i="5"/>
  <c r="J45" i="5"/>
  <c r="K45" i="5"/>
  <c r="L45" i="5"/>
  <c r="N45" i="5"/>
  <c r="P45" i="5"/>
  <c r="U45" i="5"/>
  <c r="V45" i="5"/>
  <c r="W45" i="5"/>
  <c r="Y45" i="5"/>
  <c r="Z45" i="5"/>
  <c r="AA45" i="5"/>
  <c r="AB45" i="5"/>
  <c r="AD45" i="5"/>
  <c r="AE45" i="5"/>
  <c r="AL45" i="5"/>
  <c r="AM45" i="5"/>
  <c r="AN45" i="5"/>
  <c r="AO45" i="5"/>
  <c r="A46" i="5"/>
  <c r="B46" i="5"/>
  <c r="C46" i="5"/>
  <c r="G46" i="5"/>
  <c r="H46" i="5"/>
  <c r="J46" i="5"/>
  <c r="K46" i="5"/>
  <c r="L46" i="5"/>
  <c r="N46" i="5"/>
  <c r="P46" i="5"/>
  <c r="U46" i="5"/>
  <c r="V46" i="5"/>
  <c r="W46" i="5"/>
  <c r="Y46" i="5"/>
  <c r="Z46" i="5"/>
  <c r="AA46" i="5"/>
  <c r="AB46" i="5"/>
  <c r="AD46" i="5"/>
  <c r="AE46" i="5"/>
  <c r="AL46" i="5"/>
  <c r="AM46" i="5"/>
  <c r="AN46" i="5"/>
  <c r="AO46" i="5"/>
  <c r="A47" i="5"/>
  <c r="B47" i="5"/>
  <c r="C47" i="5"/>
  <c r="G47" i="5"/>
  <c r="H47" i="5"/>
  <c r="J47" i="5"/>
  <c r="K47" i="5"/>
  <c r="L47" i="5"/>
  <c r="N47" i="5"/>
  <c r="P47" i="5"/>
  <c r="U47" i="5"/>
  <c r="V47" i="5"/>
  <c r="W47" i="5"/>
  <c r="Y47" i="5"/>
  <c r="Z47" i="5"/>
  <c r="AA47" i="5"/>
  <c r="AB47" i="5"/>
  <c r="AD47" i="5"/>
  <c r="AE47" i="5"/>
  <c r="AL47" i="5"/>
  <c r="AM47" i="5"/>
  <c r="AN47" i="5"/>
  <c r="AO47" i="5"/>
  <c r="A48" i="5"/>
  <c r="B48" i="5"/>
  <c r="C48" i="5"/>
  <c r="G48" i="5"/>
  <c r="H48" i="5"/>
  <c r="J48" i="5"/>
  <c r="K48" i="5"/>
  <c r="L48" i="5"/>
  <c r="N48" i="5"/>
  <c r="P48" i="5"/>
  <c r="U48" i="5"/>
  <c r="V48" i="5"/>
  <c r="W48" i="5"/>
  <c r="Y48" i="5"/>
  <c r="Z48" i="5"/>
  <c r="AA48" i="5"/>
  <c r="AB48" i="5"/>
  <c r="AD48" i="5"/>
  <c r="AE48" i="5"/>
  <c r="AL48" i="5"/>
  <c r="AM48" i="5"/>
  <c r="AN48" i="5"/>
  <c r="AO48" i="5"/>
  <c r="A49" i="5"/>
  <c r="B49" i="5"/>
  <c r="C49" i="5"/>
  <c r="G49" i="5"/>
  <c r="H49" i="5"/>
  <c r="J49" i="5"/>
  <c r="K49" i="5"/>
  <c r="L49" i="5"/>
  <c r="N49" i="5"/>
  <c r="P49" i="5"/>
  <c r="U49" i="5"/>
  <c r="V49" i="5"/>
  <c r="W49" i="5"/>
  <c r="Y49" i="5"/>
  <c r="Z49" i="5"/>
  <c r="AA49" i="5"/>
  <c r="AB49" i="5"/>
  <c r="AD49" i="5"/>
  <c r="AE49" i="5"/>
  <c r="AL49" i="5"/>
  <c r="AM49" i="5"/>
  <c r="AN49" i="5"/>
  <c r="AO49" i="5"/>
  <c r="A50" i="5"/>
  <c r="B50" i="5"/>
  <c r="C50" i="5"/>
  <c r="G50" i="5"/>
  <c r="H50" i="5"/>
  <c r="J50" i="5"/>
  <c r="K50" i="5"/>
  <c r="L50" i="5"/>
  <c r="N50" i="5"/>
  <c r="P50" i="5"/>
  <c r="U50" i="5"/>
  <c r="V50" i="5"/>
  <c r="W50" i="5"/>
  <c r="Y50" i="5"/>
  <c r="Z50" i="5"/>
  <c r="AA50" i="5"/>
  <c r="AB50" i="5"/>
  <c r="AD50" i="5"/>
  <c r="AE50" i="5"/>
  <c r="AL50" i="5"/>
  <c r="AM50" i="5"/>
  <c r="AN50" i="5"/>
  <c r="AO50" i="5"/>
  <c r="A51" i="5"/>
  <c r="B51" i="5"/>
  <c r="C51" i="5"/>
  <c r="G51" i="5"/>
  <c r="H51" i="5"/>
  <c r="J51" i="5"/>
  <c r="K51" i="5"/>
  <c r="L51" i="5"/>
  <c r="N51" i="5"/>
  <c r="P51" i="5"/>
  <c r="U51" i="5"/>
  <c r="V51" i="5"/>
  <c r="W51" i="5"/>
  <c r="Y51" i="5"/>
  <c r="Z51" i="5"/>
  <c r="AA51" i="5"/>
  <c r="AB51" i="5"/>
  <c r="AD51" i="5"/>
  <c r="AE51" i="5"/>
  <c r="AL51" i="5"/>
  <c r="AM51" i="5"/>
  <c r="AN51" i="5"/>
  <c r="AO51" i="5"/>
  <c r="A52" i="5"/>
  <c r="B52" i="5"/>
  <c r="C52" i="5"/>
  <c r="G52" i="5"/>
  <c r="H52" i="5"/>
  <c r="J52" i="5"/>
  <c r="K52" i="5"/>
  <c r="L52" i="5"/>
  <c r="N52" i="5"/>
  <c r="P52" i="5"/>
  <c r="U52" i="5"/>
  <c r="V52" i="5"/>
  <c r="W52" i="5"/>
  <c r="Y52" i="5"/>
  <c r="Z52" i="5"/>
  <c r="AA52" i="5"/>
  <c r="AB52" i="5"/>
  <c r="AD52" i="5"/>
  <c r="AE52" i="5"/>
  <c r="AL52" i="5"/>
  <c r="AM52" i="5"/>
  <c r="AN52" i="5"/>
  <c r="AO52" i="5"/>
  <c r="A53" i="5"/>
  <c r="B53" i="5"/>
  <c r="C53" i="5"/>
  <c r="G53" i="5"/>
  <c r="H53" i="5"/>
  <c r="J53" i="5"/>
  <c r="K53" i="5"/>
  <c r="L53" i="5"/>
  <c r="N53" i="5"/>
  <c r="P53" i="5"/>
  <c r="U53" i="5"/>
  <c r="V53" i="5"/>
  <c r="W53" i="5"/>
  <c r="Y53" i="5"/>
  <c r="Z53" i="5"/>
  <c r="AA53" i="5"/>
  <c r="AB53" i="5"/>
  <c r="AD53" i="5"/>
  <c r="AE53" i="5"/>
  <c r="AL53" i="5"/>
  <c r="AM53" i="5"/>
  <c r="AN53" i="5"/>
  <c r="AO53" i="5"/>
  <c r="A54" i="5"/>
  <c r="B54" i="5"/>
  <c r="C54" i="5"/>
  <c r="G54" i="5"/>
  <c r="H54" i="5"/>
  <c r="J54" i="5"/>
  <c r="K54" i="5"/>
  <c r="L54" i="5"/>
  <c r="N54" i="5"/>
  <c r="P54" i="5"/>
  <c r="U54" i="5"/>
  <c r="V54" i="5"/>
  <c r="W54" i="5"/>
  <c r="Y54" i="5"/>
  <c r="Z54" i="5"/>
  <c r="AA54" i="5"/>
  <c r="AB54" i="5"/>
  <c r="AD54" i="5"/>
  <c r="AE54" i="5"/>
  <c r="AL54" i="5"/>
  <c r="AM54" i="5"/>
  <c r="AN54" i="5"/>
  <c r="AO54" i="5"/>
  <c r="A55" i="5"/>
  <c r="B55" i="5"/>
  <c r="C55" i="5"/>
  <c r="G55" i="5"/>
  <c r="H55" i="5"/>
  <c r="J55" i="5"/>
  <c r="K55" i="5"/>
  <c r="L55" i="5"/>
  <c r="N55" i="5"/>
  <c r="P55" i="5"/>
  <c r="U55" i="5"/>
  <c r="V55" i="5"/>
  <c r="W55" i="5"/>
  <c r="Y55" i="5"/>
  <c r="Z55" i="5"/>
  <c r="AA55" i="5"/>
  <c r="AB55" i="5"/>
  <c r="AD55" i="5"/>
  <c r="AE55" i="5"/>
  <c r="AL55" i="5"/>
  <c r="AM55" i="5"/>
  <c r="AN55" i="5"/>
  <c r="AO55" i="5"/>
  <c r="A56" i="5"/>
  <c r="B56" i="5"/>
  <c r="C56" i="5"/>
  <c r="G56" i="5"/>
  <c r="H56" i="5"/>
  <c r="J56" i="5"/>
  <c r="K56" i="5"/>
  <c r="L56" i="5"/>
  <c r="N56" i="5"/>
  <c r="P56" i="5"/>
  <c r="U56" i="5"/>
  <c r="V56" i="5"/>
  <c r="W56" i="5"/>
  <c r="Y56" i="5"/>
  <c r="Z56" i="5"/>
  <c r="AA56" i="5"/>
  <c r="AB56" i="5"/>
  <c r="AD56" i="5"/>
  <c r="AE56" i="5"/>
  <c r="AL56" i="5"/>
  <c r="AM56" i="5"/>
  <c r="AN56" i="5"/>
  <c r="AO56" i="5"/>
  <c r="A57" i="5"/>
  <c r="B57" i="5"/>
  <c r="C57" i="5"/>
  <c r="G57" i="5"/>
  <c r="H57" i="5"/>
  <c r="J57" i="5"/>
  <c r="K57" i="5"/>
  <c r="L57" i="5"/>
  <c r="N57" i="5"/>
  <c r="P57" i="5"/>
  <c r="U57" i="5"/>
  <c r="V57" i="5"/>
  <c r="W57" i="5"/>
  <c r="Y57" i="5"/>
  <c r="Z57" i="5"/>
  <c r="AA57" i="5"/>
  <c r="AB57" i="5"/>
  <c r="AD57" i="5"/>
  <c r="AE57" i="5"/>
  <c r="AL57" i="5"/>
  <c r="AM57" i="5"/>
  <c r="AN57" i="5"/>
  <c r="AO57" i="5"/>
  <c r="A58" i="5"/>
  <c r="B58" i="5"/>
  <c r="C58" i="5"/>
  <c r="G58" i="5"/>
  <c r="H58" i="5"/>
  <c r="J58" i="5"/>
  <c r="K58" i="5"/>
  <c r="L58" i="5"/>
  <c r="N58" i="5"/>
  <c r="P58" i="5"/>
  <c r="U58" i="5"/>
  <c r="V58" i="5"/>
  <c r="W58" i="5"/>
  <c r="Y58" i="5"/>
  <c r="Z58" i="5"/>
  <c r="AA58" i="5"/>
  <c r="AB58" i="5"/>
  <c r="AD58" i="5"/>
  <c r="AE58" i="5"/>
  <c r="AL58" i="5"/>
  <c r="AM58" i="5"/>
  <c r="AN58" i="5"/>
  <c r="AO58" i="5"/>
  <c r="A59" i="5"/>
  <c r="B59" i="5"/>
  <c r="C59" i="5"/>
  <c r="G59" i="5"/>
  <c r="H59" i="5"/>
  <c r="J59" i="5"/>
  <c r="K59" i="5"/>
  <c r="L59" i="5"/>
  <c r="N59" i="5"/>
  <c r="P59" i="5"/>
  <c r="U59" i="5"/>
  <c r="V59" i="5"/>
  <c r="W59" i="5"/>
  <c r="Y59" i="5"/>
  <c r="Z59" i="5"/>
  <c r="AA59" i="5"/>
  <c r="AB59" i="5"/>
  <c r="AD59" i="5"/>
  <c r="AE59" i="5"/>
  <c r="AL59" i="5"/>
  <c r="AM59" i="5"/>
  <c r="AN59" i="5"/>
  <c r="AO59" i="5"/>
  <c r="A60" i="5"/>
  <c r="B60" i="5"/>
  <c r="C60" i="5"/>
  <c r="G60" i="5"/>
  <c r="H60" i="5"/>
  <c r="J60" i="5"/>
  <c r="K60" i="5"/>
  <c r="L60" i="5"/>
  <c r="N60" i="5"/>
  <c r="P60" i="5"/>
  <c r="U60" i="5"/>
  <c r="V60" i="5"/>
  <c r="W60" i="5"/>
  <c r="Y60" i="5"/>
  <c r="Z60" i="5"/>
  <c r="AA60" i="5"/>
  <c r="AB60" i="5"/>
  <c r="AD60" i="5"/>
  <c r="AE60" i="5"/>
  <c r="AL60" i="5"/>
  <c r="AM60" i="5"/>
  <c r="AN60" i="5"/>
  <c r="AO60" i="5"/>
  <c r="A61" i="5"/>
  <c r="B61" i="5"/>
  <c r="C61" i="5"/>
  <c r="G61" i="5"/>
  <c r="H61" i="5"/>
  <c r="J61" i="5"/>
  <c r="K61" i="5"/>
  <c r="L61" i="5"/>
  <c r="N61" i="5"/>
  <c r="P61" i="5"/>
  <c r="U61" i="5"/>
  <c r="V61" i="5"/>
  <c r="W61" i="5"/>
  <c r="Y61" i="5"/>
  <c r="Z61" i="5"/>
  <c r="AA61" i="5"/>
  <c r="AB61" i="5"/>
  <c r="AD61" i="5"/>
  <c r="AE61" i="5"/>
  <c r="AL61" i="5"/>
  <c r="AM61" i="5"/>
  <c r="AN61" i="5"/>
  <c r="AO61" i="5"/>
  <c r="A62" i="5"/>
  <c r="B62" i="5"/>
  <c r="C62" i="5"/>
  <c r="G62" i="5"/>
  <c r="H62" i="5"/>
  <c r="J62" i="5"/>
  <c r="K62" i="5"/>
  <c r="L62" i="5"/>
  <c r="N62" i="5"/>
  <c r="P62" i="5"/>
  <c r="U62" i="5"/>
  <c r="V62" i="5"/>
  <c r="W62" i="5"/>
  <c r="Y62" i="5"/>
  <c r="Z62" i="5"/>
  <c r="AA62" i="5"/>
  <c r="AB62" i="5"/>
  <c r="AD62" i="5"/>
  <c r="AE62" i="5"/>
  <c r="AL62" i="5"/>
  <c r="AM62" i="5"/>
  <c r="AN62" i="5"/>
  <c r="AO62" i="5"/>
  <c r="A63" i="5"/>
  <c r="B63" i="5"/>
  <c r="C63" i="5"/>
  <c r="G63" i="5"/>
  <c r="H63" i="5"/>
  <c r="J63" i="5"/>
  <c r="K63" i="5"/>
  <c r="L63" i="5"/>
  <c r="N63" i="5"/>
  <c r="P63" i="5"/>
  <c r="U63" i="5"/>
  <c r="V63" i="5"/>
  <c r="W63" i="5"/>
  <c r="Y63" i="5"/>
  <c r="Z63" i="5"/>
  <c r="AA63" i="5"/>
  <c r="AB63" i="5"/>
  <c r="AD63" i="5"/>
  <c r="AE63" i="5"/>
  <c r="AL63" i="5"/>
  <c r="AM63" i="5"/>
  <c r="AN63" i="5"/>
  <c r="AO63" i="5"/>
  <c r="A64" i="5"/>
  <c r="B64" i="5"/>
  <c r="C64" i="5"/>
  <c r="G64" i="5"/>
  <c r="H64" i="5"/>
  <c r="J64" i="5"/>
  <c r="K64" i="5"/>
  <c r="L64" i="5"/>
  <c r="N64" i="5"/>
  <c r="P64" i="5"/>
  <c r="U64" i="5"/>
  <c r="V64" i="5"/>
  <c r="W64" i="5"/>
  <c r="Y64" i="5"/>
  <c r="Z64" i="5"/>
  <c r="AA64" i="5"/>
  <c r="AB64" i="5"/>
  <c r="AD64" i="5"/>
  <c r="AE64" i="5"/>
  <c r="AL64" i="5"/>
  <c r="AM64" i="5"/>
  <c r="AN64" i="5"/>
  <c r="AO64" i="5"/>
  <c r="A65" i="5"/>
  <c r="B65" i="5"/>
  <c r="C65" i="5"/>
  <c r="G65" i="5"/>
  <c r="H65" i="5"/>
  <c r="J65" i="5"/>
  <c r="K65" i="5"/>
  <c r="L65" i="5"/>
  <c r="N65" i="5"/>
  <c r="P65" i="5"/>
  <c r="U65" i="5"/>
  <c r="V65" i="5"/>
  <c r="W65" i="5"/>
  <c r="Y65" i="5"/>
  <c r="Z65" i="5"/>
  <c r="AA65" i="5"/>
  <c r="AB65" i="5"/>
  <c r="AD65" i="5"/>
  <c r="AE65" i="5"/>
  <c r="AL65" i="5"/>
  <c r="AM65" i="5"/>
  <c r="AN65" i="5"/>
  <c r="AO65" i="5"/>
  <c r="A66" i="5"/>
  <c r="B66" i="5"/>
  <c r="C66" i="5"/>
  <c r="G66" i="5"/>
  <c r="H66" i="5"/>
  <c r="J66" i="5"/>
  <c r="K66" i="5"/>
  <c r="L66" i="5"/>
  <c r="N66" i="5"/>
  <c r="P66" i="5"/>
  <c r="U66" i="5"/>
  <c r="V66" i="5"/>
  <c r="W66" i="5"/>
  <c r="Y66" i="5"/>
  <c r="Z66" i="5"/>
  <c r="AA66" i="5"/>
  <c r="AB66" i="5"/>
  <c r="AD66" i="5"/>
  <c r="AE66" i="5"/>
  <c r="AL66" i="5"/>
  <c r="AM66" i="5"/>
  <c r="AN66" i="5"/>
  <c r="AO66" i="5"/>
  <c r="A67" i="5"/>
  <c r="B67" i="5"/>
  <c r="C67" i="5"/>
  <c r="G67" i="5"/>
  <c r="H67" i="5"/>
  <c r="J67" i="5"/>
  <c r="K67" i="5"/>
  <c r="L67" i="5"/>
  <c r="N67" i="5"/>
  <c r="P67" i="5"/>
  <c r="U67" i="5"/>
  <c r="V67" i="5"/>
  <c r="W67" i="5"/>
  <c r="Y67" i="5"/>
  <c r="Z67" i="5"/>
  <c r="AA67" i="5"/>
  <c r="AB67" i="5"/>
  <c r="AD67" i="5"/>
  <c r="AE67" i="5"/>
  <c r="AL67" i="5"/>
  <c r="AM67" i="5"/>
  <c r="AN67" i="5"/>
  <c r="AO67" i="5"/>
  <c r="A68" i="5"/>
  <c r="B68" i="5"/>
  <c r="C68" i="5"/>
  <c r="G68" i="5"/>
  <c r="H68" i="5"/>
  <c r="J68" i="5"/>
  <c r="K68" i="5"/>
  <c r="L68" i="5"/>
  <c r="N68" i="5"/>
  <c r="P68" i="5"/>
  <c r="U68" i="5"/>
  <c r="V68" i="5"/>
  <c r="W68" i="5"/>
  <c r="Y68" i="5"/>
  <c r="Z68" i="5"/>
  <c r="AA68" i="5"/>
  <c r="AB68" i="5"/>
  <c r="AD68" i="5"/>
  <c r="AE68" i="5"/>
  <c r="AL68" i="5"/>
  <c r="AM68" i="5"/>
  <c r="AN68" i="5"/>
  <c r="AO68" i="5"/>
  <c r="A69" i="5"/>
  <c r="B69" i="5"/>
  <c r="C69" i="5"/>
  <c r="G69" i="5"/>
  <c r="H69" i="5"/>
  <c r="J69" i="5"/>
  <c r="K69" i="5"/>
  <c r="L69" i="5"/>
  <c r="N69" i="5"/>
  <c r="P69" i="5"/>
  <c r="U69" i="5"/>
  <c r="V69" i="5"/>
  <c r="W69" i="5"/>
  <c r="Y69" i="5"/>
  <c r="Z69" i="5"/>
  <c r="AA69" i="5"/>
  <c r="AB69" i="5"/>
  <c r="AD69" i="5"/>
  <c r="AE69" i="5"/>
  <c r="AL69" i="5"/>
  <c r="AM69" i="5"/>
  <c r="AN69" i="5"/>
  <c r="AO69" i="5"/>
  <c r="A70" i="5"/>
  <c r="B70" i="5"/>
  <c r="C70" i="5"/>
  <c r="G70" i="5"/>
  <c r="H70" i="5"/>
  <c r="J70" i="5"/>
  <c r="K70" i="5"/>
  <c r="L70" i="5"/>
  <c r="N70" i="5"/>
  <c r="P70" i="5"/>
  <c r="U70" i="5"/>
  <c r="V70" i="5"/>
  <c r="W70" i="5"/>
  <c r="Y70" i="5"/>
  <c r="Z70" i="5"/>
  <c r="AA70" i="5"/>
  <c r="AB70" i="5"/>
  <c r="AD70" i="5"/>
  <c r="AE70" i="5"/>
  <c r="AL70" i="5"/>
  <c r="AM70" i="5"/>
  <c r="AN70" i="5"/>
  <c r="AO70" i="5"/>
  <c r="A71" i="5"/>
  <c r="B71" i="5"/>
  <c r="C71" i="5"/>
  <c r="G71" i="5"/>
  <c r="H71" i="5"/>
  <c r="J71" i="5"/>
  <c r="K71" i="5"/>
  <c r="L71" i="5"/>
  <c r="N71" i="5"/>
  <c r="P71" i="5"/>
  <c r="U71" i="5"/>
  <c r="V71" i="5"/>
  <c r="W71" i="5"/>
  <c r="Y71" i="5"/>
  <c r="Z71" i="5"/>
  <c r="AA71" i="5"/>
  <c r="AB71" i="5"/>
  <c r="AD71" i="5"/>
  <c r="AE71" i="5"/>
  <c r="AL71" i="5"/>
  <c r="AM71" i="5"/>
  <c r="AN71" i="5"/>
  <c r="AO71" i="5"/>
  <c r="A72" i="5"/>
  <c r="B72" i="5"/>
  <c r="C72" i="5"/>
  <c r="G72" i="5"/>
  <c r="H72" i="5"/>
  <c r="J72" i="5"/>
  <c r="K72" i="5"/>
  <c r="L72" i="5"/>
  <c r="N72" i="5"/>
  <c r="P72" i="5"/>
  <c r="U72" i="5"/>
  <c r="V72" i="5"/>
  <c r="W72" i="5"/>
  <c r="Y72" i="5"/>
  <c r="Z72" i="5"/>
  <c r="AA72" i="5"/>
  <c r="AB72" i="5"/>
  <c r="AD72" i="5"/>
  <c r="AE72" i="5"/>
  <c r="AL72" i="5"/>
  <c r="AM72" i="5"/>
  <c r="AN72" i="5"/>
  <c r="AO72" i="5"/>
  <c r="A73" i="5"/>
  <c r="B73" i="5"/>
  <c r="C73" i="5"/>
  <c r="G73" i="5"/>
  <c r="H73" i="5"/>
  <c r="J73" i="5"/>
  <c r="K73" i="5"/>
  <c r="L73" i="5"/>
  <c r="N73" i="5"/>
  <c r="P73" i="5"/>
  <c r="U73" i="5"/>
  <c r="V73" i="5"/>
  <c r="W73" i="5"/>
  <c r="Y73" i="5"/>
  <c r="Z73" i="5"/>
  <c r="AA73" i="5"/>
  <c r="AB73" i="5"/>
  <c r="AD73" i="5"/>
  <c r="AE73" i="5"/>
  <c r="AL73" i="5"/>
  <c r="AM73" i="5"/>
  <c r="AN73" i="5"/>
  <c r="AO73" i="5"/>
  <c r="A74" i="5"/>
  <c r="B74" i="5"/>
  <c r="C74" i="5"/>
  <c r="G74" i="5"/>
  <c r="H74" i="5"/>
  <c r="J74" i="5"/>
  <c r="K74" i="5"/>
  <c r="L74" i="5"/>
  <c r="N74" i="5"/>
  <c r="P74" i="5"/>
  <c r="U74" i="5"/>
  <c r="V74" i="5"/>
  <c r="W74" i="5"/>
  <c r="Y74" i="5"/>
  <c r="Z74" i="5"/>
  <c r="AA74" i="5"/>
  <c r="AB74" i="5"/>
  <c r="AD74" i="5"/>
  <c r="AE74" i="5"/>
  <c r="AL74" i="5"/>
  <c r="AM74" i="5"/>
  <c r="AN74" i="5"/>
  <c r="AO74" i="5"/>
  <c r="A75" i="5"/>
  <c r="B75" i="5"/>
  <c r="C75" i="5"/>
  <c r="G75" i="5"/>
  <c r="H75" i="5"/>
  <c r="J75" i="5"/>
  <c r="K75" i="5"/>
  <c r="L75" i="5"/>
  <c r="N75" i="5"/>
  <c r="P75" i="5"/>
  <c r="U75" i="5"/>
  <c r="V75" i="5"/>
  <c r="W75" i="5"/>
  <c r="Y75" i="5"/>
  <c r="Z75" i="5"/>
  <c r="AA75" i="5"/>
  <c r="AB75" i="5"/>
  <c r="AD75" i="5"/>
  <c r="AE75" i="5"/>
  <c r="AL75" i="5"/>
  <c r="AM75" i="5"/>
  <c r="AN75" i="5"/>
  <c r="AO75" i="5"/>
  <c r="A76" i="5"/>
  <c r="B76" i="5"/>
  <c r="C76" i="5"/>
  <c r="G76" i="5"/>
  <c r="H76" i="5"/>
  <c r="J76" i="5"/>
  <c r="K76" i="5"/>
  <c r="L76" i="5"/>
  <c r="N76" i="5"/>
  <c r="P76" i="5"/>
  <c r="U76" i="5"/>
  <c r="V76" i="5"/>
  <c r="W76" i="5"/>
  <c r="Y76" i="5"/>
  <c r="Z76" i="5"/>
  <c r="AA76" i="5"/>
  <c r="AB76" i="5"/>
  <c r="AD76" i="5"/>
  <c r="AE76" i="5"/>
  <c r="AL76" i="5"/>
  <c r="AM76" i="5"/>
  <c r="AN76" i="5"/>
  <c r="AO76" i="5"/>
  <c r="A77" i="5"/>
  <c r="B77" i="5"/>
  <c r="C77" i="5"/>
  <c r="G77" i="5"/>
  <c r="H77" i="5"/>
  <c r="J77" i="5"/>
  <c r="K77" i="5"/>
  <c r="L77" i="5"/>
  <c r="N77" i="5"/>
  <c r="P77" i="5"/>
  <c r="U77" i="5"/>
  <c r="V77" i="5"/>
  <c r="W77" i="5"/>
  <c r="Y77" i="5"/>
  <c r="Z77" i="5"/>
  <c r="AA77" i="5"/>
  <c r="AB77" i="5"/>
  <c r="AD77" i="5"/>
  <c r="AE77" i="5"/>
  <c r="AL77" i="5"/>
  <c r="AM77" i="5"/>
  <c r="AN77" i="5"/>
  <c r="AO77" i="5"/>
  <c r="A78" i="5"/>
  <c r="B78" i="5"/>
  <c r="C78" i="5"/>
  <c r="G78" i="5"/>
  <c r="H78" i="5"/>
  <c r="J78" i="5"/>
  <c r="K78" i="5"/>
  <c r="L78" i="5"/>
  <c r="N78" i="5"/>
  <c r="P78" i="5"/>
  <c r="U78" i="5"/>
  <c r="V78" i="5"/>
  <c r="W78" i="5"/>
  <c r="Y78" i="5"/>
  <c r="Z78" i="5"/>
  <c r="AA78" i="5"/>
  <c r="AB78" i="5"/>
  <c r="AD78" i="5"/>
  <c r="AE78" i="5"/>
  <c r="AL78" i="5"/>
  <c r="AM78" i="5"/>
  <c r="AN78" i="5"/>
  <c r="AO78" i="5"/>
  <c r="A79" i="5"/>
  <c r="B79" i="5"/>
  <c r="C79" i="5"/>
  <c r="G79" i="5"/>
  <c r="H79" i="5"/>
  <c r="J79" i="5"/>
  <c r="K79" i="5"/>
  <c r="L79" i="5"/>
  <c r="N79" i="5"/>
  <c r="P79" i="5"/>
  <c r="U79" i="5"/>
  <c r="V79" i="5"/>
  <c r="W79" i="5"/>
  <c r="Y79" i="5"/>
  <c r="Z79" i="5"/>
  <c r="AA79" i="5"/>
  <c r="AB79" i="5"/>
  <c r="AD79" i="5"/>
  <c r="AE79" i="5"/>
  <c r="AL79" i="5"/>
  <c r="AM79" i="5"/>
  <c r="AN79" i="5"/>
  <c r="AO79" i="5"/>
  <c r="A80" i="5"/>
  <c r="B80" i="5"/>
  <c r="C80" i="5"/>
  <c r="G80" i="5"/>
  <c r="H80" i="5"/>
  <c r="J80" i="5"/>
  <c r="K80" i="5"/>
  <c r="L80" i="5"/>
  <c r="N80" i="5"/>
  <c r="P80" i="5"/>
  <c r="U80" i="5"/>
  <c r="V80" i="5"/>
  <c r="W80" i="5"/>
  <c r="Y80" i="5"/>
  <c r="Z80" i="5"/>
  <c r="AA80" i="5"/>
  <c r="AB80" i="5"/>
  <c r="AD80" i="5"/>
  <c r="AE80" i="5"/>
  <c r="AL80" i="5"/>
  <c r="AM80" i="5"/>
  <c r="AN80" i="5"/>
  <c r="AO80" i="5"/>
  <c r="A81" i="5"/>
  <c r="B81" i="5"/>
  <c r="C81" i="5"/>
  <c r="G81" i="5"/>
  <c r="H81" i="5"/>
  <c r="J81" i="5"/>
  <c r="K81" i="5"/>
  <c r="L81" i="5"/>
  <c r="N81" i="5"/>
  <c r="P81" i="5"/>
  <c r="U81" i="5"/>
  <c r="V81" i="5"/>
  <c r="W81" i="5"/>
  <c r="Y81" i="5"/>
  <c r="Z81" i="5"/>
  <c r="AA81" i="5"/>
  <c r="AB81" i="5"/>
  <c r="AD81" i="5"/>
  <c r="AE81" i="5"/>
  <c r="AL81" i="5"/>
  <c r="AM81" i="5"/>
  <c r="AN81" i="5"/>
  <c r="AO81" i="5"/>
  <c r="A82" i="5"/>
  <c r="B82" i="5"/>
  <c r="C82" i="5"/>
  <c r="G82" i="5"/>
  <c r="H82" i="5"/>
  <c r="J82" i="5"/>
  <c r="K82" i="5"/>
  <c r="L82" i="5"/>
  <c r="N82" i="5"/>
  <c r="P82" i="5"/>
  <c r="U82" i="5"/>
  <c r="V82" i="5"/>
  <c r="W82" i="5"/>
  <c r="Y82" i="5"/>
  <c r="Z82" i="5"/>
  <c r="AA82" i="5"/>
  <c r="AB82" i="5"/>
  <c r="AD82" i="5"/>
  <c r="AE82" i="5"/>
  <c r="AL82" i="5"/>
  <c r="AM82" i="5"/>
  <c r="AN82" i="5"/>
  <c r="AO82" i="5"/>
  <c r="A83" i="5"/>
  <c r="B83" i="5"/>
  <c r="C83" i="5"/>
  <c r="G83" i="5"/>
  <c r="H83" i="5"/>
  <c r="J83" i="5"/>
  <c r="K83" i="5"/>
  <c r="L83" i="5"/>
  <c r="N83" i="5"/>
  <c r="P83" i="5"/>
  <c r="U83" i="5"/>
  <c r="V83" i="5"/>
  <c r="W83" i="5"/>
  <c r="Y83" i="5"/>
  <c r="Z83" i="5"/>
  <c r="AA83" i="5"/>
  <c r="AB83" i="5"/>
  <c r="AD83" i="5"/>
  <c r="AE83" i="5"/>
  <c r="AL83" i="5"/>
  <c r="AM83" i="5"/>
  <c r="AN83" i="5"/>
  <c r="AO83" i="5"/>
  <c r="A84" i="5"/>
  <c r="B84" i="5"/>
  <c r="C84" i="5"/>
  <c r="G84" i="5"/>
  <c r="H84" i="5"/>
  <c r="J84" i="5"/>
  <c r="K84" i="5"/>
  <c r="L84" i="5"/>
  <c r="N84" i="5"/>
  <c r="P84" i="5"/>
  <c r="U84" i="5"/>
  <c r="V84" i="5"/>
  <c r="W84" i="5"/>
  <c r="Y84" i="5"/>
  <c r="Z84" i="5"/>
  <c r="AA84" i="5"/>
  <c r="AB84" i="5"/>
  <c r="AD84" i="5"/>
  <c r="AE84" i="5"/>
  <c r="AL84" i="5"/>
  <c r="AM84" i="5"/>
  <c r="AN84" i="5"/>
  <c r="AO84" i="5"/>
  <c r="A85" i="5"/>
  <c r="B85" i="5"/>
  <c r="C85" i="5"/>
  <c r="G85" i="5"/>
  <c r="H85" i="5"/>
  <c r="J85" i="5"/>
  <c r="K85" i="5"/>
  <c r="L85" i="5"/>
  <c r="N85" i="5"/>
  <c r="P85" i="5"/>
  <c r="U85" i="5"/>
  <c r="V85" i="5"/>
  <c r="W85" i="5"/>
  <c r="Y85" i="5"/>
  <c r="Z85" i="5"/>
  <c r="AA85" i="5"/>
  <c r="AB85" i="5"/>
  <c r="AD85" i="5"/>
  <c r="AE85" i="5"/>
  <c r="AL85" i="5"/>
  <c r="AM85" i="5"/>
  <c r="AN85" i="5"/>
  <c r="AO85" i="5"/>
  <c r="A86" i="5"/>
  <c r="B86" i="5"/>
  <c r="C86" i="5"/>
  <c r="G86" i="5"/>
  <c r="H86" i="5"/>
  <c r="J86" i="5"/>
  <c r="K86" i="5"/>
  <c r="L86" i="5"/>
  <c r="N86" i="5"/>
  <c r="P86" i="5"/>
  <c r="U86" i="5"/>
  <c r="V86" i="5"/>
  <c r="W86" i="5"/>
  <c r="Y86" i="5"/>
  <c r="Z86" i="5"/>
  <c r="AA86" i="5"/>
  <c r="AB86" i="5"/>
  <c r="AD86" i="5"/>
  <c r="AE86" i="5"/>
  <c r="AL86" i="5"/>
  <c r="AM86" i="5"/>
  <c r="AN86" i="5"/>
  <c r="AO86" i="5"/>
  <c r="A87" i="5"/>
  <c r="B87" i="5"/>
  <c r="C87" i="5"/>
  <c r="G87" i="5"/>
  <c r="H87" i="5"/>
  <c r="J87" i="5"/>
  <c r="K87" i="5"/>
  <c r="L87" i="5"/>
  <c r="N87" i="5"/>
  <c r="P87" i="5"/>
  <c r="U87" i="5"/>
  <c r="V87" i="5"/>
  <c r="W87" i="5"/>
  <c r="Y87" i="5"/>
  <c r="Z87" i="5"/>
  <c r="AA87" i="5"/>
  <c r="AB87" i="5"/>
  <c r="AD87" i="5"/>
  <c r="AE87" i="5"/>
  <c r="AL87" i="5"/>
  <c r="AM87" i="5"/>
  <c r="AN87" i="5"/>
  <c r="AO87" i="5"/>
  <c r="A88" i="5"/>
  <c r="B88" i="5"/>
  <c r="C88" i="5"/>
  <c r="G88" i="5"/>
  <c r="H88" i="5"/>
  <c r="J88" i="5"/>
  <c r="K88" i="5"/>
  <c r="L88" i="5"/>
  <c r="N88" i="5"/>
  <c r="P88" i="5"/>
  <c r="U88" i="5"/>
  <c r="V88" i="5"/>
  <c r="W88" i="5"/>
  <c r="Y88" i="5"/>
  <c r="Z88" i="5"/>
  <c r="AA88" i="5"/>
  <c r="AB88" i="5"/>
  <c r="AD88" i="5"/>
  <c r="AE88" i="5"/>
  <c r="AL88" i="5"/>
  <c r="AM88" i="5"/>
  <c r="AN88" i="5"/>
  <c r="AO88" i="5"/>
  <c r="A89" i="5"/>
  <c r="B89" i="5"/>
  <c r="C89" i="5"/>
  <c r="G89" i="5"/>
  <c r="H89" i="5"/>
  <c r="J89" i="5"/>
  <c r="K89" i="5"/>
  <c r="L89" i="5"/>
  <c r="N89" i="5"/>
  <c r="P89" i="5"/>
  <c r="U89" i="5"/>
  <c r="V89" i="5"/>
  <c r="W89" i="5"/>
  <c r="Y89" i="5"/>
  <c r="Z89" i="5"/>
  <c r="AA89" i="5"/>
  <c r="AB89" i="5"/>
  <c r="AD89" i="5"/>
  <c r="AE89" i="5"/>
  <c r="AL89" i="5"/>
  <c r="AM89" i="5"/>
  <c r="AN89" i="5"/>
  <c r="AO89" i="5"/>
  <c r="A90" i="5"/>
  <c r="B90" i="5"/>
  <c r="C90" i="5"/>
  <c r="G90" i="5"/>
  <c r="H90" i="5"/>
  <c r="J90" i="5"/>
  <c r="K90" i="5"/>
  <c r="L90" i="5"/>
  <c r="N90" i="5"/>
  <c r="P90" i="5"/>
  <c r="U90" i="5"/>
  <c r="V90" i="5"/>
  <c r="W90" i="5"/>
  <c r="Y90" i="5"/>
  <c r="Z90" i="5"/>
  <c r="AA90" i="5"/>
  <c r="AB90" i="5"/>
  <c r="AD90" i="5"/>
  <c r="AE90" i="5"/>
  <c r="AL90" i="5"/>
  <c r="AM90" i="5"/>
  <c r="AN90" i="5"/>
  <c r="AO90" i="5"/>
  <c r="A91" i="5"/>
  <c r="B91" i="5"/>
  <c r="C91" i="5"/>
  <c r="G91" i="5"/>
  <c r="H91" i="5"/>
  <c r="J91" i="5"/>
  <c r="K91" i="5"/>
  <c r="L91" i="5"/>
  <c r="N91" i="5"/>
  <c r="P91" i="5"/>
  <c r="U91" i="5"/>
  <c r="V91" i="5"/>
  <c r="W91" i="5"/>
  <c r="Y91" i="5"/>
  <c r="Z91" i="5"/>
  <c r="AA91" i="5"/>
  <c r="AB91" i="5"/>
  <c r="AD91" i="5"/>
  <c r="AE91" i="5"/>
  <c r="AL91" i="5"/>
  <c r="AM91" i="5"/>
  <c r="AN91" i="5"/>
  <c r="AO91" i="5"/>
  <c r="A92" i="5"/>
  <c r="B92" i="5"/>
  <c r="C92" i="5"/>
  <c r="G92" i="5"/>
  <c r="H92" i="5"/>
  <c r="J92" i="5"/>
  <c r="K92" i="5"/>
  <c r="L92" i="5"/>
  <c r="N92" i="5"/>
  <c r="P92" i="5"/>
  <c r="U92" i="5"/>
  <c r="V92" i="5"/>
  <c r="W92" i="5"/>
  <c r="Y92" i="5"/>
  <c r="Z92" i="5"/>
  <c r="AA92" i="5"/>
  <c r="AB92" i="5"/>
  <c r="AD92" i="5"/>
  <c r="AE92" i="5"/>
  <c r="AL92" i="5"/>
  <c r="AM92" i="5"/>
  <c r="AN92" i="5"/>
  <c r="AO92" i="5"/>
  <c r="A93" i="5"/>
  <c r="B93" i="5"/>
  <c r="C93" i="5"/>
  <c r="G93" i="5"/>
  <c r="H93" i="5"/>
  <c r="J93" i="5"/>
  <c r="K93" i="5"/>
  <c r="L93" i="5"/>
  <c r="N93" i="5"/>
  <c r="P93" i="5"/>
  <c r="U93" i="5"/>
  <c r="V93" i="5"/>
  <c r="W93" i="5"/>
  <c r="Y93" i="5"/>
  <c r="Z93" i="5"/>
  <c r="AA93" i="5"/>
  <c r="AB93" i="5"/>
  <c r="AD93" i="5"/>
  <c r="AE93" i="5"/>
  <c r="AL93" i="5"/>
  <c r="AM93" i="5"/>
  <c r="AN93" i="5"/>
  <c r="AO93" i="5"/>
  <c r="A94" i="5"/>
  <c r="B94" i="5"/>
  <c r="C94" i="5"/>
  <c r="G94" i="5"/>
  <c r="H94" i="5"/>
  <c r="J94" i="5"/>
  <c r="K94" i="5"/>
  <c r="L94" i="5"/>
  <c r="N94" i="5"/>
  <c r="P94" i="5"/>
  <c r="U94" i="5"/>
  <c r="V94" i="5"/>
  <c r="W94" i="5"/>
  <c r="Y94" i="5"/>
  <c r="Z94" i="5"/>
  <c r="AA94" i="5"/>
  <c r="AB94" i="5"/>
  <c r="AD94" i="5"/>
  <c r="AE94" i="5"/>
  <c r="AL94" i="5"/>
  <c r="AM94" i="5"/>
  <c r="AN94" i="5"/>
  <c r="AO94" i="5"/>
  <c r="A95" i="5"/>
  <c r="B95" i="5"/>
  <c r="C95" i="5"/>
  <c r="G95" i="5"/>
  <c r="H95" i="5"/>
  <c r="J95" i="5"/>
  <c r="K95" i="5"/>
  <c r="L95" i="5"/>
  <c r="N95" i="5"/>
  <c r="P95" i="5"/>
  <c r="U95" i="5"/>
  <c r="V95" i="5"/>
  <c r="W95" i="5"/>
  <c r="Y95" i="5"/>
  <c r="Z95" i="5"/>
  <c r="AA95" i="5"/>
  <c r="AB95" i="5"/>
  <c r="AD95" i="5"/>
  <c r="AE95" i="5"/>
  <c r="AL95" i="5"/>
  <c r="AM95" i="5"/>
  <c r="AN95" i="5"/>
  <c r="AO95" i="5"/>
  <c r="A96" i="5"/>
  <c r="B96" i="5"/>
  <c r="C96" i="5"/>
  <c r="G96" i="5"/>
  <c r="H96" i="5"/>
  <c r="J96" i="5"/>
  <c r="K96" i="5"/>
  <c r="L96" i="5"/>
  <c r="N96" i="5"/>
  <c r="P96" i="5"/>
  <c r="U96" i="5"/>
  <c r="V96" i="5"/>
  <c r="W96" i="5"/>
  <c r="Y96" i="5"/>
  <c r="Z96" i="5"/>
  <c r="AA96" i="5"/>
  <c r="AB96" i="5"/>
  <c r="AD96" i="5"/>
  <c r="AE96" i="5"/>
  <c r="AL96" i="5"/>
  <c r="AM96" i="5"/>
  <c r="AN96" i="5"/>
  <c r="AO96" i="5"/>
  <c r="A97" i="5"/>
  <c r="B97" i="5"/>
  <c r="C97" i="5"/>
  <c r="G97" i="5"/>
  <c r="H97" i="5"/>
  <c r="J97" i="5"/>
  <c r="K97" i="5"/>
  <c r="L97" i="5"/>
  <c r="N97" i="5"/>
  <c r="P97" i="5"/>
  <c r="U97" i="5"/>
  <c r="V97" i="5"/>
  <c r="W97" i="5"/>
  <c r="Y97" i="5"/>
  <c r="Z97" i="5"/>
  <c r="AA97" i="5"/>
  <c r="AB97" i="5"/>
  <c r="AD97" i="5"/>
  <c r="AE97" i="5"/>
  <c r="AL97" i="5"/>
  <c r="AM97" i="5"/>
  <c r="AN97" i="5"/>
  <c r="AO97" i="5"/>
  <c r="A98" i="5"/>
  <c r="B98" i="5"/>
  <c r="C98" i="5"/>
  <c r="G98" i="5"/>
  <c r="H98" i="5"/>
  <c r="J98" i="5"/>
  <c r="K98" i="5"/>
  <c r="L98" i="5"/>
  <c r="N98" i="5"/>
  <c r="P98" i="5"/>
  <c r="U98" i="5"/>
  <c r="V98" i="5"/>
  <c r="W98" i="5"/>
  <c r="Y98" i="5"/>
  <c r="Z98" i="5"/>
  <c r="AA98" i="5"/>
  <c r="AB98" i="5"/>
  <c r="AD98" i="5"/>
  <c r="AE98" i="5"/>
  <c r="AL98" i="5"/>
  <c r="AM98" i="5"/>
  <c r="AN98" i="5"/>
  <c r="AO98" i="5"/>
  <c r="A99" i="5"/>
  <c r="B99" i="5"/>
  <c r="C99" i="5"/>
  <c r="G99" i="5"/>
  <c r="H99" i="5"/>
  <c r="J99" i="5"/>
  <c r="K99" i="5"/>
  <c r="L99" i="5"/>
  <c r="N99" i="5"/>
  <c r="P99" i="5"/>
  <c r="U99" i="5"/>
  <c r="V99" i="5"/>
  <c r="W99" i="5"/>
  <c r="Y99" i="5"/>
  <c r="Z99" i="5"/>
  <c r="AA99" i="5"/>
  <c r="AB99" i="5"/>
  <c r="AD99" i="5"/>
  <c r="AE99" i="5"/>
  <c r="AL99" i="5"/>
  <c r="AM99" i="5"/>
  <c r="AN99" i="5"/>
  <c r="AO99" i="5"/>
  <c r="A100" i="5"/>
  <c r="B100" i="5"/>
  <c r="C100" i="5"/>
  <c r="G100" i="5"/>
  <c r="H100" i="5"/>
  <c r="J100" i="5"/>
  <c r="K100" i="5"/>
  <c r="L100" i="5"/>
  <c r="N100" i="5"/>
  <c r="P100" i="5"/>
  <c r="U100" i="5"/>
  <c r="V100" i="5"/>
  <c r="W100" i="5"/>
  <c r="Y100" i="5"/>
  <c r="Z100" i="5"/>
  <c r="AA100" i="5"/>
  <c r="AB100" i="5"/>
  <c r="AD100" i="5"/>
  <c r="AE100" i="5"/>
  <c r="AL100" i="5"/>
  <c r="AM100" i="5"/>
  <c r="AN100" i="5"/>
  <c r="AO100" i="5"/>
  <c r="A101" i="5"/>
  <c r="B101" i="5"/>
  <c r="C101" i="5"/>
  <c r="G101" i="5"/>
  <c r="H101" i="5"/>
  <c r="J101" i="5"/>
  <c r="K101" i="5"/>
  <c r="L101" i="5"/>
  <c r="N101" i="5"/>
  <c r="P101" i="5"/>
  <c r="U101" i="5"/>
  <c r="V101" i="5"/>
  <c r="W101" i="5"/>
  <c r="Y101" i="5"/>
  <c r="Z101" i="5"/>
  <c r="AA101" i="5"/>
  <c r="AB101" i="5"/>
  <c r="AD101" i="5"/>
  <c r="AE101" i="5"/>
  <c r="AL101" i="5"/>
  <c r="AM101" i="5"/>
  <c r="AN101" i="5"/>
  <c r="AO101" i="5"/>
  <c r="A102" i="5"/>
  <c r="B102" i="5"/>
  <c r="C102" i="5"/>
  <c r="G102" i="5"/>
  <c r="H102" i="5"/>
  <c r="J102" i="5"/>
  <c r="K102" i="5"/>
  <c r="L102" i="5"/>
  <c r="N102" i="5"/>
  <c r="P102" i="5"/>
  <c r="U102" i="5"/>
  <c r="V102" i="5"/>
  <c r="W102" i="5"/>
  <c r="Y102" i="5"/>
  <c r="Z102" i="5"/>
  <c r="AA102" i="5"/>
  <c r="AB102" i="5"/>
  <c r="AD102" i="5"/>
  <c r="AE102" i="5"/>
  <c r="AL102" i="5"/>
  <c r="AM102" i="5"/>
  <c r="AN102" i="5"/>
  <c r="AO102" i="5"/>
  <c r="A103" i="5"/>
  <c r="B103" i="5"/>
  <c r="C103" i="5"/>
  <c r="G103" i="5"/>
  <c r="H103" i="5"/>
  <c r="J103" i="5"/>
  <c r="K103" i="5"/>
  <c r="L103" i="5"/>
  <c r="N103" i="5"/>
  <c r="P103" i="5"/>
  <c r="U103" i="5"/>
  <c r="V103" i="5"/>
  <c r="W103" i="5"/>
  <c r="Y103" i="5"/>
  <c r="Z103" i="5"/>
  <c r="AA103" i="5"/>
  <c r="AB103" i="5"/>
  <c r="AD103" i="5"/>
  <c r="AE103" i="5"/>
  <c r="AL103" i="5"/>
  <c r="AM103" i="5"/>
  <c r="AN103" i="5"/>
  <c r="AO103" i="5"/>
  <c r="A104" i="5"/>
  <c r="B104" i="5"/>
  <c r="C104" i="5"/>
  <c r="G104" i="5"/>
  <c r="H104" i="5"/>
  <c r="J104" i="5"/>
  <c r="K104" i="5"/>
  <c r="L104" i="5"/>
  <c r="N104" i="5"/>
  <c r="P104" i="5"/>
  <c r="U104" i="5"/>
  <c r="V104" i="5"/>
  <c r="W104" i="5"/>
  <c r="Y104" i="5"/>
  <c r="Z104" i="5"/>
  <c r="AA104" i="5"/>
  <c r="AB104" i="5"/>
  <c r="AD104" i="5"/>
  <c r="AE104" i="5"/>
  <c r="AL104" i="5"/>
  <c r="AM104" i="5"/>
  <c r="AN104" i="5"/>
  <c r="AO104" i="5"/>
  <c r="A105" i="5"/>
  <c r="B105" i="5"/>
  <c r="C105" i="5"/>
  <c r="G105" i="5"/>
  <c r="H105" i="5"/>
  <c r="J105" i="5"/>
  <c r="K105" i="5"/>
  <c r="L105" i="5"/>
  <c r="N105" i="5"/>
  <c r="P105" i="5"/>
  <c r="U105" i="5"/>
  <c r="V105" i="5"/>
  <c r="W105" i="5"/>
  <c r="Y105" i="5"/>
  <c r="Z105" i="5"/>
  <c r="AA105" i="5"/>
  <c r="AB105" i="5"/>
  <c r="AD105" i="5"/>
  <c r="AE105" i="5"/>
  <c r="AL105" i="5"/>
  <c r="AM105" i="5"/>
  <c r="AN105" i="5"/>
  <c r="AO105" i="5"/>
  <c r="A106" i="5"/>
  <c r="B106" i="5"/>
  <c r="C106" i="5"/>
  <c r="G106" i="5"/>
  <c r="H106" i="5"/>
  <c r="J106" i="5"/>
  <c r="K106" i="5"/>
  <c r="L106" i="5"/>
  <c r="N106" i="5"/>
  <c r="P106" i="5"/>
  <c r="U106" i="5"/>
  <c r="V106" i="5"/>
  <c r="W106" i="5"/>
  <c r="Y106" i="5"/>
  <c r="Z106" i="5"/>
  <c r="AA106" i="5"/>
  <c r="AB106" i="5"/>
  <c r="AD106" i="5"/>
  <c r="AE106" i="5"/>
  <c r="AL106" i="5"/>
  <c r="AM106" i="5"/>
  <c r="AN106" i="5"/>
  <c r="AO106" i="5"/>
  <c r="A107" i="5"/>
  <c r="B107" i="5"/>
  <c r="C107" i="5"/>
  <c r="G107" i="5"/>
  <c r="H107" i="5"/>
  <c r="J107" i="5"/>
  <c r="K107" i="5"/>
  <c r="L107" i="5"/>
  <c r="N107" i="5"/>
  <c r="P107" i="5"/>
  <c r="U107" i="5"/>
  <c r="V107" i="5"/>
  <c r="W107" i="5"/>
  <c r="Y107" i="5"/>
  <c r="Z107" i="5"/>
  <c r="AA107" i="5"/>
  <c r="AB107" i="5"/>
  <c r="AD107" i="5"/>
  <c r="AE107" i="5"/>
  <c r="AL107" i="5"/>
  <c r="AM107" i="5"/>
  <c r="AN107" i="5"/>
  <c r="AO107" i="5"/>
  <c r="A108" i="5"/>
  <c r="B108" i="5"/>
  <c r="C108" i="5"/>
  <c r="G108" i="5"/>
  <c r="H108" i="5"/>
  <c r="J108" i="5"/>
  <c r="K108" i="5"/>
  <c r="L108" i="5"/>
  <c r="N108" i="5"/>
  <c r="P108" i="5"/>
  <c r="U108" i="5"/>
  <c r="V108" i="5"/>
  <c r="W108" i="5"/>
  <c r="Y108" i="5"/>
  <c r="Z108" i="5"/>
  <c r="AA108" i="5"/>
  <c r="AB108" i="5"/>
  <c r="AD108" i="5"/>
  <c r="AE108" i="5"/>
  <c r="AL108" i="5"/>
  <c r="AM108" i="5"/>
  <c r="AN108" i="5"/>
  <c r="AO108" i="5"/>
  <c r="A109" i="5"/>
  <c r="B109" i="5"/>
  <c r="C109" i="5"/>
  <c r="G109" i="5"/>
  <c r="H109" i="5"/>
  <c r="J109" i="5"/>
  <c r="K109" i="5"/>
  <c r="L109" i="5"/>
  <c r="N109" i="5"/>
  <c r="P109" i="5"/>
  <c r="U109" i="5"/>
  <c r="V109" i="5"/>
  <c r="W109" i="5"/>
  <c r="Y109" i="5"/>
  <c r="Z109" i="5"/>
  <c r="AA109" i="5"/>
  <c r="AB109" i="5"/>
  <c r="AD109" i="5"/>
  <c r="AE109" i="5"/>
  <c r="AL109" i="5"/>
  <c r="AM109" i="5"/>
  <c r="AN109" i="5"/>
  <c r="AO109" i="5"/>
  <c r="A110" i="5"/>
  <c r="B110" i="5"/>
  <c r="C110" i="5"/>
  <c r="G110" i="5"/>
  <c r="H110" i="5"/>
  <c r="J110" i="5"/>
  <c r="K110" i="5"/>
  <c r="L110" i="5"/>
  <c r="N110" i="5"/>
  <c r="P110" i="5"/>
  <c r="U110" i="5"/>
  <c r="V110" i="5"/>
  <c r="W110" i="5"/>
  <c r="Y110" i="5"/>
  <c r="Z110" i="5"/>
  <c r="AA110" i="5"/>
  <c r="AB110" i="5"/>
  <c r="AD110" i="5"/>
  <c r="AE110" i="5"/>
  <c r="AL110" i="5"/>
  <c r="AM110" i="5"/>
  <c r="AN110" i="5"/>
  <c r="AO110" i="5"/>
  <c r="A111" i="5"/>
  <c r="B111" i="5"/>
  <c r="C111" i="5"/>
  <c r="G111" i="5"/>
  <c r="H111" i="5"/>
  <c r="J111" i="5"/>
  <c r="K111" i="5"/>
  <c r="L111" i="5"/>
  <c r="N111" i="5"/>
  <c r="P111" i="5"/>
  <c r="U111" i="5"/>
  <c r="V111" i="5"/>
  <c r="W111" i="5"/>
  <c r="Y111" i="5"/>
  <c r="Z111" i="5"/>
  <c r="AA111" i="5"/>
  <c r="AB111" i="5"/>
  <c r="AD111" i="5"/>
  <c r="AE111" i="5"/>
  <c r="AL111" i="5"/>
  <c r="AM111" i="5"/>
  <c r="AN111" i="5"/>
  <c r="AO111" i="5"/>
  <c r="A112" i="5"/>
  <c r="B112" i="5"/>
  <c r="C112" i="5"/>
  <c r="G112" i="5"/>
  <c r="H112" i="5"/>
  <c r="J112" i="5"/>
  <c r="K112" i="5"/>
  <c r="L112" i="5"/>
  <c r="N112" i="5"/>
  <c r="P112" i="5"/>
  <c r="U112" i="5"/>
  <c r="V112" i="5"/>
  <c r="W112" i="5"/>
  <c r="Y112" i="5"/>
  <c r="Z112" i="5"/>
  <c r="AA112" i="5"/>
  <c r="AB112" i="5"/>
  <c r="AD112" i="5"/>
  <c r="AE112" i="5"/>
  <c r="AL112" i="5"/>
  <c r="AM112" i="5"/>
  <c r="AN112" i="5"/>
  <c r="AO112" i="5"/>
  <c r="A113" i="5"/>
  <c r="B113" i="5"/>
  <c r="C113" i="5"/>
  <c r="G113" i="5"/>
  <c r="H113" i="5"/>
  <c r="J113" i="5"/>
  <c r="K113" i="5"/>
  <c r="L113" i="5"/>
  <c r="N113" i="5"/>
  <c r="P113" i="5"/>
  <c r="U113" i="5"/>
  <c r="V113" i="5"/>
  <c r="W113" i="5"/>
  <c r="Y113" i="5"/>
  <c r="Z113" i="5"/>
  <c r="AA113" i="5"/>
  <c r="AB113" i="5"/>
  <c r="AD113" i="5"/>
  <c r="AE113" i="5"/>
  <c r="A114" i="5"/>
  <c r="B114" i="5"/>
  <c r="C114" i="5"/>
  <c r="G114" i="5"/>
  <c r="H114" i="5"/>
  <c r="J114" i="5"/>
  <c r="K114" i="5"/>
  <c r="L114" i="5"/>
  <c r="N114" i="5"/>
  <c r="P114" i="5"/>
  <c r="U114" i="5"/>
  <c r="V114" i="5"/>
  <c r="W114" i="5"/>
  <c r="Y114" i="5"/>
  <c r="Z114" i="5"/>
  <c r="AA114" i="5"/>
  <c r="AB114" i="5"/>
  <c r="AD114" i="5"/>
  <c r="AE114" i="5"/>
  <c r="A115" i="5"/>
  <c r="B115" i="5"/>
  <c r="C115" i="5"/>
  <c r="G115" i="5"/>
  <c r="H115" i="5"/>
  <c r="J115" i="5"/>
  <c r="K115" i="5"/>
  <c r="L115" i="5"/>
  <c r="N115" i="5"/>
  <c r="P115" i="5"/>
  <c r="U115" i="5"/>
  <c r="V115" i="5"/>
  <c r="W115" i="5"/>
  <c r="Y115" i="5"/>
  <c r="Z115" i="5"/>
  <c r="AA115" i="5"/>
  <c r="AB115" i="5"/>
  <c r="AD115" i="5"/>
  <c r="AE115" i="5"/>
  <c r="A116" i="5"/>
  <c r="B116" i="5"/>
  <c r="C116" i="5"/>
  <c r="G116" i="5"/>
  <c r="H116" i="5"/>
  <c r="J116" i="5"/>
  <c r="K116" i="5"/>
  <c r="L116" i="5"/>
  <c r="N116" i="5"/>
  <c r="P116" i="5"/>
  <c r="U116" i="5"/>
  <c r="V116" i="5"/>
  <c r="W116" i="5"/>
  <c r="Y116" i="5"/>
  <c r="Z116" i="5"/>
  <c r="AA116" i="5"/>
  <c r="AB116" i="5"/>
  <c r="AD116" i="5"/>
  <c r="AE116" i="5"/>
  <c r="A117" i="5"/>
  <c r="B117" i="5"/>
  <c r="C117" i="5"/>
  <c r="G117" i="5"/>
  <c r="H117" i="5"/>
  <c r="J117" i="5"/>
  <c r="K117" i="5"/>
  <c r="L117" i="5"/>
  <c r="N117" i="5"/>
  <c r="P117" i="5"/>
  <c r="U117" i="5"/>
  <c r="V117" i="5"/>
  <c r="W117" i="5"/>
  <c r="Y117" i="5"/>
  <c r="Z117" i="5"/>
  <c r="AA117" i="5"/>
  <c r="AB117" i="5"/>
  <c r="AD117" i="5"/>
  <c r="AE117" i="5"/>
  <c r="A118" i="5"/>
  <c r="B118" i="5"/>
  <c r="C118" i="5"/>
  <c r="G118" i="5"/>
  <c r="H118" i="5"/>
  <c r="J118" i="5"/>
  <c r="K118" i="5"/>
  <c r="L118" i="5"/>
  <c r="N118" i="5"/>
  <c r="P118" i="5"/>
  <c r="U118" i="5"/>
  <c r="V118" i="5"/>
  <c r="W118" i="5"/>
  <c r="Y118" i="5"/>
  <c r="Z118" i="5"/>
  <c r="AA118" i="5"/>
  <c r="AB118" i="5"/>
  <c r="AD118" i="5"/>
  <c r="AE118" i="5"/>
  <c r="A119" i="5"/>
  <c r="B119" i="5"/>
  <c r="C119" i="5"/>
  <c r="G119" i="5"/>
  <c r="H119" i="5"/>
  <c r="J119" i="5"/>
  <c r="K119" i="5"/>
  <c r="L119" i="5"/>
  <c r="N119" i="5"/>
  <c r="P119" i="5"/>
  <c r="U119" i="5"/>
  <c r="V119" i="5"/>
  <c r="W119" i="5"/>
  <c r="Y119" i="5"/>
  <c r="Z119" i="5"/>
  <c r="AA119" i="5"/>
  <c r="AB119" i="5"/>
  <c r="AD119" i="5"/>
  <c r="AE119" i="5"/>
  <c r="A120" i="5"/>
  <c r="B120" i="5"/>
  <c r="C120" i="5"/>
  <c r="G120" i="5"/>
  <c r="H120" i="5"/>
  <c r="J120" i="5"/>
  <c r="K120" i="5"/>
  <c r="L120" i="5"/>
  <c r="N120" i="5"/>
  <c r="P120" i="5"/>
  <c r="U120" i="5"/>
  <c r="V120" i="5"/>
  <c r="W120" i="5"/>
  <c r="Y120" i="5"/>
  <c r="Z120" i="5"/>
  <c r="AA120" i="5"/>
  <c r="AB120" i="5"/>
  <c r="AD120" i="5"/>
  <c r="AE120" i="5"/>
  <c r="A121" i="5"/>
  <c r="B121" i="5"/>
  <c r="C121" i="5"/>
  <c r="G121" i="5"/>
  <c r="H121" i="5"/>
  <c r="J121" i="5"/>
  <c r="K121" i="5"/>
  <c r="L121" i="5"/>
  <c r="N121" i="5"/>
  <c r="P121" i="5"/>
  <c r="U121" i="5"/>
  <c r="V121" i="5"/>
  <c r="W121" i="5"/>
  <c r="Y121" i="5"/>
  <c r="Z121" i="5"/>
  <c r="AA121" i="5"/>
  <c r="AB121" i="5"/>
  <c r="AD121" i="5"/>
  <c r="AE121" i="5"/>
  <c r="A122" i="5"/>
  <c r="B122" i="5"/>
  <c r="C122" i="5"/>
  <c r="G122" i="5"/>
  <c r="H122" i="5"/>
  <c r="J122" i="5"/>
  <c r="K122" i="5"/>
  <c r="L122" i="5"/>
  <c r="N122" i="5"/>
  <c r="P122" i="5"/>
  <c r="U122" i="5"/>
  <c r="V122" i="5"/>
  <c r="W122" i="5"/>
  <c r="Y122" i="5"/>
  <c r="Z122" i="5"/>
  <c r="AA122" i="5"/>
  <c r="AB122" i="5"/>
  <c r="AD122" i="5"/>
  <c r="AE122" i="5"/>
  <c r="A123" i="5"/>
  <c r="B123" i="5"/>
  <c r="C123" i="5"/>
  <c r="G123" i="5"/>
  <c r="H123" i="5"/>
  <c r="J123" i="5"/>
  <c r="K123" i="5"/>
  <c r="L123" i="5"/>
  <c r="N123" i="5"/>
  <c r="P123" i="5"/>
  <c r="U123" i="5"/>
  <c r="V123" i="5"/>
  <c r="W123" i="5"/>
  <c r="Y123" i="5"/>
  <c r="Z123" i="5"/>
  <c r="AA123" i="5"/>
  <c r="AB123" i="5"/>
  <c r="AD123" i="5"/>
  <c r="AE123" i="5"/>
  <c r="A124" i="5"/>
  <c r="B124" i="5"/>
  <c r="C124" i="5"/>
  <c r="G124" i="5"/>
  <c r="H124" i="5"/>
  <c r="J124" i="5"/>
  <c r="K124" i="5"/>
  <c r="L124" i="5"/>
  <c r="N124" i="5"/>
  <c r="P124" i="5"/>
  <c r="U124" i="5"/>
  <c r="V124" i="5"/>
  <c r="W124" i="5"/>
  <c r="Y124" i="5"/>
  <c r="Z124" i="5"/>
  <c r="AA124" i="5"/>
  <c r="AB124" i="5"/>
  <c r="AD124" i="5"/>
  <c r="AE124" i="5"/>
  <c r="A125" i="5"/>
  <c r="B125" i="5"/>
  <c r="C125" i="5"/>
  <c r="G125" i="5"/>
  <c r="H125" i="5"/>
  <c r="J125" i="5"/>
  <c r="K125" i="5"/>
  <c r="L125" i="5"/>
  <c r="N125" i="5"/>
  <c r="P125" i="5"/>
  <c r="U125" i="5"/>
  <c r="V125" i="5"/>
  <c r="W125" i="5"/>
  <c r="Y125" i="5"/>
  <c r="Z125" i="5"/>
  <c r="AA125" i="5"/>
  <c r="AB125" i="5"/>
  <c r="AD125" i="5"/>
  <c r="AE125" i="5"/>
  <c r="A126" i="5"/>
  <c r="B126" i="5"/>
  <c r="C126" i="5"/>
  <c r="G126" i="5"/>
  <c r="H126" i="5"/>
  <c r="J126" i="5"/>
  <c r="K126" i="5"/>
  <c r="L126" i="5"/>
  <c r="N126" i="5"/>
  <c r="P126" i="5"/>
  <c r="U126" i="5"/>
  <c r="V126" i="5"/>
  <c r="W126" i="5"/>
  <c r="Y126" i="5"/>
  <c r="Z126" i="5"/>
  <c r="AA126" i="5"/>
  <c r="AB126" i="5"/>
  <c r="AD126" i="5"/>
  <c r="AE126" i="5"/>
  <c r="A127" i="5"/>
  <c r="B127" i="5"/>
  <c r="C127" i="5"/>
  <c r="G127" i="5"/>
  <c r="H127" i="5"/>
  <c r="J127" i="5"/>
  <c r="K127" i="5"/>
  <c r="L127" i="5"/>
  <c r="N127" i="5"/>
  <c r="P127" i="5"/>
  <c r="U127" i="5"/>
  <c r="V127" i="5"/>
  <c r="W127" i="5"/>
  <c r="Y127" i="5"/>
  <c r="Z127" i="5"/>
  <c r="AA127" i="5"/>
  <c r="AB127" i="5"/>
  <c r="AD127" i="5"/>
  <c r="AE127" i="5"/>
  <c r="A128" i="5"/>
  <c r="B128" i="5"/>
  <c r="C128" i="5"/>
  <c r="G128" i="5"/>
  <c r="H128" i="5"/>
  <c r="J128" i="5"/>
  <c r="K128" i="5"/>
  <c r="L128" i="5"/>
  <c r="N128" i="5"/>
  <c r="P128" i="5"/>
  <c r="U128" i="5"/>
  <c r="V128" i="5"/>
  <c r="W128" i="5"/>
  <c r="Y128" i="5"/>
  <c r="Z128" i="5"/>
  <c r="AA128" i="5"/>
  <c r="AB128" i="5"/>
  <c r="AD128" i="5"/>
  <c r="AE128" i="5"/>
  <c r="A129" i="5"/>
  <c r="B129" i="5"/>
  <c r="C129" i="5"/>
  <c r="G129" i="5"/>
  <c r="H129" i="5"/>
  <c r="J129" i="5"/>
  <c r="K129" i="5"/>
  <c r="L129" i="5"/>
  <c r="N129" i="5"/>
  <c r="P129" i="5"/>
  <c r="U129" i="5"/>
  <c r="V129" i="5"/>
  <c r="W129" i="5"/>
  <c r="Y129" i="5"/>
  <c r="Z129" i="5"/>
  <c r="AA129" i="5"/>
  <c r="AB129" i="5"/>
  <c r="AD129" i="5"/>
  <c r="AE129" i="5"/>
  <c r="A130" i="5"/>
  <c r="B130" i="5"/>
  <c r="C130" i="5"/>
  <c r="G130" i="5"/>
  <c r="H130" i="5"/>
  <c r="J130" i="5"/>
  <c r="K130" i="5"/>
  <c r="L130" i="5"/>
  <c r="N130" i="5"/>
  <c r="P130" i="5"/>
  <c r="U130" i="5"/>
  <c r="V130" i="5"/>
  <c r="W130" i="5"/>
  <c r="Y130" i="5"/>
  <c r="Z130" i="5"/>
  <c r="AA130" i="5"/>
  <c r="AB130" i="5"/>
  <c r="AD130" i="5"/>
  <c r="AE130" i="5"/>
  <c r="A131" i="5"/>
  <c r="B131" i="5"/>
  <c r="C131" i="5"/>
  <c r="G131" i="5"/>
  <c r="H131" i="5"/>
  <c r="J131" i="5"/>
  <c r="K131" i="5"/>
  <c r="L131" i="5"/>
  <c r="N131" i="5"/>
  <c r="P131" i="5"/>
  <c r="U131" i="5"/>
  <c r="V131" i="5"/>
  <c r="W131" i="5"/>
  <c r="Y131" i="5"/>
  <c r="Z131" i="5"/>
  <c r="AA131" i="5"/>
  <c r="AB131" i="5"/>
  <c r="AD131" i="5"/>
  <c r="AE131" i="5"/>
  <c r="A132" i="5"/>
  <c r="B132" i="5"/>
  <c r="C132" i="5"/>
  <c r="G132" i="5"/>
  <c r="H132" i="5"/>
  <c r="J132" i="5"/>
  <c r="K132" i="5"/>
  <c r="L132" i="5"/>
  <c r="N132" i="5"/>
  <c r="P132" i="5"/>
  <c r="U132" i="5"/>
  <c r="V132" i="5"/>
  <c r="W132" i="5"/>
  <c r="Y132" i="5"/>
  <c r="Z132" i="5"/>
  <c r="AA132" i="5"/>
  <c r="AB132" i="5"/>
  <c r="AD132" i="5"/>
  <c r="AE132" i="5"/>
  <c r="A133" i="5"/>
  <c r="B133" i="5"/>
  <c r="C133" i="5"/>
  <c r="G133" i="5"/>
  <c r="H133" i="5"/>
  <c r="J133" i="5"/>
  <c r="K133" i="5"/>
  <c r="L133" i="5"/>
  <c r="N133" i="5"/>
  <c r="P133" i="5"/>
  <c r="U133" i="5"/>
  <c r="V133" i="5"/>
  <c r="W133" i="5"/>
  <c r="Y133" i="5"/>
  <c r="Z133" i="5"/>
  <c r="AA133" i="5"/>
  <c r="AB133" i="5"/>
  <c r="AD133" i="5"/>
  <c r="AE133" i="5"/>
  <c r="A134" i="5"/>
  <c r="B134" i="5"/>
  <c r="C134" i="5"/>
  <c r="G134" i="5"/>
  <c r="H134" i="5"/>
  <c r="J134" i="5"/>
  <c r="K134" i="5"/>
  <c r="L134" i="5"/>
  <c r="N134" i="5"/>
  <c r="P134" i="5"/>
  <c r="U134" i="5"/>
  <c r="V134" i="5"/>
  <c r="W134" i="5"/>
  <c r="Y134" i="5"/>
  <c r="Z134" i="5"/>
  <c r="AA134" i="5"/>
  <c r="AB134" i="5"/>
  <c r="AD134" i="5"/>
  <c r="AE134" i="5"/>
  <c r="A135" i="5"/>
  <c r="B135" i="5"/>
  <c r="C135" i="5"/>
  <c r="G135" i="5"/>
  <c r="H135" i="5"/>
  <c r="J135" i="5"/>
  <c r="K135" i="5"/>
  <c r="L135" i="5"/>
  <c r="N135" i="5"/>
  <c r="P135" i="5"/>
  <c r="U135" i="5"/>
  <c r="V135" i="5"/>
  <c r="W135" i="5"/>
  <c r="Y135" i="5"/>
  <c r="Z135" i="5"/>
  <c r="AA135" i="5"/>
  <c r="AB135" i="5"/>
  <c r="AD135" i="5"/>
  <c r="AE135" i="5"/>
  <c r="A136" i="5"/>
  <c r="B136" i="5"/>
  <c r="C136" i="5"/>
  <c r="G136" i="5"/>
  <c r="H136" i="5"/>
  <c r="J136" i="5"/>
  <c r="K136" i="5"/>
  <c r="L136" i="5"/>
  <c r="N136" i="5"/>
  <c r="P136" i="5"/>
  <c r="U136" i="5"/>
  <c r="V136" i="5"/>
  <c r="W136" i="5"/>
  <c r="Y136" i="5"/>
  <c r="Z136" i="5"/>
  <c r="AA136" i="5"/>
  <c r="AB136" i="5"/>
  <c r="AD136" i="5"/>
  <c r="AE136" i="5"/>
  <c r="A137" i="5"/>
  <c r="B137" i="5"/>
  <c r="C137" i="5"/>
  <c r="G137" i="5"/>
  <c r="H137" i="5"/>
  <c r="J137" i="5"/>
  <c r="K137" i="5"/>
  <c r="L137" i="5"/>
  <c r="N137" i="5"/>
  <c r="P137" i="5"/>
  <c r="U137" i="5"/>
  <c r="V137" i="5"/>
  <c r="W137" i="5"/>
  <c r="Y137" i="5"/>
  <c r="Z137" i="5"/>
  <c r="AA137" i="5"/>
  <c r="AB137" i="5"/>
  <c r="AD137" i="5"/>
  <c r="AE137" i="5"/>
  <c r="A138" i="5"/>
  <c r="B138" i="5"/>
  <c r="C138" i="5"/>
  <c r="G138" i="5"/>
  <c r="H138" i="5"/>
  <c r="J138" i="5"/>
  <c r="K138" i="5"/>
  <c r="L138" i="5"/>
  <c r="N138" i="5"/>
  <c r="P138" i="5"/>
  <c r="U138" i="5"/>
  <c r="V138" i="5"/>
  <c r="W138" i="5"/>
  <c r="Y138" i="5"/>
  <c r="Z138" i="5"/>
  <c r="AA138" i="5"/>
  <c r="AB138" i="5"/>
  <c r="AD138" i="5"/>
  <c r="AE138" i="5"/>
  <c r="A139" i="5"/>
  <c r="B139" i="5"/>
  <c r="C139" i="5"/>
  <c r="G139" i="5"/>
  <c r="H139" i="5"/>
  <c r="J139" i="5"/>
  <c r="K139" i="5"/>
  <c r="L139" i="5"/>
  <c r="N139" i="5"/>
  <c r="P139" i="5"/>
  <c r="U139" i="5"/>
  <c r="V139" i="5"/>
  <c r="W139" i="5"/>
  <c r="Y139" i="5"/>
  <c r="Z139" i="5"/>
  <c r="AA139" i="5"/>
  <c r="AB139" i="5"/>
  <c r="AD139" i="5"/>
  <c r="AE139" i="5"/>
  <c r="A140" i="5"/>
  <c r="B140" i="5"/>
  <c r="C140" i="5"/>
  <c r="G140" i="5"/>
  <c r="H140" i="5"/>
  <c r="J140" i="5"/>
  <c r="K140" i="5"/>
  <c r="L140" i="5"/>
  <c r="N140" i="5"/>
  <c r="P140" i="5"/>
  <c r="U140" i="5"/>
  <c r="V140" i="5"/>
  <c r="W140" i="5"/>
  <c r="Y140" i="5"/>
  <c r="Z140" i="5"/>
  <c r="AA140" i="5"/>
  <c r="AB140" i="5"/>
  <c r="AD140" i="5"/>
  <c r="AE140" i="5"/>
  <c r="A141" i="5"/>
  <c r="B141" i="5"/>
  <c r="C141" i="5"/>
  <c r="G141" i="5"/>
  <c r="H141" i="5"/>
  <c r="J141" i="5"/>
  <c r="K141" i="5"/>
  <c r="L141" i="5"/>
  <c r="N141" i="5"/>
  <c r="P141" i="5"/>
  <c r="U141" i="5"/>
  <c r="V141" i="5"/>
  <c r="W141" i="5"/>
  <c r="Y141" i="5"/>
  <c r="Z141" i="5"/>
  <c r="AA141" i="5"/>
  <c r="AB141" i="5"/>
  <c r="AD141" i="5"/>
  <c r="AE141" i="5"/>
  <c r="A142" i="5"/>
  <c r="B142" i="5"/>
  <c r="C142" i="5"/>
  <c r="G142" i="5"/>
  <c r="H142" i="5"/>
  <c r="J142" i="5"/>
  <c r="K142" i="5"/>
  <c r="L142" i="5"/>
  <c r="N142" i="5"/>
  <c r="P142" i="5"/>
  <c r="U142" i="5"/>
  <c r="V142" i="5"/>
  <c r="W142" i="5"/>
  <c r="Y142" i="5"/>
  <c r="Z142" i="5"/>
  <c r="AA142" i="5"/>
  <c r="AB142" i="5"/>
  <c r="AD142" i="5"/>
  <c r="AE142" i="5"/>
  <c r="A143" i="5"/>
  <c r="B143" i="5"/>
  <c r="C143" i="5"/>
  <c r="G143" i="5"/>
  <c r="H143" i="5"/>
  <c r="J143" i="5"/>
  <c r="K143" i="5"/>
  <c r="L143" i="5"/>
  <c r="N143" i="5"/>
  <c r="P143" i="5"/>
  <c r="U143" i="5"/>
  <c r="V143" i="5"/>
  <c r="W143" i="5"/>
  <c r="Y143" i="5"/>
  <c r="Z143" i="5"/>
  <c r="AA143" i="5"/>
  <c r="AB143" i="5"/>
  <c r="AD143" i="5"/>
  <c r="AE143" i="5"/>
  <c r="A144" i="5"/>
  <c r="B144" i="5"/>
  <c r="C144" i="5"/>
  <c r="G144" i="5"/>
  <c r="H144" i="5"/>
  <c r="J144" i="5"/>
  <c r="K144" i="5"/>
  <c r="L144" i="5"/>
  <c r="N144" i="5"/>
  <c r="P144" i="5"/>
  <c r="U144" i="5"/>
  <c r="V144" i="5"/>
  <c r="W144" i="5"/>
  <c r="Y144" i="5"/>
  <c r="Z144" i="5"/>
  <c r="AA144" i="5"/>
  <c r="AB144" i="5"/>
  <c r="AD144" i="5"/>
  <c r="AE144" i="5"/>
  <c r="A145" i="5"/>
  <c r="B145" i="5"/>
  <c r="C145" i="5"/>
  <c r="G145" i="5"/>
  <c r="H145" i="5"/>
  <c r="J145" i="5"/>
  <c r="K145" i="5"/>
  <c r="L145" i="5"/>
  <c r="N145" i="5"/>
  <c r="P145" i="5"/>
  <c r="U145" i="5"/>
  <c r="V145" i="5"/>
  <c r="W145" i="5"/>
  <c r="Y145" i="5"/>
  <c r="Z145" i="5"/>
  <c r="AA145" i="5"/>
  <c r="AB145" i="5"/>
  <c r="AD145" i="5"/>
  <c r="AE145" i="5"/>
  <c r="A146" i="5"/>
  <c r="B146" i="5"/>
  <c r="C146" i="5"/>
  <c r="G146" i="5"/>
  <c r="H146" i="5"/>
  <c r="J146" i="5"/>
  <c r="K146" i="5"/>
  <c r="L146" i="5"/>
  <c r="N146" i="5"/>
  <c r="P146" i="5"/>
  <c r="U146" i="5"/>
  <c r="V146" i="5"/>
  <c r="W146" i="5"/>
  <c r="Y146" i="5"/>
  <c r="Z146" i="5"/>
  <c r="AA146" i="5"/>
  <c r="AB146" i="5"/>
  <c r="AD146" i="5"/>
  <c r="AE146" i="5"/>
  <c r="A147" i="5"/>
  <c r="B147" i="5"/>
  <c r="C147" i="5"/>
  <c r="G147" i="5"/>
  <c r="H147" i="5"/>
  <c r="J147" i="5"/>
  <c r="K147" i="5"/>
  <c r="L147" i="5"/>
  <c r="N147" i="5"/>
  <c r="P147" i="5"/>
  <c r="U147" i="5"/>
  <c r="V147" i="5"/>
  <c r="W147" i="5"/>
  <c r="Y147" i="5"/>
  <c r="Z147" i="5"/>
  <c r="AA147" i="5"/>
  <c r="AB147" i="5"/>
  <c r="AD147" i="5"/>
  <c r="AE147" i="5"/>
  <c r="A148" i="5"/>
  <c r="B148" i="5"/>
  <c r="C148" i="5"/>
  <c r="G148" i="5"/>
  <c r="H148" i="5"/>
  <c r="J148" i="5"/>
  <c r="K148" i="5"/>
  <c r="L148" i="5"/>
  <c r="N148" i="5"/>
  <c r="P148" i="5"/>
  <c r="U148" i="5"/>
  <c r="V148" i="5"/>
  <c r="W148" i="5"/>
  <c r="Y148" i="5"/>
  <c r="Z148" i="5"/>
  <c r="AA148" i="5"/>
  <c r="AB148" i="5"/>
  <c r="AD148" i="5"/>
  <c r="AE148" i="5"/>
  <c r="A149" i="5"/>
  <c r="B149" i="5"/>
  <c r="C149" i="5"/>
  <c r="G149" i="5"/>
  <c r="H149" i="5"/>
  <c r="J149" i="5"/>
  <c r="K149" i="5"/>
  <c r="L149" i="5"/>
  <c r="N149" i="5"/>
  <c r="P149" i="5"/>
  <c r="U149" i="5"/>
  <c r="V149" i="5"/>
  <c r="W149" i="5"/>
  <c r="Y149" i="5"/>
  <c r="Z149" i="5"/>
  <c r="AA149" i="5"/>
  <c r="AB149" i="5"/>
  <c r="AD149" i="5"/>
  <c r="AE149" i="5"/>
  <c r="A150" i="5"/>
  <c r="B150" i="5"/>
  <c r="C150" i="5"/>
  <c r="G150" i="5"/>
  <c r="H150" i="5"/>
  <c r="J150" i="5"/>
  <c r="K150" i="5"/>
  <c r="L150" i="5"/>
  <c r="N150" i="5"/>
  <c r="P150" i="5"/>
  <c r="U150" i="5"/>
  <c r="V150" i="5"/>
  <c r="W150" i="5"/>
  <c r="Y150" i="5"/>
  <c r="Z150" i="5"/>
  <c r="AA150" i="5"/>
  <c r="AB150" i="5"/>
  <c r="AD150" i="5"/>
  <c r="AE150" i="5"/>
  <c r="A151" i="5"/>
  <c r="B151" i="5"/>
  <c r="C151" i="5"/>
  <c r="G151" i="5"/>
  <c r="H151" i="5"/>
  <c r="J151" i="5"/>
  <c r="K151" i="5"/>
  <c r="L151" i="5"/>
  <c r="N151" i="5"/>
  <c r="P151" i="5"/>
  <c r="U151" i="5"/>
  <c r="V151" i="5"/>
  <c r="W151" i="5"/>
  <c r="Y151" i="5"/>
  <c r="Z151" i="5"/>
  <c r="AA151" i="5"/>
  <c r="AB151" i="5"/>
  <c r="AD151" i="5"/>
  <c r="AE151" i="5"/>
  <c r="A152" i="5"/>
  <c r="B152" i="5"/>
  <c r="C152" i="5"/>
  <c r="G152" i="5"/>
  <c r="H152" i="5"/>
  <c r="J152" i="5"/>
  <c r="K152" i="5"/>
  <c r="L152" i="5"/>
  <c r="N152" i="5"/>
  <c r="P152" i="5"/>
  <c r="U152" i="5"/>
  <c r="V152" i="5"/>
  <c r="W152" i="5"/>
  <c r="Y152" i="5"/>
  <c r="Z152" i="5"/>
  <c r="AA152" i="5"/>
  <c r="AB152" i="5"/>
  <c r="AD152" i="5"/>
  <c r="AE152" i="5"/>
  <c r="A153" i="5"/>
  <c r="B153" i="5"/>
  <c r="C153" i="5"/>
  <c r="G153" i="5"/>
  <c r="H153" i="5"/>
  <c r="J153" i="5"/>
  <c r="K153" i="5"/>
  <c r="L153" i="5"/>
  <c r="N153" i="5"/>
  <c r="P153" i="5"/>
  <c r="U153" i="5"/>
  <c r="V153" i="5"/>
  <c r="W153" i="5"/>
  <c r="Y153" i="5"/>
  <c r="Z153" i="5"/>
  <c r="AA153" i="5"/>
  <c r="AB153" i="5"/>
  <c r="AD153" i="5"/>
  <c r="AE153" i="5"/>
  <c r="A154" i="5"/>
  <c r="B154" i="5"/>
  <c r="C154" i="5"/>
  <c r="G154" i="5"/>
  <c r="H154" i="5"/>
  <c r="J154" i="5"/>
  <c r="K154" i="5"/>
  <c r="L154" i="5"/>
  <c r="N154" i="5"/>
  <c r="P154" i="5"/>
  <c r="U154" i="5"/>
  <c r="V154" i="5"/>
  <c r="W154" i="5"/>
  <c r="Y154" i="5"/>
  <c r="Z154" i="5"/>
  <c r="AA154" i="5"/>
  <c r="AB154" i="5"/>
  <c r="AD154" i="5"/>
  <c r="AE154" i="5"/>
  <c r="A155" i="5"/>
  <c r="B155" i="5"/>
  <c r="C155" i="5"/>
  <c r="G155" i="5"/>
  <c r="H155" i="5"/>
  <c r="J155" i="5"/>
  <c r="K155" i="5"/>
  <c r="L155" i="5"/>
  <c r="N155" i="5"/>
  <c r="P155" i="5"/>
  <c r="U155" i="5"/>
  <c r="V155" i="5"/>
  <c r="W155" i="5"/>
  <c r="Y155" i="5"/>
  <c r="Z155" i="5"/>
  <c r="AA155" i="5"/>
  <c r="AB155" i="5"/>
  <c r="AD155" i="5"/>
  <c r="AE155" i="5"/>
  <c r="A156" i="5"/>
  <c r="B156" i="5"/>
  <c r="C156" i="5"/>
  <c r="G156" i="5"/>
  <c r="H156" i="5"/>
  <c r="J156" i="5"/>
  <c r="K156" i="5"/>
  <c r="L156" i="5"/>
  <c r="N156" i="5"/>
  <c r="P156" i="5"/>
  <c r="U156" i="5"/>
  <c r="V156" i="5"/>
  <c r="W156" i="5"/>
  <c r="Y156" i="5"/>
  <c r="Z156" i="5"/>
  <c r="AA156" i="5"/>
  <c r="AB156" i="5"/>
  <c r="AD156" i="5"/>
  <c r="AE156" i="5"/>
  <c r="A157" i="5"/>
  <c r="B157" i="5"/>
  <c r="C157" i="5"/>
  <c r="G157" i="5"/>
  <c r="H157" i="5"/>
  <c r="J157" i="5"/>
  <c r="K157" i="5"/>
  <c r="L157" i="5"/>
  <c r="N157" i="5"/>
  <c r="P157" i="5"/>
  <c r="U157" i="5"/>
  <c r="V157" i="5"/>
  <c r="W157" i="5"/>
  <c r="Y157" i="5"/>
  <c r="Z157" i="5"/>
  <c r="AA157" i="5"/>
  <c r="AB157" i="5"/>
  <c r="AD157" i="5"/>
  <c r="AE157" i="5"/>
  <c r="A158" i="5"/>
  <c r="B158" i="5"/>
  <c r="C158" i="5"/>
  <c r="G158" i="5"/>
  <c r="H158" i="5"/>
  <c r="J158" i="5"/>
  <c r="K158" i="5"/>
  <c r="L158" i="5"/>
  <c r="N158" i="5"/>
  <c r="P158" i="5"/>
  <c r="U158" i="5"/>
  <c r="V158" i="5"/>
  <c r="W158" i="5"/>
  <c r="Y158" i="5"/>
  <c r="Z158" i="5"/>
  <c r="AA158" i="5"/>
  <c r="AB158" i="5"/>
  <c r="AD158" i="5"/>
  <c r="AE158" i="5"/>
  <c r="A159" i="5"/>
  <c r="B159" i="5"/>
  <c r="C159" i="5"/>
  <c r="G159" i="5"/>
  <c r="H159" i="5"/>
  <c r="J159" i="5"/>
  <c r="K159" i="5"/>
  <c r="L159" i="5"/>
  <c r="N159" i="5"/>
  <c r="P159" i="5"/>
  <c r="U159" i="5"/>
  <c r="V159" i="5"/>
  <c r="W159" i="5"/>
  <c r="Y159" i="5"/>
  <c r="Z159" i="5"/>
  <c r="AA159" i="5"/>
  <c r="AB159" i="5"/>
  <c r="AD159" i="5"/>
  <c r="AE159" i="5"/>
  <c r="A160" i="5"/>
  <c r="B160" i="5"/>
  <c r="C160" i="5"/>
  <c r="G160" i="5"/>
  <c r="H160" i="5"/>
  <c r="J160" i="5"/>
  <c r="K160" i="5"/>
  <c r="L160" i="5"/>
  <c r="N160" i="5"/>
  <c r="P160" i="5"/>
  <c r="U160" i="5"/>
  <c r="V160" i="5"/>
  <c r="W160" i="5"/>
  <c r="Y160" i="5"/>
  <c r="Z160" i="5"/>
  <c r="AA160" i="5"/>
  <c r="AB160" i="5"/>
  <c r="AD160" i="5"/>
  <c r="AE160" i="5"/>
  <c r="A161" i="5"/>
  <c r="B161" i="5"/>
  <c r="C161" i="5"/>
  <c r="G161" i="5"/>
  <c r="H161" i="5"/>
  <c r="J161" i="5"/>
  <c r="K161" i="5"/>
  <c r="L161" i="5"/>
  <c r="N161" i="5"/>
  <c r="P161" i="5"/>
  <c r="U161" i="5"/>
  <c r="V161" i="5"/>
  <c r="W161" i="5"/>
  <c r="Y161" i="5"/>
  <c r="Z161" i="5"/>
  <c r="AA161" i="5"/>
  <c r="AB161" i="5"/>
  <c r="AD161" i="5"/>
  <c r="AE161" i="5"/>
  <c r="A162" i="5"/>
  <c r="B162" i="5"/>
  <c r="C162" i="5"/>
  <c r="G162" i="5"/>
  <c r="H162" i="5"/>
  <c r="J162" i="5"/>
  <c r="K162" i="5"/>
  <c r="L162" i="5"/>
  <c r="N162" i="5"/>
  <c r="P162" i="5"/>
  <c r="U162" i="5"/>
  <c r="V162" i="5"/>
  <c r="W162" i="5"/>
  <c r="Y162" i="5"/>
  <c r="Z162" i="5"/>
  <c r="AA162" i="5"/>
  <c r="AB162" i="5"/>
  <c r="AD162" i="5"/>
  <c r="AE162" i="5"/>
  <c r="A163" i="5"/>
  <c r="B163" i="5"/>
  <c r="C163" i="5"/>
  <c r="G163" i="5"/>
  <c r="H163" i="5"/>
  <c r="J163" i="5"/>
  <c r="K163" i="5"/>
  <c r="L163" i="5"/>
  <c r="N163" i="5"/>
  <c r="P163" i="5"/>
  <c r="U163" i="5"/>
  <c r="V163" i="5"/>
  <c r="W163" i="5"/>
  <c r="Y163" i="5"/>
  <c r="Z163" i="5"/>
  <c r="AA163" i="5"/>
  <c r="AB163" i="5"/>
  <c r="AD163" i="5"/>
  <c r="AE163" i="5"/>
  <c r="A164" i="5"/>
  <c r="B164" i="5"/>
  <c r="C164" i="5"/>
  <c r="G164" i="5"/>
  <c r="H164" i="5"/>
  <c r="J164" i="5"/>
  <c r="K164" i="5"/>
  <c r="L164" i="5"/>
  <c r="N164" i="5"/>
  <c r="P164" i="5"/>
  <c r="U164" i="5"/>
  <c r="V164" i="5"/>
  <c r="W164" i="5"/>
  <c r="Y164" i="5"/>
  <c r="Z164" i="5"/>
  <c r="AA164" i="5"/>
  <c r="AB164" i="5"/>
  <c r="AD164" i="5"/>
  <c r="AE164" i="5"/>
  <c r="A165" i="5"/>
  <c r="B165" i="5"/>
  <c r="C165" i="5"/>
  <c r="G165" i="5"/>
  <c r="H165" i="5"/>
  <c r="J165" i="5"/>
  <c r="K165" i="5"/>
  <c r="L165" i="5"/>
  <c r="N165" i="5"/>
  <c r="P165" i="5"/>
  <c r="U165" i="5"/>
  <c r="V165" i="5"/>
  <c r="W165" i="5"/>
  <c r="Y165" i="5"/>
  <c r="Z165" i="5"/>
  <c r="AA165" i="5"/>
  <c r="AB165" i="5"/>
  <c r="AD165" i="5"/>
  <c r="AE165" i="5"/>
  <c r="A166" i="5"/>
  <c r="B166" i="5"/>
  <c r="C166" i="5"/>
  <c r="G166" i="5"/>
  <c r="H166" i="5"/>
  <c r="J166" i="5"/>
  <c r="K166" i="5"/>
  <c r="L166" i="5"/>
  <c r="N166" i="5"/>
  <c r="P166" i="5"/>
  <c r="U166" i="5"/>
  <c r="V166" i="5"/>
  <c r="W166" i="5"/>
  <c r="Y166" i="5"/>
  <c r="Z166" i="5"/>
  <c r="AA166" i="5"/>
  <c r="AB166" i="5"/>
  <c r="AD166" i="5"/>
  <c r="AE166" i="5"/>
  <c r="A167" i="5"/>
  <c r="B167" i="5"/>
  <c r="C167" i="5"/>
  <c r="G167" i="5"/>
  <c r="H167" i="5"/>
  <c r="J167" i="5"/>
  <c r="K167" i="5"/>
  <c r="L167" i="5"/>
  <c r="N167" i="5"/>
  <c r="P167" i="5"/>
  <c r="U167" i="5"/>
  <c r="V167" i="5"/>
  <c r="W167" i="5"/>
  <c r="Y167" i="5"/>
  <c r="Z167" i="5"/>
  <c r="AA167" i="5"/>
  <c r="AB167" i="5"/>
  <c r="AD167" i="5"/>
  <c r="AE167" i="5"/>
  <c r="A168" i="5"/>
  <c r="B168" i="5"/>
  <c r="C168" i="5"/>
  <c r="G168" i="5"/>
  <c r="H168" i="5"/>
  <c r="J168" i="5"/>
  <c r="K168" i="5"/>
  <c r="L168" i="5"/>
  <c r="N168" i="5"/>
  <c r="P168" i="5"/>
  <c r="U168" i="5"/>
  <c r="V168" i="5"/>
  <c r="W168" i="5"/>
  <c r="Y168" i="5"/>
  <c r="Z168" i="5"/>
  <c r="AA168" i="5"/>
  <c r="AB168" i="5"/>
  <c r="AD168" i="5"/>
  <c r="AE168" i="5"/>
  <c r="A169" i="5"/>
  <c r="B169" i="5"/>
  <c r="C169" i="5"/>
  <c r="G169" i="5"/>
  <c r="H169" i="5"/>
  <c r="J169" i="5"/>
  <c r="K169" i="5"/>
  <c r="L169" i="5"/>
  <c r="N169" i="5"/>
  <c r="P169" i="5"/>
  <c r="U169" i="5"/>
  <c r="V169" i="5"/>
  <c r="W169" i="5"/>
  <c r="Y169" i="5"/>
  <c r="Z169" i="5"/>
  <c r="AA169" i="5"/>
  <c r="AB169" i="5"/>
  <c r="AD169" i="5"/>
  <c r="AE169" i="5"/>
  <c r="A170" i="5"/>
  <c r="B170" i="5"/>
  <c r="C170" i="5"/>
  <c r="G170" i="5"/>
  <c r="H170" i="5"/>
  <c r="J170" i="5"/>
  <c r="K170" i="5"/>
  <c r="L170" i="5"/>
  <c r="N170" i="5"/>
  <c r="P170" i="5"/>
  <c r="U170" i="5"/>
  <c r="V170" i="5"/>
  <c r="W170" i="5"/>
  <c r="Y170" i="5"/>
  <c r="Z170" i="5"/>
  <c r="AA170" i="5"/>
  <c r="AB170" i="5"/>
  <c r="AD170" i="5"/>
  <c r="AE170" i="5"/>
  <c r="A171" i="5"/>
  <c r="B171" i="5"/>
  <c r="C171" i="5"/>
  <c r="G171" i="5"/>
  <c r="H171" i="5"/>
  <c r="J171" i="5"/>
  <c r="K171" i="5"/>
  <c r="L171" i="5"/>
  <c r="N171" i="5"/>
  <c r="P171" i="5"/>
  <c r="U171" i="5"/>
  <c r="V171" i="5"/>
  <c r="W171" i="5"/>
  <c r="Y171" i="5"/>
  <c r="Z171" i="5"/>
  <c r="AA171" i="5"/>
  <c r="AB171" i="5"/>
  <c r="AD171" i="5"/>
  <c r="AE171" i="5"/>
  <c r="A172" i="5"/>
  <c r="B172" i="5"/>
  <c r="C172" i="5"/>
  <c r="G172" i="5"/>
  <c r="H172" i="5"/>
  <c r="J172" i="5"/>
  <c r="K172" i="5"/>
  <c r="L172" i="5"/>
  <c r="N172" i="5"/>
  <c r="P172" i="5"/>
  <c r="U172" i="5"/>
  <c r="V172" i="5"/>
  <c r="W172" i="5"/>
  <c r="Y172" i="5"/>
  <c r="Z172" i="5"/>
  <c r="AA172" i="5"/>
  <c r="AB172" i="5"/>
  <c r="AD172" i="5"/>
  <c r="AE172" i="5"/>
  <c r="A173" i="5"/>
  <c r="B173" i="5"/>
  <c r="C173" i="5"/>
  <c r="G173" i="5"/>
  <c r="H173" i="5"/>
  <c r="J173" i="5"/>
  <c r="K173" i="5"/>
  <c r="L173" i="5"/>
  <c r="N173" i="5"/>
  <c r="P173" i="5"/>
  <c r="U173" i="5"/>
  <c r="V173" i="5"/>
  <c r="W173" i="5"/>
  <c r="Y173" i="5"/>
  <c r="Z173" i="5"/>
  <c r="AA173" i="5"/>
  <c r="AB173" i="5"/>
  <c r="AD173" i="5"/>
  <c r="AE173" i="5"/>
  <c r="A174" i="5"/>
  <c r="B174" i="5"/>
  <c r="C174" i="5"/>
  <c r="G174" i="5"/>
  <c r="H174" i="5"/>
  <c r="J174" i="5"/>
  <c r="K174" i="5"/>
  <c r="L174" i="5"/>
  <c r="N174" i="5"/>
  <c r="P174" i="5"/>
  <c r="U174" i="5"/>
  <c r="V174" i="5"/>
  <c r="W174" i="5"/>
  <c r="Y174" i="5"/>
  <c r="Z174" i="5"/>
  <c r="AA174" i="5"/>
  <c r="AB174" i="5"/>
  <c r="AD174" i="5"/>
  <c r="AE174" i="5"/>
  <c r="A175" i="5"/>
  <c r="B175" i="5"/>
  <c r="C175" i="5"/>
  <c r="G175" i="5"/>
  <c r="H175" i="5"/>
  <c r="J175" i="5"/>
  <c r="K175" i="5"/>
  <c r="L175" i="5"/>
  <c r="N175" i="5"/>
  <c r="P175" i="5"/>
  <c r="U175" i="5"/>
  <c r="V175" i="5"/>
  <c r="W175" i="5"/>
  <c r="Y175" i="5"/>
  <c r="Z175" i="5"/>
  <c r="AA175" i="5"/>
  <c r="AB175" i="5"/>
  <c r="AD175" i="5"/>
  <c r="AE175" i="5"/>
  <c r="A176" i="5"/>
  <c r="B176" i="5"/>
  <c r="C176" i="5"/>
  <c r="G176" i="5"/>
  <c r="H176" i="5"/>
  <c r="J176" i="5"/>
  <c r="K176" i="5"/>
  <c r="L176" i="5"/>
  <c r="N176" i="5"/>
  <c r="P176" i="5"/>
  <c r="U176" i="5"/>
  <c r="V176" i="5"/>
  <c r="W176" i="5"/>
  <c r="Y176" i="5"/>
  <c r="Z176" i="5"/>
  <c r="AA176" i="5"/>
  <c r="AB176" i="5"/>
  <c r="AD176" i="5"/>
  <c r="AE176" i="5"/>
  <c r="A177" i="5"/>
  <c r="B177" i="5"/>
  <c r="C177" i="5"/>
  <c r="G177" i="5"/>
  <c r="H177" i="5"/>
  <c r="J177" i="5"/>
  <c r="K177" i="5"/>
  <c r="L177" i="5"/>
  <c r="N177" i="5"/>
  <c r="P177" i="5"/>
  <c r="U177" i="5"/>
  <c r="V177" i="5"/>
  <c r="W177" i="5"/>
  <c r="Y177" i="5"/>
  <c r="Z177" i="5"/>
  <c r="AA177" i="5"/>
  <c r="AB177" i="5"/>
  <c r="AD177" i="5"/>
  <c r="AE177" i="5"/>
  <c r="A178" i="5"/>
  <c r="B178" i="5"/>
  <c r="C178" i="5"/>
  <c r="G178" i="5"/>
  <c r="H178" i="5"/>
  <c r="J178" i="5"/>
  <c r="K178" i="5"/>
  <c r="L178" i="5"/>
  <c r="N178" i="5"/>
  <c r="P178" i="5"/>
  <c r="U178" i="5"/>
  <c r="V178" i="5"/>
  <c r="W178" i="5"/>
  <c r="Y178" i="5"/>
  <c r="Z178" i="5"/>
  <c r="AA178" i="5"/>
  <c r="AB178" i="5"/>
  <c r="AD178" i="5"/>
  <c r="AE178" i="5"/>
  <c r="A179" i="5"/>
  <c r="B179" i="5"/>
  <c r="C179" i="5"/>
  <c r="G179" i="5"/>
  <c r="H179" i="5"/>
  <c r="J179" i="5"/>
  <c r="K179" i="5"/>
  <c r="L179" i="5"/>
  <c r="N179" i="5"/>
  <c r="P179" i="5"/>
  <c r="U179" i="5"/>
  <c r="V179" i="5"/>
  <c r="W179" i="5"/>
  <c r="Y179" i="5"/>
  <c r="Z179" i="5"/>
  <c r="AA179" i="5"/>
  <c r="AB179" i="5"/>
  <c r="AD179" i="5"/>
  <c r="AE179" i="5"/>
  <c r="A180" i="5"/>
  <c r="B180" i="5"/>
  <c r="C180" i="5"/>
  <c r="G180" i="5"/>
  <c r="H180" i="5"/>
  <c r="J180" i="5"/>
  <c r="K180" i="5"/>
  <c r="L180" i="5"/>
  <c r="N180" i="5"/>
  <c r="P180" i="5"/>
  <c r="U180" i="5"/>
  <c r="V180" i="5"/>
  <c r="W180" i="5"/>
  <c r="Y180" i="5"/>
  <c r="Z180" i="5"/>
  <c r="AA180" i="5"/>
  <c r="AB180" i="5"/>
  <c r="AD180" i="5"/>
  <c r="AE180" i="5"/>
  <c r="A181" i="5"/>
  <c r="B181" i="5"/>
  <c r="C181" i="5"/>
  <c r="G181" i="5"/>
  <c r="H181" i="5"/>
  <c r="J181" i="5"/>
  <c r="K181" i="5"/>
  <c r="L181" i="5"/>
  <c r="N181" i="5"/>
  <c r="P181" i="5"/>
  <c r="U181" i="5"/>
  <c r="V181" i="5"/>
  <c r="W181" i="5"/>
  <c r="Y181" i="5"/>
  <c r="Z181" i="5"/>
  <c r="AA181" i="5"/>
  <c r="AB181" i="5"/>
  <c r="AD181" i="5"/>
  <c r="AE181" i="5"/>
  <c r="A182" i="5"/>
  <c r="B182" i="5"/>
  <c r="C182" i="5"/>
  <c r="G182" i="5"/>
  <c r="H182" i="5"/>
  <c r="J182" i="5"/>
  <c r="K182" i="5"/>
  <c r="L182" i="5"/>
  <c r="N182" i="5"/>
  <c r="P182" i="5"/>
  <c r="U182" i="5"/>
  <c r="V182" i="5"/>
  <c r="W182" i="5"/>
  <c r="Y182" i="5"/>
  <c r="Z182" i="5"/>
  <c r="AA182" i="5"/>
  <c r="AB182" i="5"/>
  <c r="AD182" i="5"/>
  <c r="AE182" i="5"/>
  <c r="A183" i="5"/>
  <c r="B183" i="5"/>
  <c r="C183" i="5"/>
  <c r="G183" i="5"/>
  <c r="H183" i="5"/>
  <c r="J183" i="5"/>
  <c r="K183" i="5"/>
  <c r="L183" i="5"/>
  <c r="N183" i="5"/>
  <c r="P183" i="5"/>
  <c r="U183" i="5"/>
  <c r="V183" i="5"/>
  <c r="W183" i="5"/>
  <c r="Y183" i="5"/>
  <c r="Z183" i="5"/>
  <c r="AA183" i="5"/>
  <c r="AB183" i="5"/>
  <c r="AD183" i="5"/>
  <c r="AE183" i="5"/>
  <c r="A184" i="5"/>
  <c r="B184" i="5"/>
  <c r="C184" i="5"/>
  <c r="G184" i="5"/>
  <c r="H184" i="5"/>
  <c r="J184" i="5"/>
  <c r="K184" i="5"/>
  <c r="L184" i="5"/>
  <c r="N184" i="5"/>
  <c r="P184" i="5"/>
  <c r="U184" i="5"/>
  <c r="V184" i="5"/>
  <c r="W184" i="5"/>
  <c r="Y184" i="5"/>
  <c r="Z184" i="5"/>
  <c r="AA184" i="5"/>
  <c r="AB184" i="5"/>
  <c r="AD184" i="5"/>
  <c r="AE184" i="5"/>
  <c r="A185" i="5"/>
  <c r="B185" i="5"/>
  <c r="C185" i="5"/>
  <c r="G185" i="5"/>
  <c r="H185" i="5"/>
  <c r="J185" i="5"/>
  <c r="K185" i="5"/>
  <c r="L185" i="5"/>
  <c r="N185" i="5"/>
  <c r="P185" i="5"/>
  <c r="U185" i="5"/>
  <c r="V185" i="5"/>
  <c r="W185" i="5"/>
  <c r="Y185" i="5"/>
  <c r="Z185" i="5"/>
  <c r="AA185" i="5"/>
  <c r="AB185" i="5"/>
  <c r="AD185" i="5"/>
  <c r="AE185" i="5"/>
  <c r="A186" i="5"/>
  <c r="B186" i="5"/>
  <c r="C186" i="5"/>
  <c r="G186" i="5"/>
  <c r="H186" i="5"/>
  <c r="J186" i="5"/>
  <c r="K186" i="5"/>
  <c r="L186" i="5"/>
  <c r="N186" i="5"/>
  <c r="P186" i="5"/>
  <c r="U186" i="5"/>
  <c r="V186" i="5"/>
  <c r="W186" i="5"/>
  <c r="Y186" i="5"/>
  <c r="Z186" i="5"/>
  <c r="AA186" i="5"/>
  <c r="AB186" i="5"/>
  <c r="AD186" i="5"/>
  <c r="AE186" i="5"/>
  <c r="A187" i="5"/>
  <c r="B187" i="5"/>
  <c r="C187" i="5"/>
  <c r="G187" i="5"/>
  <c r="H187" i="5"/>
  <c r="J187" i="5"/>
  <c r="K187" i="5"/>
  <c r="L187" i="5"/>
  <c r="N187" i="5"/>
  <c r="P187" i="5"/>
  <c r="U187" i="5"/>
  <c r="V187" i="5"/>
  <c r="W187" i="5"/>
  <c r="Y187" i="5"/>
  <c r="Z187" i="5"/>
  <c r="AA187" i="5"/>
  <c r="AB187" i="5"/>
  <c r="AD187" i="5"/>
  <c r="AE187" i="5"/>
  <c r="A188" i="5"/>
  <c r="B188" i="5"/>
  <c r="C188" i="5"/>
  <c r="G188" i="5"/>
  <c r="H188" i="5"/>
  <c r="J188" i="5"/>
  <c r="K188" i="5"/>
  <c r="L188" i="5"/>
  <c r="N188" i="5"/>
  <c r="P188" i="5"/>
  <c r="U188" i="5"/>
  <c r="V188" i="5"/>
  <c r="W188" i="5"/>
  <c r="Y188" i="5"/>
  <c r="Z188" i="5"/>
  <c r="AA188" i="5"/>
  <c r="AB188" i="5"/>
  <c r="AD188" i="5"/>
  <c r="AE188" i="5"/>
  <c r="A189" i="5"/>
  <c r="B189" i="5"/>
  <c r="C189" i="5"/>
  <c r="G189" i="5"/>
  <c r="H189" i="5"/>
  <c r="J189" i="5"/>
  <c r="K189" i="5"/>
  <c r="L189" i="5"/>
  <c r="N189" i="5"/>
  <c r="P189" i="5"/>
  <c r="U189" i="5"/>
  <c r="V189" i="5"/>
  <c r="W189" i="5"/>
  <c r="Y189" i="5"/>
  <c r="Z189" i="5"/>
  <c r="AA189" i="5"/>
  <c r="AB189" i="5"/>
  <c r="AD189" i="5"/>
  <c r="AE189" i="5"/>
  <c r="A190" i="5"/>
  <c r="B190" i="5"/>
  <c r="C190" i="5"/>
  <c r="G190" i="5"/>
  <c r="H190" i="5"/>
  <c r="J190" i="5"/>
  <c r="K190" i="5"/>
  <c r="L190" i="5"/>
  <c r="N190" i="5"/>
  <c r="P190" i="5"/>
  <c r="U190" i="5"/>
  <c r="V190" i="5"/>
  <c r="W190" i="5"/>
  <c r="Y190" i="5"/>
  <c r="Z190" i="5"/>
  <c r="AA190" i="5"/>
  <c r="AB190" i="5"/>
  <c r="AD190" i="5"/>
  <c r="AE190" i="5"/>
  <c r="A191" i="5"/>
  <c r="B191" i="5"/>
  <c r="C191" i="5"/>
  <c r="G191" i="5"/>
  <c r="H191" i="5"/>
  <c r="J191" i="5"/>
  <c r="K191" i="5"/>
  <c r="L191" i="5"/>
  <c r="N191" i="5"/>
  <c r="P191" i="5"/>
  <c r="U191" i="5"/>
  <c r="V191" i="5"/>
  <c r="W191" i="5"/>
  <c r="Y191" i="5"/>
  <c r="Z191" i="5"/>
  <c r="AA191" i="5"/>
  <c r="AB191" i="5"/>
  <c r="AD191" i="5"/>
  <c r="AE191" i="5"/>
  <c r="A192" i="5"/>
  <c r="B192" i="5"/>
  <c r="C192" i="5"/>
  <c r="G192" i="5"/>
  <c r="H192" i="5"/>
  <c r="J192" i="5"/>
  <c r="K192" i="5"/>
  <c r="L192" i="5"/>
  <c r="N192" i="5"/>
  <c r="P192" i="5"/>
  <c r="U192" i="5"/>
  <c r="V192" i="5"/>
  <c r="W192" i="5"/>
  <c r="Y192" i="5"/>
  <c r="Z192" i="5"/>
  <c r="AA192" i="5"/>
  <c r="AB192" i="5"/>
  <c r="AD192" i="5"/>
  <c r="AE192" i="5"/>
  <c r="A193" i="5"/>
  <c r="B193" i="5"/>
  <c r="C193" i="5"/>
  <c r="G193" i="5"/>
  <c r="H193" i="5"/>
  <c r="J193" i="5"/>
  <c r="K193" i="5"/>
  <c r="L193" i="5"/>
  <c r="N193" i="5"/>
  <c r="P193" i="5"/>
  <c r="U193" i="5"/>
  <c r="V193" i="5"/>
  <c r="W193" i="5"/>
  <c r="Y193" i="5"/>
  <c r="Z193" i="5"/>
  <c r="AA193" i="5"/>
  <c r="AB193" i="5"/>
  <c r="AD193" i="5"/>
  <c r="AE193" i="5"/>
  <c r="A194" i="5"/>
  <c r="B194" i="5"/>
  <c r="C194" i="5"/>
  <c r="G194" i="5"/>
  <c r="H194" i="5"/>
  <c r="J194" i="5"/>
  <c r="K194" i="5"/>
  <c r="L194" i="5"/>
  <c r="N194" i="5"/>
  <c r="P194" i="5"/>
  <c r="U194" i="5"/>
  <c r="V194" i="5"/>
  <c r="W194" i="5"/>
  <c r="Y194" i="5"/>
  <c r="Z194" i="5"/>
  <c r="AA194" i="5"/>
  <c r="AB194" i="5"/>
  <c r="AD194" i="5"/>
  <c r="AE194" i="5"/>
  <c r="A195" i="5"/>
  <c r="B195" i="5"/>
  <c r="C195" i="5"/>
  <c r="G195" i="5"/>
  <c r="H195" i="5"/>
  <c r="J195" i="5"/>
  <c r="K195" i="5"/>
  <c r="L195" i="5"/>
  <c r="N195" i="5"/>
  <c r="P195" i="5"/>
  <c r="U195" i="5"/>
  <c r="V195" i="5"/>
  <c r="W195" i="5"/>
  <c r="Y195" i="5"/>
  <c r="Z195" i="5"/>
  <c r="AA195" i="5"/>
  <c r="AB195" i="5"/>
  <c r="AD195" i="5"/>
  <c r="AE195" i="5"/>
  <c r="A196" i="5"/>
  <c r="B196" i="5"/>
  <c r="C196" i="5"/>
  <c r="G196" i="5"/>
  <c r="H196" i="5"/>
  <c r="J196" i="5"/>
  <c r="K196" i="5"/>
  <c r="L196" i="5"/>
  <c r="N196" i="5"/>
  <c r="P196" i="5"/>
  <c r="U196" i="5"/>
  <c r="V196" i="5"/>
  <c r="W196" i="5"/>
  <c r="Y196" i="5"/>
  <c r="Z196" i="5"/>
  <c r="AA196" i="5"/>
  <c r="AB196" i="5"/>
  <c r="AD196" i="5"/>
  <c r="AE196" i="5"/>
  <c r="A197" i="5"/>
  <c r="B197" i="5"/>
  <c r="C197" i="5"/>
  <c r="G197" i="5"/>
  <c r="H197" i="5"/>
  <c r="J197" i="5"/>
  <c r="K197" i="5"/>
  <c r="L197" i="5"/>
  <c r="N197" i="5"/>
  <c r="P197" i="5"/>
  <c r="U197" i="5"/>
  <c r="V197" i="5"/>
  <c r="W197" i="5"/>
  <c r="Y197" i="5"/>
  <c r="Z197" i="5"/>
  <c r="AA197" i="5"/>
  <c r="AB197" i="5"/>
  <c r="AD197" i="5"/>
  <c r="AE197" i="5"/>
  <c r="A198" i="5"/>
  <c r="B198" i="5"/>
  <c r="C198" i="5"/>
  <c r="G198" i="5"/>
  <c r="H198" i="5"/>
  <c r="J198" i="5"/>
  <c r="K198" i="5"/>
  <c r="L198" i="5"/>
  <c r="N198" i="5"/>
  <c r="P198" i="5"/>
  <c r="U198" i="5"/>
  <c r="V198" i="5"/>
  <c r="W198" i="5"/>
  <c r="Y198" i="5"/>
  <c r="Z198" i="5"/>
  <c r="AA198" i="5"/>
  <c r="AB198" i="5"/>
  <c r="AD198" i="5"/>
  <c r="AE198" i="5"/>
  <c r="A199" i="5"/>
  <c r="B199" i="5"/>
  <c r="C199" i="5"/>
  <c r="G199" i="5"/>
  <c r="H199" i="5"/>
  <c r="J199" i="5"/>
  <c r="K199" i="5"/>
  <c r="L199" i="5"/>
  <c r="N199" i="5"/>
  <c r="P199" i="5"/>
  <c r="U199" i="5"/>
  <c r="V199" i="5"/>
  <c r="W199" i="5"/>
  <c r="Y199" i="5"/>
  <c r="Z199" i="5"/>
  <c r="AA199" i="5"/>
  <c r="AB199" i="5"/>
  <c r="AD199" i="5"/>
  <c r="AE199" i="5"/>
  <c r="A200" i="5"/>
  <c r="B200" i="5"/>
  <c r="C200" i="5"/>
  <c r="G200" i="5"/>
  <c r="H200" i="5"/>
  <c r="J200" i="5"/>
  <c r="K200" i="5"/>
  <c r="L200" i="5"/>
  <c r="N200" i="5"/>
  <c r="P200" i="5"/>
  <c r="U200" i="5"/>
  <c r="V200" i="5"/>
  <c r="W200" i="5"/>
  <c r="Y200" i="5"/>
  <c r="Z200" i="5"/>
  <c r="AA200" i="5"/>
  <c r="AB200" i="5"/>
  <c r="AD200" i="5"/>
  <c r="AE200" i="5"/>
  <c r="A201" i="5"/>
  <c r="B201" i="5"/>
  <c r="C201" i="5"/>
  <c r="G201" i="5"/>
  <c r="H201" i="5"/>
  <c r="J201" i="5"/>
  <c r="K201" i="5"/>
  <c r="L201" i="5"/>
  <c r="N201" i="5"/>
  <c r="P201" i="5"/>
  <c r="U201" i="5"/>
  <c r="V201" i="5"/>
  <c r="W201" i="5"/>
  <c r="Y201" i="5"/>
  <c r="Z201" i="5"/>
  <c r="AA201" i="5"/>
  <c r="AB201" i="5"/>
  <c r="AD201" i="5"/>
  <c r="AE201" i="5"/>
  <c r="A202" i="5"/>
  <c r="B202" i="5"/>
  <c r="C202" i="5"/>
  <c r="G202" i="5"/>
  <c r="H202" i="5"/>
  <c r="J202" i="5"/>
  <c r="K202" i="5"/>
  <c r="L202" i="5"/>
  <c r="N202" i="5"/>
  <c r="P202" i="5"/>
  <c r="U202" i="5"/>
  <c r="V202" i="5"/>
  <c r="W202" i="5"/>
  <c r="Y202" i="5"/>
  <c r="Z202" i="5"/>
  <c r="AA202" i="5"/>
  <c r="AB202" i="5"/>
  <c r="AD202" i="5"/>
  <c r="AE202" i="5"/>
  <c r="A203" i="5"/>
  <c r="B203" i="5"/>
  <c r="C203" i="5"/>
  <c r="G203" i="5"/>
  <c r="H203" i="5"/>
  <c r="J203" i="5"/>
  <c r="K203" i="5"/>
  <c r="L203" i="5"/>
  <c r="N203" i="5"/>
  <c r="P203" i="5"/>
  <c r="U203" i="5"/>
  <c r="V203" i="5"/>
  <c r="W203" i="5"/>
  <c r="Y203" i="5"/>
  <c r="Z203" i="5"/>
  <c r="AA203" i="5"/>
  <c r="AB203" i="5"/>
  <c r="AD203" i="5"/>
  <c r="AE203" i="5"/>
  <c r="A204" i="5"/>
  <c r="B204" i="5"/>
  <c r="C204" i="5"/>
  <c r="G204" i="5"/>
  <c r="H204" i="5"/>
  <c r="J204" i="5"/>
  <c r="K204" i="5"/>
  <c r="L204" i="5"/>
  <c r="N204" i="5"/>
  <c r="P204" i="5"/>
  <c r="U204" i="5"/>
  <c r="V204" i="5"/>
  <c r="W204" i="5"/>
  <c r="Y204" i="5"/>
  <c r="Z204" i="5"/>
  <c r="AA204" i="5"/>
  <c r="AB204" i="5"/>
  <c r="AD204" i="5"/>
  <c r="AE204" i="5"/>
  <c r="A205" i="5"/>
  <c r="B205" i="5"/>
  <c r="C205" i="5"/>
  <c r="G205" i="5"/>
  <c r="H205" i="5"/>
  <c r="J205" i="5"/>
  <c r="K205" i="5"/>
  <c r="L205" i="5"/>
  <c r="N205" i="5"/>
  <c r="P205" i="5"/>
  <c r="U205" i="5"/>
  <c r="V205" i="5"/>
  <c r="W205" i="5"/>
  <c r="Y205" i="5"/>
  <c r="Z205" i="5"/>
  <c r="AA205" i="5"/>
  <c r="AB205" i="5"/>
  <c r="AD205" i="5"/>
  <c r="AE205" i="5"/>
  <c r="A206" i="5"/>
  <c r="B206" i="5"/>
  <c r="C206" i="5"/>
  <c r="G206" i="5"/>
  <c r="H206" i="5"/>
  <c r="J206" i="5"/>
  <c r="K206" i="5"/>
  <c r="L206" i="5"/>
  <c r="P206" i="5"/>
  <c r="U206" i="5"/>
  <c r="V206" i="5"/>
  <c r="W206" i="5"/>
  <c r="Y206" i="5"/>
  <c r="Z206" i="5"/>
  <c r="AA206" i="5"/>
  <c r="AB206" i="5"/>
  <c r="AD206" i="5"/>
  <c r="AE206" i="5"/>
  <c r="A207" i="5"/>
  <c r="B207" i="5"/>
  <c r="C207" i="5"/>
  <c r="G207" i="5"/>
  <c r="H207" i="5"/>
  <c r="J207" i="5"/>
  <c r="K207" i="5"/>
  <c r="L207" i="5"/>
  <c r="P207" i="5"/>
  <c r="U207" i="5"/>
  <c r="V207" i="5"/>
  <c r="W207" i="5"/>
  <c r="Y207" i="5"/>
  <c r="Z207" i="5"/>
  <c r="AA207" i="5"/>
  <c r="AB207" i="5"/>
  <c r="AD207" i="5"/>
  <c r="AE207" i="5"/>
  <c r="A208" i="5"/>
  <c r="B208" i="5"/>
  <c r="C208" i="5"/>
  <c r="G208" i="5"/>
  <c r="H208" i="5"/>
  <c r="J208" i="5"/>
  <c r="K208" i="5"/>
  <c r="L208" i="5"/>
  <c r="P208" i="5"/>
  <c r="U208" i="5"/>
  <c r="V208" i="5"/>
  <c r="W208" i="5"/>
  <c r="Y208" i="5"/>
  <c r="Z208" i="5"/>
  <c r="AA208" i="5"/>
  <c r="AB208" i="5"/>
  <c r="AD208" i="5"/>
  <c r="AE208" i="5"/>
  <c r="A209" i="5"/>
  <c r="B209" i="5"/>
  <c r="C209" i="5"/>
  <c r="G209" i="5"/>
  <c r="H209" i="5"/>
  <c r="J209" i="5"/>
  <c r="K209" i="5"/>
  <c r="L209" i="5"/>
  <c r="P209" i="5"/>
  <c r="U209" i="5"/>
  <c r="V209" i="5"/>
  <c r="W209" i="5"/>
  <c r="Y209" i="5"/>
  <c r="Z209" i="5"/>
  <c r="AA209" i="5"/>
  <c r="AB209" i="5"/>
  <c r="AD209" i="5"/>
  <c r="AE209" i="5"/>
  <c r="A210" i="5"/>
  <c r="B210" i="5"/>
  <c r="C210" i="5"/>
  <c r="G210" i="5"/>
  <c r="H210" i="5"/>
  <c r="J210" i="5"/>
  <c r="K210" i="5"/>
  <c r="L210" i="5"/>
  <c r="P210" i="5"/>
  <c r="U210" i="5"/>
  <c r="V210" i="5"/>
  <c r="W210" i="5"/>
  <c r="Y210" i="5"/>
  <c r="Z210" i="5"/>
  <c r="AA210" i="5"/>
  <c r="AB210" i="5"/>
  <c r="AD210" i="5"/>
  <c r="AE210" i="5"/>
  <c r="A211" i="5"/>
  <c r="B211" i="5"/>
  <c r="C211" i="5"/>
  <c r="G211" i="5"/>
  <c r="H211" i="5"/>
  <c r="J211" i="5"/>
  <c r="K211" i="5"/>
  <c r="L211" i="5"/>
  <c r="P211" i="5"/>
  <c r="U211" i="5"/>
  <c r="V211" i="5"/>
  <c r="W211" i="5"/>
  <c r="Y211" i="5"/>
  <c r="Z211" i="5"/>
  <c r="AA211" i="5"/>
  <c r="AB211" i="5"/>
  <c r="AD211" i="5"/>
  <c r="AE211" i="5"/>
  <c r="A212" i="5"/>
  <c r="B212" i="5"/>
  <c r="C212" i="5"/>
  <c r="G212" i="5"/>
  <c r="H212" i="5"/>
  <c r="J212" i="5"/>
  <c r="K212" i="5"/>
  <c r="L212" i="5"/>
  <c r="P212" i="5"/>
  <c r="U212" i="5"/>
  <c r="V212" i="5"/>
  <c r="W212" i="5"/>
  <c r="Y212" i="5"/>
  <c r="Z212" i="5"/>
  <c r="AA212" i="5"/>
  <c r="AB212" i="5"/>
  <c r="AD212" i="5"/>
  <c r="AE212" i="5"/>
  <c r="A213" i="5"/>
  <c r="B213" i="5"/>
  <c r="C213" i="5"/>
  <c r="G213" i="5"/>
  <c r="H213" i="5"/>
  <c r="J213" i="5"/>
  <c r="K213" i="5"/>
  <c r="L213" i="5"/>
  <c r="P213" i="5"/>
  <c r="U213" i="5"/>
  <c r="V213" i="5"/>
  <c r="W213" i="5"/>
  <c r="Y213" i="5"/>
  <c r="Z213" i="5"/>
  <c r="AA213" i="5"/>
  <c r="AB213" i="5"/>
  <c r="AD213" i="5"/>
  <c r="AE213" i="5"/>
  <c r="A214" i="5"/>
  <c r="B214" i="5"/>
  <c r="C214" i="5"/>
  <c r="G214" i="5"/>
  <c r="H214" i="5"/>
  <c r="J214" i="5"/>
  <c r="K214" i="5"/>
  <c r="L214" i="5"/>
  <c r="P214" i="5"/>
  <c r="U214" i="5"/>
  <c r="V214" i="5"/>
  <c r="W214" i="5"/>
  <c r="Y214" i="5"/>
  <c r="Z214" i="5"/>
  <c r="AA214" i="5"/>
  <c r="AB214" i="5"/>
  <c r="AD214" i="5"/>
  <c r="AE214" i="5"/>
  <c r="A215" i="5"/>
  <c r="B215" i="5"/>
  <c r="C215" i="5"/>
  <c r="G215" i="5"/>
  <c r="H215" i="5"/>
  <c r="J215" i="5"/>
  <c r="K215" i="5"/>
  <c r="L215" i="5"/>
  <c r="P215" i="5"/>
  <c r="U215" i="5"/>
  <c r="V215" i="5"/>
  <c r="W215" i="5"/>
  <c r="Y215" i="5"/>
  <c r="Z215" i="5"/>
  <c r="AA215" i="5"/>
  <c r="AB215" i="5"/>
  <c r="AD215" i="5"/>
  <c r="AE215" i="5"/>
  <c r="A216" i="5"/>
  <c r="B216" i="5"/>
  <c r="C216" i="5"/>
  <c r="G216" i="5"/>
  <c r="H216" i="5"/>
  <c r="J216" i="5"/>
  <c r="K216" i="5"/>
  <c r="L216" i="5"/>
  <c r="P216" i="5"/>
  <c r="U216" i="5"/>
  <c r="V216" i="5"/>
  <c r="W216" i="5"/>
  <c r="Y216" i="5"/>
  <c r="Z216" i="5"/>
  <c r="AA216" i="5"/>
  <c r="AB216" i="5"/>
  <c r="AD216" i="5"/>
  <c r="AE216" i="5"/>
  <c r="A217" i="5"/>
  <c r="B217" i="5"/>
  <c r="C217" i="5"/>
  <c r="G217" i="5"/>
  <c r="H217" i="5"/>
  <c r="J217" i="5"/>
  <c r="K217" i="5"/>
  <c r="L217" i="5"/>
  <c r="P217" i="5"/>
  <c r="U217" i="5"/>
  <c r="V217" i="5"/>
  <c r="W217" i="5"/>
  <c r="Y217" i="5"/>
  <c r="Z217" i="5"/>
  <c r="AA217" i="5"/>
  <c r="AB217" i="5"/>
  <c r="AD217" i="5"/>
  <c r="AE217" i="5"/>
  <c r="A218" i="5"/>
  <c r="B218" i="5"/>
  <c r="C218" i="5"/>
  <c r="G218" i="5"/>
  <c r="H218" i="5"/>
  <c r="J218" i="5"/>
  <c r="K218" i="5"/>
  <c r="L218" i="5"/>
  <c r="P218" i="5"/>
  <c r="U218" i="5"/>
  <c r="V218" i="5"/>
  <c r="W218" i="5"/>
  <c r="Y218" i="5"/>
  <c r="Z218" i="5"/>
  <c r="AA218" i="5"/>
  <c r="AB218" i="5"/>
  <c r="AD218" i="5"/>
  <c r="AE218" i="5"/>
  <c r="A219" i="5"/>
  <c r="B219" i="5"/>
  <c r="C219" i="5"/>
  <c r="G219" i="5"/>
  <c r="H219" i="5"/>
  <c r="J219" i="5"/>
  <c r="K219" i="5"/>
  <c r="L219" i="5"/>
  <c r="P219" i="5"/>
  <c r="U219" i="5"/>
  <c r="V219" i="5"/>
  <c r="W219" i="5"/>
  <c r="Y219" i="5"/>
  <c r="Z219" i="5"/>
  <c r="AA219" i="5"/>
  <c r="AB219" i="5"/>
  <c r="AD219" i="5"/>
  <c r="AE219" i="5"/>
  <c r="A220" i="5"/>
  <c r="B220" i="5"/>
  <c r="C220" i="5"/>
  <c r="G220" i="5"/>
  <c r="H220" i="5"/>
  <c r="J220" i="5"/>
  <c r="K220" i="5"/>
  <c r="L220" i="5"/>
  <c r="P220" i="5"/>
  <c r="U220" i="5"/>
  <c r="V220" i="5"/>
  <c r="W220" i="5"/>
  <c r="Y220" i="5"/>
  <c r="Z220" i="5"/>
  <c r="AA220" i="5"/>
  <c r="AB220" i="5"/>
  <c r="AD220" i="5"/>
  <c r="AE220" i="5"/>
  <c r="A221" i="5"/>
  <c r="B221" i="5"/>
  <c r="C221" i="5"/>
  <c r="G221" i="5"/>
  <c r="H221" i="5"/>
  <c r="J221" i="5"/>
  <c r="K221" i="5"/>
  <c r="L221" i="5"/>
  <c r="P221" i="5"/>
  <c r="U221" i="5"/>
  <c r="V221" i="5"/>
  <c r="W221" i="5"/>
  <c r="Y221" i="5"/>
  <c r="Z221" i="5"/>
  <c r="AA221" i="5"/>
  <c r="AB221" i="5"/>
  <c r="AD221" i="5"/>
  <c r="AE221" i="5"/>
  <c r="A222" i="5"/>
  <c r="B222" i="5"/>
  <c r="C222" i="5"/>
  <c r="G222" i="5"/>
  <c r="H222" i="5"/>
  <c r="J222" i="5"/>
  <c r="K222" i="5"/>
  <c r="L222" i="5"/>
  <c r="P222" i="5"/>
  <c r="U222" i="5"/>
  <c r="V222" i="5"/>
  <c r="W222" i="5"/>
  <c r="Y222" i="5"/>
  <c r="Z222" i="5"/>
  <c r="AA222" i="5"/>
  <c r="AB222" i="5"/>
  <c r="AD222" i="5"/>
  <c r="AE222" i="5"/>
  <c r="A223" i="5"/>
  <c r="B223" i="5"/>
  <c r="C223" i="5"/>
  <c r="G223" i="5"/>
  <c r="H223" i="5"/>
  <c r="J223" i="5"/>
  <c r="K223" i="5"/>
  <c r="L223" i="5"/>
  <c r="P223" i="5"/>
  <c r="U223" i="5"/>
  <c r="V223" i="5"/>
  <c r="W223" i="5"/>
  <c r="Y223" i="5"/>
  <c r="Z223" i="5"/>
  <c r="AA223" i="5"/>
  <c r="AB223" i="5"/>
  <c r="AD223" i="5"/>
  <c r="AE223" i="5"/>
  <c r="A224" i="5"/>
  <c r="B224" i="5"/>
  <c r="C224" i="5"/>
  <c r="G224" i="5"/>
  <c r="H224" i="5"/>
  <c r="J224" i="5"/>
  <c r="K224" i="5"/>
  <c r="L224" i="5"/>
  <c r="P224" i="5"/>
  <c r="U224" i="5"/>
  <c r="V224" i="5"/>
  <c r="W224" i="5"/>
  <c r="Y224" i="5"/>
  <c r="Z224" i="5"/>
  <c r="AA224" i="5"/>
  <c r="AB224" i="5"/>
  <c r="AD224" i="5"/>
  <c r="AE224" i="5"/>
  <c r="A225" i="5"/>
  <c r="B225" i="5"/>
  <c r="C225" i="5"/>
  <c r="G225" i="5"/>
  <c r="H225" i="5"/>
  <c r="J225" i="5"/>
  <c r="K225" i="5"/>
  <c r="L225" i="5"/>
  <c r="P225" i="5"/>
  <c r="U225" i="5"/>
  <c r="V225" i="5"/>
  <c r="W225" i="5"/>
  <c r="Y225" i="5"/>
  <c r="Z225" i="5"/>
  <c r="AA225" i="5"/>
  <c r="AB225" i="5"/>
  <c r="AD225" i="5"/>
  <c r="AE225" i="5"/>
  <c r="A226" i="5"/>
  <c r="B226" i="5"/>
  <c r="C226" i="5"/>
  <c r="G226" i="5"/>
  <c r="H226" i="5"/>
  <c r="J226" i="5"/>
  <c r="K226" i="5"/>
  <c r="L226" i="5"/>
  <c r="P226" i="5"/>
  <c r="U226" i="5"/>
  <c r="V226" i="5"/>
  <c r="W226" i="5"/>
  <c r="Y226" i="5"/>
  <c r="Z226" i="5"/>
  <c r="AA226" i="5"/>
  <c r="AB226" i="5"/>
  <c r="AD226" i="5"/>
  <c r="AE226" i="5"/>
  <c r="A227" i="5"/>
  <c r="B227" i="5"/>
  <c r="C227" i="5"/>
  <c r="G227" i="5"/>
  <c r="H227" i="5"/>
  <c r="J227" i="5"/>
  <c r="K227" i="5"/>
  <c r="L227" i="5"/>
  <c r="P227" i="5"/>
  <c r="U227" i="5"/>
  <c r="V227" i="5"/>
  <c r="W227" i="5"/>
  <c r="Y227" i="5"/>
  <c r="Z227" i="5"/>
  <c r="AA227" i="5"/>
  <c r="AB227" i="5"/>
  <c r="AD227" i="5"/>
  <c r="AE227" i="5"/>
  <c r="A228" i="5"/>
  <c r="B228" i="5"/>
  <c r="C228" i="5"/>
  <c r="G228" i="5"/>
  <c r="H228" i="5"/>
  <c r="J228" i="5"/>
  <c r="K228" i="5"/>
  <c r="L228" i="5"/>
  <c r="P228" i="5"/>
  <c r="U228" i="5"/>
  <c r="V228" i="5"/>
  <c r="W228" i="5"/>
  <c r="Y228" i="5"/>
  <c r="Z228" i="5"/>
  <c r="AA228" i="5"/>
  <c r="AB228" i="5"/>
  <c r="AD228" i="5"/>
  <c r="AE228" i="5"/>
  <c r="A229" i="5"/>
  <c r="B229" i="5"/>
  <c r="C229" i="5"/>
  <c r="G229" i="5"/>
  <c r="H229" i="5"/>
  <c r="J229" i="5"/>
  <c r="K229" i="5"/>
  <c r="L229" i="5"/>
  <c r="P229" i="5"/>
  <c r="U229" i="5"/>
  <c r="V229" i="5"/>
  <c r="W229" i="5"/>
  <c r="Y229" i="5"/>
  <c r="Z229" i="5"/>
  <c r="AA229" i="5"/>
  <c r="AB229" i="5"/>
  <c r="AD229" i="5"/>
  <c r="AE229" i="5"/>
  <c r="A230" i="5"/>
  <c r="B230" i="5"/>
  <c r="C230" i="5"/>
  <c r="G230" i="5"/>
  <c r="H230" i="5"/>
  <c r="J230" i="5"/>
  <c r="K230" i="5"/>
  <c r="L230" i="5"/>
  <c r="P230" i="5"/>
  <c r="U230" i="5"/>
  <c r="V230" i="5"/>
  <c r="W230" i="5"/>
  <c r="Y230" i="5"/>
  <c r="Z230" i="5"/>
  <c r="AA230" i="5"/>
  <c r="AB230" i="5"/>
  <c r="AD230" i="5"/>
  <c r="AE230" i="5"/>
  <c r="A231" i="5"/>
  <c r="B231" i="5"/>
  <c r="C231" i="5"/>
  <c r="G231" i="5"/>
  <c r="H231" i="5"/>
  <c r="J231" i="5"/>
  <c r="K231" i="5"/>
  <c r="L231" i="5"/>
  <c r="P231" i="5"/>
  <c r="U231" i="5"/>
  <c r="V231" i="5"/>
  <c r="W231" i="5"/>
  <c r="Y231" i="5"/>
  <c r="Z231" i="5"/>
  <c r="AA231" i="5"/>
  <c r="AB231" i="5"/>
  <c r="AD231" i="5"/>
  <c r="AE231" i="5"/>
  <c r="A232" i="5"/>
  <c r="B232" i="5"/>
  <c r="C232" i="5"/>
  <c r="G232" i="5"/>
  <c r="H232" i="5"/>
  <c r="J232" i="5"/>
  <c r="K232" i="5"/>
  <c r="L232" i="5"/>
  <c r="P232" i="5"/>
  <c r="U232" i="5"/>
  <c r="V232" i="5"/>
  <c r="W232" i="5"/>
  <c r="Y232" i="5"/>
  <c r="Z232" i="5"/>
  <c r="AA232" i="5"/>
  <c r="AB232" i="5"/>
  <c r="AD232" i="5"/>
  <c r="AE232" i="5"/>
  <c r="A233" i="5"/>
  <c r="B233" i="5"/>
  <c r="C233" i="5"/>
  <c r="G233" i="5"/>
  <c r="H233" i="5"/>
  <c r="J233" i="5"/>
  <c r="K233" i="5"/>
  <c r="L233" i="5"/>
  <c r="P233" i="5"/>
  <c r="U233" i="5"/>
  <c r="V233" i="5"/>
  <c r="W233" i="5"/>
  <c r="Y233" i="5"/>
  <c r="Z233" i="5"/>
  <c r="AA233" i="5"/>
  <c r="AB233" i="5"/>
  <c r="AD233" i="5"/>
  <c r="AE233" i="5"/>
  <c r="A234" i="5"/>
  <c r="B234" i="5"/>
  <c r="C234" i="5"/>
  <c r="G234" i="5"/>
  <c r="H234" i="5"/>
  <c r="J234" i="5"/>
  <c r="K234" i="5"/>
  <c r="L234" i="5"/>
  <c r="P234" i="5"/>
  <c r="U234" i="5"/>
  <c r="V234" i="5"/>
  <c r="W234" i="5"/>
  <c r="Y234" i="5"/>
  <c r="Z234" i="5"/>
  <c r="AA234" i="5"/>
  <c r="AB234" i="5"/>
  <c r="AD234" i="5"/>
  <c r="AE234" i="5"/>
  <c r="A235" i="5"/>
  <c r="B235" i="5"/>
  <c r="C235" i="5"/>
  <c r="G235" i="5"/>
  <c r="H235" i="5"/>
  <c r="J235" i="5"/>
  <c r="K235" i="5"/>
  <c r="L235" i="5"/>
  <c r="P235" i="5"/>
  <c r="U235" i="5"/>
  <c r="V235" i="5"/>
  <c r="W235" i="5"/>
  <c r="Y235" i="5"/>
  <c r="Z235" i="5"/>
  <c r="AA235" i="5"/>
  <c r="AB235" i="5"/>
  <c r="AD235" i="5"/>
  <c r="AE235" i="5"/>
  <c r="A236" i="5"/>
  <c r="B236" i="5"/>
  <c r="C236" i="5"/>
  <c r="G236" i="5"/>
  <c r="H236" i="5"/>
  <c r="J236" i="5"/>
  <c r="K236" i="5"/>
  <c r="L236" i="5"/>
  <c r="P236" i="5"/>
  <c r="U236" i="5"/>
  <c r="V236" i="5"/>
  <c r="W236" i="5"/>
  <c r="Y236" i="5"/>
  <c r="Z236" i="5"/>
  <c r="AA236" i="5"/>
  <c r="AB236" i="5"/>
  <c r="AD236" i="5"/>
  <c r="AE236" i="5"/>
  <c r="A237" i="5"/>
  <c r="B237" i="5"/>
  <c r="C237" i="5"/>
  <c r="G237" i="5"/>
  <c r="H237" i="5"/>
  <c r="J237" i="5"/>
  <c r="K237" i="5"/>
  <c r="L237" i="5"/>
  <c r="P237" i="5"/>
  <c r="U237" i="5"/>
  <c r="V237" i="5"/>
  <c r="W237" i="5"/>
  <c r="Y237" i="5"/>
  <c r="Z237" i="5"/>
  <c r="AA237" i="5"/>
  <c r="AB237" i="5"/>
  <c r="AD237" i="5"/>
  <c r="AE237" i="5"/>
  <c r="A238" i="5"/>
  <c r="B238" i="5"/>
  <c r="C238" i="5"/>
  <c r="G238" i="5"/>
  <c r="H238" i="5"/>
  <c r="J238" i="5"/>
  <c r="K238" i="5"/>
  <c r="L238" i="5"/>
  <c r="P238" i="5"/>
  <c r="U238" i="5"/>
  <c r="V238" i="5"/>
  <c r="W238" i="5"/>
  <c r="Y238" i="5"/>
  <c r="Z238" i="5"/>
  <c r="AA238" i="5"/>
  <c r="AB238" i="5"/>
  <c r="AD238" i="5"/>
  <c r="AE238" i="5"/>
  <c r="A239" i="5"/>
  <c r="B239" i="5"/>
  <c r="C239" i="5"/>
  <c r="G239" i="5"/>
  <c r="H239" i="5"/>
  <c r="J239" i="5"/>
  <c r="K239" i="5"/>
  <c r="L239" i="5"/>
  <c r="P239" i="5"/>
  <c r="U239" i="5"/>
  <c r="V239" i="5"/>
  <c r="W239" i="5"/>
  <c r="Y239" i="5"/>
  <c r="Z239" i="5"/>
  <c r="AA239" i="5"/>
  <c r="AB239" i="5"/>
  <c r="AD239" i="5"/>
  <c r="AE239" i="5"/>
  <c r="A240" i="5"/>
  <c r="B240" i="5"/>
  <c r="C240" i="5"/>
  <c r="G240" i="5"/>
  <c r="H240" i="5"/>
  <c r="J240" i="5"/>
  <c r="K240" i="5"/>
  <c r="L240" i="5"/>
  <c r="P240" i="5"/>
  <c r="U240" i="5"/>
  <c r="V240" i="5"/>
  <c r="W240" i="5"/>
  <c r="Y240" i="5"/>
  <c r="Z240" i="5"/>
  <c r="AA240" i="5"/>
  <c r="AB240" i="5"/>
  <c r="AD240" i="5"/>
  <c r="AE240" i="5"/>
  <c r="A241" i="5"/>
  <c r="B241" i="5"/>
  <c r="C241" i="5"/>
  <c r="G241" i="5"/>
  <c r="H241" i="5"/>
  <c r="J241" i="5"/>
  <c r="K241" i="5"/>
  <c r="L241" i="5"/>
  <c r="P241" i="5"/>
  <c r="U241" i="5"/>
  <c r="V241" i="5"/>
  <c r="W241" i="5"/>
  <c r="Y241" i="5"/>
  <c r="Z241" i="5"/>
  <c r="AA241" i="5"/>
  <c r="AB241" i="5"/>
  <c r="AD241" i="5"/>
  <c r="AE241" i="5"/>
  <c r="A242" i="5"/>
  <c r="B242" i="5"/>
  <c r="C242" i="5"/>
  <c r="G242" i="5"/>
  <c r="H242" i="5"/>
  <c r="J242" i="5"/>
  <c r="K242" i="5"/>
  <c r="L242" i="5"/>
  <c r="P242" i="5"/>
  <c r="U242" i="5"/>
  <c r="V242" i="5"/>
  <c r="W242" i="5"/>
  <c r="Y242" i="5"/>
  <c r="Z242" i="5"/>
  <c r="AA242" i="5"/>
  <c r="AB242" i="5"/>
  <c r="AD242" i="5"/>
  <c r="AE242" i="5"/>
  <c r="A243" i="5"/>
  <c r="B243" i="5"/>
  <c r="C243" i="5"/>
  <c r="G243" i="5"/>
  <c r="H243" i="5"/>
  <c r="J243" i="5"/>
  <c r="K243" i="5"/>
  <c r="L243" i="5"/>
  <c r="P243" i="5"/>
  <c r="U243" i="5"/>
  <c r="V243" i="5"/>
  <c r="W243" i="5"/>
  <c r="Y243" i="5"/>
  <c r="Z243" i="5"/>
  <c r="AA243" i="5"/>
  <c r="AB243" i="5"/>
  <c r="AD243" i="5"/>
  <c r="AE243" i="5"/>
  <c r="A244" i="5"/>
  <c r="B244" i="5"/>
  <c r="C244" i="5"/>
  <c r="G244" i="5"/>
  <c r="H244" i="5"/>
  <c r="J244" i="5"/>
  <c r="K244" i="5"/>
  <c r="L244" i="5"/>
  <c r="P244" i="5"/>
  <c r="U244" i="5"/>
  <c r="V244" i="5"/>
  <c r="W244" i="5"/>
  <c r="Y244" i="5"/>
  <c r="Z244" i="5"/>
  <c r="AA244" i="5"/>
  <c r="AB244" i="5"/>
  <c r="AD244" i="5"/>
  <c r="AE244" i="5"/>
  <c r="A245" i="5"/>
  <c r="B245" i="5"/>
  <c r="C245" i="5"/>
  <c r="G245" i="5"/>
  <c r="H245" i="5"/>
  <c r="J245" i="5"/>
  <c r="K245" i="5"/>
  <c r="L245" i="5"/>
  <c r="P245" i="5"/>
  <c r="U245" i="5"/>
  <c r="V245" i="5"/>
  <c r="W245" i="5"/>
  <c r="Y245" i="5"/>
  <c r="Z245" i="5"/>
  <c r="AA245" i="5"/>
  <c r="AB245" i="5"/>
  <c r="AD245" i="5"/>
  <c r="AE245" i="5"/>
  <c r="A246" i="5"/>
  <c r="B246" i="5"/>
  <c r="C246" i="5"/>
  <c r="G246" i="5"/>
  <c r="H246" i="5"/>
  <c r="J246" i="5"/>
  <c r="K246" i="5"/>
  <c r="L246" i="5"/>
  <c r="P246" i="5"/>
  <c r="U246" i="5"/>
  <c r="V246" i="5"/>
  <c r="W246" i="5"/>
  <c r="Y246" i="5"/>
  <c r="Z246" i="5"/>
  <c r="AA246" i="5"/>
  <c r="AB246" i="5"/>
  <c r="AD246" i="5"/>
  <c r="AE246" i="5"/>
  <c r="A247" i="5"/>
  <c r="B247" i="5"/>
  <c r="C247" i="5"/>
  <c r="G247" i="5"/>
  <c r="H247" i="5"/>
  <c r="J247" i="5"/>
  <c r="K247" i="5"/>
  <c r="L247" i="5"/>
  <c r="P247" i="5"/>
  <c r="U247" i="5"/>
  <c r="V247" i="5"/>
  <c r="W247" i="5"/>
  <c r="Y247" i="5"/>
  <c r="Z247" i="5"/>
  <c r="AA247" i="5"/>
  <c r="AB247" i="5"/>
  <c r="AD247" i="5"/>
  <c r="AE247" i="5"/>
  <c r="A248" i="5"/>
  <c r="B248" i="5"/>
  <c r="C248" i="5"/>
  <c r="G248" i="5"/>
  <c r="H248" i="5"/>
  <c r="J248" i="5"/>
  <c r="K248" i="5"/>
  <c r="L248" i="5"/>
  <c r="P248" i="5"/>
  <c r="U248" i="5"/>
  <c r="V248" i="5"/>
  <c r="W248" i="5"/>
  <c r="Y248" i="5"/>
  <c r="Z248" i="5"/>
  <c r="AA248" i="5"/>
  <c r="AB248" i="5"/>
  <c r="AD248" i="5"/>
  <c r="AE248" i="5"/>
  <c r="A249" i="5"/>
  <c r="B249" i="5"/>
  <c r="C249" i="5"/>
  <c r="G249" i="5"/>
  <c r="H249" i="5"/>
  <c r="J249" i="5"/>
  <c r="K249" i="5"/>
  <c r="L249" i="5"/>
  <c r="P249" i="5"/>
  <c r="U249" i="5"/>
  <c r="V249" i="5"/>
  <c r="W249" i="5"/>
  <c r="Y249" i="5"/>
  <c r="Z249" i="5"/>
  <c r="AA249" i="5"/>
  <c r="AB249" i="5"/>
  <c r="AD249" i="5"/>
  <c r="AE249" i="5"/>
  <c r="A250" i="5"/>
  <c r="B250" i="5"/>
  <c r="C250" i="5"/>
  <c r="G250" i="5"/>
  <c r="H250" i="5"/>
  <c r="J250" i="5"/>
  <c r="K250" i="5"/>
  <c r="L250" i="5"/>
  <c r="P250" i="5"/>
  <c r="U250" i="5"/>
  <c r="V250" i="5"/>
  <c r="W250" i="5"/>
  <c r="Y250" i="5"/>
  <c r="Z250" i="5"/>
  <c r="AA250" i="5"/>
  <c r="AB250" i="5"/>
  <c r="AD250" i="5"/>
  <c r="AE250" i="5"/>
  <c r="A251" i="5"/>
  <c r="B251" i="5"/>
  <c r="C251" i="5"/>
  <c r="G251" i="5"/>
  <c r="H251" i="5"/>
  <c r="J251" i="5"/>
  <c r="K251" i="5"/>
  <c r="L251" i="5"/>
  <c r="P251" i="5"/>
  <c r="U251" i="5"/>
  <c r="V251" i="5"/>
  <c r="W251" i="5"/>
  <c r="Y251" i="5"/>
  <c r="Z251" i="5"/>
  <c r="AA251" i="5"/>
  <c r="AB251" i="5"/>
  <c r="AD251" i="5"/>
  <c r="AE251" i="5"/>
  <c r="A252" i="5"/>
  <c r="B252" i="5"/>
  <c r="C252" i="5"/>
  <c r="G252" i="5"/>
  <c r="H252" i="5"/>
  <c r="J252" i="5"/>
  <c r="K252" i="5"/>
  <c r="L252" i="5"/>
  <c r="P252" i="5"/>
  <c r="U252" i="5"/>
  <c r="V252" i="5"/>
  <c r="W252" i="5"/>
  <c r="Y252" i="5"/>
  <c r="Z252" i="5"/>
  <c r="AA252" i="5"/>
  <c r="AB252" i="5"/>
  <c r="AD252" i="5"/>
  <c r="AE252" i="5"/>
  <c r="A253" i="5"/>
  <c r="B253" i="5"/>
  <c r="C253" i="5"/>
  <c r="G253" i="5"/>
  <c r="H253" i="5"/>
  <c r="J253" i="5"/>
  <c r="K253" i="5"/>
  <c r="L253" i="5"/>
  <c r="P253" i="5"/>
  <c r="U253" i="5"/>
  <c r="V253" i="5"/>
  <c r="W253" i="5"/>
  <c r="Y253" i="5"/>
  <c r="Z253" i="5"/>
  <c r="AA253" i="5"/>
  <c r="AB253" i="5"/>
  <c r="AD253" i="5"/>
  <c r="AE253" i="5"/>
  <c r="A254" i="5"/>
  <c r="B254" i="5"/>
  <c r="C254" i="5"/>
  <c r="G254" i="5"/>
  <c r="H254" i="5"/>
  <c r="J254" i="5"/>
  <c r="K254" i="5"/>
  <c r="L254" i="5"/>
  <c r="P254" i="5"/>
  <c r="U254" i="5"/>
  <c r="V254" i="5"/>
  <c r="W254" i="5"/>
  <c r="Y254" i="5"/>
  <c r="Z254" i="5"/>
  <c r="AA254" i="5"/>
  <c r="AB254" i="5"/>
  <c r="AD254" i="5"/>
  <c r="AE254" i="5"/>
  <c r="A255" i="5"/>
  <c r="B255" i="5"/>
  <c r="C255" i="5"/>
  <c r="G255" i="5"/>
  <c r="H255" i="5"/>
  <c r="J255" i="5"/>
  <c r="K255" i="5"/>
  <c r="L255" i="5"/>
  <c r="P255" i="5"/>
  <c r="U255" i="5"/>
  <c r="V255" i="5"/>
  <c r="W255" i="5"/>
  <c r="Y255" i="5"/>
  <c r="Z255" i="5"/>
  <c r="AA255" i="5"/>
  <c r="AB255" i="5"/>
  <c r="AD255" i="5"/>
  <c r="AE255" i="5"/>
  <c r="A256" i="5"/>
  <c r="B256" i="5"/>
  <c r="C256" i="5"/>
  <c r="G256" i="5"/>
  <c r="H256" i="5"/>
  <c r="J256" i="5"/>
  <c r="K256" i="5"/>
  <c r="L256" i="5"/>
  <c r="P256" i="5"/>
  <c r="U256" i="5"/>
  <c r="V256" i="5"/>
  <c r="W256" i="5"/>
  <c r="Y256" i="5"/>
  <c r="Z256" i="5"/>
  <c r="AA256" i="5"/>
  <c r="AB256" i="5"/>
  <c r="AD256" i="5"/>
  <c r="AE256" i="5"/>
  <c r="A257" i="5"/>
  <c r="B257" i="5"/>
  <c r="C257" i="5"/>
  <c r="G257" i="5"/>
  <c r="H257" i="5"/>
  <c r="J257" i="5"/>
  <c r="K257" i="5"/>
  <c r="L257" i="5"/>
  <c r="P257" i="5"/>
  <c r="U257" i="5"/>
  <c r="V257" i="5"/>
  <c r="W257" i="5"/>
  <c r="Y257" i="5"/>
  <c r="Z257" i="5"/>
  <c r="AA257" i="5"/>
  <c r="AB257" i="5"/>
  <c r="AD257" i="5"/>
  <c r="AE257" i="5"/>
  <c r="A258" i="5"/>
  <c r="B258" i="5"/>
  <c r="C258" i="5"/>
  <c r="G258" i="5"/>
  <c r="H258" i="5"/>
  <c r="J258" i="5"/>
  <c r="K258" i="5"/>
  <c r="L258" i="5"/>
  <c r="P258" i="5"/>
  <c r="U258" i="5"/>
  <c r="V258" i="5"/>
  <c r="W258" i="5"/>
  <c r="Y258" i="5"/>
  <c r="Z258" i="5"/>
  <c r="AA258" i="5"/>
  <c r="AB258" i="5"/>
  <c r="AD258" i="5"/>
  <c r="AE258" i="5"/>
  <c r="A259" i="5"/>
  <c r="B259" i="5"/>
  <c r="C259" i="5"/>
  <c r="G259" i="5"/>
  <c r="H259" i="5"/>
  <c r="J259" i="5"/>
  <c r="K259" i="5"/>
  <c r="L259" i="5"/>
  <c r="P259" i="5"/>
  <c r="U259" i="5"/>
  <c r="V259" i="5"/>
  <c r="W259" i="5"/>
  <c r="Y259" i="5"/>
  <c r="Z259" i="5"/>
  <c r="AA259" i="5"/>
  <c r="AB259" i="5"/>
  <c r="AD259" i="5"/>
  <c r="AE259" i="5"/>
  <c r="A260" i="5"/>
  <c r="B260" i="5"/>
  <c r="C260" i="5"/>
  <c r="G260" i="5"/>
  <c r="H260" i="5"/>
  <c r="J260" i="5"/>
  <c r="K260" i="5"/>
  <c r="L260" i="5"/>
  <c r="P260" i="5"/>
  <c r="U260" i="5"/>
  <c r="V260" i="5"/>
  <c r="W260" i="5"/>
  <c r="Y260" i="5"/>
  <c r="Z260" i="5"/>
  <c r="AA260" i="5"/>
  <c r="AB260" i="5"/>
  <c r="AD260" i="5"/>
  <c r="AE260" i="5"/>
  <c r="A261" i="5"/>
  <c r="B261" i="5"/>
  <c r="C261" i="5"/>
  <c r="G261" i="5"/>
  <c r="H261" i="5"/>
  <c r="J261" i="5"/>
  <c r="K261" i="5"/>
  <c r="L261" i="5"/>
  <c r="P261" i="5"/>
  <c r="U261" i="5"/>
  <c r="V261" i="5"/>
  <c r="W261" i="5"/>
  <c r="Y261" i="5"/>
  <c r="Z261" i="5"/>
  <c r="AA261" i="5"/>
  <c r="AB261" i="5"/>
  <c r="AD261" i="5"/>
  <c r="AE261" i="5"/>
  <c r="A262" i="5"/>
  <c r="B262" i="5"/>
  <c r="C262" i="5"/>
  <c r="G262" i="5"/>
  <c r="H262" i="5"/>
  <c r="J262" i="5"/>
  <c r="K262" i="5"/>
  <c r="L262" i="5"/>
  <c r="P262" i="5"/>
  <c r="U262" i="5"/>
  <c r="V262" i="5"/>
  <c r="W262" i="5"/>
  <c r="Y262" i="5"/>
  <c r="Z262" i="5"/>
  <c r="AA262" i="5"/>
  <c r="AB262" i="5"/>
  <c r="AD262" i="5"/>
  <c r="AE262" i="5"/>
  <c r="A263" i="5"/>
  <c r="B263" i="5"/>
  <c r="C263" i="5"/>
  <c r="G263" i="5"/>
  <c r="H263" i="5"/>
  <c r="J263" i="5"/>
  <c r="K263" i="5"/>
  <c r="L263" i="5"/>
  <c r="P263" i="5"/>
  <c r="U263" i="5"/>
  <c r="V263" i="5"/>
  <c r="W263" i="5"/>
  <c r="Y263" i="5"/>
  <c r="Z263" i="5"/>
  <c r="AA263" i="5"/>
  <c r="AB263" i="5"/>
  <c r="AD263" i="5"/>
  <c r="AE263" i="5"/>
  <c r="A264" i="5"/>
  <c r="B264" i="5"/>
  <c r="C264" i="5"/>
  <c r="G264" i="5"/>
  <c r="H264" i="5"/>
  <c r="J264" i="5"/>
  <c r="K264" i="5"/>
  <c r="L264" i="5"/>
  <c r="P264" i="5"/>
  <c r="U264" i="5"/>
  <c r="V264" i="5"/>
  <c r="W264" i="5"/>
  <c r="Y264" i="5"/>
  <c r="Z264" i="5"/>
  <c r="AA264" i="5"/>
  <c r="AB264" i="5"/>
  <c r="AD264" i="5"/>
  <c r="AE264" i="5"/>
  <c r="A265" i="5"/>
  <c r="B265" i="5"/>
  <c r="C265" i="5"/>
  <c r="G265" i="5"/>
  <c r="H265" i="5"/>
  <c r="J265" i="5"/>
  <c r="K265" i="5"/>
  <c r="L265" i="5"/>
  <c r="P265" i="5"/>
  <c r="U265" i="5"/>
  <c r="V265" i="5"/>
  <c r="W265" i="5"/>
  <c r="Y265" i="5"/>
  <c r="Z265" i="5"/>
  <c r="AA265" i="5"/>
  <c r="AB265" i="5"/>
  <c r="AD265" i="5"/>
  <c r="AE265" i="5"/>
  <c r="A266" i="5"/>
  <c r="B266" i="5"/>
  <c r="C266" i="5"/>
  <c r="G266" i="5"/>
  <c r="H266" i="5"/>
  <c r="J266" i="5"/>
  <c r="K266" i="5"/>
  <c r="L266" i="5"/>
  <c r="P266" i="5"/>
  <c r="U266" i="5"/>
  <c r="V266" i="5"/>
  <c r="W266" i="5"/>
  <c r="Y266" i="5"/>
  <c r="Z266" i="5"/>
  <c r="AA266" i="5"/>
  <c r="AB266" i="5"/>
  <c r="AD266" i="5"/>
  <c r="AE266" i="5"/>
  <c r="A267" i="5"/>
  <c r="B267" i="5"/>
  <c r="C267" i="5"/>
  <c r="G267" i="5"/>
  <c r="H267" i="5"/>
  <c r="J267" i="5"/>
  <c r="K267" i="5"/>
  <c r="L267" i="5"/>
  <c r="P267" i="5"/>
  <c r="U267" i="5"/>
  <c r="V267" i="5"/>
  <c r="W267" i="5"/>
  <c r="Y267" i="5"/>
  <c r="Z267" i="5"/>
  <c r="AA267" i="5"/>
  <c r="AB267" i="5"/>
  <c r="AD267" i="5"/>
  <c r="AE267" i="5"/>
  <c r="A268" i="5"/>
  <c r="B268" i="5"/>
  <c r="C268" i="5"/>
  <c r="G268" i="5"/>
  <c r="H268" i="5"/>
  <c r="J268" i="5"/>
  <c r="K268" i="5"/>
  <c r="L268" i="5"/>
  <c r="P268" i="5"/>
  <c r="U268" i="5"/>
  <c r="V268" i="5"/>
  <c r="W268" i="5"/>
  <c r="Y268" i="5"/>
  <c r="Z268" i="5"/>
  <c r="AA268" i="5"/>
  <c r="AB268" i="5"/>
  <c r="AD268" i="5"/>
  <c r="AE268" i="5"/>
  <c r="A269" i="5"/>
  <c r="B269" i="5"/>
  <c r="C269" i="5"/>
  <c r="G269" i="5"/>
  <c r="H269" i="5"/>
  <c r="J269" i="5"/>
  <c r="K269" i="5"/>
  <c r="L269" i="5"/>
  <c r="P269" i="5"/>
  <c r="U269" i="5"/>
  <c r="V269" i="5"/>
  <c r="W269" i="5"/>
  <c r="Y269" i="5"/>
  <c r="Z269" i="5"/>
  <c r="AA269" i="5"/>
  <c r="AB269" i="5"/>
  <c r="AD269" i="5"/>
  <c r="AE269" i="5"/>
  <c r="A270" i="5"/>
  <c r="B270" i="5"/>
  <c r="C270" i="5"/>
  <c r="G270" i="5"/>
  <c r="H270" i="5"/>
  <c r="J270" i="5"/>
  <c r="K270" i="5"/>
  <c r="L270" i="5"/>
  <c r="P270" i="5"/>
  <c r="U270" i="5"/>
  <c r="V270" i="5"/>
  <c r="W270" i="5"/>
  <c r="Y270" i="5"/>
  <c r="Z270" i="5"/>
  <c r="AA270" i="5"/>
  <c r="AB270" i="5"/>
  <c r="AD270" i="5"/>
  <c r="AE270" i="5"/>
  <c r="A271" i="5"/>
  <c r="B271" i="5"/>
  <c r="C271" i="5"/>
  <c r="G271" i="5"/>
  <c r="H271" i="5"/>
  <c r="J271" i="5"/>
  <c r="K271" i="5"/>
  <c r="L271" i="5"/>
  <c r="P271" i="5"/>
  <c r="U271" i="5"/>
  <c r="V271" i="5"/>
  <c r="W271" i="5"/>
  <c r="Y271" i="5"/>
  <c r="Z271" i="5"/>
  <c r="AA271" i="5"/>
  <c r="AB271" i="5"/>
  <c r="AD271" i="5"/>
  <c r="AE271" i="5"/>
  <c r="A272" i="5"/>
  <c r="B272" i="5"/>
  <c r="C272" i="5"/>
  <c r="G272" i="5"/>
  <c r="H272" i="5"/>
  <c r="J272" i="5"/>
  <c r="K272" i="5"/>
  <c r="L272" i="5"/>
  <c r="P272" i="5"/>
  <c r="U272" i="5"/>
  <c r="V272" i="5"/>
  <c r="W272" i="5"/>
  <c r="Y272" i="5"/>
  <c r="Z272" i="5"/>
  <c r="AA272" i="5"/>
  <c r="AB272" i="5"/>
  <c r="AD272" i="5"/>
  <c r="AE272" i="5"/>
  <c r="A273" i="5"/>
  <c r="B273" i="5"/>
  <c r="C273" i="5"/>
  <c r="G273" i="5"/>
  <c r="H273" i="5"/>
  <c r="J273" i="5"/>
  <c r="K273" i="5"/>
  <c r="L273" i="5"/>
  <c r="P273" i="5"/>
  <c r="U273" i="5"/>
  <c r="V273" i="5"/>
  <c r="W273" i="5"/>
  <c r="Y273" i="5"/>
  <c r="Z273" i="5"/>
  <c r="AA273" i="5"/>
  <c r="AB273" i="5"/>
  <c r="AD273" i="5"/>
  <c r="AE273" i="5"/>
  <c r="A274" i="5"/>
  <c r="B274" i="5"/>
  <c r="C274" i="5"/>
  <c r="G274" i="5"/>
  <c r="H274" i="5"/>
  <c r="J274" i="5"/>
  <c r="K274" i="5"/>
  <c r="L274" i="5"/>
  <c r="P274" i="5"/>
  <c r="U274" i="5"/>
  <c r="V274" i="5"/>
  <c r="W274" i="5"/>
  <c r="Y274" i="5"/>
  <c r="Z274" i="5"/>
  <c r="AA274" i="5"/>
  <c r="AB274" i="5"/>
  <c r="AD274" i="5"/>
  <c r="AE274" i="5"/>
  <c r="A275" i="5"/>
  <c r="B275" i="5"/>
  <c r="C275" i="5"/>
  <c r="G275" i="5"/>
  <c r="H275" i="5"/>
  <c r="J275" i="5"/>
  <c r="K275" i="5"/>
  <c r="L275" i="5"/>
  <c r="P275" i="5"/>
  <c r="U275" i="5"/>
  <c r="V275" i="5"/>
  <c r="W275" i="5"/>
  <c r="Y275" i="5"/>
  <c r="Z275" i="5"/>
  <c r="AA275" i="5"/>
  <c r="AB275" i="5"/>
  <c r="AD275" i="5"/>
  <c r="AE275" i="5"/>
  <c r="A276" i="5"/>
  <c r="B276" i="5"/>
  <c r="C276" i="5"/>
  <c r="G276" i="5"/>
  <c r="H276" i="5"/>
  <c r="J276" i="5"/>
  <c r="K276" i="5"/>
  <c r="L276" i="5"/>
  <c r="P276" i="5"/>
  <c r="U276" i="5"/>
  <c r="V276" i="5"/>
  <c r="W276" i="5"/>
  <c r="Y276" i="5"/>
  <c r="Z276" i="5"/>
  <c r="AA276" i="5"/>
  <c r="AB276" i="5"/>
  <c r="AD276" i="5"/>
  <c r="AE276" i="5"/>
  <c r="A277" i="5"/>
  <c r="B277" i="5"/>
  <c r="C277" i="5"/>
  <c r="G277" i="5"/>
  <c r="H277" i="5"/>
  <c r="J277" i="5"/>
  <c r="K277" i="5"/>
  <c r="L277" i="5"/>
  <c r="P277" i="5"/>
  <c r="U277" i="5"/>
  <c r="V277" i="5"/>
  <c r="W277" i="5"/>
  <c r="Y277" i="5"/>
  <c r="Z277" i="5"/>
  <c r="AA277" i="5"/>
  <c r="AB277" i="5"/>
  <c r="AD277" i="5"/>
  <c r="AE277" i="5"/>
  <c r="A278" i="5"/>
  <c r="B278" i="5"/>
  <c r="C278" i="5"/>
  <c r="G278" i="5"/>
  <c r="H278" i="5"/>
  <c r="J278" i="5"/>
  <c r="K278" i="5"/>
  <c r="L278" i="5"/>
  <c r="P278" i="5"/>
  <c r="U278" i="5"/>
  <c r="V278" i="5"/>
  <c r="W278" i="5"/>
  <c r="Y278" i="5"/>
  <c r="Z278" i="5"/>
  <c r="AA278" i="5"/>
  <c r="AB278" i="5"/>
  <c r="AD278" i="5"/>
  <c r="AE278" i="5"/>
  <c r="A279" i="5"/>
  <c r="B279" i="5"/>
  <c r="C279" i="5"/>
  <c r="G279" i="5"/>
  <c r="H279" i="5"/>
  <c r="J279" i="5"/>
  <c r="K279" i="5"/>
  <c r="L279" i="5"/>
  <c r="P279" i="5"/>
  <c r="U279" i="5"/>
  <c r="V279" i="5"/>
  <c r="W279" i="5"/>
  <c r="Y279" i="5"/>
  <c r="Z279" i="5"/>
  <c r="AA279" i="5"/>
  <c r="AB279" i="5"/>
  <c r="AD279" i="5"/>
  <c r="AE279" i="5"/>
  <c r="A280" i="5"/>
  <c r="B280" i="5"/>
  <c r="C280" i="5"/>
  <c r="G280" i="5"/>
  <c r="H280" i="5"/>
  <c r="J280" i="5"/>
  <c r="K280" i="5"/>
  <c r="L280" i="5"/>
  <c r="P280" i="5"/>
  <c r="U280" i="5"/>
  <c r="V280" i="5"/>
  <c r="W280" i="5"/>
  <c r="Y280" i="5"/>
  <c r="Z280" i="5"/>
  <c r="AA280" i="5"/>
  <c r="AB280" i="5"/>
  <c r="AD280" i="5"/>
  <c r="AE280" i="5"/>
  <c r="A281" i="5"/>
  <c r="B281" i="5"/>
  <c r="C281" i="5"/>
  <c r="G281" i="5"/>
  <c r="H281" i="5"/>
  <c r="J281" i="5"/>
  <c r="K281" i="5"/>
  <c r="L281" i="5"/>
  <c r="P281" i="5"/>
  <c r="U281" i="5"/>
  <c r="V281" i="5"/>
  <c r="W281" i="5"/>
  <c r="Y281" i="5"/>
  <c r="Z281" i="5"/>
  <c r="AA281" i="5"/>
  <c r="AB281" i="5"/>
  <c r="AD281" i="5"/>
  <c r="AE281" i="5"/>
  <c r="A282" i="5"/>
  <c r="B282" i="5"/>
  <c r="C282" i="5"/>
  <c r="G282" i="5"/>
  <c r="H282" i="5"/>
  <c r="J282" i="5"/>
  <c r="K282" i="5"/>
  <c r="L282" i="5"/>
  <c r="P282" i="5"/>
  <c r="U282" i="5"/>
  <c r="V282" i="5"/>
  <c r="W282" i="5"/>
  <c r="Y282" i="5"/>
  <c r="Z282" i="5"/>
  <c r="AA282" i="5"/>
  <c r="AB282" i="5"/>
  <c r="AD282" i="5"/>
  <c r="AE282" i="5"/>
  <c r="A283" i="5"/>
  <c r="B283" i="5"/>
  <c r="C283" i="5"/>
  <c r="G283" i="5"/>
  <c r="H283" i="5"/>
  <c r="J283" i="5"/>
  <c r="K283" i="5"/>
  <c r="L283" i="5"/>
  <c r="P283" i="5"/>
  <c r="U283" i="5"/>
  <c r="V283" i="5"/>
  <c r="W283" i="5"/>
  <c r="Y283" i="5"/>
  <c r="Z283" i="5"/>
  <c r="AA283" i="5"/>
  <c r="AB283" i="5"/>
  <c r="AD283" i="5"/>
  <c r="AE283" i="5"/>
  <c r="A284" i="5"/>
  <c r="B284" i="5"/>
  <c r="C284" i="5"/>
  <c r="G284" i="5"/>
  <c r="H284" i="5"/>
  <c r="J284" i="5"/>
  <c r="K284" i="5"/>
  <c r="L284" i="5"/>
  <c r="P284" i="5"/>
  <c r="U284" i="5"/>
  <c r="V284" i="5"/>
  <c r="W284" i="5"/>
  <c r="Y284" i="5"/>
  <c r="Z284" i="5"/>
  <c r="AA284" i="5"/>
  <c r="AB284" i="5"/>
  <c r="AD284" i="5"/>
  <c r="AE284" i="5"/>
  <c r="A285" i="5"/>
  <c r="B285" i="5"/>
  <c r="C285" i="5"/>
  <c r="G285" i="5"/>
  <c r="H285" i="5"/>
  <c r="J285" i="5"/>
  <c r="K285" i="5"/>
  <c r="L285" i="5"/>
  <c r="P285" i="5"/>
  <c r="U285" i="5"/>
  <c r="V285" i="5"/>
  <c r="W285" i="5"/>
  <c r="Y285" i="5"/>
  <c r="Z285" i="5"/>
  <c r="AA285" i="5"/>
  <c r="AB285" i="5"/>
  <c r="AD285" i="5"/>
  <c r="AE285" i="5"/>
  <c r="A286" i="5"/>
  <c r="B286" i="5"/>
  <c r="C286" i="5"/>
  <c r="G286" i="5"/>
  <c r="H286" i="5"/>
  <c r="J286" i="5"/>
  <c r="K286" i="5"/>
  <c r="L286" i="5"/>
  <c r="P286" i="5"/>
  <c r="U286" i="5"/>
  <c r="V286" i="5"/>
  <c r="W286" i="5"/>
  <c r="Y286" i="5"/>
  <c r="Z286" i="5"/>
  <c r="AA286" i="5"/>
  <c r="AB286" i="5"/>
  <c r="AD286" i="5"/>
  <c r="AE286" i="5"/>
  <c r="A287" i="5"/>
  <c r="B287" i="5"/>
  <c r="C287" i="5"/>
  <c r="G287" i="5"/>
  <c r="H287" i="5"/>
  <c r="J287" i="5"/>
  <c r="K287" i="5"/>
  <c r="L287" i="5"/>
  <c r="P287" i="5"/>
  <c r="U287" i="5"/>
  <c r="V287" i="5"/>
  <c r="W287" i="5"/>
  <c r="Y287" i="5"/>
  <c r="Z287" i="5"/>
  <c r="AA287" i="5"/>
  <c r="AB287" i="5"/>
  <c r="AD287" i="5"/>
  <c r="AE287" i="5"/>
  <c r="A288" i="5"/>
  <c r="B288" i="5"/>
  <c r="C288" i="5"/>
  <c r="G288" i="5"/>
  <c r="H288" i="5"/>
  <c r="J288" i="5"/>
  <c r="K288" i="5"/>
  <c r="L288" i="5"/>
  <c r="P288" i="5"/>
  <c r="U288" i="5"/>
  <c r="V288" i="5"/>
  <c r="W288" i="5"/>
  <c r="Y288" i="5"/>
  <c r="Z288" i="5"/>
  <c r="AA288" i="5"/>
  <c r="AB288" i="5"/>
  <c r="AD288" i="5"/>
  <c r="AE288" i="5"/>
  <c r="A289" i="5"/>
  <c r="B289" i="5"/>
  <c r="C289" i="5"/>
  <c r="G289" i="5"/>
  <c r="H289" i="5"/>
  <c r="J289" i="5"/>
  <c r="K289" i="5"/>
  <c r="L289" i="5"/>
  <c r="P289" i="5"/>
  <c r="U289" i="5"/>
  <c r="V289" i="5"/>
  <c r="W289" i="5"/>
  <c r="Y289" i="5"/>
  <c r="Z289" i="5"/>
  <c r="AA289" i="5"/>
  <c r="AB289" i="5"/>
  <c r="AD289" i="5"/>
  <c r="AE289" i="5"/>
  <c r="A290" i="5"/>
  <c r="B290" i="5"/>
  <c r="C290" i="5"/>
  <c r="G290" i="5"/>
  <c r="H290" i="5"/>
  <c r="J290" i="5"/>
  <c r="K290" i="5"/>
  <c r="L290" i="5"/>
  <c r="P290" i="5"/>
  <c r="U290" i="5"/>
  <c r="V290" i="5"/>
  <c r="W290" i="5"/>
  <c r="Y290" i="5"/>
  <c r="Z290" i="5"/>
  <c r="AA290" i="5"/>
  <c r="AB290" i="5"/>
  <c r="AD290" i="5"/>
  <c r="AE290" i="5"/>
  <c r="A291" i="5"/>
  <c r="B291" i="5"/>
  <c r="C291" i="5"/>
  <c r="G291" i="5"/>
  <c r="H291" i="5"/>
  <c r="J291" i="5"/>
  <c r="K291" i="5"/>
  <c r="L291" i="5"/>
  <c r="P291" i="5"/>
  <c r="U291" i="5"/>
  <c r="V291" i="5"/>
  <c r="W291" i="5"/>
  <c r="Y291" i="5"/>
  <c r="Z291" i="5"/>
  <c r="AA291" i="5"/>
  <c r="AB291" i="5"/>
  <c r="AD291" i="5"/>
  <c r="AE291" i="5"/>
  <c r="A292" i="5"/>
  <c r="B292" i="5"/>
  <c r="C292" i="5"/>
  <c r="G292" i="5"/>
  <c r="H292" i="5"/>
  <c r="J292" i="5"/>
  <c r="K292" i="5"/>
  <c r="L292" i="5"/>
  <c r="P292" i="5"/>
  <c r="U292" i="5"/>
  <c r="V292" i="5"/>
  <c r="W292" i="5"/>
  <c r="Y292" i="5"/>
  <c r="Z292" i="5"/>
  <c r="AA292" i="5"/>
  <c r="AB292" i="5"/>
  <c r="AD292" i="5"/>
  <c r="AE292" i="5"/>
  <c r="A293" i="5"/>
  <c r="B293" i="5"/>
  <c r="C293" i="5"/>
  <c r="G293" i="5"/>
  <c r="H293" i="5"/>
  <c r="J293" i="5"/>
  <c r="K293" i="5"/>
  <c r="L293" i="5"/>
  <c r="P293" i="5"/>
  <c r="U293" i="5"/>
  <c r="V293" i="5"/>
  <c r="W293" i="5"/>
  <c r="Y293" i="5"/>
  <c r="Z293" i="5"/>
  <c r="AA293" i="5"/>
  <c r="AB293" i="5"/>
  <c r="AD293" i="5"/>
  <c r="AE293" i="5"/>
  <c r="A294" i="5"/>
  <c r="B294" i="5"/>
  <c r="C294" i="5"/>
  <c r="G294" i="5"/>
  <c r="H294" i="5"/>
  <c r="J294" i="5"/>
  <c r="K294" i="5"/>
  <c r="L294" i="5"/>
  <c r="P294" i="5"/>
  <c r="U294" i="5"/>
  <c r="V294" i="5"/>
  <c r="W294" i="5"/>
  <c r="Y294" i="5"/>
  <c r="Z294" i="5"/>
  <c r="AA294" i="5"/>
  <c r="AB294" i="5"/>
  <c r="AD294" i="5"/>
  <c r="AE294" i="5"/>
  <c r="A295" i="5"/>
  <c r="B295" i="5"/>
  <c r="C295" i="5"/>
  <c r="G295" i="5"/>
  <c r="H295" i="5"/>
  <c r="J295" i="5"/>
  <c r="K295" i="5"/>
  <c r="L295" i="5"/>
  <c r="P295" i="5"/>
  <c r="U295" i="5"/>
  <c r="V295" i="5"/>
  <c r="W295" i="5"/>
  <c r="Y295" i="5"/>
  <c r="Z295" i="5"/>
  <c r="AA295" i="5"/>
  <c r="AB295" i="5"/>
  <c r="AD295" i="5"/>
  <c r="AE295" i="5"/>
  <c r="A296" i="5"/>
  <c r="B296" i="5"/>
  <c r="C296" i="5"/>
  <c r="G296" i="5"/>
  <c r="H296" i="5"/>
  <c r="J296" i="5"/>
  <c r="K296" i="5"/>
  <c r="L296" i="5"/>
  <c r="P296" i="5"/>
  <c r="U296" i="5"/>
  <c r="V296" i="5"/>
  <c r="W296" i="5"/>
  <c r="Y296" i="5"/>
  <c r="Z296" i="5"/>
  <c r="AA296" i="5"/>
  <c r="AB296" i="5"/>
  <c r="AD296" i="5"/>
  <c r="AE296" i="5"/>
  <c r="A297" i="5"/>
  <c r="B297" i="5"/>
  <c r="C297" i="5"/>
  <c r="G297" i="5"/>
  <c r="H297" i="5"/>
  <c r="J297" i="5"/>
  <c r="K297" i="5"/>
  <c r="L297" i="5"/>
  <c r="P297" i="5"/>
  <c r="U297" i="5"/>
  <c r="V297" i="5"/>
  <c r="W297" i="5"/>
  <c r="Y297" i="5"/>
  <c r="Z297" i="5"/>
  <c r="AA297" i="5"/>
  <c r="AB297" i="5"/>
  <c r="AD297" i="5"/>
  <c r="AE297" i="5"/>
  <c r="A298" i="5"/>
  <c r="B298" i="5"/>
  <c r="C298" i="5"/>
  <c r="G298" i="5"/>
  <c r="H298" i="5"/>
  <c r="J298" i="5"/>
  <c r="K298" i="5"/>
  <c r="L298" i="5"/>
  <c r="P298" i="5"/>
  <c r="U298" i="5"/>
  <c r="V298" i="5"/>
  <c r="W298" i="5"/>
  <c r="Y298" i="5"/>
  <c r="Z298" i="5"/>
  <c r="AA298" i="5"/>
  <c r="AB298" i="5"/>
  <c r="AD298" i="5"/>
  <c r="AE298" i="5"/>
  <c r="A299" i="5"/>
  <c r="B299" i="5"/>
  <c r="C299" i="5"/>
  <c r="G299" i="5"/>
  <c r="H299" i="5"/>
  <c r="J299" i="5"/>
  <c r="K299" i="5"/>
  <c r="L299" i="5"/>
  <c r="P299" i="5"/>
  <c r="U299" i="5"/>
  <c r="V299" i="5"/>
  <c r="W299" i="5"/>
  <c r="Y299" i="5"/>
  <c r="Z299" i="5"/>
  <c r="AA299" i="5"/>
  <c r="AB299" i="5"/>
  <c r="AD299" i="5"/>
  <c r="AE299" i="5"/>
  <c r="A300" i="5"/>
  <c r="B300" i="5"/>
  <c r="C300" i="5"/>
  <c r="G300" i="5"/>
  <c r="H300" i="5"/>
  <c r="J300" i="5"/>
  <c r="K300" i="5"/>
  <c r="L300" i="5"/>
  <c r="P300" i="5"/>
  <c r="U300" i="5"/>
  <c r="V300" i="5"/>
  <c r="W300" i="5"/>
  <c r="Y300" i="5"/>
  <c r="Z300" i="5"/>
  <c r="AA300" i="5"/>
  <c r="AB300" i="5"/>
  <c r="AD300" i="5"/>
  <c r="AE300" i="5"/>
  <c r="A301" i="5"/>
  <c r="B301" i="5"/>
  <c r="C301" i="5"/>
  <c r="G301" i="5"/>
  <c r="H301" i="5"/>
  <c r="J301" i="5"/>
  <c r="K301" i="5"/>
  <c r="L301" i="5"/>
  <c r="P301" i="5"/>
  <c r="U301" i="5"/>
  <c r="V301" i="5"/>
  <c r="W301" i="5"/>
  <c r="Y301" i="5"/>
  <c r="Z301" i="5"/>
  <c r="AA301" i="5"/>
  <c r="AB301" i="5"/>
  <c r="AD301" i="5"/>
  <c r="AE301" i="5"/>
  <c r="A302" i="5"/>
  <c r="B302" i="5"/>
  <c r="C302" i="5"/>
  <c r="G302" i="5"/>
  <c r="H302" i="5"/>
  <c r="J302" i="5"/>
  <c r="K302" i="5"/>
  <c r="L302" i="5"/>
  <c r="P302" i="5"/>
  <c r="U302" i="5"/>
  <c r="V302" i="5"/>
  <c r="W302" i="5"/>
  <c r="Y302" i="5"/>
  <c r="Z302" i="5"/>
  <c r="AA302" i="5"/>
  <c r="AB302" i="5"/>
  <c r="AD302" i="5"/>
  <c r="AE302" i="5"/>
  <c r="A303" i="5"/>
  <c r="B303" i="5"/>
  <c r="C303" i="5"/>
  <c r="G303" i="5"/>
  <c r="H303" i="5"/>
  <c r="J303" i="5"/>
  <c r="K303" i="5"/>
  <c r="L303" i="5"/>
  <c r="P303" i="5"/>
  <c r="U303" i="5"/>
  <c r="V303" i="5"/>
  <c r="W303" i="5"/>
  <c r="Y303" i="5"/>
  <c r="Z303" i="5"/>
  <c r="AA303" i="5"/>
  <c r="AB303" i="5"/>
  <c r="AD303" i="5"/>
  <c r="AE303" i="5"/>
  <c r="A304" i="5"/>
  <c r="B304" i="5"/>
  <c r="C304" i="5"/>
  <c r="G304" i="5"/>
  <c r="H304" i="5"/>
  <c r="J304" i="5"/>
  <c r="K304" i="5"/>
  <c r="L304" i="5"/>
  <c r="P304" i="5"/>
  <c r="U304" i="5"/>
  <c r="V304" i="5"/>
  <c r="W304" i="5"/>
  <c r="Y304" i="5"/>
  <c r="Z304" i="5"/>
  <c r="AA304" i="5"/>
  <c r="AB304" i="5"/>
  <c r="AD304" i="5"/>
  <c r="AE304" i="5"/>
  <c r="A305" i="5"/>
  <c r="B305" i="5"/>
  <c r="C305" i="5"/>
  <c r="G305" i="5"/>
  <c r="H305" i="5"/>
  <c r="J305" i="5"/>
  <c r="K305" i="5"/>
  <c r="L305" i="5"/>
  <c r="P305" i="5"/>
  <c r="U305" i="5"/>
  <c r="V305" i="5"/>
  <c r="W305" i="5"/>
  <c r="Y305" i="5"/>
  <c r="Z305" i="5"/>
  <c r="AA305" i="5"/>
  <c r="AB305" i="5"/>
  <c r="AD305" i="5"/>
  <c r="AE305" i="5"/>
  <c r="A306" i="5"/>
  <c r="B306" i="5"/>
  <c r="C306" i="5"/>
  <c r="G306" i="5"/>
  <c r="H306" i="5"/>
  <c r="J306" i="5"/>
  <c r="K306" i="5"/>
  <c r="L306" i="5"/>
  <c r="P306" i="5"/>
  <c r="U306" i="5"/>
  <c r="V306" i="5"/>
  <c r="W306" i="5"/>
  <c r="Y306" i="5"/>
  <c r="Z306" i="5"/>
  <c r="AA306" i="5"/>
  <c r="AB306" i="5"/>
  <c r="AD306" i="5"/>
  <c r="AE306" i="5"/>
  <c r="U307" i="5"/>
  <c r="V307" i="5"/>
  <c r="W307" i="5"/>
  <c r="AD307" i="5"/>
  <c r="AE307" i="5"/>
  <c r="U308" i="5"/>
  <c r="V308" i="5"/>
  <c r="W308" i="5"/>
  <c r="AD308" i="5"/>
  <c r="AE308" i="5"/>
  <c r="U309" i="5"/>
  <c r="V309" i="5"/>
  <c r="W309" i="5"/>
  <c r="AD309" i="5"/>
  <c r="AE309" i="5"/>
  <c r="U310" i="5"/>
  <c r="V310" i="5"/>
  <c r="W310" i="5"/>
  <c r="AD310" i="5"/>
  <c r="AE310" i="5"/>
  <c r="U311" i="5"/>
  <c r="V311" i="5"/>
  <c r="W311" i="5"/>
  <c r="AD311" i="5"/>
  <c r="AE311" i="5"/>
  <c r="U312" i="5"/>
  <c r="V312" i="5"/>
  <c r="W312" i="5"/>
  <c r="AD312" i="5"/>
  <c r="AE312" i="5"/>
  <c r="U313" i="5"/>
  <c r="V313" i="5"/>
  <c r="W313" i="5"/>
  <c r="AD313" i="5"/>
  <c r="AE313" i="5"/>
  <c r="U314" i="5"/>
  <c r="V314" i="5"/>
  <c r="W314" i="5"/>
  <c r="AD314" i="5"/>
  <c r="AE314" i="5"/>
  <c r="U315" i="5"/>
  <c r="V315" i="5"/>
  <c r="W315" i="5"/>
  <c r="AD315" i="5"/>
  <c r="AE315" i="5"/>
  <c r="U316" i="5"/>
  <c r="V316" i="5"/>
  <c r="W316" i="5"/>
  <c r="AD316" i="5"/>
  <c r="AE316" i="5"/>
  <c r="U317" i="5"/>
  <c r="V317" i="5"/>
  <c r="W317" i="5"/>
  <c r="AD317" i="5"/>
  <c r="AE317" i="5"/>
  <c r="U318" i="5"/>
  <c r="V318" i="5"/>
  <c r="W318" i="5"/>
  <c r="AD318" i="5"/>
  <c r="AE318" i="5"/>
  <c r="U319" i="5"/>
  <c r="V319" i="5"/>
  <c r="W319" i="5"/>
  <c r="AD319" i="5"/>
  <c r="AE319" i="5"/>
  <c r="U320" i="5"/>
  <c r="V320" i="5"/>
  <c r="W320" i="5"/>
  <c r="AD320" i="5"/>
  <c r="AE320" i="5"/>
  <c r="U321" i="5"/>
  <c r="V321" i="5"/>
  <c r="W321" i="5"/>
  <c r="AD321" i="5"/>
  <c r="AE321" i="5"/>
  <c r="U322" i="5"/>
  <c r="V322" i="5"/>
  <c r="W322" i="5"/>
  <c r="AD322" i="5"/>
  <c r="AE322" i="5"/>
  <c r="U323" i="5"/>
  <c r="V323" i="5"/>
  <c r="W323" i="5"/>
  <c r="AD323" i="5"/>
  <c r="AE323" i="5"/>
  <c r="U324" i="5"/>
  <c r="V324" i="5"/>
  <c r="W324" i="5"/>
  <c r="AD324" i="5"/>
  <c r="AE324" i="5"/>
  <c r="U325" i="5"/>
  <c r="V325" i="5"/>
  <c r="W325" i="5"/>
  <c r="AD325" i="5"/>
  <c r="AE325" i="5"/>
  <c r="U326" i="5"/>
  <c r="V326" i="5"/>
  <c r="W326" i="5"/>
  <c r="AD326" i="5"/>
  <c r="AE326" i="5"/>
  <c r="U327" i="5"/>
  <c r="V327" i="5"/>
  <c r="W327" i="5"/>
  <c r="AD327" i="5"/>
  <c r="AE327" i="5"/>
  <c r="U328" i="5"/>
  <c r="V328" i="5"/>
  <c r="W328" i="5"/>
  <c r="AD328" i="5"/>
  <c r="AE328" i="5"/>
  <c r="U329" i="5"/>
  <c r="V329" i="5"/>
  <c r="W329" i="5"/>
  <c r="AD329" i="5"/>
  <c r="AE329" i="5"/>
  <c r="U330" i="5"/>
  <c r="V330" i="5"/>
  <c r="W330" i="5"/>
  <c r="AD330" i="5"/>
  <c r="AE330" i="5"/>
  <c r="U331" i="5"/>
  <c r="V331" i="5"/>
  <c r="W331" i="5"/>
  <c r="AD331" i="5"/>
  <c r="AE331" i="5"/>
  <c r="U332" i="5"/>
  <c r="V332" i="5"/>
  <c r="W332" i="5"/>
  <c r="AD332" i="5"/>
  <c r="AE332" i="5"/>
  <c r="U333" i="5"/>
  <c r="V333" i="5"/>
  <c r="W333" i="5"/>
  <c r="AD333" i="5"/>
  <c r="AE333" i="5"/>
  <c r="U334" i="5"/>
  <c r="V334" i="5"/>
  <c r="W334" i="5"/>
  <c r="AD334" i="5"/>
  <c r="AE334" i="5"/>
  <c r="U335" i="5"/>
  <c r="V335" i="5"/>
  <c r="W335" i="5"/>
  <c r="AD335" i="5"/>
  <c r="AE335" i="5"/>
  <c r="U336" i="5"/>
  <c r="V336" i="5"/>
  <c r="W336" i="5"/>
  <c r="AD336" i="5"/>
  <c r="AE336" i="5"/>
  <c r="U337" i="5"/>
  <c r="V337" i="5"/>
  <c r="W337" i="5"/>
  <c r="AD337" i="5"/>
  <c r="AE337" i="5"/>
  <c r="U338" i="5"/>
  <c r="V338" i="5"/>
  <c r="W338" i="5"/>
  <c r="AD338" i="5"/>
  <c r="AE338" i="5"/>
  <c r="U339" i="5"/>
  <c r="V339" i="5"/>
  <c r="W339" i="5"/>
  <c r="AD339" i="5"/>
  <c r="AE339" i="5"/>
  <c r="U340" i="5"/>
  <c r="V340" i="5"/>
  <c r="W340" i="5"/>
  <c r="AD340" i="5"/>
  <c r="AE340" i="5"/>
  <c r="U341" i="5"/>
  <c r="V341" i="5"/>
  <c r="W341" i="5"/>
  <c r="AD341" i="5"/>
  <c r="AE341" i="5"/>
  <c r="U342" i="5"/>
  <c r="V342" i="5"/>
  <c r="W342" i="5"/>
  <c r="AD342" i="5"/>
  <c r="AE342" i="5"/>
  <c r="U343" i="5"/>
  <c r="V343" i="5"/>
  <c r="W343" i="5"/>
  <c r="AD343" i="5"/>
  <c r="AE343" i="5"/>
  <c r="U344" i="5"/>
  <c r="V344" i="5"/>
  <c r="W344" i="5"/>
  <c r="AD344" i="5"/>
  <c r="AE344" i="5"/>
  <c r="U345" i="5"/>
  <c r="V345" i="5"/>
  <c r="W345" i="5"/>
  <c r="AD345" i="5"/>
  <c r="AE345" i="5"/>
  <c r="U346" i="5"/>
  <c r="V346" i="5"/>
  <c r="W346" i="5"/>
  <c r="AD346" i="5"/>
  <c r="AE346" i="5"/>
  <c r="U347" i="5"/>
  <c r="V347" i="5"/>
  <c r="W347" i="5"/>
  <c r="AD347" i="5"/>
  <c r="AE347" i="5"/>
  <c r="U348" i="5"/>
  <c r="V348" i="5"/>
  <c r="W348" i="5"/>
  <c r="AD348" i="5"/>
  <c r="AE348" i="5"/>
  <c r="U349" i="5"/>
  <c r="V349" i="5"/>
  <c r="W349" i="5"/>
  <c r="AD349" i="5"/>
  <c r="AE349" i="5"/>
  <c r="U350" i="5"/>
  <c r="V350" i="5"/>
  <c r="W350" i="5"/>
  <c r="AD350" i="5"/>
  <c r="AE350" i="5"/>
  <c r="U351" i="5"/>
  <c r="V351" i="5"/>
  <c r="W351" i="5"/>
  <c r="AD351" i="5"/>
  <c r="AE351" i="5"/>
  <c r="U352" i="5"/>
  <c r="V352" i="5"/>
  <c r="W352" i="5"/>
  <c r="AD352" i="5"/>
  <c r="AE352" i="5"/>
  <c r="U353" i="5"/>
  <c r="V353" i="5"/>
  <c r="W353" i="5"/>
  <c r="AD353" i="5"/>
  <c r="AE353" i="5"/>
  <c r="U354" i="5"/>
  <c r="V354" i="5"/>
  <c r="W354" i="5"/>
  <c r="AD354" i="5"/>
  <c r="AE354" i="5"/>
  <c r="U355" i="5"/>
  <c r="V355" i="5"/>
  <c r="W355" i="5"/>
  <c r="AD355" i="5"/>
  <c r="AE355" i="5"/>
  <c r="U356" i="5"/>
  <c r="V356" i="5"/>
  <c r="W356" i="5"/>
  <c r="AD356" i="5"/>
  <c r="AE356" i="5"/>
  <c r="U357" i="5"/>
  <c r="V357" i="5"/>
  <c r="W357" i="5"/>
  <c r="AD357" i="5"/>
  <c r="AE357" i="5"/>
  <c r="U358" i="5"/>
  <c r="V358" i="5"/>
  <c r="W358" i="5"/>
  <c r="AD358" i="5"/>
  <c r="AE358" i="5"/>
  <c r="U359" i="5"/>
  <c r="V359" i="5"/>
  <c r="W359" i="5"/>
  <c r="AD359" i="5"/>
  <c r="AE359" i="5"/>
  <c r="U360" i="5"/>
  <c r="V360" i="5"/>
  <c r="W360" i="5"/>
  <c r="AD360" i="5"/>
  <c r="AE360" i="5"/>
  <c r="U361" i="5"/>
  <c r="V361" i="5"/>
  <c r="W361" i="5"/>
  <c r="AD361" i="5"/>
  <c r="AE361" i="5"/>
  <c r="U362" i="5"/>
  <c r="V362" i="5"/>
  <c r="W362" i="5"/>
  <c r="AD362" i="5"/>
  <c r="AE362" i="5"/>
  <c r="U363" i="5"/>
  <c r="V363" i="5"/>
  <c r="W363" i="5"/>
  <c r="AD363" i="5"/>
  <c r="AE363" i="5"/>
  <c r="U364" i="5"/>
  <c r="V364" i="5"/>
  <c r="W364" i="5"/>
  <c r="AD364" i="5"/>
  <c r="AE364" i="5"/>
  <c r="U365" i="5"/>
  <c r="V365" i="5"/>
  <c r="W365" i="5"/>
  <c r="AD365" i="5"/>
  <c r="AE365" i="5"/>
  <c r="U366" i="5"/>
  <c r="V366" i="5"/>
  <c r="W366" i="5"/>
  <c r="AD366" i="5"/>
  <c r="AE366" i="5"/>
  <c r="U367" i="5"/>
  <c r="V367" i="5"/>
  <c r="W367" i="5"/>
  <c r="AD367" i="5"/>
  <c r="AE367" i="5"/>
  <c r="U368" i="5"/>
  <c r="V368" i="5"/>
  <c r="W368" i="5"/>
  <c r="AD368" i="5"/>
  <c r="AE368" i="5"/>
  <c r="U369" i="5"/>
  <c r="V369" i="5"/>
  <c r="W369" i="5"/>
  <c r="AD369" i="5"/>
  <c r="AE369" i="5"/>
  <c r="U370" i="5"/>
  <c r="V370" i="5"/>
  <c r="W370" i="5"/>
  <c r="AD370" i="5"/>
  <c r="AE370" i="5"/>
  <c r="U371" i="5"/>
  <c r="V371" i="5"/>
  <c r="W371" i="5"/>
  <c r="AD371" i="5"/>
  <c r="AE371" i="5"/>
  <c r="U372" i="5"/>
  <c r="V372" i="5"/>
  <c r="W372" i="5"/>
  <c r="AD372" i="5"/>
  <c r="AE372" i="5"/>
  <c r="U373" i="5"/>
  <c r="V373" i="5"/>
  <c r="W373" i="5"/>
  <c r="AD373" i="5"/>
  <c r="AE373" i="5"/>
  <c r="U374" i="5"/>
  <c r="V374" i="5"/>
  <c r="W374" i="5"/>
  <c r="AD374" i="5"/>
  <c r="AE374" i="5"/>
  <c r="U375" i="5"/>
  <c r="V375" i="5"/>
  <c r="W375" i="5"/>
  <c r="AD375" i="5"/>
  <c r="AE375" i="5"/>
  <c r="U376" i="5"/>
  <c r="V376" i="5"/>
  <c r="W376" i="5"/>
  <c r="AD376" i="5"/>
  <c r="AE376" i="5"/>
  <c r="U377" i="5"/>
  <c r="V377" i="5"/>
  <c r="W377" i="5"/>
  <c r="AD377" i="5"/>
  <c r="AE377" i="5"/>
  <c r="U378" i="5"/>
  <c r="V378" i="5"/>
  <c r="W378" i="5"/>
  <c r="AD378" i="5"/>
  <c r="AE378" i="5"/>
  <c r="U379" i="5"/>
  <c r="V379" i="5"/>
  <c r="W379" i="5"/>
  <c r="AD379" i="5"/>
  <c r="AE379" i="5"/>
  <c r="U380" i="5"/>
  <c r="V380" i="5"/>
  <c r="W380" i="5"/>
  <c r="AD380" i="5"/>
  <c r="AE380" i="5"/>
  <c r="U381" i="5"/>
  <c r="V381" i="5"/>
  <c r="W381" i="5"/>
  <c r="AD381" i="5"/>
  <c r="AE381" i="5"/>
  <c r="U382" i="5"/>
  <c r="V382" i="5"/>
  <c r="W382" i="5"/>
  <c r="AD382" i="5"/>
  <c r="AE382" i="5"/>
  <c r="U383" i="5"/>
  <c r="V383" i="5"/>
  <c r="W383" i="5"/>
  <c r="AD383" i="5"/>
  <c r="AE383" i="5"/>
  <c r="U384" i="5"/>
  <c r="V384" i="5"/>
  <c r="W384" i="5"/>
  <c r="AD384" i="5"/>
  <c r="AE384" i="5"/>
  <c r="U385" i="5"/>
  <c r="V385" i="5"/>
  <c r="W385" i="5"/>
  <c r="AD385" i="5"/>
  <c r="AE385" i="5"/>
  <c r="U386" i="5"/>
  <c r="V386" i="5"/>
  <c r="W386" i="5"/>
  <c r="AD386" i="5"/>
  <c r="AE386" i="5"/>
  <c r="U387" i="5"/>
  <c r="V387" i="5"/>
  <c r="W387" i="5"/>
  <c r="AD387" i="5"/>
  <c r="AE387" i="5"/>
  <c r="U388" i="5"/>
  <c r="V388" i="5"/>
  <c r="W388" i="5"/>
  <c r="AD388" i="5"/>
  <c r="AE388" i="5"/>
  <c r="U389" i="5"/>
  <c r="V389" i="5"/>
  <c r="W389" i="5"/>
  <c r="AD389" i="5"/>
  <c r="AE389" i="5"/>
  <c r="U390" i="5"/>
  <c r="V390" i="5"/>
  <c r="W390" i="5"/>
  <c r="AD390" i="5"/>
  <c r="AE390" i="5"/>
  <c r="U391" i="5"/>
  <c r="V391" i="5"/>
  <c r="W391" i="5"/>
  <c r="AD391" i="5"/>
  <c r="AE391" i="5"/>
  <c r="U392" i="5"/>
  <c r="V392" i="5"/>
  <c r="W392" i="5"/>
  <c r="AD392" i="5"/>
  <c r="AE392" i="5"/>
  <c r="U393" i="5"/>
  <c r="V393" i="5"/>
  <c r="W393" i="5"/>
  <c r="AD393" i="5"/>
  <c r="AE393" i="5"/>
  <c r="U394" i="5"/>
  <c r="V394" i="5"/>
  <c r="W394" i="5"/>
  <c r="AD394" i="5"/>
  <c r="AE394" i="5"/>
  <c r="U395" i="5"/>
  <c r="V395" i="5"/>
  <c r="W395" i="5"/>
  <c r="AD395" i="5"/>
  <c r="AE395" i="5"/>
  <c r="U396" i="5"/>
  <c r="V396" i="5"/>
  <c r="W396" i="5"/>
  <c r="AD396" i="5"/>
  <c r="AE396" i="5"/>
  <c r="U397" i="5"/>
  <c r="V397" i="5"/>
  <c r="W397" i="5"/>
  <c r="AD397" i="5"/>
  <c r="AE397" i="5"/>
  <c r="U398" i="5"/>
  <c r="V398" i="5"/>
  <c r="W398" i="5"/>
  <c r="AD398" i="5"/>
  <c r="AE398" i="5"/>
  <c r="U399" i="5"/>
  <c r="V399" i="5"/>
  <c r="W399" i="5"/>
  <c r="AD399" i="5"/>
  <c r="AE399" i="5"/>
  <c r="U400" i="5"/>
  <c r="V400" i="5"/>
  <c r="W400" i="5"/>
  <c r="AD400" i="5"/>
  <c r="AE400" i="5"/>
  <c r="U401" i="5"/>
  <c r="V401" i="5"/>
  <c r="W401" i="5"/>
  <c r="AD401" i="5"/>
  <c r="AE401" i="5"/>
  <c r="U402" i="5"/>
  <c r="V402" i="5"/>
  <c r="W402" i="5"/>
  <c r="AD402" i="5"/>
  <c r="AE402" i="5"/>
  <c r="U403" i="5"/>
  <c r="V403" i="5"/>
  <c r="W403" i="5"/>
  <c r="AD403" i="5"/>
  <c r="AE403" i="5"/>
  <c r="U404" i="5"/>
  <c r="V404" i="5"/>
  <c r="W404" i="5"/>
  <c r="AD404" i="5"/>
  <c r="AE404" i="5"/>
  <c r="U405" i="5"/>
  <c r="V405" i="5"/>
  <c r="W405" i="5"/>
  <c r="AD405" i="5"/>
  <c r="AE405" i="5"/>
  <c r="U406" i="5"/>
  <c r="V406" i="5"/>
  <c r="W406" i="5"/>
  <c r="AD406" i="5"/>
  <c r="AE406" i="5"/>
  <c r="U407" i="5"/>
  <c r="V407" i="5"/>
  <c r="W407" i="5"/>
  <c r="AD407" i="5"/>
  <c r="AE407" i="5"/>
  <c r="U408" i="5"/>
  <c r="V408" i="5"/>
  <c r="W408" i="5"/>
  <c r="AD408" i="5"/>
  <c r="AE408" i="5"/>
  <c r="U409" i="5"/>
  <c r="V409" i="5"/>
  <c r="W409" i="5"/>
  <c r="AD409" i="5"/>
  <c r="AE409" i="5"/>
  <c r="U410" i="5"/>
  <c r="V410" i="5"/>
  <c r="W410" i="5"/>
  <c r="AD410" i="5"/>
  <c r="AE410" i="5"/>
  <c r="U411" i="5"/>
  <c r="V411" i="5"/>
  <c r="W411" i="5"/>
  <c r="AD411" i="5"/>
  <c r="AE411" i="5"/>
  <c r="U412" i="5"/>
  <c r="V412" i="5"/>
  <c r="W412" i="5"/>
  <c r="AD412" i="5"/>
  <c r="AE412" i="5"/>
  <c r="U413" i="5"/>
  <c r="V413" i="5"/>
  <c r="W413" i="5"/>
  <c r="AD413" i="5"/>
  <c r="AE413" i="5"/>
  <c r="U414" i="5"/>
  <c r="V414" i="5"/>
  <c r="W414" i="5"/>
  <c r="AD414" i="5"/>
  <c r="AE414" i="5"/>
  <c r="U415" i="5"/>
  <c r="V415" i="5"/>
  <c r="W415" i="5"/>
  <c r="AD415" i="5"/>
  <c r="AE415" i="5"/>
  <c r="U416" i="5"/>
  <c r="V416" i="5"/>
  <c r="W416" i="5"/>
  <c r="AD416" i="5"/>
  <c r="AE416" i="5"/>
  <c r="U417" i="5"/>
  <c r="V417" i="5"/>
  <c r="W417" i="5"/>
  <c r="AD417" i="5"/>
  <c r="AE417" i="5"/>
  <c r="U418" i="5"/>
  <c r="V418" i="5"/>
  <c r="W418" i="5"/>
  <c r="AD418" i="5"/>
  <c r="AE418" i="5"/>
  <c r="U419" i="5"/>
  <c r="V419" i="5"/>
  <c r="W419" i="5"/>
  <c r="AD419" i="5"/>
  <c r="AE419" i="5"/>
  <c r="U420" i="5"/>
  <c r="V420" i="5"/>
  <c r="W420" i="5"/>
  <c r="AD420" i="5"/>
  <c r="AE420" i="5"/>
  <c r="U421" i="5"/>
  <c r="V421" i="5"/>
  <c r="W421" i="5"/>
  <c r="AD421" i="5"/>
  <c r="AE421" i="5"/>
  <c r="U422" i="5"/>
  <c r="V422" i="5"/>
  <c r="W422" i="5"/>
  <c r="AD422" i="5"/>
  <c r="AE422" i="5"/>
  <c r="U423" i="5"/>
  <c r="V423" i="5"/>
  <c r="W423" i="5"/>
  <c r="AD423" i="5"/>
  <c r="AE423" i="5"/>
  <c r="U424" i="5"/>
  <c r="V424" i="5"/>
  <c r="W424" i="5"/>
  <c r="AD424" i="5"/>
  <c r="AE424" i="5"/>
  <c r="U425" i="5"/>
  <c r="V425" i="5"/>
  <c r="W425" i="5"/>
  <c r="AD425" i="5"/>
  <c r="AE425" i="5"/>
  <c r="U426" i="5"/>
  <c r="V426" i="5"/>
  <c r="W426" i="5"/>
  <c r="AD426" i="5"/>
  <c r="AE426" i="5"/>
  <c r="U427" i="5"/>
  <c r="V427" i="5"/>
  <c r="W427" i="5"/>
  <c r="AD427" i="5"/>
  <c r="AE427" i="5"/>
  <c r="U428" i="5"/>
  <c r="V428" i="5"/>
  <c r="W428" i="5"/>
  <c r="AD428" i="5"/>
  <c r="AE428" i="5"/>
  <c r="U429" i="5"/>
  <c r="V429" i="5"/>
  <c r="W429" i="5"/>
  <c r="AD429" i="5"/>
  <c r="AE429" i="5"/>
  <c r="U430" i="5"/>
  <c r="V430" i="5"/>
  <c r="W430" i="5"/>
  <c r="AD430" i="5"/>
  <c r="AE430" i="5"/>
  <c r="U431" i="5"/>
  <c r="V431" i="5"/>
  <c r="W431" i="5"/>
  <c r="AD431" i="5"/>
  <c r="AE431" i="5"/>
  <c r="U432" i="5"/>
  <c r="V432" i="5"/>
  <c r="W432" i="5"/>
  <c r="AD432" i="5"/>
  <c r="AE432" i="5"/>
  <c r="U433" i="5"/>
  <c r="V433" i="5"/>
  <c r="W433" i="5"/>
  <c r="AD433" i="5"/>
  <c r="AE433" i="5"/>
  <c r="U434" i="5"/>
  <c r="V434" i="5"/>
  <c r="W434" i="5"/>
  <c r="AD434" i="5"/>
  <c r="AE434" i="5"/>
  <c r="U435" i="5"/>
  <c r="V435" i="5"/>
  <c r="W435" i="5"/>
  <c r="AD435" i="5"/>
  <c r="AE435" i="5"/>
  <c r="U436" i="5"/>
  <c r="V436" i="5"/>
  <c r="W436" i="5"/>
  <c r="AD436" i="5"/>
  <c r="AE436" i="5"/>
  <c r="U437" i="5"/>
  <c r="V437" i="5"/>
  <c r="W437" i="5"/>
  <c r="AD437" i="5"/>
  <c r="AE437" i="5"/>
  <c r="U438" i="5"/>
  <c r="V438" i="5"/>
  <c r="W438" i="5"/>
  <c r="AD438" i="5"/>
  <c r="AE438" i="5"/>
  <c r="U439" i="5"/>
  <c r="V439" i="5"/>
  <c r="W439" i="5"/>
  <c r="AD439" i="5"/>
  <c r="AE439" i="5"/>
  <c r="U440" i="5"/>
  <c r="V440" i="5"/>
  <c r="W440" i="5"/>
  <c r="AD440" i="5"/>
  <c r="AE440" i="5"/>
  <c r="U441" i="5"/>
  <c r="V441" i="5"/>
  <c r="W441" i="5"/>
  <c r="AD441" i="5"/>
  <c r="AE441" i="5"/>
  <c r="U442" i="5"/>
  <c r="V442" i="5"/>
  <c r="W442" i="5"/>
  <c r="AD442" i="5"/>
  <c r="AE442" i="5"/>
  <c r="U443" i="5"/>
  <c r="V443" i="5"/>
  <c r="W443" i="5"/>
  <c r="AD443" i="5"/>
  <c r="AE443" i="5"/>
  <c r="U444" i="5"/>
  <c r="V444" i="5"/>
  <c r="W444" i="5"/>
  <c r="AD444" i="5"/>
  <c r="AE444" i="5"/>
  <c r="U445" i="5"/>
  <c r="V445" i="5"/>
  <c r="W445" i="5"/>
  <c r="AD445" i="5"/>
  <c r="AE445" i="5"/>
  <c r="U446" i="5"/>
  <c r="V446" i="5"/>
  <c r="W446" i="5"/>
  <c r="AD446" i="5"/>
  <c r="AE446" i="5"/>
  <c r="U447" i="5"/>
  <c r="V447" i="5"/>
  <c r="W447" i="5"/>
  <c r="AD447" i="5"/>
  <c r="AE447" i="5"/>
  <c r="U448" i="5"/>
  <c r="V448" i="5"/>
  <c r="W448" i="5"/>
  <c r="AD448" i="5"/>
  <c r="AE448" i="5"/>
  <c r="U449" i="5"/>
  <c r="V449" i="5"/>
  <c r="W449" i="5"/>
  <c r="AD449" i="5"/>
  <c r="AE449" i="5"/>
  <c r="U450" i="5"/>
  <c r="V450" i="5"/>
  <c r="W450" i="5"/>
  <c r="AD450" i="5"/>
  <c r="AE450" i="5"/>
  <c r="U451" i="5"/>
  <c r="V451" i="5"/>
  <c r="W451" i="5"/>
  <c r="AD451" i="5"/>
  <c r="AE451" i="5"/>
  <c r="U452" i="5"/>
  <c r="V452" i="5"/>
  <c r="W452" i="5"/>
  <c r="AD452" i="5"/>
  <c r="AE452" i="5"/>
  <c r="U453" i="5"/>
  <c r="V453" i="5"/>
  <c r="W453" i="5"/>
  <c r="AD453" i="5"/>
  <c r="AE453" i="5"/>
  <c r="U454" i="5"/>
  <c r="V454" i="5"/>
  <c r="W454" i="5"/>
  <c r="AD454" i="5"/>
  <c r="AE454" i="5"/>
  <c r="U455" i="5"/>
  <c r="V455" i="5"/>
  <c r="W455" i="5"/>
  <c r="AD455" i="5"/>
  <c r="AE455" i="5"/>
  <c r="U456" i="5"/>
  <c r="V456" i="5"/>
  <c r="W456" i="5"/>
  <c r="AD456" i="5"/>
  <c r="AE456" i="5"/>
  <c r="U457" i="5"/>
  <c r="V457" i="5"/>
  <c r="W457" i="5"/>
  <c r="AD457" i="5"/>
  <c r="AE457" i="5"/>
  <c r="U458" i="5"/>
  <c r="V458" i="5"/>
  <c r="W458" i="5"/>
  <c r="AD458" i="5"/>
  <c r="AE458" i="5"/>
  <c r="U459" i="5"/>
  <c r="V459" i="5"/>
  <c r="W459" i="5"/>
  <c r="AD459" i="5"/>
  <c r="AE459" i="5"/>
  <c r="U460" i="5"/>
  <c r="V460" i="5"/>
  <c r="W460" i="5"/>
  <c r="AD460" i="5"/>
  <c r="AE460" i="5"/>
  <c r="U461" i="5"/>
  <c r="V461" i="5"/>
  <c r="W461" i="5"/>
  <c r="AD461" i="5"/>
  <c r="AE461" i="5"/>
  <c r="U462" i="5"/>
  <c r="V462" i="5"/>
  <c r="W462" i="5"/>
  <c r="AD462" i="5"/>
  <c r="AE462" i="5"/>
  <c r="U463" i="5"/>
  <c r="V463" i="5"/>
  <c r="W463" i="5"/>
  <c r="AD463" i="5"/>
  <c r="AE463" i="5"/>
  <c r="U464" i="5"/>
  <c r="V464" i="5"/>
  <c r="W464" i="5"/>
  <c r="AD464" i="5"/>
  <c r="AE464" i="5"/>
  <c r="U465" i="5"/>
  <c r="V465" i="5"/>
  <c r="W465" i="5"/>
  <c r="AD465" i="5"/>
  <c r="AE465" i="5"/>
  <c r="U466" i="5"/>
  <c r="V466" i="5"/>
  <c r="W466" i="5"/>
  <c r="AD466" i="5"/>
  <c r="AE466" i="5"/>
  <c r="U467" i="5"/>
  <c r="V467" i="5"/>
  <c r="W467" i="5"/>
  <c r="AD467" i="5"/>
  <c r="AE467" i="5"/>
  <c r="U468" i="5"/>
  <c r="V468" i="5"/>
  <c r="W468" i="5"/>
  <c r="AD468" i="5"/>
  <c r="AE468" i="5"/>
  <c r="U469" i="5"/>
  <c r="V469" i="5"/>
  <c r="W469" i="5"/>
  <c r="AD469" i="5"/>
  <c r="AE469" i="5"/>
  <c r="U470" i="5"/>
  <c r="V470" i="5"/>
  <c r="W470" i="5"/>
  <c r="AD470" i="5"/>
  <c r="AE470" i="5"/>
  <c r="U471" i="5"/>
  <c r="V471" i="5"/>
  <c r="W471" i="5"/>
  <c r="AD471" i="5"/>
  <c r="AE471" i="5"/>
  <c r="U472" i="5"/>
  <c r="V472" i="5"/>
  <c r="W472" i="5"/>
  <c r="AD472" i="5"/>
  <c r="AE472" i="5"/>
  <c r="U473" i="5"/>
  <c r="V473" i="5"/>
  <c r="W473" i="5"/>
  <c r="AD473" i="5"/>
  <c r="AE473" i="5"/>
  <c r="U474" i="5"/>
  <c r="V474" i="5"/>
  <c r="W474" i="5"/>
  <c r="AD474" i="5"/>
  <c r="AE474" i="5"/>
  <c r="U475" i="5"/>
  <c r="V475" i="5"/>
  <c r="W475" i="5"/>
  <c r="AD475" i="5"/>
  <c r="AE475" i="5"/>
  <c r="U476" i="5"/>
  <c r="V476" i="5"/>
  <c r="W476" i="5"/>
  <c r="AD476" i="5"/>
  <c r="AE476" i="5"/>
  <c r="U477" i="5"/>
  <c r="V477" i="5"/>
  <c r="W477" i="5"/>
  <c r="AD477" i="5"/>
  <c r="AE477" i="5"/>
  <c r="U478" i="5"/>
  <c r="V478" i="5"/>
  <c r="W478" i="5"/>
  <c r="AD478" i="5"/>
  <c r="AE478" i="5"/>
  <c r="U479" i="5"/>
  <c r="V479" i="5"/>
  <c r="W479" i="5"/>
  <c r="AD479" i="5"/>
  <c r="AE479" i="5"/>
  <c r="U480" i="5"/>
  <c r="V480" i="5"/>
  <c r="W480" i="5"/>
  <c r="AD480" i="5"/>
  <c r="AE480" i="5"/>
  <c r="U481" i="5"/>
  <c r="V481" i="5"/>
  <c r="W481" i="5"/>
  <c r="AD481" i="5"/>
  <c r="AE481" i="5"/>
  <c r="U482" i="5"/>
  <c r="V482" i="5"/>
  <c r="W482" i="5"/>
  <c r="AD482" i="5"/>
  <c r="AE482" i="5"/>
  <c r="U483" i="5"/>
  <c r="V483" i="5"/>
  <c r="W483" i="5"/>
  <c r="AD483" i="5"/>
  <c r="AE483" i="5"/>
  <c r="U484" i="5"/>
  <c r="V484" i="5"/>
  <c r="W484" i="5"/>
  <c r="AD484" i="5"/>
  <c r="AE484" i="5"/>
  <c r="U485" i="5"/>
  <c r="V485" i="5"/>
  <c r="W485" i="5"/>
  <c r="AD485" i="5"/>
  <c r="AE485" i="5"/>
  <c r="U486" i="5"/>
  <c r="V486" i="5"/>
  <c r="W486" i="5"/>
  <c r="AD486" i="5"/>
  <c r="AE486" i="5"/>
  <c r="U487" i="5"/>
  <c r="V487" i="5"/>
  <c r="W487" i="5"/>
  <c r="AD487" i="5"/>
  <c r="AE487" i="5"/>
  <c r="U488" i="5"/>
  <c r="V488" i="5"/>
  <c r="W488" i="5"/>
  <c r="AD488" i="5"/>
  <c r="AE488" i="5"/>
  <c r="U489" i="5"/>
  <c r="V489" i="5"/>
  <c r="W489" i="5"/>
  <c r="AD489" i="5"/>
  <c r="AE489" i="5"/>
  <c r="U490" i="5"/>
  <c r="V490" i="5"/>
  <c r="W490" i="5"/>
  <c r="AD490" i="5"/>
  <c r="AE490" i="5"/>
  <c r="U491" i="5"/>
  <c r="V491" i="5"/>
  <c r="W491" i="5"/>
  <c r="AD491" i="5"/>
  <c r="AE491" i="5"/>
  <c r="U492" i="5"/>
  <c r="V492" i="5"/>
  <c r="W492" i="5"/>
  <c r="AD492" i="5"/>
  <c r="AE492" i="5"/>
  <c r="U493" i="5"/>
  <c r="V493" i="5"/>
  <c r="W493" i="5"/>
  <c r="AD493" i="5"/>
  <c r="AE493" i="5"/>
  <c r="U494" i="5"/>
  <c r="V494" i="5"/>
  <c r="W494" i="5"/>
  <c r="AD494" i="5"/>
  <c r="AE494" i="5"/>
  <c r="U495" i="5"/>
  <c r="V495" i="5"/>
  <c r="W495" i="5"/>
  <c r="AD495" i="5"/>
  <c r="AE495" i="5"/>
  <c r="U496" i="5"/>
  <c r="V496" i="5"/>
  <c r="W496" i="5"/>
  <c r="AD496" i="5"/>
  <c r="AE496" i="5"/>
  <c r="U497" i="5"/>
  <c r="V497" i="5"/>
  <c r="W497" i="5"/>
  <c r="AD497" i="5"/>
  <c r="AE497" i="5"/>
  <c r="U498" i="5"/>
  <c r="V498" i="5"/>
  <c r="W498" i="5"/>
  <c r="AD498" i="5"/>
  <c r="AE498" i="5"/>
  <c r="U499" i="5"/>
  <c r="V499" i="5"/>
  <c r="W499" i="5"/>
  <c r="AD499" i="5"/>
  <c r="AE499" i="5"/>
  <c r="U500" i="5"/>
  <c r="V500" i="5"/>
  <c r="W500" i="5"/>
  <c r="AD500" i="5"/>
  <c r="AE500" i="5"/>
  <c r="U501" i="5"/>
  <c r="V501" i="5"/>
  <c r="W501" i="5"/>
  <c r="AD501" i="5"/>
  <c r="AE501" i="5"/>
  <c r="U502" i="5"/>
  <c r="V502" i="5"/>
  <c r="W502" i="5"/>
  <c r="AD502" i="5"/>
  <c r="AE502" i="5"/>
  <c r="U503" i="5"/>
  <c r="V503" i="5"/>
  <c r="W503" i="5"/>
  <c r="AD503" i="5"/>
  <c r="AE503" i="5"/>
  <c r="U504" i="5"/>
  <c r="V504" i="5"/>
  <c r="W504" i="5"/>
  <c r="AD504" i="5"/>
  <c r="AE504" i="5"/>
  <c r="U505" i="5"/>
  <c r="V505" i="5"/>
  <c r="W505" i="5"/>
  <c r="AD505" i="5"/>
  <c r="AE505" i="5"/>
  <c r="U506" i="5"/>
  <c r="V506" i="5"/>
  <c r="W506" i="5"/>
  <c r="AD506" i="5"/>
  <c r="AE506" i="5"/>
  <c r="U507" i="5"/>
  <c r="V507" i="5"/>
  <c r="W507" i="5"/>
  <c r="AD507" i="5"/>
  <c r="AE507" i="5"/>
  <c r="U508" i="5"/>
  <c r="V508" i="5"/>
  <c r="W508" i="5"/>
  <c r="AD508" i="5"/>
  <c r="AE508" i="5"/>
  <c r="U509" i="5"/>
  <c r="V509" i="5"/>
  <c r="W509" i="5"/>
  <c r="AD509" i="5"/>
  <c r="AE509" i="5"/>
  <c r="U510" i="5"/>
  <c r="V510" i="5"/>
  <c r="W510" i="5"/>
  <c r="AD510" i="5"/>
  <c r="AE510" i="5"/>
  <c r="U511" i="5"/>
  <c r="V511" i="5"/>
  <c r="W511" i="5"/>
  <c r="AD511" i="5"/>
  <c r="AE511" i="5"/>
  <c r="U512" i="5"/>
  <c r="V512" i="5"/>
  <c r="W512" i="5"/>
  <c r="AD512" i="5"/>
  <c r="AE512" i="5"/>
  <c r="U513" i="5"/>
  <c r="V513" i="5"/>
  <c r="W513" i="5"/>
  <c r="AD513" i="5"/>
  <c r="AE513" i="5"/>
  <c r="U514" i="5"/>
  <c r="V514" i="5"/>
  <c r="W514" i="5"/>
  <c r="AD514" i="5"/>
  <c r="AE514" i="5"/>
  <c r="U515" i="5"/>
  <c r="V515" i="5"/>
  <c r="W515" i="5"/>
  <c r="AD515" i="5"/>
  <c r="AE515" i="5"/>
  <c r="U516" i="5"/>
  <c r="V516" i="5"/>
  <c r="W516" i="5"/>
  <c r="AD516" i="5"/>
  <c r="AE516" i="5"/>
  <c r="U517" i="5"/>
  <c r="V517" i="5"/>
  <c r="W517" i="5"/>
  <c r="AD517" i="5"/>
  <c r="AE517" i="5"/>
  <c r="U518" i="5"/>
  <c r="V518" i="5"/>
  <c r="W518" i="5"/>
  <c r="AD518" i="5"/>
  <c r="U519" i="5"/>
  <c r="V519" i="5"/>
  <c r="W519" i="5"/>
  <c r="AD519" i="5"/>
  <c r="U520" i="5"/>
  <c r="V520" i="5"/>
  <c r="W520" i="5"/>
  <c r="AD520" i="5"/>
  <c r="U521" i="5"/>
  <c r="V521" i="5"/>
  <c r="W521" i="5"/>
  <c r="AD521" i="5"/>
  <c r="U522" i="5"/>
  <c r="V522" i="5"/>
  <c r="W522" i="5"/>
  <c r="AD522" i="5"/>
  <c r="U523" i="5"/>
  <c r="V523" i="5"/>
  <c r="W523" i="5"/>
  <c r="AD523" i="5"/>
  <c r="U524" i="5"/>
  <c r="V524" i="5"/>
  <c r="W524" i="5"/>
  <c r="AD524" i="5"/>
  <c r="U525" i="5"/>
  <c r="V525" i="5"/>
  <c r="W525" i="5"/>
  <c r="AD525" i="5"/>
  <c r="U526" i="5"/>
  <c r="V526" i="5"/>
  <c r="W526" i="5"/>
  <c r="AD526" i="5"/>
  <c r="U527" i="5"/>
  <c r="V527" i="5"/>
  <c r="W527" i="5"/>
  <c r="AD527" i="5"/>
  <c r="U528" i="5"/>
  <c r="V528" i="5"/>
  <c r="W528" i="5"/>
  <c r="AD528" i="5"/>
  <c r="U529" i="5"/>
  <c r="V529" i="5"/>
  <c r="W529" i="5"/>
  <c r="AD529" i="5"/>
  <c r="U530" i="5"/>
  <c r="V530" i="5"/>
  <c r="W530" i="5"/>
  <c r="AD530" i="5"/>
  <c r="U531" i="5"/>
  <c r="V531" i="5"/>
  <c r="W531" i="5"/>
  <c r="AD531" i="5"/>
  <c r="U532" i="5"/>
  <c r="V532" i="5"/>
  <c r="W532" i="5"/>
  <c r="AD532" i="5"/>
  <c r="U533" i="5"/>
  <c r="V533" i="5"/>
  <c r="W533" i="5"/>
  <c r="AD533" i="5"/>
  <c r="U534" i="5"/>
  <c r="V534" i="5"/>
  <c r="W534" i="5"/>
  <c r="AD534" i="5"/>
  <c r="U535" i="5"/>
  <c r="V535" i="5"/>
  <c r="W535" i="5"/>
  <c r="AD535" i="5"/>
  <c r="U536" i="5"/>
  <c r="V536" i="5"/>
  <c r="W536" i="5"/>
  <c r="AD536" i="5"/>
  <c r="U537" i="5"/>
  <c r="V537" i="5"/>
  <c r="W537" i="5"/>
  <c r="AD537" i="5"/>
  <c r="U538" i="5"/>
  <c r="V538" i="5"/>
  <c r="W538" i="5"/>
  <c r="AD538" i="5"/>
  <c r="U539" i="5"/>
  <c r="V539" i="5"/>
  <c r="W539" i="5"/>
  <c r="AD539" i="5"/>
  <c r="U540" i="5"/>
  <c r="V540" i="5"/>
  <c r="W540" i="5"/>
  <c r="AD540" i="5"/>
  <c r="U541" i="5"/>
  <c r="V541" i="5"/>
  <c r="W541" i="5"/>
  <c r="AD541" i="5"/>
  <c r="U542" i="5"/>
  <c r="V542" i="5"/>
  <c r="W542" i="5"/>
  <c r="AD542" i="5"/>
  <c r="U543" i="5"/>
  <c r="V543" i="5"/>
  <c r="W543" i="5"/>
  <c r="AD543" i="5"/>
  <c r="U544" i="5"/>
  <c r="V544" i="5"/>
  <c r="W544" i="5"/>
  <c r="AD544" i="5"/>
  <c r="U545" i="5"/>
  <c r="V545" i="5"/>
  <c r="W545" i="5"/>
  <c r="AD545" i="5"/>
  <c r="U546" i="5"/>
  <c r="V546" i="5"/>
  <c r="W546" i="5"/>
  <c r="AD546" i="5"/>
  <c r="U547" i="5"/>
  <c r="V547" i="5"/>
  <c r="W547" i="5"/>
  <c r="AD547" i="5"/>
  <c r="U548" i="5"/>
  <c r="V548" i="5"/>
  <c r="W548" i="5"/>
  <c r="AD548" i="5"/>
  <c r="U549" i="5"/>
  <c r="V549" i="5"/>
  <c r="W549" i="5"/>
  <c r="AD549" i="5"/>
  <c r="U550" i="5"/>
  <c r="V550" i="5"/>
  <c r="W550" i="5"/>
  <c r="AD550" i="5"/>
  <c r="U551" i="5"/>
  <c r="V551" i="5"/>
  <c r="W551" i="5"/>
  <c r="AD551" i="5"/>
  <c r="U552" i="5"/>
  <c r="V552" i="5"/>
  <c r="W552" i="5"/>
  <c r="AD552" i="5"/>
  <c r="U553" i="5"/>
  <c r="V553" i="5"/>
  <c r="W553" i="5"/>
  <c r="AD553" i="5"/>
  <c r="U554" i="5"/>
  <c r="V554" i="5"/>
  <c r="W554" i="5"/>
  <c r="AD554" i="5"/>
  <c r="U555" i="5"/>
  <c r="V555" i="5"/>
  <c r="W555" i="5"/>
  <c r="AD555" i="5"/>
  <c r="U556" i="5"/>
  <c r="V556" i="5"/>
  <c r="W556" i="5"/>
  <c r="AD556" i="5"/>
  <c r="U557" i="5"/>
  <c r="V557" i="5"/>
  <c r="W557" i="5"/>
  <c r="AD557" i="5"/>
  <c r="U558" i="5"/>
  <c r="V558" i="5"/>
  <c r="W558" i="5"/>
  <c r="AD558" i="5"/>
  <c r="U559" i="5"/>
  <c r="V559" i="5"/>
  <c r="W559" i="5"/>
  <c r="AD559" i="5"/>
  <c r="U560" i="5"/>
  <c r="V560" i="5"/>
  <c r="W560" i="5"/>
  <c r="AD560" i="5"/>
  <c r="U561" i="5"/>
  <c r="V561" i="5"/>
  <c r="W561" i="5"/>
  <c r="AD561" i="5"/>
  <c r="U562" i="5"/>
  <c r="V562" i="5"/>
  <c r="W562" i="5"/>
  <c r="AD562" i="5"/>
  <c r="U563" i="5"/>
  <c r="V563" i="5"/>
  <c r="W563" i="5"/>
  <c r="AD563" i="5"/>
  <c r="U564" i="5"/>
  <c r="V564" i="5"/>
  <c r="W564" i="5"/>
  <c r="AD564" i="5"/>
  <c r="U565" i="5"/>
  <c r="V565" i="5"/>
  <c r="W565" i="5"/>
  <c r="AD565" i="5"/>
  <c r="U566" i="5"/>
  <c r="V566" i="5"/>
  <c r="W566" i="5"/>
  <c r="AD566" i="5"/>
  <c r="U567" i="5"/>
  <c r="V567" i="5"/>
  <c r="W567" i="5"/>
  <c r="AD567" i="5"/>
  <c r="U568" i="5"/>
  <c r="V568" i="5"/>
  <c r="W568" i="5"/>
  <c r="AD568" i="5"/>
  <c r="U569" i="5"/>
  <c r="V569" i="5"/>
  <c r="W569" i="5"/>
  <c r="AD569" i="5"/>
  <c r="U570" i="5"/>
  <c r="V570" i="5"/>
  <c r="W570" i="5"/>
  <c r="AD570" i="5"/>
  <c r="U571" i="5"/>
  <c r="V571" i="5"/>
  <c r="W571" i="5"/>
  <c r="AD571" i="5"/>
  <c r="U572" i="5"/>
  <c r="V572" i="5"/>
  <c r="W572" i="5"/>
  <c r="AD572" i="5"/>
  <c r="U573" i="5"/>
  <c r="V573" i="5"/>
  <c r="W573" i="5"/>
  <c r="AD573" i="5"/>
  <c r="U574" i="5"/>
  <c r="V574" i="5"/>
  <c r="W574" i="5"/>
  <c r="AD574" i="5"/>
  <c r="U575" i="5"/>
  <c r="V575" i="5"/>
  <c r="W575" i="5"/>
  <c r="AD575" i="5"/>
  <c r="U576" i="5"/>
  <c r="V576" i="5"/>
  <c r="W576" i="5"/>
  <c r="AD576" i="5"/>
  <c r="U577" i="5"/>
  <c r="V577" i="5"/>
  <c r="W577" i="5"/>
  <c r="AD577" i="5"/>
  <c r="U578" i="5"/>
  <c r="V578" i="5"/>
  <c r="W578" i="5"/>
  <c r="AD578" i="5"/>
  <c r="U579" i="5"/>
  <c r="V579" i="5"/>
  <c r="W579" i="5"/>
  <c r="AD579" i="5"/>
  <c r="U580" i="5"/>
  <c r="V580" i="5"/>
  <c r="W580" i="5"/>
  <c r="AD580" i="5"/>
  <c r="U581" i="5"/>
  <c r="V581" i="5"/>
  <c r="W581" i="5"/>
  <c r="AD581" i="5"/>
  <c r="U582" i="5"/>
  <c r="V582" i="5"/>
  <c r="W582" i="5"/>
  <c r="AD582" i="5"/>
  <c r="U583" i="5"/>
  <c r="V583" i="5"/>
  <c r="W583" i="5"/>
  <c r="AD583" i="5"/>
  <c r="U584" i="5"/>
  <c r="V584" i="5"/>
  <c r="W584" i="5"/>
  <c r="AD584" i="5"/>
  <c r="U585" i="5"/>
  <c r="V585" i="5"/>
  <c r="W585" i="5"/>
  <c r="AD585" i="5"/>
  <c r="U586" i="5"/>
  <c r="V586" i="5"/>
  <c r="W586" i="5"/>
  <c r="AD586" i="5"/>
  <c r="U587" i="5"/>
  <c r="V587" i="5"/>
  <c r="W587" i="5"/>
  <c r="AD587" i="5"/>
  <c r="U588" i="5"/>
  <c r="V588" i="5"/>
  <c r="W588" i="5"/>
  <c r="AD588" i="5"/>
  <c r="U589" i="5"/>
  <c r="V589" i="5"/>
  <c r="W589" i="5"/>
  <c r="AD589" i="5"/>
  <c r="U590" i="5"/>
  <c r="V590" i="5"/>
  <c r="W590" i="5"/>
  <c r="AD590" i="5"/>
  <c r="U591" i="5"/>
  <c r="V591" i="5"/>
  <c r="W591" i="5"/>
  <c r="AD591" i="5"/>
  <c r="U592" i="5"/>
  <c r="V592" i="5"/>
  <c r="W592" i="5"/>
  <c r="AD592" i="5"/>
  <c r="U593" i="5"/>
  <c r="V593" i="5"/>
  <c r="W593" i="5"/>
  <c r="AD593" i="5"/>
  <c r="U594" i="5"/>
  <c r="V594" i="5"/>
  <c r="W594" i="5"/>
  <c r="AD594" i="5"/>
  <c r="U595" i="5"/>
  <c r="V595" i="5"/>
  <c r="W595" i="5"/>
  <c r="AD595" i="5"/>
  <c r="U596" i="5"/>
  <c r="V596" i="5"/>
  <c r="W596" i="5"/>
  <c r="AD596" i="5"/>
  <c r="U597" i="5"/>
  <c r="V597" i="5"/>
  <c r="W597" i="5"/>
  <c r="AD597" i="5"/>
  <c r="U598" i="5"/>
  <c r="V598" i="5"/>
  <c r="W598" i="5"/>
  <c r="AD598" i="5"/>
  <c r="U599" i="5"/>
  <c r="V599" i="5"/>
  <c r="W599" i="5"/>
  <c r="AD599" i="5"/>
  <c r="U600" i="5"/>
  <c r="V600" i="5"/>
  <c r="W600" i="5"/>
  <c r="AD600" i="5"/>
  <c r="U601" i="5"/>
  <c r="V601" i="5"/>
  <c r="W601" i="5"/>
  <c r="AD601" i="5"/>
  <c r="U602" i="5"/>
  <c r="V602" i="5"/>
  <c r="W602" i="5"/>
  <c r="AD602" i="5"/>
  <c r="U603" i="5"/>
  <c r="V603" i="5"/>
  <c r="W603" i="5"/>
  <c r="AD603" i="5"/>
  <c r="U604" i="5"/>
  <c r="V604" i="5"/>
  <c r="W604" i="5"/>
  <c r="AD604" i="5"/>
  <c r="U605" i="5"/>
  <c r="V605" i="5"/>
  <c r="W605" i="5"/>
  <c r="AD605" i="5"/>
  <c r="U606" i="5"/>
  <c r="V606" i="5"/>
  <c r="W606" i="5"/>
  <c r="AD606" i="5"/>
  <c r="U607" i="5"/>
  <c r="V607" i="5"/>
  <c r="W607" i="5"/>
  <c r="AD607" i="5"/>
  <c r="U608" i="5"/>
  <c r="V608" i="5"/>
  <c r="W608" i="5"/>
  <c r="AD608" i="5"/>
  <c r="U609" i="5"/>
  <c r="V609" i="5"/>
  <c r="W609" i="5"/>
  <c r="AD609" i="5"/>
  <c r="U610" i="5"/>
  <c r="V610" i="5"/>
  <c r="W610" i="5"/>
  <c r="AD610" i="5"/>
  <c r="U611" i="5"/>
  <c r="V611" i="5"/>
  <c r="W611" i="5"/>
  <c r="AD611" i="5"/>
  <c r="U612" i="5"/>
  <c r="V612" i="5"/>
  <c r="W612" i="5"/>
  <c r="AD612" i="5"/>
  <c r="U613" i="5"/>
  <c r="V613" i="5"/>
  <c r="W613" i="5"/>
  <c r="AD613" i="5"/>
  <c r="U614" i="5"/>
  <c r="V614" i="5"/>
  <c r="W614" i="5"/>
  <c r="AD614" i="5"/>
  <c r="U615" i="5"/>
  <c r="V615" i="5"/>
  <c r="W615" i="5"/>
  <c r="AD615" i="5"/>
  <c r="U616" i="5"/>
  <c r="V616" i="5"/>
  <c r="W616" i="5"/>
  <c r="AD616" i="5"/>
  <c r="U617" i="5"/>
  <c r="V617" i="5"/>
  <c r="W617" i="5"/>
  <c r="AD617" i="5"/>
  <c r="U618" i="5"/>
  <c r="V618" i="5"/>
  <c r="W618" i="5"/>
  <c r="AD618" i="5"/>
  <c r="U619" i="5"/>
  <c r="V619" i="5"/>
  <c r="W619" i="5"/>
  <c r="AD619" i="5"/>
  <c r="U620" i="5"/>
  <c r="V620" i="5"/>
  <c r="W620" i="5"/>
  <c r="AD620" i="5"/>
  <c r="U621" i="5"/>
  <c r="V621" i="5"/>
  <c r="W621" i="5"/>
  <c r="AD621" i="5"/>
  <c r="U622" i="5"/>
  <c r="V622" i="5"/>
  <c r="W622" i="5"/>
  <c r="AD622" i="5"/>
  <c r="U623" i="5"/>
  <c r="V623" i="5"/>
  <c r="W623" i="5"/>
  <c r="AD623" i="5"/>
  <c r="U624" i="5"/>
  <c r="V624" i="5"/>
  <c r="W624" i="5"/>
  <c r="AD624" i="5"/>
  <c r="U625" i="5"/>
  <c r="V625" i="5"/>
  <c r="W625" i="5"/>
  <c r="AD625" i="5"/>
  <c r="U626" i="5"/>
  <c r="V626" i="5"/>
  <c r="W626" i="5"/>
  <c r="AD626" i="5"/>
  <c r="U627" i="5"/>
  <c r="V627" i="5"/>
  <c r="W627" i="5"/>
  <c r="AD627" i="5"/>
  <c r="U628" i="5"/>
  <c r="V628" i="5"/>
  <c r="W628" i="5"/>
  <c r="AD628" i="5"/>
  <c r="U629" i="5"/>
  <c r="V629" i="5"/>
  <c r="W629" i="5"/>
  <c r="AD629" i="5"/>
  <c r="U630" i="5"/>
  <c r="V630" i="5"/>
  <c r="W630" i="5"/>
  <c r="AD630" i="5"/>
  <c r="U631" i="5"/>
  <c r="V631" i="5"/>
  <c r="W631" i="5"/>
  <c r="AD631" i="5"/>
  <c r="U632" i="5"/>
  <c r="V632" i="5"/>
  <c r="W632" i="5"/>
  <c r="AD632" i="5"/>
  <c r="U633" i="5"/>
  <c r="V633" i="5"/>
  <c r="W633" i="5"/>
  <c r="AD633" i="5"/>
  <c r="U634" i="5"/>
  <c r="V634" i="5"/>
  <c r="W634" i="5"/>
  <c r="AD634" i="5"/>
  <c r="U635" i="5"/>
  <c r="V635" i="5"/>
  <c r="W635" i="5"/>
  <c r="AD635" i="5"/>
  <c r="U636" i="5"/>
  <c r="V636" i="5"/>
  <c r="W636" i="5"/>
  <c r="AD636" i="5"/>
  <c r="U637" i="5"/>
  <c r="V637" i="5"/>
  <c r="W637" i="5"/>
  <c r="AD637" i="5"/>
  <c r="U638" i="5"/>
  <c r="V638" i="5"/>
  <c r="W638" i="5"/>
  <c r="AD638" i="5"/>
  <c r="U639" i="5"/>
  <c r="V639" i="5"/>
  <c r="W639" i="5"/>
  <c r="AD639" i="5"/>
  <c r="U640" i="5"/>
  <c r="V640" i="5"/>
  <c r="W640" i="5"/>
  <c r="AD640" i="5"/>
  <c r="U641" i="5"/>
  <c r="V641" i="5"/>
  <c r="W641" i="5"/>
  <c r="AD641" i="5"/>
  <c r="U642" i="5"/>
  <c r="V642" i="5"/>
  <c r="W642" i="5"/>
  <c r="AD642" i="5"/>
  <c r="U643" i="5"/>
  <c r="V643" i="5"/>
  <c r="W643" i="5"/>
  <c r="AD643" i="5"/>
  <c r="U644" i="5"/>
  <c r="V644" i="5"/>
  <c r="W644" i="5"/>
  <c r="AD644" i="5"/>
  <c r="U645" i="5"/>
  <c r="V645" i="5"/>
  <c r="W645" i="5"/>
  <c r="AD645" i="5"/>
  <c r="U646" i="5"/>
  <c r="V646" i="5"/>
  <c r="W646" i="5"/>
  <c r="AD646" i="5"/>
  <c r="U647" i="5"/>
  <c r="V647" i="5"/>
  <c r="W647" i="5"/>
  <c r="AD647" i="5"/>
  <c r="U648" i="5"/>
  <c r="V648" i="5"/>
  <c r="W648" i="5"/>
  <c r="AD648" i="5"/>
  <c r="U649" i="5"/>
  <c r="V649" i="5"/>
  <c r="W649" i="5"/>
  <c r="AD649" i="5"/>
  <c r="U650" i="5"/>
  <c r="V650" i="5"/>
  <c r="W650" i="5"/>
  <c r="AD650" i="5"/>
  <c r="U651" i="5"/>
  <c r="V651" i="5"/>
  <c r="W651" i="5"/>
  <c r="AD651" i="5"/>
  <c r="U652" i="5"/>
  <c r="V652" i="5"/>
  <c r="W652" i="5"/>
  <c r="AD652" i="5"/>
  <c r="U653" i="5"/>
  <c r="V653" i="5"/>
  <c r="W653" i="5"/>
  <c r="AD653" i="5"/>
  <c r="U654" i="5"/>
  <c r="V654" i="5"/>
  <c r="W654" i="5"/>
  <c r="AD654" i="5"/>
  <c r="U655" i="5"/>
  <c r="V655" i="5"/>
  <c r="W655" i="5"/>
  <c r="AD655" i="5"/>
  <c r="U656" i="5"/>
  <c r="V656" i="5"/>
  <c r="W656" i="5"/>
  <c r="AD656" i="5"/>
  <c r="U657" i="5"/>
  <c r="V657" i="5"/>
  <c r="W657" i="5"/>
  <c r="AD657" i="5"/>
  <c r="U658" i="5"/>
  <c r="V658" i="5"/>
  <c r="W658" i="5"/>
  <c r="AD658" i="5"/>
  <c r="U659" i="5"/>
  <c r="V659" i="5"/>
  <c r="W659" i="5"/>
  <c r="AD659" i="5"/>
  <c r="U660" i="5"/>
  <c r="V660" i="5"/>
  <c r="W660" i="5"/>
  <c r="AD660" i="5"/>
  <c r="U661" i="5"/>
  <c r="V661" i="5"/>
  <c r="W661" i="5"/>
  <c r="AD661" i="5"/>
  <c r="U662" i="5"/>
  <c r="V662" i="5"/>
  <c r="W662" i="5"/>
  <c r="AD662" i="5"/>
  <c r="U663" i="5"/>
  <c r="V663" i="5"/>
  <c r="W663" i="5"/>
  <c r="AD663" i="5"/>
  <c r="U664" i="5"/>
  <c r="V664" i="5"/>
  <c r="W664" i="5"/>
  <c r="AD664" i="5"/>
  <c r="U665" i="5"/>
  <c r="V665" i="5"/>
  <c r="W665" i="5"/>
  <c r="AD665" i="5"/>
  <c r="U666" i="5"/>
  <c r="V666" i="5"/>
  <c r="W666" i="5"/>
  <c r="AD666" i="5"/>
  <c r="U667" i="5"/>
  <c r="V667" i="5"/>
  <c r="W667" i="5"/>
  <c r="AD667" i="5"/>
  <c r="U668" i="5"/>
  <c r="V668" i="5"/>
  <c r="W668" i="5"/>
  <c r="AD668" i="5"/>
  <c r="U669" i="5"/>
  <c r="V669" i="5"/>
  <c r="W669" i="5"/>
  <c r="AD669" i="5"/>
  <c r="U670" i="5"/>
  <c r="V670" i="5"/>
  <c r="W670" i="5"/>
  <c r="AD670" i="5"/>
  <c r="U671" i="5"/>
  <c r="V671" i="5"/>
  <c r="W671" i="5"/>
  <c r="AD671" i="5"/>
  <c r="U672" i="5"/>
  <c r="V672" i="5"/>
  <c r="W672" i="5"/>
  <c r="AD672" i="5"/>
  <c r="U673" i="5"/>
  <c r="V673" i="5"/>
  <c r="W673" i="5"/>
  <c r="AD673" i="5"/>
  <c r="U674" i="5"/>
  <c r="V674" i="5"/>
  <c r="W674" i="5"/>
  <c r="AD674" i="5"/>
  <c r="U675" i="5"/>
  <c r="V675" i="5"/>
  <c r="W675" i="5"/>
  <c r="AD675" i="5"/>
  <c r="U676" i="5"/>
  <c r="V676" i="5"/>
  <c r="W676" i="5"/>
  <c r="AD676" i="5"/>
  <c r="U677" i="5"/>
  <c r="V677" i="5"/>
  <c r="W677" i="5"/>
  <c r="AD677" i="5"/>
  <c r="U678" i="5"/>
  <c r="V678" i="5"/>
  <c r="W678" i="5"/>
  <c r="AD678" i="5"/>
  <c r="U679" i="5"/>
  <c r="V679" i="5"/>
  <c r="W679" i="5"/>
  <c r="AD679" i="5"/>
  <c r="U680" i="5"/>
  <c r="V680" i="5"/>
  <c r="W680" i="5"/>
  <c r="AD680" i="5"/>
  <c r="U681" i="5"/>
  <c r="V681" i="5"/>
  <c r="W681" i="5"/>
  <c r="AD681" i="5"/>
  <c r="U682" i="5"/>
  <c r="V682" i="5"/>
  <c r="W682" i="5"/>
  <c r="AD682" i="5"/>
  <c r="U683" i="5"/>
  <c r="V683" i="5"/>
  <c r="W683" i="5"/>
  <c r="AD683" i="5"/>
  <c r="U684" i="5"/>
  <c r="V684" i="5"/>
  <c r="W684" i="5"/>
  <c r="AD684" i="5"/>
  <c r="U685" i="5"/>
  <c r="V685" i="5"/>
  <c r="W685" i="5"/>
  <c r="AD685" i="5"/>
  <c r="U686" i="5"/>
  <c r="V686" i="5"/>
  <c r="W686" i="5"/>
  <c r="AD686" i="5"/>
  <c r="U687" i="5"/>
  <c r="V687" i="5"/>
  <c r="W687" i="5"/>
  <c r="AD687" i="5"/>
  <c r="U688" i="5"/>
  <c r="V688" i="5"/>
  <c r="W688" i="5"/>
  <c r="AD688" i="5"/>
  <c r="U689" i="5"/>
  <c r="V689" i="5"/>
  <c r="W689" i="5"/>
  <c r="AD689" i="5"/>
  <c r="U690" i="5"/>
  <c r="V690" i="5"/>
  <c r="W690" i="5"/>
  <c r="AD690" i="5"/>
  <c r="U691" i="5"/>
  <c r="V691" i="5"/>
  <c r="W691" i="5"/>
  <c r="AD691" i="5"/>
  <c r="U692" i="5"/>
  <c r="V692" i="5"/>
  <c r="W692" i="5"/>
  <c r="AD692" i="5"/>
  <c r="U693" i="5"/>
  <c r="V693" i="5"/>
  <c r="W693" i="5"/>
  <c r="AD693" i="5"/>
  <c r="U694" i="5"/>
  <c r="V694" i="5"/>
  <c r="W694" i="5"/>
  <c r="AD694" i="5"/>
  <c r="U695" i="5"/>
  <c r="V695" i="5"/>
  <c r="W695" i="5"/>
  <c r="AD695" i="5"/>
  <c r="U696" i="5"/>
  <c r="V696" i="5"/>
  <c r="W696" i="5"/>
  <c r="AD696" i="5"/>
  <c r="U697" i="5"/>
  <c r="V697" i="5"/>
  <c r="W697" i="5"/>
  <c r="AD697" i="5"/>
  <c r="U698" i="5"/>
  <c r="V698" i="5"/>
  <c r="W698" i="5"/>
  <c r="AD698" i="5"/>
  <c r="U699" i="5"/>
  <c r="V699" i="5"/>
  <c r="W699" i="5"/>
  <c r="AD699" i="5"/>
  <c r="U700" i="5"/>
  <c r="V700" i="5"/>
  <c r="W700" i="5"/>
  <c r="AD700" i="5"/>
  <c r="U701" i="5"/>
  <c r="V701" i="5"/>
  <c r="W701" i="5"/>
  <c r="AD701" i="5"/>
  <c r="U702" i="5"/>
  <c r="V702" i="5"/>
  <c r="W702" i="5"/>
  <c r="AD702" i="5"/>
  <c r="U703" i="5"/>
  <c r="V703" i="5"/>
  <c r="W703" i="5"/>
  <c r="AD703" i="5"/>
  <c r="U704" i="5"/>
  <c r="V704" i="5"/>
  <c r="W704" i="5"/>
  <c r="AD704" i="5"/>
  <c r="U705" i="5"/>
  <c r="V705" i="5"/>
  <c r="W705" i="5"/>
  <c r="AD705" i="5"/>
  <c r="U706" i="5"/>
  <c r="V706" i="5"/>
  <c r="W706" i="5"/>
  <c r="AD706" i="5"/>
  <c r="U707" i="5"/>
  <c r="V707" i="5"/>
  <c r="W707" i="5"/>
  <c r="AD707" i="5"/>
  <c r="U708" i="5"/>
  <c r="V708" i="5"/>
  <c r="W708" i="5"/>
  <c r="AD708" i="5"/>
  <c r="U709" i="5"/>
  <c r="V709" i="5"/>
  <c r="W709" i="5"/>
  <c r="AD709" i="5"/>
  <c r="U710" i="5"/>
  <c r="V710" i="5"/>
  <c r="W710" i="5"/>
  <c r="AD710" i="5"/>
  <c r="U711" i="5"/>
  <c r="V711" i="5"/>
  <c r="W711" i="5"/>
  <c r="AD711" i="5"/>
  <c r="U712" i="5"/>
  <c r="V712" i="5"/>
  <c r="W712" i="5"/>
  <c r="AD712" i="5"/>
  <c r="U713" i="5"/>
  <c r="V713" i="5"/>
  <c r="W713" i="5"/>
  <c r="AD713" i="5"/>
  <c r="U714" i="5"/>
  <c r="V714" i="5"/>
  <c r="W714" i="5"/>
  <c r="AD714" i="5"/>
  <c r="U715" i="5"/>
  <c r="V715" i="5"/>
  <c r="W715" i="5"/>
  <c r="AD715" i="5"/>
  <c r="U716" i="5"/>
  <c r="V716" i="5"/>
  <c r="W716" i="5"/>
  <c r="AD716" i="5"/>
  <c r="U717" i="5"/>
  <c r="V717" i="5"/>
  <c r="W717" i="5"/>
  <c r="AD717" i="5"/>
  <c r="U718" i="5"/>
  <c r="V718" i="5"/>
  <c r="W718" i="5"/>
  <c r="AD718" i="5"/>
  <c r="U719" i="5"/>
  <c r="V719" i="5"/>
  <c r="W719" i="5"/>
  <c r="AD719" i="5"/>
  <c r="U720" i="5"/>
  <c r="V720" i="5"/>
  <c r="W720" i="5"/>
  <c r="AD720" i="5"/>
  <c r="U721" i="5"/>
  <c r="V721" i="5"/>
  <c r="W721" i="5"/>
  <c r="AD721" i="5"/>
  <c r="U722" i="5"/>
  <c r="V722" i="5"/>
  <c r="W722" i="5"/>
  <c r="AD722" i="5"/>
  <c r="U723" i="5"/>
  <c r="V723" i="5"/>
  <c r="W723" i="5"/>
  <c r="AD723" i="5"/>
  <c r="U724" i="5"/>
  <c r="V724" i="5"/>
  <c r="W724" i="5"/>
  <c r="AD724" i="5"/>
  <c r="U725" i="5"/>
  <c r="V725" i="5"/>
  <c r="W725" i="5"/>
  <c r="AD725" i="5"/>
  <c r="U726" i="5"/>
  <c r="V726" i="5"/>
  <c r="W726" i="5"/>
  <c r="AD726" i="5"/>
  <c r="W727" i="5"/>
  <c r="AD727" i="5"/>
  <c r="AD728" i="5"/>
  <c r="AD729" i="5"/>
  <c r="AD730" i="5"/>
  <c r="AD731" i="5"/>
  <c r="AD732" i="5"/>
  <c r="AD733" i="5"/>
  <c r="AD734" i="5"/>
  <c r="AD735" i="5"/>
  <c r="AD736" i="5"/>
  <c r="AD737" i="5"/>
  <c r="AD738" i="5"/>
  <c r="AD739" i="5"/>
  <c r="AD740" i="5"/>
  <c r="AD741" i="5"/>
  <c r="AD742" i="5"/>
  <c r="AD743" i="5"/>
  <c r="AD744" i="5"/>
  <c r="AD745" i="5"/>
  <c r="AD746" i="5"/>
  <c r="AD747" i="5"/>
  <c r="AD748" i="5"/>
  <c r="AD749" i="5"/>
  <c r="AD750" i="5"/>
  <c r="AD751" i="5"/>
  <c r="AD752" i="5"/>
  <c r="AD753" i="5"/>
  <c r="AD754" i="5"/>
  <c r="AD755" i="5"/>
  <c r="AD756" i="5"/>
  <c r="AD757" i="5"/>
  <c r="AD758" i="5"/>
  <c r="AD759" i="5"/>
  <c r="AD760" i="5"/>
  <c r="AD761" i="5"/>
  <c r="AD762" i="5"/>
  <c r="AD763" i="5"/>
  <c r="AD764" i="5"/>
  <c r="AD765" i="5"/>
  <c r="AD766" i="5"/>
  <c r="AD767" i="5"/>
  <c r="AD768" i="5"/>
  <c r="AD769" i="5"/>
  <c r="AD770" i="5"/>
  <c r="AD771" i="5"/>
  <c r="AD772" i="5"/>
  <c r="AD773" i="5"/>
  <c r="AD774" i="5"/>
  <c r="AD775" i="5"/>
  <c r="AD776" i="5"/>
  <c r="AD777" i="5"/>
  <c r="AD778" i="5"/>
  <c r="AD779" i="5"/>
  <c r="AD780" i="5"/>
  <c r="AD781" i="5"/>
  <c r="AD782" i="5"/>
  <c r="AD783" i="5"/>
  <c r="AD784" i="5"/>
  <c r="AD785" i="5"/>
  <c r="AD786" i="5"/>
  <c r="AD787" i="5"/>
  <c r="AD788" i="5"/>
  <c r="AD789" i="5"/>
  <c r="AD790" i="5"/>
  <c r="AD791" i="5"/>
  <c r="AD792" i="5"/>
  <c r="AD793" i="5"/>
  <c r="AD794" i="5"/>
  <c r="AD795" i="5"/>
  <c r="AD796" i="5"/>
  <c r="AD797" i="5"/>
  <c r="AD798" i="5"/>
  <c r="AD799" i="5"/>
  <c r="AD800" i="5"/>
  <c r="AD801" i="5"/>
  <c r="AD802" i="5"/>
  <c r="AD803" i="5"/>
  <c r="AD804" i="5"/>
  <c r="AD805" i="5"/>
  <c r="AD806" i="5"/>
  <c r="AD807" i="5"/>
  <c r="AD808" i="5"/>
  <c r="AD809" i="5"/>
  <c r="AD810" i="5"/>
  <c r="AD811" i="5"/>
  <c r="AD812" i="5"/>
  <c r="AD813" i="5"/>
  <c r="AD814" i="5"/>
  <c r="AD815" i="5"/>
  <c r="AD816" i="5"/>
  <c r="AD817" i="5"/>
  <c r="AD818" i="5"/>
  <c r="AD819" i="5"/>
  <c r="AD820" i="5"/>
  <c r="AD821" i="5"/>
  <c r="AD822" i="5"/>
  <c r="AD823" i="5"/>
  <c r="AD824" i="5"/>
  <c r="AD825" i="5"/>
  <c r="AD826" i="5"/>
  <c r="AD827" i="5"/>
  <c r="AD828" i="5"/>
  <c r="AD829" i="5"/>
  <c r="AD830" i="5"/>
  <c r="AD831" i="5"/>
  <c r="AD832" i="5"/>
  <c r="AD833" i="5"/>
  <c r="AD834" i="5"/>
  <c r="AD835" i="5"/>
  <c r="AD836" i="5"/>
  <c r="AD837" i="5"/>
  <c r="AD838" i="5"/>
  <c r="AD839" i="5"/>
  <c r="AD840" i="5"/>
  <c r="AD841" i="5"/>
  <c r="AD842" i="5"/>
  <c r="AD843" i="5"/>
  <c r="AD844" i="5"/>
  <c r="AD845" i="5"/>
  <c r="AD846" i="5"/>
  <c r="AD847" i="5"/>
  <c r="AD848" i="5"/>
  <c r="AD849" i="5"/>
  <c r="AD850" i="5"/>
  <c r="AD851" i="5"/>
  <c r="AD852" i="5"/>
  <c r="AD853" i="5"/>
  <c r="AD854" i="5"/>
  <c r="AD855" i="5"/>
  <c r="AD856" i="5"/>
  <c r="AD857" i="5"/>
  <c r="AD858" i="5"/>
  <c r="AD859" i="5"/>
  <c r="AD860" i="5"/>
  <c r="AD861" i="5"/>
  <c r="AD862" i="5"/>
  <c r="AD863" i="5"/>
  <c r="AD864" i="5"/>
  <c r="AD865" i="5"/>
  <c r="AD866" i="5"/>
  <c r="AD867" i="5"/>
  <c r="AD868" i="5"/>
  <c r="AD869" i="5"/>
  <c r="AD870" i="5"/>
  <c r="AD871" i="5"/>
  <c r="AD872" i="5"/>
  <c r="AD873" i="5"/>
  <c r="AD874" i="5"/>
  <c r="AD875" i="5"/>
  <c r="AD876" i="5"/>
  <c r="AD877" i="5"/>
  <c r="AD878" i="5"/>
  <c r="AD879" i="5"/>
  <c r="AD880" i="5"/>
  <c r="AD881" i="5"/>
  <c r="AD882" i="5"/>
  <c r="AD883" i="5"/>
  <c r="AD884" i="5"/>
  <c r="AD885" i="5"/>
  <c r="AD886" i="5"/>
  <c r="AD887" i="5"/>
  <c r="AD888" i="5"/>
  <c r="AD889" i="5"/>
  <c r="AD890" i="5"/>
  <c r="AD891" i="5"/>
  <c r="AD892" i="5"/>
  <c r="AD893" i="5"/>
  <c r="AD894" i="5"/>
  <c r="AD895" i="5"/>
  <c r="AD896" i="5"/>
  <c r="AD897" i="5"/>
  <c r="AD898" i="5"/>
  <c r="AD899" i="5"/>
  <c r="AD900" i="5"/>
  <c r="AD901" i="5"/>
  <c r="AD902" i="5"/>
  <c r="AD903" i="5"/>
  <c r="AD904" i="5"/>
  <c r="AD905" i="5"/>
  <c r="AD906" i="5"/>
  <c r="AD907" i="5"/>
  <c r="AD908" i="5"/>
  <c r="AD909" i="5"/>
  <c r="AD910" i="5"/>
  <c r="AD911" i="5"/>
  <c r="AD912" i="5"/>
  <c r="AD913" i="5"/>
  <c r="AD914" i="5"/>
  <c r="AD915" i="5"/>
  <c r="AD916" i="5"/>
  <c r="AD917" i="5"/>
  <c r="AD918" i="5"/>
  <c r="AD919" i="5"/>
  <c r="AD920" i="5"/>
  <c r="AD921" i="5"/>
  <c r="AD922" i="5"/>
  <c r="AD923" i="5"/>
  <c r="AD924" i="5"/>
  <c r="AD925" i="5"/>
  <c r="AD926" i="5"/>
  <c r="AD927" i="5"/>
  <c r="AD928" i="5"/>
  <c r="AD929" i="5"/>
  <c r="AD930" i="5"/>
  <c r="AD931" i="5"/>
  <c r="AD932" i="5"/>
  <c r="AD933" i="5"/>
  <c r="AD934" i="5"/>
  <c r="AD935" i="5"/>
  <c r="AD936" i="5"/>
  <c r="AD937" i="5"/>
  <c r="AD938" i="5"/>
  <c r="AD939" i="5"/>
  <c r="AD940" i="5"/>
  <c r="AD941" i="5"/>
  <c r="AD942" i="5"/>
  <c r="AD943" i="5"/>
  <c r="AD944" i="5"/>
  <c r="AD945" i="5"/>
  <c r="AD946" i="5"/>
  <c r="AD947" i="5"/>
  <c r="AD948" i="5"/>
  <c r="AD949" i="5"/>
  <c r="AD950" i="5"/>
  <c r="AD951" i="5"/>
  <c r="AD952" i="5"/>
  <c r="AD953" i="5"/>
  <c r="AD954" i="5"/>
  <c r="AD955" i="5"/>
  <c r="AD956" i="5"/>
  <c r="AD957" i="5"/>
  <c r="AD958" i="5"/>
  <c r="AD959" i="5"/>
  <c r="AD960" i="5"/>
  <c r="AD961" i="5"/>
  <c r="AD962" i="5"/>
  <c r="AD963" i="5"/>
  <c r="AD964" i="5"/>
  <c r="AD965" i="5"/>
  <c r="AD966" i="5"/>
  <c r="AD967" i="5"/>
  <c r="AD968" i="5"/>
  <c r="AD969" i="5"/>
  <c r="AD970" i="5"/>
  <c r="AD971" i="5"/>
  <c r="AD972" i="5"/>
  <c r="AD973" i="5"/>
  <c r="AD974" i="5"/>
  <c r="AD975" i="5"/>
  <c r="AD976" i="5"/>
  <c r="AD977" i="5"/>
  <c r="AD978" i="5"/>
  <c r="AD979" i="5"/>
  <c r="AD980" i="5"/>
  <c r="AD981" i="5"/>
  <c r="AD982" i="5"/>
  <c r="AD983" i="5"/>
  <c r="AD984" i="5"/>
  <c r="AD985" i="5"/>
  <c r="AD986" i="5"/>
  <c r="AD987" i="5"/>
  <c r="AD988" i="5"/>
  <c r="AD989" i="5"/>
  <c r="AD990" i="5"/>
  <c r="AD991" i="5"/>
  <c r="AD992" i="5"/>
  <c r="AD993" i="5"/>
  <c r="AD994" i="5"/>
  <c r="AD995" i="5"/>
  <c r="AD996" i="5"/>
  <c r="AD997" i="5"/>
  <c r="AD998" i="5"/>
  <c r="AD999" i="5"/>
  <c r="AD1000" i="5"/>
  <c r="AD1001" i="5"/>
  <c r="AD1002" i="5"/>
  <c r="AD1003" i="5"/>
  <c r="AD1004" i="5"/>
  <c r="AD1005" i="5"/>
  <c r="AD1006" i="5"/>
  <c r="AD1007" i="5"/>
  <c r="AD1008" i="5"/>
  <c r="AD1009" i="5"/>
  <c r="AD1010" i="5"/>
  <c r="AD1011" i="5"/>
  <c r="AD1012" i="5"/>
  <c r="AD1013" i="5"/>
  <c r="AD1014" i="5"/>
  <c r="AD1015" i="5"/>
  <c r="AD1016" i="5"/>
  <c r="AD1017" i="5"/>
  <c r="AD1018" i="5"/>
  <c r="AD1019" i="5"/>
  <c r="AD1020" i="5"/>
  <c r="AD1021" i="5"/>
  <c r="AD1022" i="5"/>
  <c r="AD1023" i="5"/>
  <c r="AD1024" i="5"/>
  <c r="AD1025" i="5"/>
  <c r="AD1026" i="5"/>
  <c r="AD1027" i="5"/>
  <c r="AD1028" i="5"/>
  <c r="AD1029" i="5"/>
  <c r="AD1030" i="5"/>
  <c r="AD1031" i="5"/>
  <c r="AD1032" i="5"/>
  <c r="AD1033" i="5"/>
  <c r="AD1034" i="5"/>
  <c r="AD1035" i="5"/>
  <c r="AD1036" i="5"/>
  <c r="AD1037" i="5"/>
  <c r="AD1038" i="5"/>
  <c r="AD1039" i="5"/>
  <c r="AD1040" i="5"/>
  <c r="AD1041" i="5"/>
  <c r="AD1042" i="5"/>
  <c r="AD1043" i="5"/>
  <c r="AD1044" i="5"/>
  <c r="AD1045" i="5"/>
  <c r="AD1046" i="5"/>
  <c r="AD1047" i="5"/>
  <c r="AD1048" i="5"/>
  <c r="AD1049" i="5"/>
  <c r="AD1050" i="5"/>
  <c r="AD1051" i="5"/>
  <c r="AD1052" i="5"/>
  <c r="AD1053" i="5"/>
  <c r="AD1054" i="5"/>
  <c r="AD1055" i="5"/>
  <c r="AD1056" i="5"/>
  <c r="AD1057" i="5"/>
  <c r="AD1058" i="5"/>
  <c r="AD1059" i="5"/>
  <c r="AD1060" i="5"/>
  <c r="AD1061" i="5"/>
  <c r="AD1062" i="5"/>
  <c r="AD1063" i="5"/>
  <c r="AD1064" i="5"/>
  <c r="AD1065" i="5"/>
  <c r="AD1066" i="5"/>
  <c r="AD1067" i="5"/>
  <c r="AD1068" i="5"/>
  <c r="AD1069" i="5"/>
  <c r="AD1070" i="5"/>
  <c r="AD1071" i="5"/>
  <c r="AD1072" i="5"/>
  <c r="AD1073" i="5"/>
  <c r="AD1074" i="5"/>
  <c r="AD1075" i="5"/>
  <c r="AD1076" i="5"/>
  <c r="AD1077" i="5"/>
  <c r="AD1078" i="5"/>
  <c r="AD1079" i="5"/>
  <c r="AD1080" i="5"/>
  <c r="AD1081" i="5"/>
  <c r="AD1082" i="5"/>
  <c r="AD1083" i="5"/>
  <c r="AD1084" i="5"/>
  <c r="AD1085" i="5"/>
  <c r="AD1086" i="5"/>
  <c r="AD1087" i="5"/>
  <c r="AD1088" i="5"/>
  <c r="AD1089" i="5"/>
  <c r="AD1090" i="5"/>
  <c r="AD1091" i="5"/>
  <c r="AD1092" i="5"/>
  <c r="AD1093" i="5"/>
  <c r="AD1094" i="5"/>
  <c r="AD1095" i="5"/>
  <c r="AD1096" i="5"/>
  <c r="AD1097" i="5"/>
  <c r="AD1098" i="5"/>
  <c r="AD1099" i="5"/>
  <c r="AD1100" i="5"/>
  <c r="AD1101" i="5"/>
  <c r="AD1102" i="5"/>
  <c r="AD1103" i="5"/>
  <c r="AD1104" i="5"/>
  <c r="AD1105" i="5"/>
  <c r="AD1106" i="5"/>
  <c r="AD1107" i="5"/>
  <c r="AD1108" i="5"/>
  <c r="AD1109" i="5"/>
  <c r="AD1110" i="5"/>
  <c r="AD1111" i="5"/>
  <c r="AD1112" i="5"/>
  <c r="AD1113" i="5"/>
  <c r="AD1114" i="5"/>
  <c r="AD1115" i="5"/>
  <c r="AD1116" i="5"/>
  <c r="AD1117" i="5"/>
  <c r="AD1118" i="5"/>
  <c r="AD1119" i="5"/>
  <c r="AD1120" i="5"/>
  <c r="AD1121" i="5"/>
  <c r="AD1122" i="5"/>
  <c r="AD1123" i="5"/>
  <c r="AD1124" i="5"/>
  <c r="AD1125" i="5"/>
  <c r="AD1126" i="5"/>
  <c r="AD1127" i="5"/>
  <c r="AD1128" i="5"/>
  <c r="AD1129" i="5"/>
  <c r="AD1130" i="5"/>
  <c r="AD1131" i="5"/>
  <c r="AD1132" i="5"/>
  <c r="AD1133" i="5"/>
  <c r="AD1134" i="5"/>
  <c r="AD1135" i="5"/>
  <c r="AD1136" i="5"/>
  <c r="AD1137" i="5"/>
  <c r="AD1138" i="5"/>
  <c r="AD1139" i="5"/>
  <c r="AD1140" i="5"/>
  <c r="AD1141" i="5"/>
  <c r="AD1142" i="5"/>
  <c r="AD1143" i="5"/>
  <c r="AD1144" i="5"/>
  <c r="AD1145" i="5"/>
  <c r="AD1146" i="5"/>
  <c r="AD1147" i="5"/>
  <c r="AD1148" i="5"/>
  <c r="AD1149" i="5"/>
  <c r="AD1150" i="5"/>
  <c r="AD1151" i="5"/>
  <c r="AD1152" i="5"/>
  <c r="AD1153" i="5"/>
  <c r="AD1154" i="5"/>
  <c r="AD1155" i="5"/>
  <c r="AD1156" i="5"/>
  <c r="AD1157" i="5"/>
  <c r="AD1158" i="5"/>
  <c r="AD1159" i="5"/>
  <c r="AD1160" i="5"/>
  <c r="AD1161" i="5"/>
  <c r="AD1162" i="5"/>
  <c r="AD1163" i="5"/>
  <c r="AD1164" i="5"/>
  <c r="AD1165" i="5"/>
  <c r="AD1166" i="5"/>
  <c r="AD1167" i="5"/>
  <c r="AD1168" i="5"/>
  <c r="AD1169" i="5"/>
  <c r="AD1170" i="5"/>
  <c r="AD1171" i="5"/>
  <c r="AD1172" i="5"/>
  <c r="AD1173" i="5"/>
  <c r="AD1174" i="5"/>
  <c r="AD1175" i="5"/>
  <c r="AD1176" i="5"/>
  <c r="AD1177" i="5"/>
  <c r="AD1178" i="5"/>
  <c r="AD1179" i="5"/>
  <c r="AD1180" i="5"/>
  <c r="AD1181" i="5"/>
  <c r="AD1182" i="5"/>
  <c r="AD1183" i="5"/>
  <c r="AD1184" i="5"/>
  <c r="AD1185" i="5"/>
  <c r="AD1186" i="5"/>
  <c r="AD1187" i="5"/>
  <c r="AD1188" i="5"/>
  <c r="AD1189" i="5"/>
  <c r="AD1190" i="5"/>
  <c r="AD1191" i="5"/>
  <c r="AD1192" i="5"/>
  <c r="AD1193" i="5"/>
  <c r="AD1194" i="5"/>
  <c r="AD1195" i="5"/>
  <c r="AD1196" i="5"/>
  <c r="AD1197" i="5"/>
  <c r="AD1198" i="5"/>
  <c r="AD1199" i="5"/>
  <c r="AD1200" i="5"/>
  <c r="AD1201" i="5"/>
  <c r="AD1202" i="5"/>
  <c r="AD1203" i="5"/>
  <c r="AD1204" i="5"/>
  <c r="AD1205" i="5"/>
  <c r="AD1206" i="5"/>
  <c r="AD1207" i="5"/>
  <c r="AD1208" i="5"/>
  <c r="AD1209" i="5"/>
  <c r="AD1210" i="5"/>
  <c r="AD1211" i="5"/>
  <c r="AD1212" i="5"/>
  <c r="AD1213" i="5"/>
  <c r="AD1214" i="5"/>
  <c r="AD1215" i="5"/>
  <c r="AD1216" i="5"/>
  <c r="AD1217" i="5"/>
  <c r="AD1218" i="5"/>
  <c r="AD1219" i="5"/>
  <c r="AD1220" i="5"/>
  <c r="AD1221" i="5"/>
  <c r="AD1222" i="5"/>
  <c r="AD1223" i="5"/>
  <c r="AD1224" i="5"/>
  <c r="AD1225" i="5"/>
  <c r="AD1226" i="5"/>
  <c r="AD1227" i="5"/>
  <c r="AD1228" i="5"/>
  <c r="AD1229" i="5"/>
  <c r="AD1230" i="5"/>
  <c r="AD1231" i="5"/>
  <c r="AD1232" i="5"/>
  <c r="AD1233" i="5"/>
  <c r="AD1234" i="5"/>
  <c r="AD1235" i="5"/>
  <c r="AD1236" i="5"/>
  <c r="AD1237" i="5"/>
  <c r="AD1238" i="5"/>
  <c r="AD1239" i="5"/>
  <c r="AD1240" i="5"/>
  <c r="AD1241" i="5"/>
  <c r="AD1242" i="5"/>
  <c r="AD1243" i="5"/>
  <c r="AD1244" i="5"/>
  <c r="AD1245" i="5"/>
  <c r="AD1246" i="5"/>
  <c r="AD1247" i="5"/>
  <c r="AD1248" i="5"/>
  <c r="AD1249" i="5"/>
  <c r="AD1250" i="5"/>
  <c r="AD1251" i="5"/>
  <c r="AD1252" i="5"/>
  <c r="AD1253" i="5"/>
  <c r="AD1254" i="5"/>
  <c r="AD1255" i="5"/>
  <c r="AD1256" i="5"/>
  <c r="AD1257" i="5"/>
  <c r="AD1258" i="5"/>
  <c r="AD1259" i="5"/>
  <c r="AD1260" i="5"/>
  <c r="AD1261" i="5"/>
  <c r="AD1262" i="5"/>
  <c r="AD1263" i="5"/>
  <c r="AD1264" i="5"/>
  <c r="AD1265" i="5"/>
  <c r="AD1266" i="5"/>
  <c r="AD1267" i="5"/>
  <c r="AD1268" i="5"/>
  <c r="AD1269" i="5"/>
  <c r="AD1270" i="5"/>
  <c r="AD1271" i="5"/>
  <c r="AD1272" i="5"/>
  <c r="AD1273" i="5"/>
  <c r="AD1274" i="5"/>
  <c r="AD1275" i="5"/>
  <c r="AD1276" i="5"/>
  <c r="AD1277" i="5"/>
  <c r="AD1278" i="5"/>
  <c r="AD1279" i="5"/>
  <c r="AD1280" i="5"/>
  <c r="AD1281" i="5"/>
  <c r="AD1282" i="5"/>
  <c r="AD1283" i="5"/>
  <c r="AD1284" i="5"/>
  <c r="AD1285" i="5"/>
  <c r="AD1286" i="5"/>
  <c r="AD1287" i="5"/>
  <c r="AD1288" i="5"/>
  <c r="AD1289" i="5"/>
  <c r="AD1290" i="5"/>
  <c r="AD1291" i="5"/>
  <c r="AD1292" i="5"/>
  <c r="AD1293" i="5"/>
  <c r="AD1294" i="5"/>
  <c r="AD1295" i="5"/>
  <c r="AD1296" i="5"/>
  <c r="AD1297" i="5"/>
  <c r="AD1298" i="5"/>
  <c r="AD1299" i="5"/>
  <c r="AD1300" i="5"/>
  <c r="AD1301" i="5"/>
  <c r="AD1302" i="5"/>
  <c r="AD1303" i="5"/>
  <c r="AD1304" i="5"/>
  <c r="AD1305" i="5"/>
  <c r="AD1306" i="5"/>
  <c r="AD1307" i="5"/>
  <c r="AD1308" i="5"/>
  <c r="AD1309" i="5"/>
  <c r="AD1310" i="5"/>
  <c r="AD1311" i="5"/>
  <c r="AD1312" i="5"/>
  <c r="AD1313" i="5"/>
  <c r="AD1314" i="5"/>
  <c r="AD1315" i="5"/>
  <c r="AD1316" i="5"/>
  <c r="AD1317" i="5"/>
  <c r="AD1318" i="5"/>
  <c r="AD1319" i="5"/>
  <c r="AD1320" i="5"/>
  <c r="AD1321" i="5"/>
  <c r="AD1322" i="5"/>
  <c r="AD1323" i="5"/>
  <c r="AD1324" i="5"/>
  <c r="AD1325" i="5"/>
  <c r="AD1326" i="5"/>
  <c r="AD1327" i="5"/>
  <c r="AD1328" i="5"/>
  <c r="AD1329" i="5"/>
  <c r="AD1330" i="5"/>
  <c r="AD1331" i="5"/>
  <c r="AD1332" i="5"/>
  <c r="AD1333" i="5"/>
  <c r="AD1334" i="5"/>
  <c r="AD1335" i="5"/>
  <c r="AD1336" i="5"/>
  <c r="AD1337" i="5"/>
  <c r="AD1338" i="5"/>
  <c r="AD1339" i="5"/>
  <c r="AD1340" i="5"/>
  <c r="AD1341" i="5"/>
  <c r="AD1342" i="5"/>
  <c r="AD1343" i="5"/>
  <c r="AD1344" i="5"/>
  <c r="AD1345" i="5"/>
  <c r="AD1346" i="5"/>
  <c r="AD1347" i="5"/>
  <c r="AD1348" i="5"/>
  <c r="AD1349" i="5"/>
  <c r="AD1350" i="5"/>
  <c r="AD1351" i="5"/>
  <c r="AD1352" i="5"/>
  <c r="AD1353" i="5"/>
  <c r="AD1354" i="5"/>
  <c r="AD1355" i="5"/>
  <c r="AD1356" i="5"/>
  <c r="AD1357" i="5"/>
  <c r="AD1358" i="5"/>
  <c r="AD1359" i="5"/>
  <c r="AD1360" i="5"/>
  <c r="AD1361" i="5"/>
  <c r="AD1362" i="5"/>
  <c r="AD1363" i="5"/>
  <c r="AD1364" i="5"/>
  <c r="AD1365" i="5"/>
  <c r="AD1366" i="5"/>
  <c r="AD1367" i="5"/>
  <c r="AD1368" i="5"/>
  <c r="AD1369" i="5"/>
  <c r="AD1370" i="5"/>
  <c r="AD1371" i="5"/>
  <c r="AD1372" i="5"/>
  <c r="AD1373" i="5"/>
  <c r="AD1374" i="5"/>
  <c r="AD1375" i="5"/>
  <c r="AD1376" i="5"/>
  <c r="AD1377" i="5"/>
  <c r="AD1378" i="5"/>
  <c r="AD1379" i="5"/>
  <c r="AD1380" i="5"/>
  <c r="AD1381" i="5"/>
  <c r="AD1382" i="5"/>
  <c r="AD1383" i="5"/>
  <c r="AD1384" i="5"/>
  <c r="AD1385" i="5"/>
  <c r="AD1386" i="5"/>
  <c r="AD1387" i="5"/>
  <c r="AD1388" i="5"/>
  <c r="AD1389" i="5"/>
  <c r="AD1390" i="5"/>
  <c r="AD1391" i="5"/>
  <c r="AD1392" i="5"/>
  <c r="AD1393" i="5"/>
  <c r="AD1394" i="5"/>
  <c r="AD1395" i="5"/>
  <c r="AD1396" i="5"/>
  <c r="AD1397" i="5"/>
  <c r="AD1398" i="5"/>
  <c r="AD1399" i="5"/>
  <c r="AD1400" i="5"/>
  <c r="AD1401" i="5"/>
  <c r="AD1402" i="5"/>
  <c r="AD1403" i="5"/>
  <c r="AD1404" i="5"/>
  <c r="AD1405" i="5"/>
  <c r="AD1406" i="5"/>
  <c r="AD1407" i="5"/>
  <c r="AD1408" i="5"/>
  <c r="AD1409" i="5"/>
  <c r="AD1410" i="5"/>
  <c r="AD1411" i="5"/>
  <c r="AD1412" i="5"/>
  <c r="AD1413" i="5"/>
  <c r="AD1414" i="5"/>
  <c r="AD1415" i="5"/>
  <c r="AD1416" i="5"/>
  <c r="AD1417" i="5"/>
  <c r="AD1418" i="5"/>
  <c r="AD1419" i="5"/>
  <c r="AD1420" i="5"/>
  <c r="AD1421" i="5"/>
  <c r="AD1422" i="5"/>
  <c r="AD1423" i="5"/>
  <c r="AD1424" i="5"/>
  <c r="AD1425" i="5"/>
  <c r="AD1426" i="5"/>
  <c r="AD1427" i="5"/>
  <c r="AD1428" i="5"/>
  <c r="AD1429" i="5"/>
  <c r="AD1430" i="5"/>
  <c r="AD1431" i="5"/>
  <c r="AD1432" i="5"/>
  <c r="AD1433" i="5"/>
  <c r="AD1434" i="5"/>
  <c r="AD1435" i="5"/>
  <c r="AD1436" i="5"/>
  <c r="AD1437" i="5"/>
  <c r="AD1438" i="5"/>
  <c r="AD1439" i="5"/>
  <c r="AD1440" i="5"/>
  <c r="AD1441" i="5"/>
  <c r="AD1442" i="5"/>
  <c r="AD1443" i="5"/>
  <c r="AD1444" i="5"/>
  <c r="AD1445" i="5"/>
  <c r="AD1446" i="5"/>
  <c r="AD1447" i="5"/>
  <c r="AD1448" i="5"/>
  <c r="AD1449" i="5"/>
  <c r="AD1450" i="5"/>
  <c r="AD1451" i="5"/>
  <c r="AD1452" i="5"/>
  <c r="AD1453" i="5"/>
  <c r="AD1454" i="5"/>
  <c r="AD1455" i="5"/>
  <c r="AD1456" i="5"/>
  <c r="AD1457" i="5"/>
  <c r="AD1458" i="5"/>
  <c r="AD1459" i="5"/>
  <c r="AD1460" i="5"/>
  <c r="AD1461" i="5"/>
  <c r="AD1462" i="5"/>
  <c r="AD1463" i="5"/>
  <c r="AD1464" i="5"/>
  <c r="AD1465" i="5"/>
  <c r="AD1466" i="5"/>
  <c r="AD1467" i="5"/>
  <c r="AD1468" i="5"/>
  <c r="AD1469" i="5"/>
  <c r="AD1470" i="5"/>
  <c r="AD1471" i="5"/>
  <c r="AD1472" i="5"/>
  <c r="AD1473" i="5"/>
  <c r="AD1474" i="5"/>
  <c r="AD1475" i="5"/>
  <c r="AD1476" i="5"/>
  <c r="AD1477" i="5"/>
  <c r="AD1478" i="5"/>
  <c r="AD1479" i="5"/>
  <c r="AD1480" i="5"/>
  <c r="AD1481" i="5"/>
  <c r="AD1482" i="5"/>
  <c r="AD1483" i="5"/>
  <c r="AD1484" i="5"/>
  <c r="AD1485" i="5"/>
  <c r="AD1486" i="5"/>
  <c r="AD1487" i="5"/>
  <c r="AD1488" i="5"/>
  <c r="AD1489" i="5"/>
  <c r="AD1490" i="5"/>
  <c r="AD1491" i="5"/>
  <c r="AD1492" i="5"/>
  <c r="AD1493" i="5"/>
  <c r="AD1494" i="5"/>
  <c r="AD1495" i="5"/>
  <c r="AD1496" i="5"/>
  <c r="AD1497" i="5"/>
  <c r="AD1498" i="5"/>
  <c r="AD1499" i="5"/>
  <c r="AD1500" i="5"/>
  <c r="AD1501" i="5"/>
  <c r="AD1502" i="5"/>
  <c r="AD1503" i="5"/>
  <c r="AD1504" i="5"/>
  <c r="AD1505" i="5"/>
  <c r="AD1506" i="5"/>
  <c r="AD1507" i="5"/>
  <c r="AD1508" i="5"/>
  <c r="AD1509" i="5"/>
  <c r="AD1510" i="5"/>
  <c r="AD1511" i="5"/>
  <c r="AD1512" i="5"/>
  <c r="AD1513" i="5"/>
  <c r="AD1514" i="5"/>
  <c r="AD1515" i="5"/>
  <c r="AD1516" i="5"/>
  <c r="AD1517" i="5"/>
  <c r="AD1518" i="5"/>
  <c r="AD1519" i="5"/>
  <c r="AD1520" i="5"/>
  <c r="AD1521" i="5"/>
  <c r="AD1522" i="5"/>
  <c r="AD1523" i="5"/>
  <c r="AD1524" i="5"/>
  <c r="AD1525" i="5"/>
  <c r="AD1526" i="5"/>
  <c r="AD1527" i="5"/>
  <c r="AD1528" i="5"/>
  <c r="AD1529" i="5"/>
  <c r="AD1530" i="5"/>
  <c r="AD1531" i="5"/>
  <c r="AD1532" i="5"/>
  <c r="AD1533" i="5"/>
  <c r="AD1534" i="5"/>
  <c r="AD1535" i="5"/>
  <c r="AD1536" i="5"/>
  <c r="AD1537" i="5"/>
  <c r="AD1538" i="5"/>
  <c r="AD1539" i="5"/>
  <c r="AD1540" i="5"/>
  <c r="AD1541" i="5"/>
  <c r="AD1542" i="5"/>
  <c r="AD1543" i="5"/>
  <c r="AD1544" i="5"/>
  <c r="AD1545" i="5"/>
  <c r="AD1546" i="5"/>
  <c r="AD1547" i="5"/>
  <c r="AD1548" i="5"/>
  <c r="AD1549" i="5"/>
  <c r="AD1550" i="5"/>
  <c r="AD1551" i="5"/>
  <c r="AD1552" i="5"/>
  <c r="AD1553" i="5"/>
  <c r="AD1554" i="5"/>
  <c r="AD1555" i="5"/>
  <c r="AD1556" i="5"/>
  <c r="AD1557" i="5"/>
  <c r="AD1558" i="5"/>
  <c r="AD1559" i="5"/>
  <c r="AD1560" i="5"/>
  <c r="AD1561" i="5"/>
  <c r="AD1562" i="5"/>
  <c r="AD1563" i="5"/>
  <c r="AD1564" i="5"/>
  <c r="AD1565" i="5"/>
  <c r="AD1566" i="5"/>
  <c r="AD1567" i="5"/>
  <c r="AD1568" i="5"/>
  <c r="AD1569" i="5"/>
  <c r="AD1570" i="5"/>
  <c r="AD1571" i="5"/>
  <c r="AD1572" i="5"/>
  <c r="AD1573" i="5"/>
  <c r="AD1574" i="5"/>
  <c r="AD1575" i="5"/>
  <c r="AD1576" i="5"/>
  <c r="AD1577" i="5"/>
  <c r="AD1578" i="5"/>
  <c r="AD1579" i="5"/>
  <c r="AD1580" i="5"/>
  <c r="AD1581" i="5"/>
  <c r="AD1582" i="5"/>
  <c r="AD1583" i="5"/>
  <c r="AD1584" i="5"/>
  <c r="AD1585" i="5"/>
  <c r="AD1586" i="5"/>
  <c r="AD1587" i="5"/>
  <c r="AD1588" i="5"/>
  <c r="AD1589" i="5"/>
  <c r="AD1590" i="5"/>
  <c r="AD1591" i="5"/>
  <c r="AD1592" i="5"/>
  <c r="AD1593" i="5"/>
  <c r="AD1594" i="5"/>
  <c r="AD1595" i="5"/>
  <c r="AD1596" i="5"/>
  <c r="AD1597" i="5"/>
  <c r="AD1598" i="5"/>
  <c r="AD1599" i="5"/>
  <c r="AD1600" i="5"/>
  <c r="AD1601" i="5"/>
  <c r="AD1602" i="5"/>
  <c r="AD1603" i="5"/>
  <c r="AD1604" i="5"/>
  <c r="AD1605" i="5"/>
  <c r="AD1606" i="5"/>
  <c r="AD1607" i="5"/>
  <c r="AD1608" i="5"/>
  <c r="AD1609" i="5"/>
  <c r="AD1610" i="5"/>
  <c r="AD1611" i="5"/>
  <c r="AD1612" i="5"/>
  <c r="AD1613" i="5"/>
  <c r="AD1614" i="5"/>
  <c r="AD1615" i="5"/>
  <c r="AD1616" i="5"/>
  <c r="AD1617" i="5"/>
  <c r="AD1618" i="5"/>
  <c r="AD1619" i="5"/>
  <c r="AD1620" i="5"/>
  <c r="AD1621" i="5"/>
  <c r="AD1622" i="5"/>
  <c r="AD1623" i="5"/>
  <c r="AD1624" i="5"/>
  <c r="AD1625" i="5"/>
  <c r="AD1626" i="5"/>
  <c r="AD1627" i="5"/>
  <c r="AD1628" i="5"/>
  <c r="AD1629" i="5"/>
  <c r="AD1630" i="5"/>
  <c r="AD1631" i="5"/>
  <c r="AD1632" i="5"/>
  <c r="AD1633" i="5"/>
  <c r="AD1634" i="5"/>
  <c r="AD1635" i="5"/>
  <c r="AD1636" i="5"/>
  <c r="AD1637" i="5"/>
  <c r="AD1638" i="5"/>
  <c r="AD1639" i="5"/>
  <c r="AD1640" i="5"/>
  <c r="AD1641" i="5"/>
  <c r="AD1642" i="5"/>
  <c r="AD1643" i="5"/>
  <c r="AD1644" i="5"/>
  <c r="AD1645" i="5"/>
  <c r="AD1646" i="5"/>
  <c r="AD1647" i="5"/>
  <c r="AD1648" i="5"/>
  <c r="AD1649" i="5"/>
  <c r="AD1650" i="5"/>
  <c r="AD1651" i="5"/>
  <c r="AD1652" i="5"/>
  <c r="AD1653" i="5"/>
  <c r="AD1654" i="5"/>
  <c r="AD1655" i="5"/>
  <c r="AD1656" i="5"/>
  <c r="AD1657" i="5"/>
  <c r="AD1658" i="5"/>
  <c r="AD1659" i="5"/>
  <c r="AD1660" i="5"/>
  <c r="AD1661" i="5"/>
  <c r="AD1662" i="5"/>
  <c r="AD1663" i="5"/>
  <c r="AD1664" i="5"/>
  <c r="AD1665" i="5"/>
  <c r="AD1666" i="5"/>
  <c r="AD1667" i="5"/>
  <c r="AD1668" i="5"/>
  <c r="AD1669" i="5"/>
  <c r="AD1670" i="5"/>
  <c r="AD1671" i="5"/>
  <c r="AD1672" i="5"/>
  <c r="AD1673" i="5"/>
  <c r="AD1674" i="5"/>
  <c r="AD1675" i="5"/>
  <c r="AD1676" i="5"/>
  <c r="AD1677" i="5"/>
  <c r="AD1678" i="5"/>
  <c r="AD1679" i="5"/>
  <c r="AD1680" i="5"/>
  <c r="AD1681" i="5"/>
  <c r="AD1682" i="5"/>
  <c r="AD1683" i="5"/>
  <c r="AD1684" i="5"/>
  <c r="AD1685" i="5"/>
  <c r="AD1686" i="5"/>
  <c r="AD1687" i="5"/>
  <c r="AD1688" i="5"/>
  <c r="AD1689" i="5"/>
  <c r="AD1690" i="5"/>
  <c r="AD1691" i="5"/>
  <c r="AD1692" i="5"/>
  <c r="AD1693" i="5"/>
  <c r="AD1694" i="5"/>
  <c r="AD1695" i="5"/>
  <c r="AD1696" i="5"/>
  <c r="AD1697" i="5"/>
  <c r="AD1698" i="5"/>
  <c r="AD1699" i="5"/>
  <c r="AD1700" i="5"/>
  <c r="AD1701" i="5"/>
  <c r="AD1702" i="5"/>
  <c r="AD1703" i="5"/>
  <c r="AD1704" i="5"/>
  <c r="AD1705" i="5"/>
  <c r="AD1706" i="5"/>
  <c r="AD1707" i="5"/>
  <c r="AD1708" i="5"/>
  <c r="AD1709" i="5"/>
  <c r="AD1710" i="5"/>
  <c r="AD1711" i="5"/>
  <c r="AD1712" i="5"/>
  <c r="AD1713" i="5"/>
  <c r="AD1714" i="5"/>
  <c r="AD1715" i="5"/>
  <c r="AD1716" i="5"/>
  <c r="AD1717" i="5"/>
  <c r="AD1718" i="5"/>
  <c r="AD1719" i="5"/>
  <c r="AD1720" i="5"/>
  <c r="AD1721" i="5"/>
  <c r="AD1722" i="5"/>
  <c r="AD1723" i="5"/>
  <c r="AD1724" i="5"/>
  <c r="AD1725" i="5"/>
  <c r="AD1726" i="5"/>
  <c r="AD1727" i="5"/>
  <c r="AD1728" i="5"/>
  <c r="AD1729" i="5"/>
  <c r="AD1730" i="5"/>
  <c r="AD1731" i="5"/>
  <c r="AD1732" i="5"/>
  <c r="AD1733" i="5"/>
  <c r="AD1734" i="5"/>
  <c r="AD1735" i="5"/>
  <c r="AD1736" i="5"/>
  <c r="AD1737" i="5"/>
  <c r="AD1738" i="5"/>
  <c r="AD1739" i="5"/>
  <c r="AD1740" i="5"/>
  <c r="AD1741" i="5"/>
  <c r="AD1742" i="5"/>
  <c r="AD1743" i="5"/>
  <c r="AD1744" i="5"/>
  <c r="AD1745" i="5"/>
  <c r="AD1746" i="5"/>
  <c r="AD1747" i="5"/>
  <c r="AD1748" i="5"/>
  <c r="AD1749" i="5"/>
  <c r="AD1750" i="5"/>
  <c r="AD1751" i="5"/>
  <c r="AD1752" i="5"/>
  <c r="AD1753" i="5"/>
  <c r="AD1754" i="5"/>
  <c r="AD1755" i="5"/>
  <c r="AD1756" i="5"/>
  <c r="AD1757" i="5"/>
  <c r="AD1758" i="5"/>
  <c r="AD1759" i="5"/>
  <c r="AD1760" i="5"/>
  <c r="AD1761" i="5"/>
  <c r="AD1762" i="5"/>
  <c r="AD1763" i="5"/>
  <c r="AD1764" i="5"/>
  <c r="AD1765" i="5"/>
  <c r="AD1766" i="5"/>
  <c r="AD1767" i="5"/>
  <c r="AD1768" i="5"/>
  <c r="AD1769" i="5"/>
  <c r="AD1770" i="5"/>
  <c r="AD1771" i="5"/>
  <c r="AD1772" i="5"/>
  <c r="AD1773" i="5"/>
  <c r="AD1774" i="5"/>
  <c r="AD1775" i="5"/>
  <c r="AD1776" i="5"/>
  <c r="AD1777" i="5"/>
  <c r="AD1778" i="5"/>
  <c r="AD1779" i="5"/>
  <c r="AD1780" i="5"/>
  <c r="AD1781" i="5"/>
  <c r="AD1782" i="5"/>
  <c r="AD1783" i="5"/>
  <c r="AD1784" i="5"/>
  <c r="AD1785" i="5"/>
  <c r="AD1786" i="5"/>
  <c r="AD1787" i="5"/>
  <c r="AD1788" i="5"/>
  <c r="AD1789" i="5"/>
  <c r="AD1790" i="5"/>
  <c r="AD1791" i="5"/>
  <c r="AD1792" i="5"/>
  <c r="AD1793" i="5"/>
  <c r="AD1794" i="5"/>
  <c r="AD1795" i="5"/>
  <c r="AD1796" i="5"/>
  <c r="AD1797" i="5"/>
  <c r="AD1798" i="5"/>
  <c r="AD1799" i="5"/>
  <c r="AD1800" i="5"/>
  <c r="AD1801" i="5"/>
  <c r="AD1802" i="5"/>
  <c r="AD1803" i="5"/>
  <c r="AD1804" i="5"/>
  <c r="AD1805" i="5"/>
  <c r="AD1806" i="5"/>
  <c r="AD1807" i="5"/>
  <c r="AD1808" i="5"/>
  <c r="AD1809" i="5"/>
  <c r="AD1810" i="5"/>
  <c r="AD1811" i="5"/>
  <c r="AD1812" i="5"/>
  <c r="AD1813" i="5"/>
  <c r="AD1814" i="5"/>
  <c r="AD1815" i="5"/>
  <c r="AD1816" i="5"/>
  <c r="AD1817" i="5"/>
  <c r="AD1818" i="5"/>
  <c r="AD1819" i="5"/>
  <c r="AD1820" i="5"/>
  <c r="AD1821" i="5"/>
  <c r="AD1822" i="5"/>
  <c r="AD1823" i="5"/>
  <c r="AD1824" i="5"/>
  <c r="AD1825" i="5"/>
  <c r="AD1826" i="5"/>
  <c r="AD1827" i="5"/>
  <c r="AD1828" i="5"/>
  <c r="AD1829" i="5"/>
  <c r="AD1830" i="5"/>
  <c r="AD1831" i="5"/>
  <c r="AD1832" i="5"/>
  <c r="AD1833" i="5"/>
  <c r="AD1834" i="5"/>
  <c r="AD1835" i="5"/>
  <c r="AD1836" i="5"/>
  <c r="AD1837" i="5"/>
  <c r="AD1838" i="5"/>
  <c r="AD1839" i="5"/>
  <c r="AD1840" i="5"/>
  <c r="AD1841" i="5"/>
  <c r="AD1842" i="5"/>
  <c r="AD1843" i="5"/>
  <c r="AD1844" i="5"/>
  <c r="AD1845" i="5"/>
  <c r="AD1846" i="5"/>
  <c r="AD1847" i="5"/>
  <c r="AD1848" i="5"/>
  <c r="AD1849" i="5"/>
  <c r="AD1850" i="5"/>
  <c r="AD1851" i="5"/>
  <c r="AD1852" i="5"/>
  <c r="AD1853" i="5"/>
  <c r="AD1854" i="5"/>
  <c r="AD1855" i="5"/>
  <c r="AD1856" i="5"/>
  <c r="AD1857" i="5"/>
  <c r="AD1858" i="5"/>
  <c r="AD1859" i="5"/>
  <c r="AD1860" i="5"/>
  <c r="AD1861" i="5"/>
  <c r="AD1862" i="5"/>
  <c r="AD1863" i="5"/>
  <c r="AD1864" i="5"/>
  <c r="AD1865" i="5"/>
  <c r="AD1866" i="5"/>
  <c r="AD1867" i="5"/>
  <c r="AD1868" i="5"/>
  <c r="AD1869" i="5"/>
  <c r="AD1870" i="5"/>
  <c r="AD1871" i="5"/>
  <c r="AD1872" i="5"/>
  <c r="AD1873" i="5"/>
  <c r="AD1874" i="5"/>
  <c r="AD1875" i="5"/>
  <c r="AD1876" i="5"/>
  <c r="AD1877" i="5"/>
  <c r="AD1878" i="5"/>
  <c r="AD1879" i="5"/>
  <c r="AD1880" i="5"/>
  <c r="AD1881" i="5"/>
  <c r="AD1882" i="5"/>
  <c r="AD1883" i="5"/>
  <c r="AD1884" i="5"/>
  <c r="AD1885" i="5"/>
  <c r="AD1886" i="5"/>
  <c r="AD1887" i="5"/>
  <c r="AD1888" i="5"/>
  <c r="AD1889" i="5"/>
  <c r="AD1890" i="5"/>
  <c r="AD1891" i="5"/>
  <c r="AD1892" i="5"/>
  <c r="AD1893" i="5"/>
  <c r="AD1894" i="5"/>
  <c r="AD1895" i="5"/>
  <c r="AD1896" i="5"/>
  <c r="AD1897" i="5"/>
  <c r="AD1898" i="5"/>
  <c r="AD1899" i="5"/>
  <c r="AD1900" i="5"/>
  <c r="AD1901" i="5"/>
  <c r="AD1902" i="5"/>
  <c r="AD1903" i="5"/>
  <c r="AD1904" i="5"/>
  <c r="AD1905" i="5"/>
  <c r="AD1906" i="5"/>
  <c r="AD1907" i="5"/>
  <c r="AD1908" i="5"/>
  <c r="AD1909" i="5"/>
  <c r="AD1910" i="5"/>
  <c r="AD1911" i="5"/>
  <c r="AD1912" i="5"/>
  <c r="AD1913" i="5"/>
  <c r="AD1914" i="5"/>
  <c r="AD1915" i="5"/>
  <c r="AD1916" i="5"/>
  <c r="AD1917" i="5"/>
  <c r="AD1918" i="5"/>
  <c r="AD1919" i="5"/>
  <c r="AD1920" i="5"/>
  <c r="AD1921" i="5"/>
  <c r="AD1922" i="5"/>
  <c r="AD1923" i="5"/>
  <c r="AD1924" i="5"/>
  <c r="AD1925" i="5"/>
  <c r="AD1926" i="5"/>
  <c r="AD1927" i="5"/>
  <c r="AD1928" i="5"/>
  <c r="AD1929" i="5"/>
  <c r="AD1930" i="5"/>
  <c r="AD1931" i="5"/>
  <c r="AD1932" i="5"/>
  <c r="AD1933" i="5"/>
  <c r="AD1934" i="5"/>
  <c r="AD1935" i="5"/>
  <c r="AD1936" i="5"/>
  <c r="AD1937" i="5"/>
  <c r="AD1938" i="5"/>
  <c r="AD1939" i="5"/>
  <c r="AD1940" i="5"/>
  <c r="AD1941" i="5"/>
  <c r="AD1942" i="5"/>
  <c r="AD1943" i="5"/>
  <c r="AD1944" i="5"/>
  <c r="AD1945" i="5"/>
  <c r="AD1946" i="5"/>
  <c r="AD1947" i="5"/>
  <c r="AD1948" i="5"/>
  <c r="AD1949" i="5"/>
  <c r="AD1950" i="5"/>
  <c r="AD1951" i="5"/>
  <c r="AD1952" i="5"/>
  <c r="AD1953" i="5"/>
  <c r="AD1954" i="5"/>
  <c r="AD1955" i="5"/>
  <c r="AD1956" i="5"/>
  <c r="AD1957" i="5"/>
  <c r="AD1958" i="5"/>
  <c r="AD1959" i="5"/>
  <c r="AD1960" i="5"/>
  <c r="AD1961" i="5"/>
  <c r="AD1962" i="5"/>
  <c r="AD1963" i="5"/>
  <c r="AD1964" i="5"/>
  <c r="AD1965" i="5"/>
  <c r="AD1966" i="5"/>
  <c r="AD1967" i="5"/>
  <c r="AD1968" i="5"/>
  <c r="AD1969" i="5"/>
  <c r="AD1970" i="5"/>
  <c r="AD1971" i="5"/>
  <c r="AD1972" i="5"/>
  <c r="AD1973" i="5"/>
  <c r="AD1974" i="5"/>
  <c r="AD1975" i="5"/>
  <c r="AD1976" i="5"/>
  <c r="AD1977" i="5"/>
  <c r="AD1978" i="5"/>
  <c r="AD1979" i="5"/>
  <c r="AD1980" i="5"/>
  <c r="AD1981" i="5"/>
  <c r="AD1982" i="5"/>
  <c r="AD1983" i="5"/>
  <c r="AD1984" i="5"/>
  <c r="AD1985" i="5"/>
  <c r="AD1986" i="5"/>
  <c r="AD1987" i="5"/>
  <c r="AD1988" i="5"/>
  <c r="AD1989" i="5"/>
  <c r="AD1990" i="5"/>
  <c r="AD1991" i="5"/>
  <c r="AD1992" i="5"/>
  <c r="AD1993" i="5"/>
  <c r="AD1994" i="5"/>
  <c r="AD1995" i="5"/>
  <c r="AD1996" i="5"/>
  <c r="AD1997" i="5"/>
  <c r="AD1998" i="5"/>
  <c r="AD1999" i="5"/>
  <c r="AD2000" i="5"/>
  <c r="AD2001" i="5"/>
  <c r="AD2002" i="5"/>
  <c r="AD2003" i="5"/>
  <c r="AD2004" i="5"/>
  <c r="AD2005" i="5"/>
  <c r="AD2006" i="5"/>
  <c r="AD2007" i="5"/>
  <c r="AD2008" i="5"/>
  <c r="AD2009" i="5"/>
  <c r="E2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M10" i="4"/>
  <c r="M11" i="4"/>
  <c r="G14" i="4"/>
  <c r="H14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O58" i="4"/>
  <c r="P58" i="4"/>
  <c r="Q58" i="4"/>
  <c r="S58" i="4"/>
  <c r="T58" i="4"/>
  <c r="K59" i="4"/>
  <c r="L59" i="4"/>
  <c r="M59" i="4"/>
  <c r="N59" i="4"/>
  <c r="O59" i="4"/>
  <c r="P59" i="4"/>
  <c r="Q59" i="4"/>
  <c r="S59" i="4"/>
  <c r="T59" i="4"/>
  <c r="K60" i="4"/>
  <c r="L60" i="4"/>
  <c r="M60" i="4"/>
  <c r="N60" i="4"/>
  <c r="O60" i="4"/>
  <c r="P60" i="4"/>
  <c r="Q60" i="4"/>
  <c r="S60" i="4"/>
  <c r="T60" i="4"/>
  <c r="K61" i="4"/>
  <c r="L61" i="4"/>
  <c r="M61" i="4"/>
  <c r="N61" i="4"/>
  <c r="O61" i="4"/>
  <c r="P61" i="4"/>
  <c r="Q61" i="4"/>
  <c r="S61" i="4"/>
  <c r="T61" i="4"/>
  <c r="K62" i="4"/>
  <c r="L62" i="4"/>
  <c r="M62" i="4"/>
  <c r="N62" i="4"/>
  <c r="O62" i="4"/>
  <c r="P62" i="4"/>
  <c r="Q62" i="4"/>
  <c r="S62" i="4"/>
  <c r="T62" i="4"/>
  <c r="K63" i="4"/>
  <c r="L63" i="4"/>
  <c r="M63" i="4"/>
  <c r="N63" i="4"/>
  <c r="O63" i="4"/>
  <c r="P63" i="4"/>
  <c r="Q63" i="4"/>
  <c r="S63" i="4"/>
  <c r="T63" i="4"/>
  <c r="K64" i="4"/>
  <c r="L64" i="4"/>
  <c r="M64" i="4"/>
  <c r="N64" i="4"/>
  <c r="O64" i="4"/>
  <c r="P64" i="4"/>
  <c r="Q64" i="4"/>
  <c r="S64" i="4"/>
  <c r="T64" i="4"/>
  <c r="K65" i="4"/>
  <c r="L65" i="4"/>
  <c r="M65" i="4"/>
  <c r="N65" i="4"/>
  <c r="O65" i="4"/>
  <c r="P65" i="4"/>
  <c r="Q65" i="4"/>
  <c r="S65" i="4"/>
  <c r="T65" i="4"/>
  <c r="K66" i="4"/>
  <c r="L66" i="4"/>
  <c r="M66" i="4"/>
  <c r="N66" i="4"/>
  <c r="O66" i="4"/>
  <c r="P66" i="4"/>
  <c r="Q66" i="4"/>
  <c r="S66" i="4"/>
  <c r="T66" i="4"/>
  <c r="K67" i="4"/>
  <c r="L67" i="4"/>
  <c r="M67" i="4"/>
  <c r="N67" i="4"/>
  <c r="O67" i="4"/>
  <c r="P67" i="4"/>
  <c r="Q67" i="4"/>
  <c r="S67" i="4"/>
  <c r="T67" i="4"/>
  <c r="K68" i="4"/>
  <c r="L68" i="4"/>
  <c r="M68" i="4"/>
  <c r="N68" i="4"/>
  <c r="O68" i="4"/>
  <c r="P68" i="4"/>
  <c r="Q68" i="4"/>
  <c r="S68" i="4"/>
  <c r="T68" i="4"/>
  <c r="K69" i="4"/>
  <c r="L69" i="4"/>
  <c r="M69" i="4"/>
  <c r="N69" i="4"/>
  <c r="O69" i="4"/>
  <c r="P69" i="4"/>
  <c r="Q69" i="4"/>
  <c r="S69" i="4"/>
  <c r="T69" i="4"/>
  <c r="K70" i="4"/>
  <c r="L70" i="4"/>
  <c r="M70" i="4"/>
  <c r="N70" i="4"/>
  <c r="O70" i="4"/>
  <c r="P70" i="4"/>
  <c r="Q70" i="4"/>
  <c r="S70" i="4"/>
  <c r="T70" i="4"/>
  <c r="K71" i="4"/>
  <c r="L71" i="4"/>
  <c r="M71" i="4"/>
  <c r="N71" i="4"/>
  <c r="O71" i="4"/>
  <c r="P71" i="4"/>
  <c r="Q71" i="4"/>
  <c r="S71" i="4"/>
  <c r="T71" i="4"/>
  <c r="K72" i="4"/>
  <c r="L72" i="4"/>
  <c r="M72" i="4"/>
  <c r="N72" i="4"/>
  <c r="O72" i="4"/>
  <c r="P72" i="4"/>
  <c r="Q72" i="4"/>
  <c r="S72" i="4"/>
  <c r="T72" i="4"/>
  <c r="K73" i="4"/>
  <c r="L73" i="4"/>
  <c r="M73" i="4"/>
  <c r="N73" i="4"/>
  <c r="O73" i="4"/>
  <c r="P73" i="4"/>
  <c r="Q73" i="4"/>
  <c r="S73" i="4"/>
  <c r="T73" i="4"/>
  <c r="K74" i="4"/>
  <c r="L74" i="4"/>
  <c r="M74" i="4"/>
  <c r="N74" i="4"/>
  <c r="O74" i="4"/>
  <c r="P74" i="4"/>
  <c r="Q74" i="4"/>
  <c r="S74" i="4"/>
  <c r="T74" i="4"/>
  <c r="K75" i="4"/>
  <c r="L75" i="4"/>
  <c r="M75" i="4"/>
  <c r="N75" i="4"/>
  <c r="O75" i="4"/>
  <c r="P75" i="4"/>
  <c r="Q75" i="4"/>
  <c r="S75" i="4"/>
  <c r="T75" i="4"/>
  <c r="K76" i="4"/>
  <c r="L76" i="4"/>
  <c r="M76" i="4"/>
  <c r="N76" i="4"/>
  <c r="O76" i="4"/>
  <c r="P76" i="4"/>
  <c r="Q76" i="4"/>
  <c r="S76" i="4"/>
  <c r="T76" i="4"/>
  <c r="K77" i="4"/>
  <c r="L77" i="4"/>
  <c r="M77" i="4"/>
  <c r="N77" i="4"/>
  <c r="O77" i="4"/>
  <c r="P77" i="4"/>
  <c r="Q77" i="4"/>
  <c r="S77" i="4"/>
  <c r="T77" i="4"/>
  <c r="K78" i="4"/>
  <c r="L78" i="4"/>
  <c r="M78" i="4"/>
  <c r="N78" i="4"/>
  <c r="O78" i="4"/>
  <c r="P78" i="4"/>
  <c r="Q78" i="4"/>
  <c r="S78" i="4"/>
  <c r="T78" i="4"/>
  <c r="K79" i="4"/>
  <c r="L79" i="4"/>
  <c r="M79" i="4"/>
  <c r="N79" i="4"/>
  <c r="O79" i="4"/>
  <c r="P79" i="4"/>
  <c r="Q79" i="4"/>
  <c r="S79" i="4"/>
  <c r="T79" i="4"/>
  <c r="K80" i="4"/>
  <c r="L80" i="4"/>
  <c r="M80" i="4"/>
  <c r="N80" i="4"/>
  <c r="O80" i="4"/>
  <c r="P80" i="4"/>
  <c r="Q80" i="4"/>
  <c r="S80" i="4"/>
  <c r="T80" i="4"/>
  <c r="K81" i="4"/>
  <c r="L81" i="4"/>
  <c r="M81" i="4"/>
  <c r="N81" i="4"/>
  <c r="O81" i="4"/>
  <c r="P81" i="4"/>
  <c r="Q81" i="4"/>
  <c r="S81" i="4"/>
  <c r="T81" i="4"/>
  <c r="K82" i="4"/>
  <c r="L82" i="4"/>
  <c r="M82" i="4"/>
  <c r="N82" i="4"/>
  <c r="O82" i="4"/>
  <c r="P82" i="4"/>
  <c r="Q82" i="4"/>
  <c r="S82" i="4"/>
  <c r="T82" i="4"/>
  <c r="K83" i="4"/>
  <c r="L83" i="4"/>
  <c r="M83" i="4"/>
  <c r="N83" i="4"/>
  <c r="O83" i="4"/>
  <c r="P83" i="4"/>
  <c r="Q83" i="4"/>
  <c r="S83" i="4"/>
  <c r="T83" i="4"/>
  <c r="K84" i="4"/>
  <c r="L84" i="4"/>
  <c r="M84" i="4"/>
  <c r="N84" i="4"/>
  <c r="O84" i="4"/>
  <c r="P84" i="4"/>
  <c r="Q84" i="4"/>
  <c r="S84" i="4"/>
  <c r="T84" i="4"/>
  <c r="K85" i="4"/>
  <c r="L85" i="4"/>
  <c r="M85" i="4"/>
  <c r="N85" i="4"/>
  <c r="O85" i="4"/>
  <c r="P85" i="4"/>
  <c r="Q85" i="4"/>
  <c r="S85" i="4"/>
  <c r="T85" i="4"/>
  <c r="K86" i="4"/>
  <c r="L86" i="4"/>
  <c r="M86" i="4"/>
  <c r="N86" i="4"/>
  <c r="O86" i="4"/>
  <c r="P86" i="4"/>
  <c r="Q86" i="4"/>
  <c r="S86" i="4"/>
  <c r="T86" i="4"/>
  <c r="K87" i="4"/>
  <c r="L87" i="4"/>
  <c r="M87" i="4"/>
  <c r="N87" i="4"/>
  <c r="O87" i="4"/>
  <c r="P87" i="4"/>
  <c r="Q87" i="4"/>
  <c r="S87" i="4"/>
  <c r="T87" i="4"/>
  <c r="K88" i="4"/>
  <c r="L88" i="4"/>
  <c r="M88" i="4"/>
  <c r="N88" i="4"/>
  <c r="O88" i="4"/>
  <c r="P88" i="4"/>
  <c r="Q88" i="4"/>
  <c r="S88" i="4"/>
  <c r="T88" i="4"/>
  <c r="K89" i="4"/>
  <c r="L89" i="4"/>
  <c r="M89" i="4"/>
  <c r="N89" i="4"/>
  <c r="O89" i="4"/>
  <c r="P89" i="4"/>
  <c r="Q89" i="4"/>
  <c r="S89" i="4"/>
  <c r="T89" i="4"/>
  <c r="K90" i="4"/>
  <c r="L90" i="4"/>
  <c r="M90" i="4"/>
  <c r="N90" i="4"/>
  <c r="O90" i="4"/>
  <c r="P90" i="4"/>
  <c r="Q90" i="4"/>
  <c r="S90" i="4"/>
  <c r="T90" i="4"/>
  <c r="K91" i="4"/>
  <c r="L91" i="4"/>
  <c r="M91" i="4"/>
  <c r="N91" i="4"/>
  <c r="O91" i="4"/>
  <c r="P91" i="4"/>
  <c r="Q91" i="4"/>
  <c r="S91" i="4"/>
  <c r="T91" i="4"/>
  <c r="K92" i="4"/>
  <c r="L92" i="4"/>
  <c r="M92" i="4"/>
  <c r="N92" i="4"/>
  <c r="O92" i="4"/>
  <c r="P92" i="4"/>
  <c r="Q92" i="4"/>
  <c r="S92" i="4"/>
  <c r="T92" i="4"/>
  <c r="K93" i="4"/>
  <c r="L93" i="4"/>
  <c r="M93" i="4"/>
  <c r="N93" i="4"/>
  <c r="O93" i="4"/>
  <c r="P93" i="4"/>
  <c r="Q93" i="4"/>
  <c r="S93" i="4"/>
  <c r="T93" i="4"/>
  <c r="K94" i="4"/>
  <c r="L94" i="4"/>
  <c r="M94" i="4"/>
  <c r="N94" i="4"/>
  <c r="O94" i="4"/>
  <c r="P94" i="4"/>
  <c r="Q94" i="4"/>
  <c r="S94" i="4"/>
  <c r="T94" i="4"/>
  <c r="K95" i="4"/>
  <c r="L95" i="4"/>
  <c r="M95" i="4"/>
  <c r="N95" i="4"/>
  <c r="O95" i="4"/>
  <c r="P95" i="4"/>
  <c r="Q95" i="4"/>
  <c r="S95" i="4"/>
  <c r="T95" i="4"/>
  <c r="K96" i="4"/>
  <c r="L96" i="4"/>
  <c r="M96" i="4"/>
  <c r="N96" i="4"/>
  <c r="O96" i="4"/>
  <c r="P96" i="4"/>
  <c r="Q96" i="4"/>
  <c r="S96" i="4"/>
  <c r="T96" i="4"/>
  <c r="K97" i="4"/>
  <c r="L97" i="4"/>
  <c r="M97" i="4"/>
  <c r="N97" i="4"/>
  <c r="K98" i="4"/>
  <c r="L98" i="4"/>
  <c r="M98" i="4"/>
  <c r="N98" i="4"/>
  <c r="K99" i="4"/>
  <c r="L99" i="4"/>
  <c r="M99" i="4"/>
  <c r="N99" i="4"/>
  <c r="K100" i="4"/>
  <c r="L100" i="4"/>
  <c r="M100" i="4"/>
  <c r="N100" i="4"/>
  <c r="K101" i="4"/>
  <c r="L101" i="4"/>
  <c r="M101" i="4"/>
  <c r="N101" i="4"/>
  <c r="K102" i="4"/>
  <c r="L102" i="4"/>
  <c r="M102" i="4"/>
  <c r="N102" i="4"/>
  <c r="K103" i="4"/>
  <c r="L103" i="4"/>
  <c r="M103" i="4"/>
  <c r="N103" i="4"/>
  <c r="K104" i="4"/>
  <c r="L104" i="4"/>
  <c r="M104" i="4"/>
  <c r="N104" i="4"/>
  <c r="K105" i="4"/>
  <c r="L105" i="4"/>
  <c r="M105" i="4"/>
  <c r="N105" i="4"/>
  <c r="K106" i="4"/>
  <c r="L106" i="4"/>
  <c r="M106" i="4"/>
  <c r="N106" i="4"/>
  <c r="K107" i="4"/>
  <c r="L107" i="4"/>
  <c r="M107" i="4"/>
  <c r="N107" i="4"/>
  <c r="K108" i="4"/>
  <c r="L108" i="4"/>
  <c r="M108" i="4"/>
  <c r="N108" i="4"/>
  <c r="K109" i="4"/>
  <c r="L109" i="4"/>
  <c r="M109" i="4"/>
  <c r="N109" i="4"/>
  <c r="K110" i="4"/>
  <c r="L110" i="4"/>
  <c r="M110" i="4"/>
  <c r="N110" i="4"/>
  <c r="K111" i="4"/>
  <c r="L111" i="4"/>
  <c r="M111" i="4"/>
  <c r="N111" i="4"/>
  <c r="K112" i="4"/>
  <c r="L112" i="4"/>
  <c r="M112" i="4"/>
  <c r="N112" i="4"/>
  <c r="K113" i="4"/>
  <c r="L113" i="4"/>
  <c r="M113" i="4"/>
  <c r="N113" i="4"/>
  <c r="K114" i="4"/>
  <c r="L114" i="4"/>
  <c r="M114" i="4"/>
  <c r="N114" i="4"/>
  <c r="K115" i="4"/>
  <c r="L115" i="4"/>
  <c r="M115" i="4"/>
  <c r="N115" i="4"/>
  <c r="K116" i="4"/>
  <c r="L116" i="4"/>
  <c r="M116" i="4"/>
  <c r="N116" i="4"/>
  <c r="K117" i="4"/>
  <c r="L117" i="4"/>
  <c r="M117" i="4"/>
  <c r="N117" i="4"/>
  <c r="K118" i="4"/>
  <c r="L118" i="4"/>
  <c r="M118" i="4"/>
  <c r="N118" i="4"/>
  <c r="K119" i="4"/>
  <c r="L119" i="4"/>
  <c r="M119" i="4"/>
  <c r="N119" i="4"/>
  <c r="K120" i="4"/>
  <c r="L120" i="4"/>
  <c r="M120" i="4"/>
  <c r="N120" i="4"/>
  <c r="K121" i="4"/>
  <c r="L121" i="4"/>
  <c r="M121" i="4"/>
  <c r="N121" i="4"/>
  <c r="K122" i="4"/>
  <c r="L122" i="4"/>
  <c r="M122" i="4"/>
  <c r="N122" i="4"/>
  <c r="K123" i="4"/>
  <c r="L123" i="4"/>
  <c r="M123" i="4"/>
  <c r="N123" i="4"/>
  <c r="K124" i="4"/>
  <c r="L124" i="4"/>
  <c r="M124" i="4"/>
  <c r="N124" i="4"/>
  <c r="K125" i="4"/>
  <c r="L125" i="4"/>
  <c r="M125" i="4"/>
  <c r="N125" i="4"/>
  <c r="K126" i="4"/>
  <c r="L126" i="4"/>
  <c r="M126" i="4"/>
  <c r="N126" i="4"/>
  <c r="K127" i="4"/>
  <c r="L127" i="4"/>
  <c r="M127" i="4"/>
  <c r="N127" i="4"/>
  <c r="K128" i="4"/>
  <c r="L128" i="4"/>
  <c r="M128" i="4"/>
  <c r="N128" i="4"/>
  <c r="K129" i="4"/>
  <c r="L129" i="4"/>
  <c r="M129" i="4"/>
  <c r="N129" i="4"/>
  <c r="K130" i="4"/>
  <c r="L130" i="4"/>
  <c r="M130" i="4"/>
  <c r="N130" i="4"/>
  <c r="K131" i="4"/>
  <c r="L131" i="4"/>
  <c r="M131" i="4"/>
  <c r="N131" i="4"/>
  <c r="K132" i="4"/>
  <c r="L132" i="4"/>
  <c r="M132" i="4"/>
  <c r="N132" i="4"/>
  <c r="K133" i="4"/>
  <c r="L133" i="4"/>
  <c r="M133" i="4"/>
  <c r="N133" i="4"/>
  <c r="K134" i="4"/>
  <c r="L134" i="4"/>
  <c r="M134" i="4"/>
  <c r="N134" i="4"/>
  <c r="K135" i="4"/>
  <c r="L135" i="4"/>
  <c r="M135" i="4"/>
  <c r="N135" i="4"/>
  <c r="K136" i="4"/>
  <c r="L136" i="4"/>
  <c r="M136" i="4"/>
  <c r="N136" i="4"/>
  <c r="K137" i="4"/>
  <c r="L137" i="4"/>
  <c r="M137" i="4"/>
  <c r="N137" i="4"/>
  <c r="K138" i="4"/>
  <c r="L138" i="4"/>
  <c r="M138" i="4"/>
  <c r="N138" i="4"/>
  <c r="F1192" i="4"/>
  <c r="K1192" i="4"/>
  <c r="F1193" i="4"/>
  <c r="K1193" i="4"/>
  <c r="F1194" i="4"/>
  <c r="K1194" i="4"/>
  <c r="F1195" i="4"/>
  <c r="K1195" i="4"/>
  <c r="F1196" i="4"/>
  <c r="K1196" i="4"/>
  <c r="F1197" i="4"/>
  <c r="K1197" i="4"/>
  <c r="F1198" i="4"/>
  <c r="K1198" i="4"/>
  <c r="F1199" i="4"/>
  <c r="K1199" i="4"/>
  <c r="F1200" i="4"/>
  <c r="K1200" i="4"/>
  <c r="F1201" i="4"/>
  <c r="K1201" i="4"/>
  <c r="F1202" i="4"/>
  <c r="K1202" i="4"/>
  <c r="F1203" i="4"/>
  <c r="K1203" i="4"/>
  <c r="F1204" i="4"/>
  <c r="K1204" i="4"/>
  <c r="F1205" i="4"/>
  <c r="K1205" i="4"/>
  <c r="F1206" i="4"/>
  <c r="K1206" i="4"/>
  <c r="F1207" i="4"/>
  <c r="K1207" i="4"/>
  <c r="F1208" i="4"/>
  <c r="K1208" i="4"/>
  <c r="F1209" i="4"/>
  <c r="K1209" i="4"/>
  <c r="F1210" i="4"/>
  <c r="K1210" i="4"/>
  <c r="F1211" i="4"/>
  <c r="K1211" i="4"/>
  <c r="F1212" i="4"/>
  <c r="K1212" i="4"/>
  <c r="F1213" i="4"/>
  <c r="K1213" i="4"/>
  <c r="F1214" i="4"/>
  <c r="K1214" i="4"/>
  <c r="F1215" i="4"/>
  <c r="K1215" i="4"/>
  <c r="F1216" i="4"/>
  <c r="K1216" i="4"/>
  <c r="F1217" i="4"/>
  <c r="K1217" i="4"/>
  <c r="F1218" i="4"/>
  <c r="K1218" i="4"/>
  <c r="F1219" i="4"/>
  <c r="K1219" i="4"/>
  <c r="F1220" i="4"/>
  <c r="K1220" i="4"/>
  <c r="F1221" i="4"/>
  <c r="K1221" i="4"/>
  <c r="F1222" i="4"/>
  <c r="K1222" i="4"/>
  <c r="F1223" i="4"/>
  <c r="K1223" i="4"/>
  <c r="F1224" i="4"/>
  <c r="K1224" i="4"/>
  <c r="F1225" i="4"/>
  <c r="K1225" i="4"/>
  <c r="F1226" i="4"/>
  <c r="K1226" i="4"/>
  <c r="F1227" i="4"/>
  <c r="K1227" i="4"/>
  <c r="F1228" i="4"/>
  <c r="K1228" i="4"/>
  <c r="F1229" i="4"/>
  <c r="K1229" i="4"/>
  <c r="F1230" i="4"/>
  <c r="K1230" i="4"/>
  <c r="F1231" i="4"/>
  <c r="K1231" i="4"/>
  <c r="F1232" i="4"/>
  <c r="K1232" i="4"/>
  <c r="F1233" i="4"/>
  <c r="K1233" i="4"/>
  <c r="F1234" i="4"/>
  <c r="K1234" i="4"/>
  <c r="F1235" i="4"/>
  <c r="K1235" i="4"/>
  <c r="F1236" i="4"/>
  <c r="K1236" i="4"/>
  <c r="F1237" i="4"/>
  <c r="K1237" i="4"/>
  <c r="F1238" i="4"/>
  <c r="K1238" i="4"/>
  <c r="F1239" i="4"/>
  <c r="K1239" i="4"/>
  <c r="F1240" i="4"/>
  <c r="K1240" i="4"/>
  <c r="F1241" i="4"/>
  <c r="K1241" i="4"/>
  <c r="F1242" i="4"/>
  <c r="K1242" i="4"/>
  <c r="F1243" i="4"/>
  <c r="K1243" i="4"/>
  <c r="F1244" i="4"/>
  <c r="K1244" i="4"/>
  <c r="F1245" i="4"/>
  <c r="K1245" i="4"/>
  <c r="F1246" i="4"/>
  <c r="K1246" i="4"/>
  <c r="F1247" i="4"/>
  <c r="K1247" i="4"/>
  <c r="F1248" i="4"/>
  <c r="K1248" i="4"/>
  <c r="F1249" i="4"/>
  <c r="K1249" i="4"/>
  <c r="F1250" i="4"/>
  <c r="K1250" i="4"/>
  <c r="K1251" i="4"/>
  <c r="F1252" i="4"/>
  <c r="K1252" i="4"/>
  <c r="F1253" i="4"/>
  <c r="K1253" i="4"/>
  <c r="F1254" i="4"/>
  <c r="K1254" i="4"/>
  <c r="F1255" i="4"/>
  <c r="K1255" i="4"/>
  <c r="F1256" i="4"/>
  <c r="K1256" i="4"/>
  <c r="F1257" i="4"/>
  <c r="K1257" i="4"/>
  <c r="F1258" i="4"/>
  <c r="K1258" i="4"/>
  <c r="F1259" i="4"/>
  <c r="K1259" i="4"/>
  <c r="F1260" i="4"/>
  <c r="K1260" i="4"/>
  <c r="F1261" i="4"/>
  <c r="K1261" i="4"/>
  <c r="F1262" i="4"/>
  <c r="K1262" i="4"/>
  <c r="F1263" i="4"/>
  <c r="K1263" i="4"/>
  <c r="F1264" i="4"/>
  <c r="K1264" i="4"/>
  <c r="F1265" i="4"/>
  <c r="K1265" i="4"/>
  <c r="F1266" i="4"/>
  <c r="K1266" i="4"/>
  <c r="F1267" i="4"/>
  <c r="K1267" i="4"/>
  <c r="F1268" i="4"/>
  <c r="K1268" i="4"/>
  <c r="F1269" i="4"/>
  <c r="K1269" i="4"/>
  <c r="F1270" i="4"/>
  <c r="K1270" i="4"/>
  <c r="F1271" i="4"/>
  <c r="K1271" i="4"/>
  <c r="F1272" i="4"/>
  <c r="K1272" i="4"/>
</calcChain>
</file>

<file path=xl/comments1.xml><?xml version="1.0" encoding="utf-8"?>
<comments xmlns="http://schemas.openxmlformats.org/spreadsheetml/2006/main">
  <authors>
    <author>ahuang2</author>
  </authors>
  <commentList>
    <comment ref="P6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Treedepth</t>
        </r>
      </text>
    </comment>
    <comment ref="N7" authorId="0" shapeId="0">
      <text>
        <r>
          <rPr>
            <b/>
            <sz val="8"/>
            <color indexed="81"/>
            <rFont val="Tahoma"/>
          </rPr>
          <t>ahuang2:</t>
        </r>
        <r>
          <rPr>
            <sz val="8"/>
            <color indexed="81"/>
            <rFont val="Tahoma"/>
          </rPr>
          <t xml:space="preserve">
This is ndebt : number of
overlying strikes </t>
        </r>
      </text>
    </comment>
  </commentList>
</comments>
</file>

<file path=xl/sharedStrings.xml><?xml version="1.0" encoding="utf-8"?>
<sst xmlns="http://schemas.openxmlformats.org/spreadsheetml/2006/main" count="631" uniqueCount="339">
  <si>
    <t>Date</t>
  </si>
  <si>
    <t>Power Forward</t>
  </si>
  <si>
    <t>Valuation Date</t>
  </si>
  <si>
    <t>Put</t>
  </si>
  <si>
    <t>Call</t>
  </si>
  <si>
    <t>Valuation Type</t>
  </si>
  <si>
    <t>Exercise Month</t>
  </si>
  <si>
    <t>Exercise Frequency</t>
  </si>
  <si>
    <t>Week Definition</t>
  </si>
  <si>
    <t>Interest Rate</t>
  </si>
  <si>
    <t>7 x 24</t>
  </si>
  <si>
    <t>5 x 16</t>
  </si>
  <si>
    <t>Spread</t>
  </si>
  <si>
    <t>Dispatch Schedule</t>
  </si>
  <si>
    <t>Jan</t>
  </si>
  <si>
    <t>Feb</t>
  </si>
  <si>
    <t>Mar</t>
  </si>
  <si>
    <t>May</t>
  </si>
  <si>
    <t>Apr</t>
  </si>
  <si>
    <t>Time</t>
  </si>
  <si>
    <t>** in thousand $</t>
  </si>
  <si>
    <t>Underlying Expiration Date</t>
  </si>
  <si>
    <t>Power Vol</t>
  </si>
  <si>
    <t>Start</t>
  </si>
  <si>
    <t>End</t>
  </si>
  <si>
    <t>Peak</t>
  </si>
  <si>
    <t>Daily Price Profile</t>
  </si>
  <si>
    <t>Jun</t>
  </si>
  <si>
    <t>Jul</t>
  </si>
  <si>
    <t>Aug</t>
  </si>
  <si>
    <t>Sep</t>
  </si>
  <si>
    <t>Oct</t>
  </si>
  <si>
    <t>Nov</t>
  </si>
  <si>
    <t>Dec</t>
  </si>
  <si>
    <t>HR</t>
  </si>
  <si>
    <t>P/OP</t>
  </si>
  <si>
    <t>None</t>
  </si>
  <si>
    <t>Today</t>
  </si>
  <si>
    <t>Interest Rate back up</t>
  </si>
  <si>
    <t>ARCHIVE</t>
  </si>
  <si>
    <t>power curve</t>
  </si>
  <si>
    <t>power vol</t>
  </si>
  <si>
    <t>Sensitivity</t>
  </si>
  <si>
    <t>Correlation</t>
  </si>
  <si>
    <t>Posted IR date</t>
  </si>
  <si>
    <t>firstname</t>
  </si>
  <si>
    <t>debt</t>
  </si>
  <si>
    <t xml:space="preserve">Posted Power Curve </t>
  </si>
  <si>
    <t>Fuled Date</t>
  </si>
  <si>
    <t>Sensitivity Page</t>
  </si>
  <si>
    <t>ArrayOfFile</t>
  </si>
  <si>
    <t>=Calculation!$AA$4:$AA$5</t>
  </si>
  <si>
    <t>=sensitivity!$O$17</t>
  </si>
  <si>
    <t>CorrelationInput</t>
  </si>
  <si>
    <t>=sensitivity!$E$13</t>
  </si>
  <si>
    <t>DealEnd</t>
  </si>
  <si>
    <t>=Calculation!$C$6</t>
  </si>
  <si>
    <t>DealStart</t>
  </si>
  <si>
    <t>=Calculation!$C$5</t>
  </si>
  <si>
    <t>=sensitivity!$Q$17</t>
  </si>
  <si>
    <t>EmbeddedOptionValue</t>
  </si>
  <si>
    <t>=Calculation!$J$27</t>
  </si>
  <si>
    <t>filefield</t>
  </si>
  <si>
    <t>=Calculation!$AA$5:$AA$401</t>
  </si>
  <si>
    <t>First_Date</t>
  </si>
  <si>
    <t>=IR!$C$6</t>
  </si>
  <si>
    <t>FirstMidPrice</t>
  </si>
  <si>
    <t>=Curves!$C$7</t>
  </si>
  <si>
    <t>FirstMidVol</t>
  </si>
  <si>
    <t>=Curves!$X$7</t>
  </si>
  <si>
    <t>=Calculation!$AA$5</t>
  </si>
  <si>
    <t>forward_range</t>
  </si>
  <si>
    <t>=Curves!$A$7:$D$319</t>
  </si>
  <si>
    <t>Fuel_Date</t>
  </si>
  <si>
    <t>=sensitivity!$M$17</t>
  </si>
  <si>
    <t>GPadd</t>
  </si>
  <si>
    <t>=sensitivity!$E$8</t>
  </si>
  <si>
    <t>gpaddOut</t>
  </si>
  <si>
    <t>=sensitivity!$B$17</t>
  </si>
  <si>
    <t>GvolMult</t>
  </si>
  <si>
    <t>=sensitivity!$E$11</t>
  </si>
  <si>
    <t>GvolOut</t>
  </si>
  <si>
    <t>=sensitivity!$E$17</t>
  </si>
  <si>
    <t>IR_date</t>
  </si>
  <si>
    <t>=sensitivity!$N$17</t>
  </si>
  <si>
    <t>OPtionValue</t>
  </si>
  <si>
    <t>=Calculation!$H$27</t>
  </si>
  <si>
    <t>PostedFuelDate</t>
  </si>
  <si>
    <t>=Calculation!$C$30</t>
  </si>
  <si>
    <t>postedIrdt1</t>
  </si>
  <si>
    <t>=Calculation!$C$28</t>
  </si>
  <si>
    <t>postedIrdt2</t>
  </si>
  <si>
    <t>PostedPowerDate</t>
  </si>
  <si>
    <t>=Calculation!$C$29</t>
  </si>
  <si>
    <t>Power_Date</t>
  </si>
  <si>
    <t>=sensitivity!$L$17</t>
  </si>
  <si>
    <t>PPadd</t>
  </si>
  <si>
    <t>=sensitivity!$E$7</t>
  </si>
  <si>
    <t>ppaddOut</t>
  </si>
  <si>
    <t>=sensitivity!$A$17</t>
  </si>
  <si>
    <t>PvolMult</t>
  </si>
  <si>
    <t>=sensitivity!$E$10</t>
  </si>
  <si>
    <t>PvolOut</t>
  </si>
  <si>
    <t>=sensitivity!$D$17</t>
  </si>
  <si>
    <t>ResCall</t>
  </si>
  <si>
    <t>=sensitivity!$I$17</t>
  </si>
  <si>
    <t>residual_value</t>
  </si>
  <si>
    <t>=sensitivity!$P$17</t>
  </si>
  <si>
    <t>ResPut</t>
  </si>
  <si>
    <t>=sensitivity!$G$17</t>
  </si>
  <si>
    <t>ValuationDate</t>
  </si>
  <si>
    <t>=Calculation!$C$4</t>
  </si>
  <si>
    <t>volRange</t>
  </si>
  <si>
    <t>=Curves!$J$7:$Y$259</t>
  </si>
  <si>
    <t>Underlying Start Date</t>
  </si>
  <si>
    <t>Overlying Start Date</t>
  </si>
  <si>
    <t>Strike</t>
  </si>
  <si>
    <t xml:space="preserve"> </t>
  </si>
  <si>
    <t>date</t>
  </si>
  <si>
    <t>July scalars</t>
  </si>
  <si>
    <t>Difficult to follow scalars</t>
  </si>
  <si>
    <t>INFLATION</t>
  </si>
  <si>
    <t>overlying date</t>
  </si>
  <si>
    <t>option 1</t>
  </si>
  <si>
    <t>option 2</t>
  </si>
  <si>
    <t>Volume</t>
  </si>
  <si>
    <t>Call Volume</t>
  </si>
  <si>
    <t xml:space="preserve"> Power Forward </t>
  </si>
  <si>
    <t xml:space="preserve"> Fuel Forward * </t>
  </si>
  <si>
    <t xml:space="preserve"> Cost </t>
  </si>
  <si>
    <t xml:space="preserve"> Debt Amortization ** </t>
  </si>
  <si>
    <t xml:space="preserve"> Fixed O.M.** </t>
  </si>
  <si>
    <t xml:space="preserve"> *HR incorporated </t>
  </si>
  <si>
    <t xml:space="preserve"> ** in thousand $ </t>
  </si>
  <si>
    <t xml:space="preserve"> -   </t>
  </si>
  <si>
    <t>*times</t>
  </si>
  <si>
    <t>Length of</t>
  </si>
  <si>
    <t>MiscData1</t>
  </si>
  <si>
    <t xml:space="preserve"> expiry</t>
  </si>
  <si>
    <t xml:space="preserve">start </t>
  </si>
  <si>
    <t xml:space="preserve">over_st </t>
  </si>
  <si>
    <t>over_end</t>
  </si>
  <si>
    <t>TreeDepth</t>
  </si>
  <si>
    <t>hours</t>
  </si>
  <si>
    <t>days</t>
  </si>
  <si>
    <t>Mw</t>
  </si>
  <si>
    <t>debt_freq</t>
  </si>
  <si>
    <t>debt_month</t>
  </si>
  <si>
    <t>c_month</t>
  </si>
  <si>
    <t>out_type</t>
  </si>
  <si>
    <t>in_type</t>
  </si>
  <si>
    <t>p_ind</t>
  </si>
  <si>
    <t>sigP</t>
  </si>
  <si>
    <t>Rate</t>
  </si>
  <si>
    <t>pprice</t>
  </si>
  <si>
    <t>ndebt</t>
  </si>
  <si>
    <t>cost</t>
  </si>
  <si>
    <t>dispatch</t>
  </si>
  <si>
    <t>Scalar</t>
  </si>
  <si>
    <t>Retval</t>
  </si>
  <si>
    <t>xxxxxxxx</t>
  </si>
  <si>
    <t xml:space="preserve">  </t>
  </si>
  <si>
    <t>Option 1</t>
  </si>
  <si>
    <t>Spread Value</t>
  </si>
  <si>
    <t>Overlying Option Value</t>
  </si>
  <si>
    <t>Overlying Exercise Date</t>
  </si>
  <si>
    <t>Volume (Mw)</t>
  </si>
  <si>
    <t>Option Strike</t>
  </si>
  <si>
    <t>Compound</t>
  </si>
  <si>
    <t>Daily Opt</t>
  </si>
  <si>
    <t>Rate back up</t>
  </si>
  <si>
    <t xml:space="preserve">Interest </t>
  </si>
  <si>
    <t>nO_strike</t>
  </si>
  <si>
    <t xml:space="preserve">nu_strike </t>
  </si>
  <si>
    <t>PathName:</t>
  </si>
  <si>
    <t>disp</t>
  </si>
  <si>
    <t>Compound Option</t>
  </si>
  <si>
    <t xml:space="preserve">Power </t>
  </si>
  <si>
    <t>January</t>
  </si>
  <si>
    <t>Feburary</t>
  </si>
  <si>
    <t>March</t>
  </si>
  <si>
    <t>April</t>
  </si>
  <si>
    <t>June</t>
  </si>
  <si>
    <t>July</t>
  </si>
  <si>
    <t>August</t>
  </si>
  <si>
    <t>September</t>
  </si>
  <si>
    <t>October</t>
  </si>
  <si>
    <t>Novermber</t>
  </si>
  <si>
    <t>December</t>
  </si>
  <si>
    <t>Compound Option Model</t>
  </si>
  <si>
    <t>Underlying End Date</t>
  </si>
  <si>
    <t xml:space="preserve">Regular </t>
  </si>
  <si>
    <t xml:space="preserve">Overlying Option </t>
  </si>
  <si>
    <t>Overlying Option</t>
  </si>
  <si>
    <t xml:space="preserve">Underlying Value </t>
  </si>
  <si>
    <t>Underlying</t>
  </si>
  <si>
    <t xml:space="preserve">Underlying </t>
  </si>
  <si>
    <t xml:space="preserve">Overlying Option Value </t>
  </si>
  <si>
    <t>Table 4 - Power Region</t>
  </si>
  <si>
    <t>NY Zone G</t>
  </si>
  <si>
    <t>1A</t>
  </si>
  <si>
    <t>PJM Market</t>
  </si>
  <si>
    <t>1B</t>
  </si>
  <si>
    <t>NEPOOL</t>
  </si>
  <si>
    <t>1C</t>
  </si>
  <si>
    <t>NY Zone A</t>
  </si>
  <si>
    <t>1D</t>
  </si>
  <si>
    <t>PJM East</t>
  </si>
  <si>
    <t>1E</t>
  </si>
  <si>
    <t>PJM West</t>
  </si>
  <si>
    <t>1F</t>
  </si>
  <si>
    <t>Firm LD ??</t>
  </si>
  <si>
    <t>1H</t>
  </si>
  <si>
    <t>Nepool Dispatch ??</t>
  </si>
  <si>
    <t>1J</t>
  </si>
  <si>
    <t>Nepool 10 Min Spin</t>
  </si>
  <si>
    <t>1K</t>
  </si>
  <si>
    <t>Nepool 10 Min NonSpin</t>
  </si>
  <si>
    <t>1L</t>
  </si>
  <si>
    <t>Nepool 30 Min Spin</t>
  </si>
  <si>
    <t>1M</t>
  </si>
  <si>
    <t>Nepool AGC</t>
  </si>
  <si>
    <t>1Z</t>
  </si>
  <si>
    <t>NY Zone J</t>
  </si>
  <si>
    <t>ECAR</t>
  </si>
  <si>
    <t>2A</t>
  </si>
  <si>
    <t>Into AEP</t>
  </si>
  <si>
    <t>2B</t>
  </si>
  <si>
    <t>Eastern ECAR</t>
  </si>
  <si>
    <t>Southern Co. - SERC</t>
  </si>
  <si>
    <t>3A</t>
  </si>
  <si>
    <t>3B</t>
  </si>
  <si>
    <t>TVA</t>
  </si>
  <si>
    <t>Cinergy</t>
  </si>
  <si>
    <t>4A</t>
  </si>
  <si>
    <t>MAPP</t>
  </si>
  <si>
    <t>4B</t>
  </si>
  <si>
    <t>Southern MAPP</t>
  </si>
  <si>
    <t>4C</t>
  </si>
  <si>
    <t>ComEd</t>
  </si>
  <si>
    <t>Entergy</t>
  </si>
  <si>
    <t>5A</t>
  </si>
  <si>
    <t>Associated</t>
  </si>
  <si>
    <t>ERCOT</t>
  </si>
  <si>
    <t>Palo Verde</t>
  </si>
  <si>
    <t>7A</t>
  </si>
  <si>
    <t>Rockies</t>
  </si>
  <si>
    <t>COB</t>
  </si>
  <si>
    <t>Mid Columbia</t>
  </si>
  <si>
    <t>CalPX NP-15</t>
  </si>
  <si>
    <t>CalPX SP-15</t>
  </si>
  <si>
    <t>ZP26 ??</t>
  </si>
  <si>
    <t>Open</t>
  </si>
  <si>
    <t>Forward Power Price Curves, Volatilities and Price Profile</t>
  </si>
  <si>
    <t>Monthly Volatilities</t>
  </si>
  <si>
    <t>Intra-Month Volatilties</t>
  </si>
  <si>
    <t>Month</t>
  </si>
  <si>
    <t>PEAK</t>
  </si>
  <si>
    <t>OFF-PEAK</t>
  </si>
  <si>
    <t>Saturday</t>
  </si>
  <si>
    <t>Sunday</t>
  </si>
  <si>
    <t>Capacity</t>
  </si>
  <si>
    <t>OffPeak</t>
  </si>
  <si>
    <t>Group</t>
  </si>
  <si>
    <t>Prudent</t>
  </si>
  <si>
    <t>Mid</t>
  </si>
  <si>
    <t>Bid</t>
  </si>
  <si>
    <t>Offer</t>
  </si>
  <si>
    <t>Code</t>
  </si>
  <si>
    <t>Factor</t>
  </si>
  <si>
    <t>($/MWH)</t>
  </si>
  <si>
    <t>1</t>
  </si>
  <si>
    <t>2</t>
  </si>
  <si>
    <t>Volatility Smile</t>
  </si>
  <si>
    <t>Price Sensitivies</t>
  </si>
  <si>
    <t>Curve Date</t>
  </si>
  <si>
    <t>REGION 3A</t>
  </si>
  <si>
    <t>Florida Georgia Border</t>
  </si>
  <si>
    <t>Vol Blending</t>
  </si>
  <si>
    <t>Daily</t>
  </si>
  <si>
    <t>Monthly</t>
  </si>
  <si>
    <t>Vol Selection</t>
  </si>
  <si>
    <t>Value Look Up</t>
  </si>
  <si>
    <t xml:space="preserve">Monthly </t>
  </si>
  <si>
    <t>OP</t>
  </si>
  <si>
    <t>Intramonth</t>
  </si>
  <si>
    <t>Vol Used</t>
  </si>
  <si>
    <t>Rho</t>
  </si>
  <si>
    <t>Deal Value</t>
  </si>
  <si>
    <t>OP value</t>
  </si>
  <si>
    <t>H:\Work\Models\Power\CMPDaily\Debug\CMPDaily.xll</t>
  </si>
  <si>
    <t>Delta</t>
  </si>
  <si>
    <t>Gamma</t>
  </si>
  <si>
    <t>Vega</t>
  </si>
  <si>
    <t>Old Data</t>
  </si>
  <si>
    <t>Old SigP</t>
  </si>
  <si>
    <t>Old pprice</t>
  </si>
  <si>
    <t>Old Rate</t>
  </si>
  <si>
    <t>Old Value</t>
  </si>
  <si>
    <t>Old Op Value</t>
  </si>
  <si>
    <t>Total</t>
  </si>
  <si>
    <t># of Days</t>
  </si>
  <si>
    <t>Holidays have been added to Sundays</t>
  </si>
  <si>
    <t>Sat</t>
  </si>
  <si>
    <t>Sun</t>
  </si>
  <si>
    <t>Hol</t>
  </si>
  <si>
    <t>Week Day</t>
  </si>
  <si>
    <t>WD</t>
  </si>
  <si>
    <t>ToVal</t>
  </si>
  <si>
    <t>DayInfo</t>
  </si>
  <si>
    <t>1-D Theta</t>
  </si>
  <si>
    <t>Old Spread Value</t>
  </si>
  <si>
    <t>Old Option Value</t>
  </si>
  <si>
    <t>2nd Order</t>
  </si>
  <si>
    <t>Cash Flow</t>
  </si>
  <si>
    <t>Cash Flow    By Month</t>
  </si>
  <si>
    <t>Underlying Value</t>
  </si>
  <si>
    <t>Option Value</t>
  </si>
  <si>
    <t>Old Underlying Value</t>
  </si>
  <si>
    <t>Option Value Change</t>
  </si>
  <si>
    <t>Output Field</t>
  </si>
  <si>
    <t>Value</t>
  </si>
  <si>
    <t>Second Order Term</t>
  </si>
  <si>
    <t>Call On</t>
  </si>
  <si>
    <t>Put On</t>
  </si>
  <si>
    <t xml:space="preserve">Option Type </t>
  </si>
  <si>
    <t>Dt</t>
  </si>
  <si>
    <t>Theta</t>
  </si>
  <si>
    <t>1-Day Theta</t>
  </si>
  <si>
    <t>Hour Block</t>
  </si>
  <si>
    <t>4 Hr Blk</t>
  </si>
  <si>
    <t>8 Hr Blk</t>
  </si>
  <si>
    <t>Use Overlying Fwd Vol</t>
  </si>
  <si>
    <t>Fwd Vol</t>
  </si>
  <si>
    <t>block</t>
  </si>
  <si>
    <t>fwdvol</t>
  </si>
  <si>
    <t>FwdVol</t>
  </si>
  <si>
    <t>Fwd SigP</t>
  </si>
  <si>
    <t>1 Hr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</si>
</sst>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.0000"/>
    <numFmt numFmtId="167" formatCode="0.00000"/>
    <numFmt numFmtId="180" formatCode="dd\-mmm\-yy_);[Red]dd\-mmm\-yy_)"/>
    <numFmt numFmtId="181" formatCode="0_);[Red]\-0_)"/>
    <numFmt numFmtId="182" formatCode="mmm\-yy_)"/>
    <numFmt numFmtId="183" formatCode="#,##0.0000_);\(#,##0.0000\)"/>
    <numFmt numFmtId="184" formatCode="_(&quot;$&quot;* #,##0_);_(&quot;$&quot;* \(#,##0\);_(&quot;$&quot;* &quot;-&quot;??_);_(@_)"/>
    <numFmt numFmtId="185" formatCode="0.0%"/>
    <numFmt numFmtId="186" formatCode="0.000000000%"/>
    <numFmt numFmtId="187" formatCode="_(* #,##0_);_(* \(#,##0\);_(* &quot;-&quot;??_);_(@_)"/>
    <numFmt numFmtId="191" formatCode="0.000%"/>
    <numFmt numFmtId="193" formatCode="0.00000%"/>
    <numFmt numFmtId="195" formatCode="mm/dd/yy"/>
    <numFmt numFmtId="196" formatCode="_(* #,##0.000_);_(* \(#,##0.000\);_(* &quot;-&quot;??_);_(@_)"/>
    <numFmt numFmtId="198" formatCode="0.0"/>
    <numFmt numFmtId="208" formatCode="_(* #,##0.0000000_);_(* \(#,##0.0000000\);_(* &quot;-&quot;??_);_(@_)"/>
    <numFmt numFmtId="210" formatCode="_(* #,##0.000000000_);_(* \(#,##0.000000000\);_(* &quot;-&quot;??_);_(@_)"/>
    <numFmt numFmtId="212" formatCode="_(&quot;£&quot;* #,##0_);_(&quot;£&quot;* \(#,##0\);_(&quot;£&quot;* &quot;-&quot;_);_(@_)"/>
    <numFmt numFmtId="213" formatCode="_(&quot;£&quot;* #,##0.00_);_(&quot;£&quot;* \(#,##0.00\);_(&quot;£&quot;* &quot;-&quot;??_);_(@_)"/>
    <numFmt numFmtId="214" formatCode="General_)"/>
    <numFmt numFmtId="215" formatCode="0.000000_)"/>
    <numFmt numFmtId="217" formatCode="_(* #,##0.000000_);_(* \(#,##0.000000\);_(* &quot;-&quot;??????_);_(@_)"/>
    <numFmt numFmtId="218" formatCode="0.000000"/>
  </numFmts>
  <fonts count="46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Tahoma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12"/>
      <name val="Arial"/>
      <family val="2"/>
    </font>
    <font>
      <i/>
      <u/>
      <sz val="8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2"/>
      <color indexed="8"/>
      <name val="Arial MT"/>
    </font>
    <font>
      <sz val="10"/>
      <name val="MS Sans Serif"/>
    </font>
    <font>
      <sz val="10"/>
      <name val="Univers"/>
    </font>
    <font>
      <u/>
      <sz val="10"/>
      <color indexed="12"/>
      <name val="Arial"/>
    </font>
    <font>
      <sz val="10"/>
      <name val="Helv"/>
    </font>
    <font>
      <sz val="8"/>
      <name val="Arial"/>
    </font>
    <font>
      <sz val="10"/>
      <name val="Courier"/>
    </font>
    <font>
      <sz val="8"/>
      <name val="Helv"/>
    </font>
    <font>
      <sz val="11"/>
      <name val="Arial"/>
    </font>
    <font>
      <sz val="10"/>
      <color indexed="8"/>
      <name val="MS Sans Serif"/>
    </font>
    <font>
      <sz val="12"/>
      <name val="Arial"/>
      <family val="2"/>
    </font>
    <font>
      <b/>
      <i/>
      <u/>
      <sz val="12"/>
      <color indexed="10"/>
      <name val="Times New Roman"/>
      <family val="1"/>
    </font>
    <font>
      <sz val="18"/>
      <color indexed="12"/>
      <name val="Arial"/>
    </font>
    <font>
      <sz val="10"/>
      <color indexed="8"/>
      <name val="Arial"/>
    </font>
    <font>
      <sz val="10"/>
      <color indexed="8"/>
      <name val="Courier"/>
    </font>
    <font>
      <sz val="10"/>
      <color indexed="8"/>
      <name val="Courier"/>
      <family val="3"/>
    </font>
    <font>
      <sz val="18"/>
      <color indexed="12"/>
      <name val="Arial"/>
      <family val="2"/>
    </font>
    <font>
      <b/>
      <sz val="14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7"/>
      <name val="Times New Roman"/>
      <family val="1"/>
    </font>
    <font>
      <b/>
      <sz val="8"/>
      <color indexed="8"/>
      <name val="Times New Roman"/>
      <family val="1"/>
    </font>
    <font>
      <sz val="8"/>
      <color indexed="12"/>
      <name val="Times New Roman"/>
      <family val="1"/>
    </font>
    <font>
      <b/>
      <sz val="8"/>
      <color indexed="12"/>
      <name val="Times New Roman"/>
      <family val="1"/>
    </font>
    <font>
      <b/>
      <sz val="8"/>
      <color indexed="10"/>
      <name val="Times New Roman"/>
      <family val="1"/>
    </font>
    <font>
      <b/>
      <i/>
      <sz val="10"/>
      <color indexed="10"/>
      <name val="Times New Roman"/>
      <family val="1"/>
    </font>
    <font>
      <sz val="10"/>
      <name val="Arial"/>
    </font>
    <font>
      <b/>
      <sz val="7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</fills>
  <borders count="4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37" fontId="2" fillId="3" borderId="0" applyNumberFormat="0" applyBorder="0" applyAlignment="0" applyProtection="0"/>
    <xf numFmtId="37" fontId="19" fillId="0" borderId="0"/>
    <xf numFmtId="3" fontId="8" fillId="4" borderId="1" applyProtection="0"/>
  </cellStyleXfs>
  <cellXfs count="40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44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2" fillId="5" borderId="0" xfId="0" applyFont="1" applyFill="1"/>
    <xf numFmtId="0" fontId="4" fillId="5" borderId="0" xfId="0" applyFont="1" applyFill="1"/>
    <xf numFmtId="10" fontId="2" fillId="0" borderId="0" xfId="0" applyNumberFormat="1" applyFont="1"/>
    <xf numFmtId="43" fontId="4" fillId="5" borderId="0" xfId="1" applyFont="1" applyFill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Protection="1">
      <protection locked="0"/>
    </xf>
    <xf numFmtId="180" fontId="6" fillId="0" borderId="0" xfId="0" applyNumberFormat="1" applyFont="1" applyFill="1" applyBorder="1" applyAlignment="1" applyProtection="1">
      <alignment horizontal="centerContinuous"/>
      <protection locked="0"/>
    </xf>
    <xf numFmtId="181" fontId="6" fillId="0" borderId="0" xfId="0" applyNumberFormat="1" applyFont="1" applyFill="1" applyBorder="1" applyAlignment="1" applyProtection="1">
      <alignment horizontal="centerContinuous"/>
    </xf>
    <xf numFmtId="0" fontId="6" fillId="0" borderId="0" xfId="0" applyFont="1" applyFill="1" applyBorder="1" applyAlignment="1">
      <alignment horizontal="centerContinuous"/>
    </xf>
    <xf numFmtId="182" fontId="6" fillId="0" borderId="0" xfId="0" applyNumberFormat="1" applyFont="1" applyFill="1" applyBorder="1" applyAlignment="1" applyProtection="1">
      <alignment horizontal="center"/>
    </xf>
    <xf numFmtId="183" fontId="6" fillId="0" borderId="0" xfId="0" applyNumberFormat="1" applyFont="1" applyFill="1" applyBorder="1" applyProtection="1">
      <protection locked="0"/>
    </xf>
    <xf numFmtId="39" fontId="2" fillId="0" borderId="0" xfId="0" applyNumberFormat="1" applyFont="1"/>
    <xf numFmtId="183" fontId="2" fillId="0" borderId="0" xfId="0" applyNumberFormat="1" applyFont="1"/>
    <xf numFmtId="10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/>
    <xf numFmtId="17" fontId="2" fillId="6" borderId="0" xfId="0" applyNumberFormat="1" applyFont="1" applyFill="1" applyBorder="1" applyAlignment="1">
      <alignment horizontal="center"/>
    </xf>
    <xf numFmtId="43" fontId="7" fillId="0" borderId="0" xfId="0" applyNumberFormat="1" applyFont="1" applyFill="1" applyBorder="1"/>
    <xf numFmtId="44" fontId="2" fillId="6" borderId="0" xfId="0" applyNumberFormat="1" applyFont="1" applyFill="1" applyBorder="1"/>
    <xf numFmtId="10" fontId="0" fillId="0" borderId="0" xfId="0" applyNumberFormat="1"/>
    <xf numFmtId="44" fontId="2" fillId="0" borderId="0" xfId="0" applyNumberFormat="1" applyFont="1" applyBorder="1"/>
    <xf numFmtId="0" fontId="2" fillId="6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44" fontId="2" fillId="6" borderId="2" xfId="0" applyNumberFormat="1" applyFont="1" applyFill="1" applyBorder="1"/>
    <xf numFmtId="0" fontId="2" fillId="6" borderId="0" xfId="0" applyFont="1" applyFill="1" applyBorder="1"/>
    <xf numFmtId="44" fontId="2" fillId="6" borderId="0" xfId="0" applyNumberFormat="1" applyFont="1" applyFill="1"/>
    <xf numFmtId="0" fontId="2" fillId="6" borderId="0" xfId="0" applyFont="1" applyFill="1" applyAlignment="1">
      <alignment horizontal="center"/>
    </xf>
    <xf numFmtId="2" fontId="0" fillId="0" borderId="0" xfId="0" applyNumberFormat="1" applyFill="1" applyBorder="1"/>
    <xf numFmtId="44" fontId="2" fillId="0" borderId="0" xfId="0" applyNumberFormat="1" applyFont="1" applyFill="1"/>
    <xf numFmtId="0" fontId="0" fillId="5" borderId="0" xfId="0" applyFill="1"/>
    <xf numFmtId="17" fontId="0" fillId="5" borderId="0" xfId="0" applyNumberFormat="1" applyFill="1"/>
    <xf numFmtId="10" fontId="0" fillId="5" borderId="0" xfId="11" applyNumberFormat="1" applyFont="1" applyFill="1"/>
    <xf numFmtId="0" fontId="0" fillId="7" borderId="3" xfId="0" applyFill="1" applyBorder="1"/>
    <xf numFmtId="17" fontId="0" fillId="7" borderId="3" xfId="0" applyNumberFormat="1" applyFill="1" applyBorder="1"/>
    <xf numFmtId="10" fontId="0" fillId="0" borderId="3" xfId="11" applyNumberFormat="1" applyFont="1" applyFill="1" applyBorder="1"/>
    <xf numFmtId="17" fontId="2" fillId="0" borderId="4" xfId="0" applyNumberFormat="1" applyFont="1" applyBorder="1" applyAlignment="1">
      <alignment horizontal="center"/>
    </xf>
    <xf numFmtId="44" fontId="2" fillId="0" borderId="5" xfId="0" applyNumberFormat="1" applyFont="1" applyBorder="1"/>
    <xf numFmtId="10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166" fontId="2" fillId="0" borderId="5" xfId="0" applyNumberFormat="1" applyFont="1" applyBorder="1" applyAlignment="1">
      <alignment horizontal="center"/>
    </xf>
    <xf numFmtId="10" fontId="2" fillId="0" borderId="6" xfId="0" applyNumberFormat="1" applyFont="1" applyBorder="1"/>
    <xf numFmtId="17" fontId="2" fillId="0" borderId="7" xfId="0" applyNumberFormat="1" applyFont="1" applyBorder="1" applyAlignment="1">
      <alignment horizontal="center"/>
    </xf>
    <xf numFmtId="4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6" fontId="2" fillId="0" borderId="0" xfId="0" applyNumberFormat="1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10" fontId="2" fillId="0" borderId="8" xfId="0" applyNumberFormat="1" applyFont="1" applyBorder="1"/>
    <xf numFmtId="17" fontId="2" fillId="6" borderId="7" xfId="0" applyNumberFormat="1" applyFont="1" applyFill="1" applyBorder="1" applyAlignment="1">
      <alignment horizontal="center"/>
    </xf>
    <xf numFmtId="17" fontId="2" fillId="0" borderId="0" xfId="0" applyNumberFormat="1" applyFont="1" applyBorder="1"/>
    <xf numFmtId="166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43" fontId="2" fillId="0" borderId="0" xfId="1" applyFont="1"/>
    <xf numFmtId="43" fontId="2" fillId="6" borderId="0" xfId="1" applyFont="1" applyFill="1" applyBorder="1" applyAlignment="1">
      <alignment horizontal="center"/>
    </xf>
    <xf numFmtId="43" fontId="2" fillId="6" borderId="0" xfId="0" applyNumberFormat="1" applyFont="1" applyFill="1" applyBorder="1" applyAlignment="1">
      <alignment horizontal="center"/>
    </xf>
    <xf numFmtId="17" fontId="2" fillId="7" borderId="0" xfId="0" applyNumberFormat="1" applyFont="1" applyFill="1" applyBorder="1" applyAlignment="1">
      <alignment horizontal="center"/>
    </xf>
    <xf numFmtId="44" fontId="2" fillId="0" borderId="0" xfId="0" applyNumberFormat="1" applyFont="1" applyFill="1" applyBorder="1"/>
    <xf numFmtId="0" fontId="2" fillId="0" borderId="0" xfId="0" applyFont="1" applyFill="1"/>
    <xf numFmtId="17" fontId="2" fillId="7" borderId="0" xfId="0" applyNumberFormat="1" applyFont="1" applyFill="1"/>
    <xf numFmtId="0" fontId="2" fillId="0" borderId="0" xfId="0" applyFont="1" applyFill="1" applyBorder="1"/>
    <xf numFmtId="0" fontId="2" fillId="0" borderId="2" xfId="0" applyFont="1" applyFill="1" applyBorder="1"/>
    <xf numFmtId="0" fontId="2" fillId="6" borderId="0" xfId="0" applyFont="1" applyFill="1"/>
    <xf numFmtId="183" fontId="6" fillId="8" borderId="0" xfId="0" applyNumberFormat="1" applyFont="1" applyFill="1" applyBorder="1" applyProtection="1">
      <protection locked="0"/>
    </xf>
    <xf numFmtId="17" fontId="2" fillId="0" borderId="0" xfId="0" applyNumberFormat="1" applyFont="1"/>
    <xf numFmtId="187" fontId="2" fillId="0" borderId="0" xfId="1" applyNumberFormat="1" applyFont="1"/>
    <xf numFmtId="44" fontId="2" fillId="5" borderId="0" xfId="2" applyFont="1" applyFill="1"/>
    <xf numFmtId="187" fontId="2" fillId="5" borderId="0" xfId="1" applyNumberFormat="1" applyFont="1" applyFill="1"/>
    <xf numFmtId="0" fontId="2" fillId="5" borderId="0" xfId="0" applyFont="1" applyFill="1" applyBorder="1"/>
    <xf numFmtId="0" fontId="9" fillId="5" borderId="0" xfId="0" applyFont="1" applyFill="1"/>
    <xf numFmtId="0" fontId="10" fillId="5" borderId="0" xfId="0" applyFont="1" applyFill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7" xfId="0" applyFont="1" applyFill="1" applyBorder="1"/>
    <xf numFmtId="9" fontId="2" fillId="0" borderId="0" xfId="0" applyNumberFormat="1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2" fillId="5" borderId="0" xfId="0" applyNumberFormat="1" applyFont="1" applyFill="1"/>
    <xf numFmtId="0" fontId="11" fillId="5" borderId="0" xfId="0" applyFont="1" applyFill="1"/>
    <xf numFmtId="7" fontId="2" fillId="0" borderId="0" xfId="0" applyNumberFormat="1" applyFont="1" applyFill="1"/>
    <xf numFmtId="9" fontId="2" fillId="0" borderId="0" xfId="11" applyFont="1" applyFill="1"/>
    <xf numFmtId="195" fontId="2" fillId="0" borderId="0" xfId="0" applyNumberFormat="1" applyFont="1" applyFill="1"/>
    <xf numFmtId="9" fontId="2" fillId="0" borderId="0" xfId="0" applyNumberFormat="1" applyFont="1" applyFill="1"/>
    <xf numFmtId="184" fontId="2" fillId="0" borderId="0" xfId="2" applyNumberFormat="1" applyFont="1" applyFill="1"/>
    <xf numFmtId="44" fontId="2" fillId="0" borderId="0" xfId="2" applyFont="1" applyFill="1"/>
    <xf numFmtId="44" fontId="2" fillId="7" borderId="0" xfId="2" applyFont="1" applyFill="1"/>
    <xf numFmtId="9" fontId="2" fillId="7" borderId="0" xfId="11" applyFont="1" applyFill="1"/>
    <xf numFmtId="0" fontId="2" fillId="7" borderId="0" xfId="0" applyFont="1" applyFill="1"/>
    <xf numFmtId="184" fontId="2" fillId="7" borderId="0" xfId="2" applyNumberFormat="1" applyFont="1" applyFill="1"/>
    <xf numFmtId="0" fontId="2" fillId="7" borderId="0" xfId="0" applyNumberFormat="1" applyFont="1" applyFill="1"/>
    <xf numFmtId="198" fontId="2" fillId="0" borderId="0" xfId="0" applyNumberFormat="1" applyFont="1" applyFill="1"/>
    <xf numFmtId="191" fontId="2" fillId="5" borderId="0" xfId="11" applyNumberFormat="1" applyFont="1" applyFill="1"/>
    <xf numFmtId="191" fontId="2" fillId="0" borderId="0" xfId="11" applyNumberFormat="1" applyFont="1" applyFill="1"/>
    <xf numFmtId="44" fontId="2" fillId="5" borderId="5" xfId="2" applyFont="1" applyFill="1" applyBorder="1"/>
    <xf numFmtId="44" fontId="2" fillId="5" borderId="0" xfId="2" applyFont="1" applyFill="1" applyBorder="1"/>
    <xf numFmtId="44" fontId="2" fillId="0" borderId="2" xfId="2" applyFont="1" applyFill="1" applyBorder="1"/>
    <xf numFmtId="43" fontId="2" fillId="0" borderId="0" xfId="0" applyNumberFormat="1" applyFont="1" applyFill="1"/>
    <xf numFmtId="44" fontId="5" fillId="0" borderId="0" xfId="2" applyFont="1" applyFill="1"/>
    <xf numFmtId="44" fontId="2" fillId="5" borderId="6" xfId="2" applyFont="1" applyFill="1" applyBorder="1"/>
    <xf numFmtId="44" fontId="2" fillId="5" borderId="8" xfId="2" applyFont="1" applyFill="1" applyBorder="1"/>
    <xf numFmtId="17" fontId="2" fillId="9" borderId="0" xfId="0" applyNumberFormat="1" applyFont="1" applyFill="1" applyBorder="1" applyAlignment="1">
      <alignment horizontal="center"/>
    </xf>
    <xf numFmtId="191" fontId="4" fillId="5" borderId="0" xfId="11" applyNumberFormat="1" applyFont="1" applyFill="1"/>
    <xf numFmtId="0" fontId="2" fillId="9" borderId="0" xfId="0" applyFont="1" applyFill="1"/>
    <xf numFmtId="44" fontId="2" fillId="9" borderId="0" xfId="2" applyFont="1" applyFill="1"/>
    <xf numFmtId="9" fontId="2" fillId="9" borderId="0" xfId="11" applyFont="1" applyFill="1"/>
    <xf numFmtId="10" fontId="2" fillId="5" borderId="0" xfId="11" applyNumberFormat="1" applyFont="1" applyFill="1"/>
    <xf numFmtId="10" fontId="4" fillId="5" borderId="0" xfId="11" applyNumberFormat="1" applyFont="1" applyFill="1"/>
    <xf numFmtId="10" fontId="2" fillId="0" borderId="0" xfId="11" applyNumberFormat="1" applyFont="1" applyFill="1"/>
    <xf numFmtId="8" fontId="2" fillId="0" borderId="0" xfId="0" applyNumberFormat="1" applyFont="1" applyFill="1" applyBorder="1"/>
    <xf numFmtId="0" fontId="4" fillId="0" borderId="0" xfId="0" applyFont="1"/>
    <xf numFmtId="9" fontId="2" fillId="0" borderId="0" xfId="0" applyNumberFormat="1" applyFont="1"/>
    <xf numFmtId="43" fontId="2" fillId="0" borderId="0" xfId="0" applyNumberFormat="1" applyFont="1"/>
    <xf numFmtId="1" fontId="2" fillId="0" borderId="0" xfId="0" applyNumberFormat="1" applyFont="1"/>
    <xf numFmtId="39" fontId="2" fillId="0" borderId="0" xfId="1" applyNumberFormat="1" applyFont="1"/>
    <xf numFmtId="1" fontId="4" fillId="0" borderId="0" xfId="0" applyNumberFormat="1" applyFont="1"/>
    <xf numFmtId="187" fontId="2" fillId="10" borderId="0" xfId="1" applyNumberFormat="1" applyFont="1" applyFill="1"/>
    <xf numFmtId="0" fontId="2" fillId="10" borderId="0" xfId="0" applyFont="1" applyFill="1"/>
    <xf numFmtId="43" fontId="2" fillId="10" borderId="0" xfId="1" applyFont="1" applyFill="1"/>
    <xf numFmtId="14" fontId="2" fillId="0" borderId="0" xfId="0" applyNumberFormat="1" applyFont="1"/>
    <xf numFmtId="195" fontId="2" fillId="0" borderId="0" xfId="0" applyNumberFormat="1" applyFont="1"/>
    <xf numFmtId="7" fontId="2" fillId="0" borderId="0" xfId="0" applyNumberFormat="1" applyFont="1"/>
    <xf numFmtId="44" fontId="4" fillId="5" borderId="0" xfId="2" applyFont="1" applyFill="1"/>
    <xf numFmtId="7" fontId="2" fillId="0" borderId="0" xfId="2" applyNumberFormat="1" applyFont="1" applyFill="1"/>
    <xf numFmtId="7" fontId="2" fillId="6" borderId="0" xfId="2" applyNumberFormat="1" applyFont="1" applyFill="1"/>
    <xf numFmtId="7" fontId="2" fillId="7" borderId="0" xfId="2" applyNumberFormat="1" applyFont="1" applyFill="1"/>
    <xf numFmtId="7" fontId="2" fillId="3" borderId="0" xfId="2" applyNumberFormat="1" applyFont="1" applyFill="1"/>
    <xf numFmtId="7" fontId="2" fillId="11" borderId="0" xfId="2" applyNumberFormat="1" applyFont="1" applyFill="1"/>
    <xf numFmtId="7" fontId="2" fillId="12" borderId="0" xfId="2" applyNumberFormat="1" applyFont="1" applyFill="1"/>
    <xf numFmtId="7" fontId="2" fillId="5" borderId="0" xfId="2" applyNumberFormat="1" applyFont="1" applyFill="1"/>
    <xf numFmtId="7" fontId="2" fillId="9" borderId="0" xfId="2" applyNumberFormat="1" applyFont="1" applyFill="1"/>
    <xf numFmtId="210" fontId="2" fillId="0" borderId="0" xfId="1" applyNumberFormat="1" applyFont="1"/>
    <xf numFmtId="0" fontId="2" fillId="13" borderId="0" xfId="0" applyFont="1" applyFill="1"/>
    <xf numFmtId="0" fontId="4" fillId="13" borderId="0" xfId="0" applyFont="1" applyFill="1"/>
    <xf numFmtId="0" fontId="4" fillId="0" borderId="0" xfId="0" applyFont="1" applyFill="1"/>
    <xf numFmtId="210" fontId="4" fillId="0" borderId="0" xfId="1" applyNumberFormat="1" applyFont="1" applyFill="1"/>
    <xf numFmtId="210" fontId="4" fillId="0" borderId="0" xfId="0" applyNumberFormat="1" applyFont="1" applyFill="1"/>
    <xf numFmtId="187" fontId="4" fillId="0" borderId="0" xfId="1" applyNumberFormat="1" applyFont="1" applyFill="1"/>
    <xf numFmtId="210" fontId="2" fillId="0" borderId="0" xfId="1" applyNumberFormat="1" applyFont="1" applyFill="1"/>
    <xf numFmtId="187" fontId="4" fillId="0" borderId="0" xfId="0" applyNumberFormat="1" applyFont="1" applyFill="1"/>
    <xf numFmtId="14" fontId="4" fillId="14" borderId="3" xfId="0" applyNumberFormat="1" applyFont="1" applyFill="1" applyBorder="1" applyAlignment="1">
      <alignment horizontal="center"/>
    </xf>
    <xf numFmtId="210" fontId="4" fillId="0" borderId="4" xfId="1" applyNumberFormat="1" applyFont="1" applyBorder="1"/>
    <xf numFmtId="0" fontId="4" fillId="0" borderId="5" xfId="0" applyFont="1" applyFill="1" applyBorder="1"/>
    <xf numFmtId="210" fontId="4" fillId="0" borderId="7" xfId="1" applyNumberFormat="1" applyFont="1" applyBorder="1"/>
    <xf numFmtId="0" fontId="4" fillId="0" borderId="0" xfId="0" applyFont="1" applyFill="1" applyBorder="1"/>
    <xf numFmtId="0" fontId="5" fillId="5" borderId="0" xfId="0" applyFont="1" applyFill="1"/>
    <xf numFmtId="0" fontId="2" fillId="14" borderId="0" xfId="0" applyFont="1" applyFill="1"/>
    <xf numFmtId="187" fontId="4" fillId="3" borderId="6" xfId="0" applyNumberFormat="1" applyFont="1" applyFill="1" applyBorder="1"/>
    <xf numFmtId="43" fontId="4" fillId="3" borderId="8" xfId="0" applyNumberFormat="1" applyFont="1" applyFill="1" applyBorder="1"/>
    <xf numFmtId="187" fontId="4" fillId="0" borderId="0" xfId="1" applyNumberFormat="1" applyFont="1" applyFill="1" applyBorder="1"/>
    <xf numFmtId="208" fontId="4" fillId="0" borderId="0" xfId="0" applyNumberFormat="1" applyFont="1" applyFill="1" applyBorder="1"/>
    <xf numFmtId="0" fontId="2" fillId="0" borderId="0" xfId="0" quotePrefix="1" applyFont="1" applyFill="1" applyBorder="1"/>
    <xf numFmtId="210" fontId="2" fillId="0" borderId="0" xfId="1" applyNumberFormat="1" applyFont="1" applyFill="1" applyBorder="1"/>
    <xf numFmtId="210" fontId="4" fillId="0" borderId="0" xfId="1" applyNumberFormat="1" applyFont="1" applyFill="1" applyBorder="1"/>
    <xf numFmtId="7" fontId="2" fillId="5" borderId="0" xfId="0" applyNumberFormat="1" applyFont="1" applyFill="1"/>
    <xf numFmtId="195" fontId="2" fillId="5" borderId="0" xfId="0" applyNumberFormat="1" applyFont="1" applyFill="1"/>
    <xf numFmtId="9" fontId="2" fillId="5" borderId="0" xfId="0" applyNumberFormat="1" applyFont="1" applyFill="1"/>
    <xf numFmtId="184" fontId="2" fillId="5" borderId="0" xfId="2" applyNumberFormat="1" applyFont="1" applyFill="1"/>
    <xf numFmtId="44" fontId="2" fillId="5" borderId="10" xfId="2" applyFont="1" applyFill="1" applyBorder="1"/>
    <xf numFmtId="9" fontId="2" fillId="5" borderId="0" xfId="0" applyNumberFormat="1" applyFont="1" applyFill="1" applyBorder="1"/>
    <xf numFmtId="9" fontId="2" fillId="5" borderId="0" xfId="11" applyFont="1" applyFill="1"/>
    <xf numFmtId="44" fontId="2" fillId="5" borderId="0" xfId="2" applyNumberFormat="1" applyFont="1" applyFill="1"/>
    <xf numFmtId="7" fontId="4" fillId="5" borderId="0" xfId="2" applyNumberFormat="1" applyFont="1" applyFill="1"/>
    <xf numFmtId="37" fontId="26" fillId="3" borderId="0" xfId="0" applyNumberFormat="1" applyFont="1" applyFill="1" applyBorder="1" applyProtection="1"/>
    <xf numFmtId="0" fontId="1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center"/>
    </xf>
    <xf numFmtId="14" fontId="27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27" fillId="0" borderId="0" xfId="0" applyFont="1" applyFill="1" applyBorder="1"/>
    <xf numFmtId="14" fontId="0" fillId="0" borderId="0" xfId="0" applyNumberFormat="1" applyFill="1" applyBorder="1"/>
    <xf numFmtId="14" fontId="27" fillId="0" borderId="0" xfId="0" applyNumberFormat="1" applyFont="1" applyFill="1" applyBorder="1"/>
    <xf numFmtId="17" fontId="7" fillId="0" borderId="0" xfId="0" applyNumberFormat="1" applyFont="1" applyFill="1" applyBorder="1"/>
    <xf numFmtId="43" fontId="7" fillId="0" borderId="0" xfId="1" applyFont="1" applyFill="1" applyBorder="1" applyAlignment="1" applyProtection="1">
      <alignment horizontal="centerContinuous"/>
      <protection locked="0"/>
    </xf>
    <xf numFmtId="0" fontId="7" fillId="0" borderId="0" xfId="0" applyFont="1" applyFill="1" applyBorder="1" applyAlignment="1">
      <alignment horizontal="centerContinuous"/>
    </xf>
    <xf numFmtId="0" fontId="7" fillId="0" borderId="0" xfId="0" applyFont="1" applyFill="1" applyBorder="1"/>
    <xf numFmtId="0" fontId="27" fillId="0" borderId="0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"/>
    </xf>
    <xf numFmtId="0" fontId="28" fillId="0" borderId="0" xfId="0" applyFont="1" applyFill="1" applyBorder="1" applyProtection="1">
      <protection locked="0"/>
    </xf>
    <xf numFmtId="180" fontId="29" fillId="0" borderId="0" xfId="0" applyNumberFormat="1" applyFont="1" applyFill="1" applyBorder="1" applyAlignment="1" applyProtection="1">
      <alignment horizontal="centerContinuous"/>
      <protection locked="0"/>
    </xf>
    <xf numFmtId="181" fontId="27" fillId="0" borderId="0" xfId="0" applyNumberFormat="1" applyFont="1" applyFill="1" applyBorder="1" applyAlignment="1" applyProtection="1">
      <alignment horizontal="centerContinuous"/>
    </xf>
    <xf numFmtId="14" fontId="27" fillId="0" borderId="0" xfId="0" applyNumberFormat="1" applyFont="1" applyFill="1" applyBorder="1" applyProtection="1"/>
    <xf numFmtId="43" fontId="27" fillId="0" borderId="0" xfId="0" applyNumberFormat="1" applyFont="1" applyFill="1" applyBorder="1"/>
    <xf numFmtId="182" fontId="7" fillId="0" borderId="0" xfId="0" applyNumberFormat="1" applyFont="1" applyFill="1" applyBorder="1" applyAlignment="1" applyProtection="1">
      <alignment horizontal="center"/>
    </xf>
    <xf numFmtId="183" fontId="29" fillId="0" borderId="0" xfId="0" applyNumberFormat="1" applyFont="1" applyFill="1" applyBorder="1" applyProtection="1">
      <protection locked="0"/>
    </xf>
    <xf numFmtId="10" fontId="0" fillId="0" borderId="0" xfId="0" applyNumberFormat="1" applyFill="1" applyBorder="1"/>
    <xf numFmtId="10" fontId="27" fillId="0" borderId="0" xfId="0" applyNumberFormat="1" applyFont="1" applyFill="1" applyBorder="1"/>
    <xf numFmtId="43" fontId="0" fillId="0" borderId="0" xfId="0" applyNumberFormat="1" applyFill="1" applyBorder="1"/>
    <xf numFmtId="43" fontId="7" fillId="0" borderId="0" xfId="1" applyFont="1" applyFill="1" applyBorder="1" applyAlignment="1">
      <alignment horizontal="center"/>
    </xf>
    <xf numFmtId="17" fontId="0" fillId="11" borderId="11" xfId="0" applyNumberFormat="1" applyFill="1" applyBorder="1"/>
    <xf numFmtId="17" fontId="0" fillId="0" borderId="0" xfId="0" applyNumberFormat="1"/>
    <xf numFmtId="0" fontId="30" fillId="0" borderId="0" xfId="0" applyFont="1"/>
    <xf numFmtId="0" fontId="31" fillId="5" borderId="0" xfId="0" applyFont="1" applyFill="1"/>
    <xf numFmtId="0" fontId="34" fillId="5" borderId="0" xfId="0" applyFont="1" applyFill="1"/>
    <xf numFmtId="43" fontId="35" fillId="5" borderId="0" xfId="1" applyFont="1" applyFill="1"/>
    <xf numFmtId="0" fontId="35" fillId="5" borderId="0" xfId="0" applyFont="1" applyFill="1"/>
    <xf numFmtId="43" fontId="35" fillId="5" borderId="0" xfId="1" applyFont="1" applyFill="1" applyAlignment="1">
      <alignment horizontal="left"/>
    </xf>
    <xf numFmtId="1" fontId="34" fillId="5" borderId="0" xfId="0" applyNumberFormat="1" applyFont="1" applyFill="1"/>
    <xf numFmtId="0" fontId="35" fillId="7" borderId="12" xfId="0" applyFont="1" applyFill="1" applyBorder="1"/>
    <xf numFmtId="14" fontId="35" fillId="7" borderId="13" xfId="0" applyNumberFormat="1" applyFont="1" applyFill="1" applyBorder="1" applyAlignment="1">
      <alignment horizontal="center"/>
    </xf>
    <xf numFmtId="0" fontId="36" fillId="5" borderId="0" xfId="0" applyFont="1" applyFill="1"/>
    <xf numFmtId="43" fontId="35" fillId="14" borderId="14" xfId="1" applyFont="1" applyFill="1" applyBorder="1"/>
    <xf numFmtId="0" fontId="34" fillId="14" borderId="3" xfId="0" applyFont="1" applyFill="1" applyBorder="1"/>
    <xf numFmtId="0" fontId="35" fillId="7" borderId="15" xfId="0" applyFont="1" applyFill="1" applyBorder="1"/>
    <xf numFmtId="14" fontId="35" fillId="14" borderId="16" xfId="0" applyNumberFormat="1" applyFont="1" applyFill="1" applyBorder="1" applyAlignment="1">
      <alignment horizontal="center"/>
    </xf>
    <xf numFmtId="43" fontId="35" fillId="14" borderId="17" xfId="1" applyFont="1" applyFill="1" applyBorder="1"/>
    <xf numFmtId="22" fontId="34" fillId="5" borderId="0" xfId="0" applyNumberFormat="1" applyFont="1" applyFill="1"/>
    <xf numFmtId="0" fontId="34" fillId="14" borderId="18" xfId="0" applyFont="1" applyFill="1" applyBorder="1"/>
    <xf numFmtId="0" fontId="34" fillId="14" borderId="19" xfId="0" applyFont="1" applyFill="1" applyBorder="1"/>
    <xf numFmtId="0" fontId="34" fillId="14" borderId="20" xfId="0" applyFont="1" applyFill="1" applyBorder="1"/>
    <xf numFmtId="0" fontId="34" fillId="14" borderId="21" xfId="0" applyFont="1" applyFill="1" applyBorder="1"/>
    <xf numFmtId="0" fontId="34" fillId="14" borderId="22" xfId="0" applyFont="1" applyFill="1" applyBorder="1"/>
    <xf numFmtId="0" fontId="34" fillId="14" borderId="23" xfId="0" applyFont="1" applyFill="1" applyBorder="1"/>
    <xf numFmtId="43" fontId="35" fillId="14" borderId="17" xfId="1" applyFont="1" applyFill="1" applyBorder="1" applyAlignment="1">
      <alignment horizontal="left"/>
    </xf>
    <xf numFmtId="43" fontId="35" fillId="14" borderId="17" xfId="1" applyFont="1" applyFill="1" applyBorder="1" applyAlignment="1">
      <alignment horizontal="right"/>
    </xf>
    <xf numFmtId="0" fontId="35" fillId="7" borderId="24" xfId="0" applyFont="1" applyFill="1" applyBorder="1"/>
    <xf numFmtId="39" fontId="35" fillId="14" borderId="25" xfId="1" applyNumberFormat="1" applyFont="1" applyFill="1" applyBorder="1" applyAlignment="1">
      <alignment horizontal="center"/>
    </xf>
    <xf numFmtId="44" fontId="35" fillId="14" borderId="17" xfId="1" applyNumberFormat="1" applyFont="1" applyFill="1" applyBorder="1"/>
    <xf numFmtId="0" fontId="35" fillId="7" borderId="13" xfId="0" applyFont="1" applyFill="1" applyBorder="1"/>
    <xf numFmtId="0" fontId="35" fillId="7" borderId="16" xfId="0" applyFont="1" applyFill="1" applyBorder="1"/>
    <xf numFmtId="0" fontId="35" fillId="5" borderId="0" xfId="0" applyFont="1" applyFill="1" applyAlignment="1">
      <alignment horizontal="left"/>
    </xf>
    <xf numFmtId="14" fontId="35" fillId="14" borderId="17" xfId="1" applyNumberFormat="1" applyFont="1" applyFill="1" applyBorder="1" applyAlignment="1">
      <alignment horizontal="center"/>
    </xf>
    <xf numFmtId="0" fontId="35" fillId="5" borderId="0" xfId="0" applyFont="1" applyFill="1" applyAlignment="1">
      <alignment horizontal="center"/>
    </xf>
    <xf numFmtId="0" fontId="35" fillId="7" borderId="25" xfId="0" applyFont="1" applyFill="1" applyBorder="1"/>
    <xf numFmtId="14" fontId="35" fillId="14" borderId="17" xfId="0" applyNumberFormat="1" applyFont="1" applyFill="1" applyBorder="1" applyAlignment="1">
      <alignment horizontal="center"/>
    </xf>
    <xf numFmtId="43" fontId="35" fillId="14" borderId="26" xfId="1" applyFont="1" applyFill="1" applyBorder="1"/>
    <xf numFmtId="14" fontId="35" fillId="5" borderId="0" xfId="0" applyNumberFormat="1" applyFont="1" applyFill="1" applyAlignment="1">
      <alignment horizontal="center"/>
    </xf>
    <xf numFmtId="0" fontId="35" fillId="7" borderId="27" xfId="0" applyFont="1" applyFill="1" applyBorder="1" applyAlignment="1"/>
    <xf numFmtId="0" fontId="35" fillId="7" borderId="28" xfId="0" applyFont="1" applyFill="1" applyBorder="1" applyAlignment="1"/>
    <xf numFmtId="0" fontId="35" fillId="7" borderId="29" xfId="0" applyFont="1" applyFill="1" applyBorder="1" applyAlignment="1"/>
    <xf numFmtId="0" fontId="34" fillId="5" borderId="0" xfId="0" applyFont="1" applyFill="1" applyBorder="1"/>
    <xf numFmtId="0" fontId="35" fillId="5" borderId="0" xfId="0" applyFont="1" applyFill="1" applyAlignment="1">
      <alignment horizontal="right"/>
    </xf>
    <xf numFmtId="14" fontId="34" fillId="0" borderId="13" xfId="0" applyNumberFormat="1" applyFont="1" applyFill="1" applyBorder="1"/>
    <xf numFmtId="195" fontId="37" fillId="5" borderId="0" xfId="0" applyNumberFormat="1" applyFont="1" applyFill="1" applyBorder="1" applyAlignment="1" applyProtection="1">
      <alignment horizontal="right"/>
      <protection locked="0"/>
    </xf>
    <xf numFmtId="14" fontId="34" fillId="0" borderId="16" xfId="0" applyNumberFormat="1" applyFont="1" applyFill="1" applyBorder="1"/>
    <xf numFmtId="14" fontId="34" fillId="0" borderId="25" xfId="0" applyNumberFormat="1" applyFont="1" applyFill="1" applyBorder="1"/>
    <xf numFmtId="0" fontId="34" fillId="5" borderId="0" xfId="0" applyFont="1" applyFill="1" applyAlignment="1">
      <alignment horizontal="center"/>
    </xf>
    <xf numFmtId="187" fontId="34" fillId="5" borderId="0" xfId="1" applyNumberFormat="1" applyFont="1" applyFill="1"/>
    <xf numFmtId="8" fontId="34" fillId="5" borderId="0" xfId="0" applyNumberFormat="1" applyFont="1" applyFill="1"/>
    <xf numFmtId="43" fontId="34" fillId="5" borderId="0" xfId="0" applyNumberFormat="1" applyFont="1" applyFill="1"/>
    <xf numFmtId="43" fontId="35" fillId="5" borderId="0" xfId="1" applyFont="1" applyFill="1" applyAlignment="1"/>
    <xf numFmtId="0" fontId="33" fillId="5" borderId="0" xfId="0" applyFont="1" applyFill="1" applyAlignment="1"/>
    <xf numFmtId="44" fontId="39" fillId="5" borderId="0" xfId="2" applyFont="1" applyFill="1" applyAlignment="1"/>
    <xf numFmtId="44" fontId="34" fillId="5" borderId="0" xfId="2" applyFont="1" applyFill="1"/>
    <xf numFmtId="14" fontId="35" fillId="5" borderId="0" xfId="0" applyNumberFormat="1" applyFont="1" applyFill="1"/>
    <xf numFmtId="10" fontId="39" fillId="5" borderId="0" xfId="0" applyNumberFormat="1" applyFont="1" applyFill="1"/>
    <xf numFmtId="44" fontId="40" fillId="5" borderId="0" xfId="0" applyNumberFormat="1" applyFont="1" applyFill="1"/>
    <xf numFmtId="44" fontId="40" fillId="5" borderId="0" xfId="2" applyFont="1" applyFill="1" applyAlignment="1"/>
    <xf numFmtId="10" fontId="39" fillId="5" borderId="0" xfId="11" applyNumberFormat="1" applyFont="1" applyFill="1"/>
    <xf numFmtId="44" fontId="40" fillId="5" borderId="0" xfId="2" applyFont="1" applyFill="1"/>
    <xf numFmtId="0" fontId="34" fillId="11" borderId="0" xfId="0" applyFont="1" applyFill="1"/>
    <xf numFmtId="0" fontId="35" fillId="7" borderId="7" xfId="0" applyFont="1" applyFill="1" applyBorder="1"/>
    <xf numFmtId="0" fontId="35" fillId="7" borderId="8" xfId="0" applyFont="1" applyFill="1" applyBorder="1"/>
    <xf numFmtId="193" fontId="2" fillId="0" borderId="0" xfId="0" applyNumberFormat="1" applyFont="1"/>
    <xf numFmtId="193" fontId="2" fillId="0" borderId="0" xfId="0" applyNumberFormat="1" applyFont="1" applyBorder="1"/>
    <xf numFmtId="167" fontId="2" fillId="0" borderId="0" xfId="0" applyNumberFormat="1" applyFont="1"/>
    <xf numFmtId="167" fontId="2" fillId="0" borderId="0" xfId="0" applyNumberFormat="1" applyFont="1" applyBorder="1"/>
    <xf numFmtId="43" fontId="6" fillId="0" borderId="0" xfId="0" applyNumberFormat="1" applyFont="1" applyFill="1" applyBorder="1"/>
    <xf numFmtId="184" fontId="2" fillId="0" borderId="0" xfId="0" applyNumberFormat="1" applyFont="1" applyBorder="1"/>
    <xf numFmtId="9" fontId="2" fillId="0" borderId="0" xfId="11" applyFont="1" applyFill="1" applyBorder="1"/>
    <xf numFmtId="185" fontId="2" fillId="0" borderId="0" xfId="0" applyNumberFormat="1" applyFont="1" applyFill="1" applyAlignment="1">
      <alignment horizontal="center"/>
    </xf>
    <xf numFmtId="2" fontId="2" fillId="6" borderId="0" xfId="0" applyNumberFormat="1" applyFont="1" applyFill="1" applyBorder="1"/>
    <xf numFmtId="185" fontId="2" fillId="0" borderId="0" xfId="0" applyNumberFormat="1" applyFont="1" applyAlignment="1">
      <alignment horizontal="center"/>
    </xf>
    <xf numFmtId="2" fontId="2" fillId="0" borderId="0" xfId="0" applyNumberFormat="1" applyFont="1" applyFill="1" applyBorder="1"/>
    <xf numFmtId="186" fontId="2" fillId="6" borderId="0" xfId="0" applyNumberFormat="1" applyFont="1" applyFill="1" applyBorder="1"/>
    <xf numFmtId="9" fontId="2" fillId="0" borderId="2" xfId="11" applyFont="1" applyFill="1" applyBorder="1"/>
    <xf numFmtId="167" fontId="2" fillId="0" borderId="0" xfId="0" applyNumberFormat="1" applyFont="1" applyFill="1"/>
    <xf numFmtId="166" fontId="2" fillId="0" borderId="0" xfId="0" applyNumberFormat="1" applyFont="1"/>
    <xf numFmtId="193" fontId="2" fillId="0" borderId="5" xfId="0" applyNumberFormat="1" applyFont="1" applyBorder="1"/>
    <xf numFmtId="193" fontId="2" fillId="0" borderId="0" xfId="0" applyNumberFormat="1" applyFont="1" applyBorder="1" applyAlignment="1">
      <alignment horizontal="center"/>
    </xf>
    <xf numFmtId="193" fontId="2" fillId="0" borderId="0" xfId="11" applyNumberFormat="1" applyFont="1" applyFill="1" applyBorder="1"/>
    <xf numFmtId="166" fontId="4" fillId="0" borderId="0" xfId="0" applyNumberFormat="1" applyFont="1"/>
    <xf numFmtId="166" fontId="2" fillId="10" borderId="0" xfId="0" applyNumberFormat="1" applyFont="1" applyFill="1"/>
    <xf numFmtId="0" fontId="34" fillId="5" borderId="30" xfId="0" applyFont="1" applyFill="1" applyBorder="1"/>
    <xf numFmtId="0" fontId="35" fillId="5" borderId="31" xfId="0" applyFont="1" applyFill="1" applyBorder="1"/>
    <xf numFmtId="0" fontId="35" fillId="5" borderId="32" xfId="0" applyFont="1" applyFill="1" applyBorder="1" applyAlignment="1">
      <alignment horizontal="right"/>
    </xf>
    <xf numFmtId="167" fontId="2" fillId="0" borderId="2" xfId="0" applyNumberFormat="1" applyFont="1" applyBorder="1"/>
    <xf numFmtId="0" fontId="2" fillId="6" borderId="4" xfId="0" applyFont="1" applyFill="1" applyBorder="1"/>
    <xf numFmtId="167" fontId="2" fillId="6" borderId="5" xfId="0" applyNumberFormat="1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167" fontId="2" fillId="6" borderId="0" xfId="0" applyNumberFormat="1" applyFont="1" applyFill="1" applyBorder="1"/>
    <xf numFmtId="0" fontId="2" fillId="6" borderId="8" xfId="0" applyFont="1" applyFill="1" applyBorder="1"/>
    <xf numFmtId="0" fontId="2" fillId="6" borderId="7" xfId="0" applyFont="1" applyFill="1" applyBorder="1" applyAlignment="1">
      <alignment horizontal="center"/>
    </xf>
    <xf numFmtId="167" fontId="2" fillId="6" borderId="0" xfId="0" applyNumberFormat="1" applyFont="1" applyFill="1" applyBorder="1" applyAlignment="1">
      <alignment horizontal="center"/>
    </xf>
    <xf numFmtId="17" fontId="2" fillId="6" borderId="9" xfId="0" applyNumberFormat="1" applyFont="1" applyFill="1" applyBorder="1" applyAlignment="1">
      <alignment horizontal="center"/>
    </xf>
    <xf numFmtId="167" fontId="2" fillId="6" borderId="2" xfId="0" applyNumberFormat="1" applyFont="1" applyFill="1" applyBorder="1"/>
    <xf numFmtId="0" fontId="2" fillId="6" borderId="10" xfId="0" applyFont="1" applyFill="1" applyBorder="1"/>
    <xf numFmtId="167" fontId="4" fillId="6" borderId="0" xfId="0" applyNumberFormat="1" applyFont="1" applyFill="1" applyBorder="1"/>
    <xf numFmtId="167" fontId="2" fillId="0" borderId="7" xfId="0" applyNumberFormat="1" applyFont="1" applyBorder="1"/>
    <xf numFmtId="167" fontId="2" fillId="0" borderId="8" xfId="0" applyNumberFormat="1" applyFont="1" applyBorder="1"/>
    <xf numFmtId="167" fontId="2" fillId="0" borderId="0" xfId="1" applyNumberFormat="1" applyFont="1" applyFill="1" applyBorder="1"/>
    <xf numFmtId="167" fontId="2" fillId="0" borderId="9" xfId="0" applyNumberFormat="1" applyFont="1" applyBorder="1"/>
    <xf numFmtId="167" fontId="2" fillId="0" borderId="2" xfId="1" applyNumberFormat="1" applyFont="1" applyFill="1" applyBorder="1"/>
    <xf numFmtId="167" fontId="2" fillId="0" borderId="10" xfId="0" applyNumberFormat="1" applyFont="1" applyBorder="1"/>
    <xf numFmtId="44" fontId="39" fillId="3" borderId="13" xfId="0" applyNumberFormat="1" applyFont="1" applyFill="1" applyBorder="1"/>
    <xf numFmtId="17" fontId="35" fillId="5" borderId="0" xfId="1" applyNumberFormat="1" applyFont="1" applyFill="1" applyAlignment="1">
      <alignment horizontal="center"/>
    </xf>
    <xf numFmtId="17" fontId="39" fillId="5" borderId="0" xfId="2" applyNumberFormat="1" applyFont="1" applyFill="1" applyAlignment="1">
      <alignment horizontal="center"/>
    </xf>
    <xf numFmtId="0" fontId="34" fillId="5" borderId="0" xfId="0" applyFont="1" applyFill="1" applyAlignment="1"/>
    <xf numFmtId="7" fontId="39" fillId="5" borderId="0" xfId="1" applyNumberFormat="1" applyFont="1" applyFill="1" applyAlignment="1"/>
    <xf numFmtId="2" fontId="2" fillId="0" borderId="0" xfId="0" applyNumberFormat="1" applyFont="1"/>
    <xf numFmtId="2" fontId="4" fillId="10" borderId="0" xfId="1" applyNumberFormat="1" applyFont="1" applyFill="1"/>
    <xf numFmtId="2" fontId="4" fillId="10" borderId="0" xfId="0" applyNumberFormat="1" applyFont="1" applyFill="1"/>
    <xf numFmtId="2" fontId="2" fillId="10" borderId="0" xfId="0" applyNumberFormat="1" applyFont="1" applyFill="1"/>
    <xf numFmtId="2" fontId="4" fillId="3" borderId="8" xfId="0" applyNumberFormat="1" applyFont="1" applyFill="1" applyBorder="1"/>
    <xf numFmtId="0" fontId="38" fillId="5" borderId="0" xfId="0" applyFont="1" applyFill="1"/>
    <xf numFmtId="187" fontId="2" fillId="0" borderId="7" xfId="1" applyNumberFormat="1" applyFont="1" applyBorder="1"/>
    <xf numFmtId="187" fontId="2" fillId="0" borderId="9" xfId="1" applyNumberFormat="1" applyFont="1" applyBorder="1"/>
    <xf numFmtId="0" fontId="2" fillId="0" borderId="4" xfId="0" applyFont="1" applyBorder="1"/>
    <xf numFmtId="0" fontId="2" fillId="0" borderId="6" xfId="0" applyFont="1" applyBorder="1"/>
    <xf numFmtId="217" fontId="2" fillId="0" borderId="0" xfId="0" applyNumberFormat="1" applyFont="1" applyBorder="1"/>
    <xf numFmtId="217" fontId="2" fillId="0" borderId="8" xfId="0" applyNumberFormat="1" applyFont="1" applyBorder="1"/>
    <xf numFmtId="217" fontId="2" fillId="0" borderId="2" xfId="0" applyNumberFormat="1" applyFont="1" applyBorder="1"/>
    <xf numFmtId="217" fontId="2" fillId="0" borderId="10" xfId="0" applyNumberFormat="1" applyFont="1" applyBorder="1"/>
    <xf numFmtId="43" fontId="4" fillId="10" borderId="0" xfId="1" applyFont="1" applyFill="1"/>
    <xf numFmtId="43" fontId="4" fillId="0" borderId="0" xfId="1" applyNumberFormat="1" applyFont="1" applyFill="1" applyBorder="1"/>
    <xf numFmtId="17" fontId="2" fillId="3" borderId="18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10" fontId="2" fillId="3" borderId="0" xfId="0" applyNumberFormat="1" applyFont="1" applyFill="1"/>
    <xf numFmtId="17" fontId="2" fillId="3" borderId="33" xfId="0" applyNumberFormat="1" applyFont="1" applyFill="1" applyBorder="1" applyAlignment="1">
      <alignment horizontal="center"/>
    </xf>
    <xf numFmtId="1" fontId="2" fillId="3" borderId="33" xfId="0" applyNumberFormat="1" applyFont="1" applyFill="1" applyBorder="1" applyAlignment="1">
      <alignment horizontal="center"/>
    </xf>
    <xf numFmtId="1" fontId="2" fillId="3" borderId="34" xfId="0" applyNumberFormat="1" applyFont="1" applyFill="1" applyBorder="1" applyAlignment="1">
      <alignment horizontal="center"/>
    </xf>
    <xf numFmtId="1" fontId="2" fillId="0" borderId="22" xfId="0" applyNumberFormat="1" applyFont="1" applyBorder="1"/>
    <xf numFmtId="196" fontId="35" fillId="5" borderId="0" xfId="1" applyNumberFormat="1" applyFont="1" applyFill="1" applyBorder="1" applyAlignment="1"/>
    <xf numFmtId="0" fontId="0" fillId="5" borderId="0" xfId="0" applyFill="1" applyBorder="1" applyAlignment="1"/>
    <xf numFmtId="44" fontId="39" fillId="5" borderId="0" xfId="2" applyFont="1" applyFill="1" applyBorder="1"/>
    <xf numFmtId="187" fontId="35" fillId="5" borderId="0" xfId="0" applyNumberFormat="1" applyFont="1" applyFill="1" applyBorder="1" applyAlignment="1"/>
    <xf numFmtId="187" fontId="34" fillId="5" borderId="0" xfId="1" applyNumberFormat="1" applyFont="1" applyFill="1" applyBorder="1"/>
    <xf numFmtId="0" fontId="35" fillId="6" borderId="35" xfId="0" applyFont="1" applyFill="1" applyBorder="1" applyAlignment="1"/>
    <xf numFmtId="0" fontId="35" fillId="6" borderId="36" xfId="0" applyFont="1" applyFill="1" applyBorder="1" applyAlignment="1"/>
    <xf numFmtId="44" fontId="39" fillId="3" borderId="25" xfId="0" applyNumberFormat="1" applyFont="1" applyFill="1" applyBorder="1"/>
    <xf numFmtId="0" fontId="34" fillId="7" borderId="8" xfId="0" applyFont="1" applyFill="1" applyBorder="1"/>
    <xf numFmtId="44" fontId="35" fillId="3" borderId="37" xfId="2" applyFont="1" applyFill="1" applyBorder="1"/>
    <xf numFmtId="17" fontId="35" fillId="6" borderId="38" xfId="1" applyNumberFormat="1" applyFont="1" applyFill="1" applyBorder="1" applyAlignment="1">
      <alignment horizontal="center"/>
    </xf>
    <xf numFmtId="17" fontId="35" fillId="6" borderId="39" xfId="1" applyNumberFormat="1" applyFont="1" applyFill="1" applyBorder="1" applyAlignment="1">
      <alignment horizontal="center"/>
    </xf>
    <xf numFmtId="17" fontId="35" fillId="6" borderId="40" xfId="1" applyNumberFormat="1" applyFont="1" applyFill="1" applyBorder="1" applyAlignment="1">
      <alignment horizontal="center"/>
    </xf>
    <xf numFmtId="17" fontId="35" fillId="6" borderId="41" xfId="1" applyNumberFormat="1" applyFont="1" applyFill="1" applyBorder="1" applyAlignment="1">
      <alignment horizontal="center"/>
    </xf>
    <xf numFmtId="210" fontId="4" fillId="0" borderId="7" xfId="1" applyNumberFormat="1" applyFont="1" applyFill="1" applyBorder="1"/>
    <xf numFmtId="210" fontId="4" fillId="0" borderId="9" xfId="1" applyNumberFormat="1" applyFont="1" applyFill="1" applyBorder="1"/>
    <xf numFmtId="43" fontId="4" fillId="3" borderId="10" xfId="0" applyNumberFormat="1" applyFont="1" applyFill="1" applyBorder="1"/>
    <xf numFmtId="218" fontId="2" fillId="0" borderId="0" xfId="0" applyNumberFormat="1" applyFont="1" applyBorder="1"/>
    <xf numFmtId="2" fontId="2" fillId="0" borderId="0" xfId="0" applyNumberFormat="1" applyFont="1" applyBorder="1"/>
    <xf numFmtId="166" fontId="35" fillId="5" borderId="0" xfId="1" applyNumberFormat="1" applyFont="1" applyFill="1" applyAlignment="1">
      <alignment horizontal="center"/>
    </xf>
    <xf numFmtId="167" fontId="35" fillId="5" borderId="0" xfId="1" applyNumberFormat="1" applyFont="1" applyFill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Fill="1" applyBorder="1"/>
    <xf numFmtId="0" fontId="2" fillId="0" borderId="7" xfId="0" applyFont="1" applyFill="1" applyBorder="1"/>
    <xf numFmtId="0" fontId="2" fillId="0" borderId="8" xfId="0" applyFont="1" applyBorder="1"/>
    <xf numFmtId="2" fontId="2" fillId="3" borderId="7" xfId="0" applyNumberFormat="1" applyFont="1" applyFill="1" applyBorder="1"/>
    <xf numFmtId="2" fontId="2" fillId="3" borderId="9" xfId="0" applyNumberFormat="1" applyFont="1" applyFill="1" applyBorder="1"/>
    <xf numFmtId="0" fontId="2" fillId="0" borderId="10" xfId="0" applyFont="1" applyBorder="1"/>
    <xf numFmtId="2" fontId="35" fillId="5" borderId="0" xfId="1" applyNumberFormat="1" applyFont="1" applyFill="1" applyAlignment="1">
      <alignment horizontal="center"/>
    </xf>
    <xf numFmtId="2" fontId="35" fillId="3" borderId="37" xfId="1" applyNumberFormat="1" applyFont="1" applyFill="1" applyBorder="1" applyAlignment="1">
      <alignment horizontal="center"/>
    </xf>
    <xf numFmtId="17" fontId="35" fillId="3" borderId="37" xfId="1" applyNumberFormat="1" applyFont="1" applyFill="1" applyBorder="1" applyAlignment="1">
      <alignment horizontal="center"/>
    </xf>
    <xf numFmtId="17" fontId="35" fillId="6" borderId="42" xfId="1" applyNumberFormat="1" applyFont="1" applyFill="1" applyBorder="1" applyAlignment="1">
      <alignment horizontal="left"/>
    </xf>
    <xf numFmtId="44" fontId="39" fillId="3" borderId="14" xfId="2" applyFont="1" applyFill="1" applyBorder="1" applyAlignment="1">
      <alignment horizontal="center"/>
    </xf>
    <xf numFmtId="17" fontId="35" fillId="6" borderId="15" xfId="1" applyNumberFormat="1" applyFont="1" applyFill="1" applyBorder="1" applyAlignment="1">
      <alignment horizontal="left"/>
    </xf>
    <xf numFmtId="44" fontId="39" fillId="3" borderId="16" xfId="2" applyFont="1" applyFill="1" applyBorder="1" applyAlignment="1">
      <alignment horizontal="center"/>
    </xf>
    <xf numFmtId="44" fontId="43" fillId="3" borderId="16" xfId="2" applyFont="1" applyFill="1" applyBorder="1" applyAlignment="1">
      <alignment horizontal="center"/>
    </xf>
    <xf numFmtId="44" fontId="39" fillId="3" borderId="16" xfId="1" applyNumberFormat="1" applyFont="1" applyFill="1" applyBorder="1" applyAlignment="1">
      <alignment horizontal="center"/>
    </xf>
    <xf numFmtId="17" fontId="35" fillId="6" borderId="24" xfId="1" applyNumberFormat="1" applyFont="1" applyFill="1" applyBorder="1" applyAlignment="1">
      <alignment horizontal="left"/>
    </xf>
    <xf numFmtId="44" fontId="39" fillId="3" borderId="25" xfId="2" applyFont="1" applyFill="1" applyBorder="1" applyAlignment="1">
      <alignment horizontal="center"/>
    </xf>
    <xf numFmtId="0" fontId="35" fillId="7" borderId="43" xfId="0" applyFont="1" applyFill="1" applyBorder="1"/>
    <xf numFmtId="0" fontId="34" fillId="6" borderId="0" xfId="0" applyFont="1" applyFill="1"/>
    <xf numFmtId="0" fontId="34" fillId="7" borderId="16" xfId="0" applyFont="1" applyFill="1" applyBorder="1"/>
    <xf numFmtId="0" fontId="4" fillId="0" borderId="0" xfId="0" applyFont="1" applyAlignment="1">
      <alignment horizontal="center"/>
    </xf>
    <xf numFmtId="0" fontId="35" fillId="6" borderId="46" xfId="0" applyFont="1" applyFill="1" applyBorder="1" applyAlignment="1">
      <alignment horizontal="left"/>
    </xf>
    <xf numFmtId="0" fontId="0" fillId="0" borderId="47" xfId="0" applyBorder="1" applyAlignment="1">
      <alignment horizontal="left"/>
    </xf>
    <xf numFmtId="0" fontId="35" fillId="7" borderId="24" xfId="0" applyFont="1" applyFill="1" applyBorder="1" applyAlignment="1">
      <alignment horizontal="right"/>
    </xf>
    <xf numFmtId="0" fontId="33" fillId="0" borderId="25" xfId="0" applyFont="1" applyBorder="1" applyAlignment="1">
      <alignment horizontal="right"/>
    </xf>
    <xf numFmtId="0" fontId="35" fillId="7" borderId="15" xfId="0" applyFont="1" applyFill="1" applyBorder="1" applyAlignment="1">
      <alignment horizontal="right"/>
    </xf>
    <xf numFmtId="0" fontId="33" fillId="0" borderId="16" xfId="0" applyFont="1" applyBorder="1" applyAlignment="1">
      <alignment horizontal="right"/>
    </xf>
    <xf numFmtId="0" fontId="35" fillId="7" borderId="12" xfId="0" applyFont="1" applyFill="1" applyBorder="1" applyAlignment="1">
      <alignment horizontal="right"/>
    </xf>
    <xf numFmtId="0" fontId="33" fillId="0" borderId="13" xfId="0" applyFont="1" applyBorder="1" applyAlignment="1">
      <alignment horizontal="right"/>
    </xf>
    <xf numFmtId="17" fontId="32" fillId="6" borderId="45" xfId="1" applyNumberFormat="1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32" fillId="5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44" fillId="7" borderId="28" xfId="0" applyFont="1" applyFill="1" applyBorder="1" applyAlignment="1">
      <alignment vertical="center" wrapText="1"/>
    </xf>
    <xf numFmtId="0" fontId="45" fillId="0" borderId="44" xfId="0" applyFont="1" applyBorder="1" applyAlignment="1">
      <alignment vertical="center" wrapText="1"/>
    </xf>
    <xf numFmtId="17" fontId="32" fillId="6" borderId="45" xfId="1" applyNumberFormat="1" applyFont="1" applyFill="1" applyBorder="1" applyAlignment="1">
      <alignment horizontal="center" vertical="center"/>
    </xf>
    <xf numFmtId="0" fontId="42" fillId="6" borderId="41" xfId="0" applyFont="1" applyFill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 wrapText="1"/>
    </xf>
    <xf numFmtId="0" fontId="32" fillId="6" borderId="10" xfId="0" applyFont="1" applyFill="1" applyBorder="1" applyAlignment="1">
      <alignment horizontal="center" vertical="center" wrapText="1"/>
    </xf>
    <xf numFmtId="17" fontId="32" fillId="6" borderId="6" xfId="1" applyNumberFormat="1" applyFont="1" applyFill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1" xfId="0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7" fontId="2" fillId="0" borderId="5" xfId="0" applyNumberFormat="1" applyFont="1" applyBorder="1" applyAlignment="1">
      <alignment horizontal="center"/>
    </xf>
    <xf numFmtId="167" fontId="2" fillId="0" borderId="6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</cellXfs>
  <cellStyles count="15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Percent" xfId="11" builtinId="5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Scalar profile</a:t>
            </a:r>
          </a:p>
        </c:rich>
      </c:tx>
      <c:layout>
        <c:manualLayout>
          <c:xMode val="edge"/>
          <c:yMode val="edge"/>
          <c:x val="0.39898215116936964"/>
          <c:y val="4.16668459908141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75760267502411"/>
          <c:y val="0.23397536594841806"/>
          <c:w val="0.52292128749006761"/>
          <c:h val="0.50641243588835683"/>
        </c:manualLayout>
      </c:layout>
      <c:lineChart>
        <c:grouping val="standard"/>
        <c:varyColors val="0"/>
        <c:ser>
          <c:idx val="0"/>
          <c:order val="0"/>
          <c:tx>
            <c:strRef>
              <c:f>Scalars!$I$38</c:f>
              <c:strCache>
                <c:ptCount val="1"/>
                <c:pt idx="0">
                  <c:v>July scalars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Scalars!$I$39:$I$62</c:f>
              <c:numCache>
                <c:formatCode>#,##0.0000_);\(#,##0.0000\)</c:formatCode>
                <c:ptCount val="24"/>
                <c:pt idx="0">
                  <c:v>1.1151212088270464</c:v>
                </c:pt>
                <c:pt idx="1">
                  <c:v>1.0185889770627239</c:v>
                </c:pt>
                <c:pt idx="2">
                  <c:v>0.97054027611696914</c:v>
                </c:pt>
                <c:pt idx="3">
                  <c:v>0.87400804435264667</c:v>
                </c:pt>
                <c:pt idx="4">
                  <c:v>0.8296553973257963</c:v>
                </c:pt>
                <c:pt idx="5">
                  <c:v>0.91466463746059334</c:v>
                </c:pt>
                <c:pt idx="6">
                  <c:v>1.0157625828894443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1.3</c:v>
                </c:pt>
                <c:pt idx="12">
                  <c:v>1.3</c:v>
                </c:pt>
                <c:pt idx="13">
                  <c:v>1.9</c:v>
                </c:pt>
                <c:pt idx="14">
                  <c:v>1.9</c:v>
                </c:pt>
                <c:pt idx="15">
                  <c:v>1.9</c:v>
                </c:pt>
                <c:pt idx="16">
                  <c:v>1.9</c:v>
                </c:pt>
                <c:pt idx="17">
                  <c:v>1.3</c:v>
                </c:pt>
                <c:pt idx="18">
                  <c:v>1.3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1.2616588759647784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7-4E3D-B92A-7426C8F21911}"/>
            </c:ext>
          </c:extLst>
        </c:ser>
        <c:ser>
          <c:idx val="1"/>
          <c:order val="1"/>
          <c:tx>
            <c:strRef>
              <c:f>Scalars!$J$38</c:f>
              <c:strCache>
                <c:ptCount val="1"/>
                <c:pt idx="0">
                  <c:v>Difficult to follow scalars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Scalars!$J$39:$J$62</c:f>
              <c:numCache>
                <c:formatCode>General</c:formatCode>
                <c:ptCount val="24"/>
                <c:pt idx="0">
                  <c:v>1.5</c:v>
                </c:pt>
                <c:pt idx="1">
                  <c:v>0.5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0.5</c:v>
                </c:pt>
                <c:pt idx="6">
                  <c:v>1.5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1.5</c:v>
                </c:pt>
                <c:pt idx="11">
                  <c:v>0.5</c:v>
                </c:pt>
                <c:pt idx="12">
                  <c:v>1.5</c:v>
                </c:pt>
                <c:pt idx="13">
                  <c:v>0.5</c:v>
                </c:pt>
                <c:pt idx="14">
                  <c:v>1.5</c:v>
                </c:pt>
                <c:pt idx="15">
                  <c:v>0.5</c:v>
                </c:pt>
                <c:pt idx="16">
                  <c:v>1.5</c:v>
                </c:pt>
                <c:pt idx="17">
                  <c:v>0.5</c:v>
                </c:pt>
                <c:pt idx="18">
                  <c:v>1.5</c:v>
                </c:pt>
                <c:pt idx="19">
                  <c:v>0.5</c:v>
                </c:pt>
                <c:pt idx="20">
                  <c:v>1.5</c:v>
                </c:pt>
                <c:pt idx="21">
                  <c:v>0.5</c:v>
                </c:pt>
                <c:pt idx="22">
                  <c:v>1.5</c:v>
                </c:pt>
                <c:pt idx="2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C7-4E3D-B92A-7426C8F21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83824"/>
        <c:axId val="1"/>
      </c:lineChart>
      <c:catAx>
        <c:axId val="19758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</a:t>
                </a:r>
              </a:p>
            </c:rich>
          </c:tx>
          <c:layout>
            <c:manualLayout>
              <c:xMode val="edge"/>
              <c:yMode val="edge"/>
              <c:x val="0.41596011504891739"/>
              <c:y val="0.852567771812043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scalar value</a:t>
                </a:r>
              </a:p>
            </c:rich>
          </c:tx>
          <c:layout>
            <c:manualLayout>
              <c:xMode val="edge"/>
              <c:yMode val="edge"/>
              <c:x val="3.225813137114053E-2"/>
              <c:y val="0.3461553359236869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00_);\(#,##0.0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5838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3175024320850357"/>
          <c:y val="0.35577076192156715"/>
          <c:w val="0.25127386541730523"/>
          <c:h val="0.2660267859413519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Drop" dropLines="3" dropStyle="combo" dx="26" fmlaLink="$V$14" fmlaRange="$U$14:$U$15" sel="1" val="0"/>
</file>

<file path=xl/ctrlProps/ctrlProp6.xml><?xml version="1.0" encoding="utf-8"?>
<formControlPr xmlns="http://schemas.microsoft.com/office/spreadsheetml/2009/9/main" objectType="Drop" dropStyle="combo" dx="26" fmlaLink="$V$17" fmlaRange="$U$17:$U$18" sel="1" val="0"/>
</file>

<file path=xl/ctrlProps/ctrlProp7.xml><?xml version="1.0" encoding="utf-8"?>
<formControlPr xmlns="http://schemas.microsoft.com/office/spreadsheetml/2009/9/main" objectType="Drop" dropLines="2" dropStyle="combo" dx="26" fmlaLink="$V$20" fmlaRange="$U$20:$U$21" sel="2" val="0"/>
</file>

<file path=xl/ctrlProps/ctrlProp8.xml><?xml version="1.0" encoding="utf-8"?>
<formControlPr xmlns="http://schemas.microsoft.com/office/spreadsheetml/2009/9/main" objectType="Drop" dropLines="13" dropStyle="combo" dx="26" fmlaLink="V23" fmlaRange="$U$23:$U$35" sel="10" val="0"/>
</file>

<file path=xl/ctrlProps/ctrlProp9.xml><?xml version="1.0" encoding="utf-8"?>
<formControlPr xmlns="http://schemas.microsoft.com/office/spreadsheetml/2009/9/main" objectType="Drop" dropLines="6" dropStyle="combo" dx="26" fmlaLink="V36" fmlaRange="$U$36:$U$41" sel="1" val="0"/>
</file>

<file path=xl/ctrlProps/ctrlProp10.xml><?xml version="1.0" encoding="utf-8"?>
<formControlPr xmlns="http://schemas.microsoft.com/office/spreadsheetml/2009/9/main" objectType="Drop" dropLines="2" dropStyle="combo" dx="26" fmlaLink="V10" fmlaRange="$U$10:$U$11" sel="2" val="0"/>
</file>

<file path=xl/ctrlProps/ctrlProp11.xml><?xml version="1.0" encoding="utf-8"?>
<formControlPr xmlns="http://schemas.microsoft.com/office/spreadsheetml/2009/9/main" objectType="CheckBox" fmlaLink="$X$7" lockText="1"/>
</file>

<file path=xl/ctrlProps/ctrlProp12.xml><?xml version="1.0" encoding="utf-8"?>
<formControlPr xmlns="http://schemas.microsoft.com/office/spreadsheetml/2009/9/main" objectType="CheckBox" checked="Checked" fmlaLink="$X$8" lockText="1"/>
</file>

<file path=xl/ctrlProps/ctrlProp13.xml><?xml version="1.0" encoding="utf-8"?>
<formControlPr xmlns="http://schemas.microsoft.com/office/spreadsheetml/2009/9/main" objectType="CheckBox" checked="Checked" fmlaLink="$X$9" lockText="1"/>
</file>

<file path=xl/ctrlProps/ctrlProp14.xml><?xml version="1.0" encoding="utf-8"?>
<formControlPr xmlns="http://schemas.microsoft.com/office/spreadsheetml/2009/9/main" objectType="CheckBox" fmlaLink="$X$10" lockText="1"/>
</file>

<file path=xl/ctrlProps/ctrlProp15.xml><?xml version="1.0" encoding="utf-8"?>
<formControlPr xmlns="http://schemas.microsoft.com/office/spreadsheetml/2009/9/main" objectType="CheckBox" checked="Checked" fmlaLink="$X$12" lockText="1"/>
</file>

<file path=xl/ctrlProps/ctrlProp16.xml><?xml version="1.0" encoding="utf-8"?>
<formControlPr xmlns="http://schemas.microsoft.com/office/spreadsheetml/2009/9/main" objectType="CheckBox" checked="Checked" fmlaLink="$X$13" lockText="1"/>
</file>

<file path=xl/ctrlProps/ctrlProp17.xml><?xml version="1.0" encoding="utf-8"?>
<formControlPr xmlns="http://schemas.microsoft.com/office/spreadsheetml/2009/9/main" objectType="CheckBox" checked="Checked" fmlaLink="$X$14" lockText="1"/>
</file>

<file path=xl/ctrlProps/ctrlProp18.xml><?xml version="1.0" encoding="utf-8"?>
<formControlPr xmlns="http://schemas.microsoft.com/office/spreadsheetml/2009/9/main" objectType="CheckBox" checked="Checked" fmlaLink="$X$15" lockText="1"/>
</file>

<file path=xl/ctrlProps/ctrlProp19.xml><?xml version="1.0" encoding="utf-8"?>
<formControlPr xmlns="http://schemas.microsoft.com/office/spreadsheetml/2009/9/main" objectType="CheckBox" checked="Checked" fmlaLink="$X$16" lockText="1"/>
</file>

<file path=xl/ctrlProps/ctrlProp20.xml><?xml version="1.0" encoding="utf-8"?>
<formControlPr xmlns="http://schemas.microsoft.com/office/spreadsheetml/2009/9/main" objectType="CheckBox" fmlaLink="$X$17" lockText="1"/>
</file>

<file path=xl/ctrlProps/ctrlProp21.xml><?xml version="1.0" encoding="utf-8"?>
<formControlPr xmlns="http://schemas.microsoft.com/office/spreadsheetml/2009/9/main" objectType="CheckBox" fmlaLink="$X$18" lockText="1"/>
</file>

<file path=xl/ctrlProps/ctrlProp22.xml><?xml version="1.0" encoding="utf-8"?>
<formControlPr xmlns="http://schemas.microsoft.com/office/spreadsheetml/2009/9/main" objectType="CheckBox" checked="Checked" fmlaLink="$X$11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Drop" dropLines="15" dropStyle="combo" dx="26" fmlaLink="$AN$5" fmlaRange="$AN$8:$AN$43" sel="18" val="17"/>
</file>

<file path=xl/ctrlProps/ctrlProp26.xml><?xml version="1.0" encoding="utf-8"?>
<formControlPr xmlns="http://schemas.microsoft.com/office/spreadsheetml/2009/9/main" objectType="Radio" checked="Checked" firstButton="1" fmlaLink="$X$22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Drop" dropLines="5" dropStyle="combo" dx="26" fmlaLink="$V$64" fmlaRange="$U$64:$U$67" sel="1" val="0"/>
</file>

<file path=xl/ctrlProps/ctrlProp29.xml><?xml version="1.0" encoding="utf-8"?>
<formControlPr xmlns="http://schemas.microsoft.com/office/spreadsheetml/2009/9/main" objectType="CheckBox" fmlaLink="$U$70" lockText="1"/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396240</xdr:colOff>
          <xdr:row>5</xdr:row>
          <xdr:rowOff>45720</xdr:rowOff>
        </xdr:from>
        <xdr:to>
          <xdr:col>8</xdr:col>
          <xdr:colOff>335280</xdr:colOff>
          <xdr:row>7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DateScenario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662940</xdr:colOff>
          <xdr:row>6</xdr:row>
          <xdr:rowOff>137160</xdr:rowOff>
        </xdr:from>
        <xdr:to>
          <xdr:col>8</xdr:col>
          <xdr:colOff>419100</xdr:colOff>
          <xdr:row>10</xdr:row>
          <xdr:rowOff>45720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Scenario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685800</xdr:colOff>
          <xdr:row>20</xdr:row>
          <xdr:rowOff>7620</xdr:rowOff>
        </xdr:from>
        <xdr:to>
          <xdr:col>32</xdr:col>
          <xdr:colOff>830580</xdr:colOff>
          <xdr:row>23</xdr:row>
          <xdr:rowOff>60960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4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922020</xdr:colOff>
          <xdr:row>0</xdr:row>
          <xdr:rowOff>0</xdr:rowOff>
        </xdr:from>
        <xdr:to>
          <xdr:col>8</xdr:col>
          <xdr:colOff>762000</xdr:colOff>
          <xdr:row>0</xdr:row>
          <xdr:rowOff>0</xdr:rowOff>
        </xdr:to>
        <xdr:sp macro="" textlink="">
          <xdr:nvSpPr>
            <xdr:cNvPr id="1059" name="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13</xdr:row>
          <xdr:rowOff>0</xdr:rowOff>
        </xdr:from>
        <xdr:to>
          <xdr:col>2</xdr:col>
          <xdr:colOff>693420</xdr:colOff>
          <xdr:row>13</xdr:row>
          <xdr:rowOff>198120</xdr:rowOff>
        </xdr:to>
        <xdr:sp macro="" textlink="">
          <xdr:nvSpPr>
            <xdr:cNvPr id="1060" name="Drop Dow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14</xdr:row>
          <xdr:rowOff>0</xdr:rowOff>
        </xdr:from>
        <xdr:to>
          <xdr:col>2</xdr:col>
          <xdr:colOff>693420</xdr:colOff>
          <xdr:row>14</xdr:row>
          <xdr:rowOff>198120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15</xdr:row>
          <xdr:rowOff>0</xdr:rowOff>
        </xdr:from>
        <xdr:to>
          <xdr:col>2</xdr:col>
          <xdr:colOff>693420</xdr:colOff>
          <xdr:row>15</xdr:row>
          <xdr:rowOff>198120</xdr:rowOff>
        </xdr:to>
        <xdr:sp macro="" textlink="">
          <xdr:nvSpPr>
            <xdr:cNvPr id="1062" name="Drop Down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19</xdr:row>
          <xdr:rowOff>7620</xdr:rowOff>
        </xdr:from>
        <xdr:to>
          <xdr:col>2</xdr:col>
          <xdr:colOff>693420</xdr:colOff>
          <xdr:row>20</xdr:row>
          <xdr:rowOff>0</xdr:rowOff>
        </xdr:to>
        <xdr:sp macro="" textlink="">
          <xdr:nvSpPr>
            <xdr:cNvPr id="1063" name="Drop Dow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21</xdr:row>
          <xdr:rowOff>0</xdr:rowOff>
        </xdr:from>
        <xdr:to>
          <xdr:col>2</xdr:col>
          <xdr:colOff>693420</xdr:colOff>
          <xdr:row>21</xdr:row>
          <xdr:rowOff>198120</xdr:rowOff>
        </xdr:to>
        <xdr:sp macro="" textlink="">
          <xdr:nvSpPr>
            <xdr:cNvPr id="1064" name="Drop Dow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12</xdr:row>
          <xdr:rowOff>7620</xdr:rowOff>
        </xdr:from>
        <xdr:to>
          <xdr:col>2</xdr:col>
          <xdr:colOff>693420</xdr:colOff>
          <xdr:row>13</xdr:row>
          <xdr:rowOff>0</xdr:rowOff>
        </xdr:to>
        <xdr:sp macro="" textlink="">
          <xdr:nvSpPr>
            <xdr:cNvPr id="1065" name="Drop Down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4</xdr:row>
          <xdr:rowOff>0</xdr:rowOff>
        </xdr:from>
        <xdr:to>
          <xdr:col>7</xdr:col>
          <xdr:colOff>373380</xdr:colOff>
          <xdr:row>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4</xdr:row>
          <xdr:rowOff>198120</xdr:rowOff>
        </xdr:from>
        <xdr:to>
          <xdr:col>7</xdr:col>
          <xdr:colOff>381000</xdr:colOff>
          <xdr:row>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5</xdr:row>
          <xdr:rowOff>198120</xdr:rowOff>
        </xdr:from>
        <xdr:to>
          <xdr:col>7</xdr:col>
          <xdr:colOff>373380</xdr:colOff>
          <xdr:row>7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7</xdr:row>
          <xdr:rowOff>0</xdr:rowOff>
        </xdr:from>
        <xdr:to>
          <xdr:col>7</xdr:col>
          <xdr:colOff>381000</xdr:colOff>
          <xdr:row>8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8</xdr:row>
          <xdr:rowOff>190500</xdr:rowOff>
        </xdr:from>
        <xdr:to>
          <xdr:col>7</xdr:col>
          <xdr:colOff>381000</xdr:colOff>
          <xdr:row>10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9</xdr:row>
          <xdr:rowOff>198120</xdr:rowOff>
        </xdr:from>
        <xdr:to>
          <xdr:col>7</xdr:col>
          <xdr:colOff>381000</xdr:colOff>
          <xdr:row>11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10</xdr:row>
          <xdr:rowOff>198120</xdr:rowOff>
        </xdr:from>
        <xdr:to>
          <xdr:col>7</xdr:col>
          <xdr:colOff>381000</xdr:colOff>
          <xdr:row>12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11</xdr:row>
          <xdr:rowOff>198120</xdr:rowOff>
        </xdr:from>
        <xdr:to>
          <xdr:col>7</xdr:col>
          <xdr:colOff>396240</xdr:colOff>
          <xdr:row>13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12</xdr:row>
          <xdr:rowOff>198120</xdr:rowOff>
        </xdr:from>
        <xdr:to>
          <xdr:col>7</xdr:col>
          <xdr:colOff>403860</xdr:colOff>
          <xdr:row>14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14</xdr:row>
          <xdr:rowOff>0</xdr:rowOff>
        </xdr:from>
        <xdr:to>
          <xdr:col>7</xdr:col>
          <xdr:colOff>381000</xdr:colOff>
          <xdr:row>15</xdr:row>
          <xdr:rowOff>7620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14</xdr:row>
          <xdr:rowOff>198120</xdr:rowOff>
        </xdr:from>
        <xdr:to>
          <xdr:col>7</xdr:col>
          <xdr:colOff>373380</xdr:colOff>
          <xdr:row>16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8</xdr:row>
          <xdr:rowOff>0</xdr:rowOff>
        </xdr:from>
        <xdr:to>
          <xdr:col>7</xdr:col>
          <xdr:colOff>381000</xdr:colOff>
          <xdr:row>9</xdr:row>
          <xdr:rowOff>7620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0</xdr:colOff>
      <xdr:row>24</xdr:row>
      <xdr:rowOff>0</xdr:rowOff>
    </xdr:from>
    <xdr:to>
      <xdr:col>3</xdr:col>
      <xdr:colOff>0</xdr:colOff>
      <xdr:row>27</xdr:row>
      <xdr:rowOff>0</xdr:rowOff>
    </xdr:to>
    <xdr:sp macro="" textlink="">
      <xdr:nvSpPr>
        <xdr:cNvPr id="1098" name="Rectangle 74"/>
        <xdr:cNvSpPr>
          <a:spLocks noChangeArrowheads="1"/>
        </xdr:cNvSpPr>
      </xdr:nvSpPr>
      <xdr:spPr bwMode="auto">
        <a:xfrm>
          <a:off x="472440" y="5128260"/>
          <a:ext cx="2087880" cy="640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16</xdr:row>
          <xdr:rowOff>114300</xdr:rowOff>
        </xdr:from>
        <xdr:to>
          <xdr:col>8</xdr:col>
          <xdr:colOff>7620</xdr:colOff>
          <xdr:row>17</xdr:row>
          <xdr:rowOff>121920</xdr:rowOff>
        </xdr:to>
        <xdr:sp macro="" textlink="">
          <xdr:nvSpPr>
            <xdr:cNvPr id="1099" name="Button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Open Xll &amp; Save Old Curves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12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>
          <a:off x="472440" y="2606040"/>
          <a:ext cx="2087880" cy="23088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4</xdr:row>
      <xdr:rowOff>0</xdr:rowOff>
    </xdr:from>
    <xdr:to>
      <xdr:col>3</xdr:col>
      <xdr:colOff>0</xdr:colOff>
      <xdr:row>11</xdr:row>
      <xdr:rowOff>0</xdr:rowOff>
    </xdr:to>
    <xdr:sp macro="" textlink="">
      <xdr:nvSpPr>
        <xdr:cNvPr id="1102" name="Rectangle 78"/>
        <xdr:cNvSpPr>
          <a:spLocks noChangeArrowheads="1"/>
        </xdr:cNvSpPr>
      </xdr:nvSpPr>
      <xdr:spPr bwMode="auto">
        <a:xfrm>
          <a:off x="472440" y="899160"/>
          <a:ext cx="2087880" cy="14935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8</xdr:col>
      <xdr:colOff>0</xdr:colOff>
      <xdr:row>19</xdr:row>
      <xdr:rowOff>7620</xdr:rowOff>
    </xdr:to>
    <xdr:sp macro="" textlink="">
      <xdr:nvSpPr>
        <xdr:cNvPr id="1103" name="Rectangle 79"/>
        <xdr:cNvSpPr>
          <a:spLocks noChangeArrowheads="1"/>
        </xdr:cNvSpPr>
      </xdr:nvSpPr>
      <xdr:spPr bwMode="auto">
        <a:xfrm>
          <a:off x="2804160" y="3863340"/>
          <a:ext cx="2415540" cy="2133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8</xdr:col>
      <xdr:colOff>0</xdr:colOff>
      <xdr:row>22</xdr:row>
      <xdr:rowOff>0</xdr:rowOff>
    </xdr:to>
    <xdr:sp macro="" textlink="">
      <xdr:nvSpPr>
        <xdr:cNvPr id="1104" name="Rectangle 80"/>
        <xdr:cNvSpPr>
          <a:spLocks noChangeArrowheads="1"/>
        </xdr:cNvSpPr>
      </xdr:nvSpPr>
      <xdr:spPr bwMode="auto">
        <a:xfrm>
          <a:off x="2804160" y="4274820"/>
          <a:ext cx="2415540" cy="4267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4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105" name="Rectangle 81"/>
        <xdr:cNvSpPr>
          <a:spLocks noChangeArrowheads="1"/>
        </xdr:cNvSpPr>
      </xdr:nvSpPr>
      <xdr:spPr bwMode="auto">
        <a:xfrm>
          <a:off x="2804160" y="899160"/>
          <a:ext cx="2415540" cy="25603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</xdr:colOff>
          <xdr:row>18</xdr:row>
          <xdr:rowOff>7620</xdr:rowOff>
        </xdr:from>
        <xdr:to>
          <xdr:col>5</xdr:col>
          <xdr:colOff>937260</xdr:colOff>
          <xdr:row>19</xdr:row>
          <xdr:rowOff>0</xdr:rowOff>
        </xdr:to>
        <xdr:sp macro="" textlink="">
          <xdr:nvSpPr>
            <xdr:cNvPr id="1108" name="Button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937260</xdr:colOff>
          <xdr:row>18</xdr:row>
          <xdr:rowOff>0</xdr:rowOff>
        </xdr:from>
        <xdr:to>
          <xdr:col>7</xdr:col>
          <xdr:colOff>998220</xdr:colOff>
          <xdr:row>18</xdr:row>
          <xdr:rowOff>198120</xdr:rowOff>
        </xdr:to>
        <xdr:sp macro="" textlink="">
          <xdr:nvSpPr>
            <xdr:cNvPr id="1112" name="Drop Down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15</xdr:row>
          <xdr:rowOff>198120</xdr:rowOff>
        </xdr:from>
        <xdr:to>
          <xdr:col>1</xdr:col>
          <xdr:colOff>868680</xdr:colOff>
          <xdr:row>17</xdr:row>
          <xdr:rowOff>7620</xdr:rowOff>
        </xdr:to>
        <xdr:sp macro="" textlink="">
          <xdr:nvSpPr>
            <xdr:cNvPr id="1113" name="Option Button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Use Daily Vol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1036320</xdr:colOff>
          <xdr:row>15</xdr:row>
          <xdr:rowOff>198120</xdr:rowOff>
        </xdr:from>
        <xdr:to>
          <xdr:col>3</xdr:col>
          <xdr:colOff>0</xdr:colOff>
          <xdr:row>17</xdr:row>
          <xdr:rowOff>7620</xdr:rowOff>
        </xdr:to>
        <xdr:sp macro="" textlink="">
          <xdr:nvSpPr>
            <xdr:cNvPr id="1114" name="Option Button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Monthly Vol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0</xdr:colOff>
      <xdr:row>4</xdr:row>
      <xdr:rowOff>0</xdr:rowOff>
    </xdr:from>
    <xdr:to>
      <xdr:col>11</xdr:col>
      <xdr:colOff>0</xdr:colOff>
      <xdr:row>18</xdr:row>
      <xdr:rowOff>7620</xdr:rowOff>
    </xdr:to>
    <xdr:sp macro="" textlink="">
      <xdr:nvSpPr>
        <xdr:cNvPr id="1116" name="Rectangle 92"/>
        <xdr:cNvSpPr>
          <a:spLocks noChangeArrowheads="1"/>
        </xdr:cNvSpPr>
      </xdr:nvSpPr>
      <xdr:spPr bwMode="auto">
        <a:xfrm>
          <a:off x="5334000" y="899160"/>
          <a:ext cx="2331720" cy="2971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17</xdr:row>
          <xdr:rowOff>0</xdr:rowOff>
        </xdr:from>
        <xdr:to>
          <xdr:col>2</xdr:col>
          <xdr:colOff>693420</xdr:colOff>
          <xdr:row>17</xdr:row>
          <xdr:rowOff>198120</xdr:rowOff>
        </xdr:to>
        <xdr:sp macro="" textlink="">
          <xdr:nvSpPr>
            <xdr:cNvPr id="1117" name="Drop Down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17</xdr:row>
          <xdr:rowOff>198120</xdr:rowOff>
        </xdr:from>
        <xdr:to>
          <xdr:col>2</xdr:col>
          <xdr:colOff>525780</xdr:colOff>
          <xdr:row>19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37</xdr:row>
      <xdr:rowOff>15240</xdr:rowOff>
    </xdr:from>
    <xdr:to>
      <xdr:col>14</xdr:col>
      <xdr:colOff>236220</xdr:colOff>
      <xdr:row>55</xdr:row>
      <xdr:rowOff>60960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18" Type="http://schemas.openxmlformats.org/officeDocument/2006/relationships/ctrlProp" Target="../ctrlProps/ctrlProp18.xml"/><Relationship Id="rId26" Type="http://schemas.openxmlformats.org/officeDocument/2006/relationships/ctrlProp" Target="../ctrlProps/ctrlProp26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21.x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17" Type="http://schemas.openxmlformats.org/officeDocument/2006/relationships/ctrlProp" Target="../ctrlProps/ctrlProp17.xml"/><Relationship Id="rId25" Type="http://schemas.openxmlformats.org/officeDocument/2006/relationships/ctrlProp" Target="../ctrlProps/ctrlProp25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6.xml"/><Relationship Id="rId20" Type="http://schemas.openxmlformats.org/officeDocument/2006/relationships/ctrlProp" Target="../ctrlProps/ctrlProp20.xml"/><Relationship Id="rId29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24" Type="http://schemas.openxmlformats.org/officeDocument/2006/relationships/ctrlProp" Target="../ctrlProps/ctrlProp24.xml"/><Relationship Id="rId5" Type="http://schemas.openxmlformats.org/officeDocument/2006/relationships/ctrlProp" Target="../ctrlProps/ctrlProp5.xml"/><Relationship Id="rId15" Type="http://schemas.openxmlformats.org/officeDocument/2006/relationships/ctrlProp" Target="../ctrlProps/ctrlProp15.xml"/><Relationship Id="rId23" Type="http://schemas.openxmlformats.org/officeDocument/2006/relationships/ctrlProp" Target="../ctrlProps/ctrlProp23.xml"/><Relationship Id="rId28" Type="http://schemas.openxmlformats.org/officeDocument/2006/relationships/ctrlProp" Target="../ctrlProps/ctrlProp28.xml"/><Relationship Id="rId10" Type="http://schemas.openxmlformats.org/officeDocument/2006/relationships/ctrlProp" Target="../ctrlProps/ctrlProp10.xml"/><Relationship Id="rId19" Type="http://schemas.openxmlformats.org/officeDocument/2006/relationships/ctrlProp" Target="../ctrlProps/ctrlProp19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Relationship Id="rId14" Type="http://schemas.openxmlformats.org/officeDocument/2006/relationships/ctrlProp" Target="../ctrlProps/ctrlProp14.xml"/><Relationship Id="rId22" Type="http://schemas.openxmlformats.org/officeDocument/2006/relationships/ctrlProp" Target="../ctrlProps/ctrlProp22.xml"/><Relationship Id="rId27" Type="http://schemas.openxmlformats.org/officeDocument/2006/relationships/ctrlProp" Target="../ctrlProps/ctrlProp2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D5:P84"/>
  <sheetViews>
    <sheetView topLeftCell="A3" workbookViewId="0">
      <selection activeCell="BP13" sqref="BP13"/>
    </sheetView>
  </sheetViews>
  <sheetFormatPr defaultColWidth="9.109375" defaultRowHeight="10.199999999999999"/>
  <cols>
    <col min="1" max="1" width="6.109375" style="1" customWidth="1"/>
    <col min="2" max="2" width="6.33203125" style="1" customWidth="1"/>
    <col min="3" max="3" width="6" style="1" customWidth="1"/>
    <col min="4" max="4" width="13.88671875" style="1" customWidth="1"/>
    <col min="5" max="6" width="9.109375" style="1"/>
    <col min="7" max="7" width="13.109375" style="1" customWidth="1"/>
    <col min="8" max="9" width="13.6640625" style="1" customWidth="1"/>
    <col min="10" max="10" width="14" style="1" customWidth="1"/>
    <col min="11" max="11" width="13.109375" style="1" customWidth="1"/>
    <col min="12" max="12" width="9.109375" style="1"/>
    <col min="13" max="13" width="12" style="1" bestFit="1" customWidth="1"/>
    <col min="14" max="16384" width="9.109375" style="1"/>
  </cols>
  <sheetData>
    <row r="5" spans="4:16">
      <c r="D5" s="1" t="s">
        <v>122</v>
      </c>
      <c r="E5" s="126">
        <v>37073</v>
      </c>
    </row>
    <row r="6" spans="4:16">
      <c r="D6" s="1" t="s">
        <v>123</v>
      </c>
      <c r="E6" s="126">
        <v>37073</v>
      </c>
    </row>
    <row r="7" spans="4:16">
      <c r="D7" s="1" t="s">
        <v>124</v>
      </c>
      <c r="E7" s="126">
        <v>37073</v>
      </c>
    </row>
    <row r="9" spans="4:16">
      <c r="I9" s="1" t="s">
        <v>117</v>
      </c>
    </row>
    <row r="10" spans="4:16">
      <c r="H10" s="1" t="s">
        <v>117</v>
      </c>
    </row>
    <row r="13" spans="4:16">
      <c r="D13" s="1" t="s">
        <v>122</v>
      </c>
      <c r="E13" s="1" t="s">
        <v>162</v>
      </c>
      <c r="H13" s="1" t="s">
        <v>176</v>
      </c>
      <c r="I13" s="1" t="s">
        <v>12</v>
      </c>
    </row>
    <row r="14" spans="4:16">
      <c r="D14" s="127"/>
      <c r="E14" s="127">
        <v>37257</v>
      </c>
      <c r="F14" s="127"/>
      <c r="H14" s="128">
        <v>20971836.559999999</v>
      </c>
      <c r="I14" s="128">
        <v>147946057.56999999</v>
      </c>
      <c r="J14" s="128"/>
      <c r="K14" s="128"/>
      <c r="M14" s="128"/>
      <c r="N14" s="128"/>
      <c r="O14" s="128"/>
      <c r="P14" s="128"/>
    </row>
    <row r="15" spans="4:16">
      <c r="D15" s="126"/>
      <c r="E15" s="126">
        <v>37622</v>
      </c>
      <c r="F15" s="126"/>
      <c r="H15" s="128">
        <v>21059469.399999999</v>
      </c>
      <c r="I15" s="128">
        <v>146316398.06999999</v>
      </c>
      <c r="J15" s="128"/>
      <c r="K15" s="128"/>
      <c r="M15" s="128"/>
      <c r="N15" s="128"/>
      <c r="O15" s="128"/>
      <c r="P15" s="128"/>
    </row>
    <row r="16" spans="4:16">
      <c r="D16" s="126"/>
      <c r="E16" s="126">
        <v>37987</v>
      </c>
      <c r="F16" s="126"/>
      <c r="H16" s="128">
        <v>21197026.629999999</v>
      </c>
      <c r="I16" s="128">
        <v>144767983.34</v>
      </c>
      <c r="J16" s="128"/>
      <c r="K16" s="128"/>
      <c r="M16" s="128"/>
      <c r="N16" s="128"/>
      <c r="O16" s="128"/>
      <c r="P16" s="128"/>
    </row>
    <row r="17" spans="4:16">
      <c r="D17" s="126"/>
      <c r="E17" s="126">
        <v>38353</v>
      </c>
      <c r="F17" s="126"/>
      <c r="H17" s="128">
        <v>21281792.379999999</v>
      </c>
      <c r="I17" s="128">
        <v>143717368.28</v>
      </c>
      <c r="J17" s="128"/>
      <c r="K17" s="128"/>
      <c r="M17" s="128"/>
      <c r="N17" s="128"/>
      <c r="O17" s="128"/>
      <c r="P17" s="128"/>
    </row>
    <row r="18" spans="4:16">
      <c r="D18" s="126"/>
      <c r="E18" s="126">
        <v>38718</v>
      </c>
      <c r="F18" s="126"/>
      <c r="H18" s="128">
        <v>21389116.370000001</v>
      </c>
      <c r="I18" s="128">
        <v>142790580.24000001</v>
      </c>
      <c r="J18" s="128"/>
      <c r="K18" s="128"/>
      <c r="M18" s="128"/>
      <c r="N18" s="128"/>
      <c r="O18" s="128"/>
      <c r="P18" s="128"/>
    </row>
    <row r="19" spans="4:16">
      <c r="D19" s="126"/>
      <c r="E19" s="126">
        <v>39083</v>
      </c>
      <c r="F19" s="126"/>
      <c r="H19" s="128">
        <v>21518673.809999999</v>
      </c>
      <c r="I19" s="128">
        <v>141871044.84999999</v>
      </c>
      <c r="J19" s="128"/>
      <c r="K19" s="128"/>
      <c r="M19" s="128"/>
      <c r="N19" s="128"/>
      <c r="O19" s="128"/>
      <c r="P19" s="128"/>
    </row>
    <row r="20" spans="4:16">
      <c r="D20" s="126"/>
      <c r="E20" s="126">
        <v>39448</v>
      </c>
      <c r="F20" s="126"/>
      <c r="H20" s="128">
        <v>21667320.109999999</v>
      </c>
      <c r="I20" s="128">
        <v>140966522.88999999</v>
      </c>
      <c r="J20" s="128"/>
      <c r="K20" s="128"/>
      <c r="M20" s="128"/>
      <c r="N20" s="128"/>
      <c r="O20" s="128"/>
      <c r="P20" s="128"/>
    </row>
    <row r="21" spans="4:16">
      <c r="D21" s="126"/>
      <c r="E21" s="126">
        <v>39814</v>
      </c>
      <c r="F21" s="126"/>
      <c r="H21" s="128">
        <v>21830974.120000001</v>
      </c>
      <c r="I21" s="128">
        <v>140083963.83000001</v>
      </c>
      <c r="J21" s="128"/>
      <c r="K21" s="128"/>
      <c r="M21" s="128"/>
      <c r="N21" s="128"/>
      <c r="O21" s="128"/>
      <c r="P21" s="128"/>
    </row>
    <row r="22" spans="4:16">
      <c r="D22" s="126"/>
      <c r="E22" s="126">
        <v>40179</v>
      </c>
      <c r="F22" s="126"/>
      <c r="H22" s="128">
        <v>21945709.260000002</v>
      </c>
      <c r="I22" s="128">
        <v>139428396.69</v>
      </c>
      <c r="J22" s="128"/>
      <c r="K22" s="128"/>
      <c r="M22" s="128"/>
      <c r="N22" s="128"/>
      <c r="O22" s="128"/>
      <c r="P22" s="128"/>
    </row>
    <row r="23" spans="4:16">
      <c r="D23" s="126"/>
      <c r="E23" s="126">
        <v>40544</v>
      </c>
      <c r="F23" s="126"/>
      <c r="H23" s="128">
        <v>22065647.129999999</v>
      </c>
      <c r="I23" s="128">
        <v>138823534.91999999</v>
      </c>
      <c r="J23" s="128"/>
      <c r="K23" s="128"/>
      <c r="M23" s="128"/>
      <c r="N23" s="128"/>
      <c r="O23" s="128"/>
      <c r="P23" s="128"/>
    </row>
    <row r="24" spans="4:16">
      <c r="D24" s="126"/>
      <c r="E24" s="126">
        <v>40909</v>
      </c>
      <c r="F24" s="126"/>
      <c r="H24" s="128">
        <v>22192061.300000001</v>
      </c>
      <c r="I24" s="128">
        <v>138241919.08000001</v>
      </c>
      <c r="J24" s="128"/>
      <c r="K24" s="128"/>
      <c r="M24" s="128"/>
      <c r="N24" s="128"/>
      <c r="O24" s="128"/>
      <c r="P24" s="128"/>
    </row>
    <row r="25" spans="4:16">
      <c r="D25" s="126"/>
      <c r="E25" s="126">
        <v>41275</v>
      </c>
      <c r="F25" s="126"/>
      <c r="H25" s="128">
        <v>22321568.440000001</v>
      </c>
      <c r="I25" s="128">
        <v>137685295.86000001</v>
      </c>
      <c r="J25" s="128"/>
      <c r="K25" s="128"/>
      <c r="M25" s="128"/>
      <c r="N25" s="128"/>
      <c r="O25" s="128"/>
      <c r="P25" s="128"/>
    </row>
    <row r="26" spans="4:16">
      <c r="D26" s="126"/>
      <c r="E26" s="126">
        <v>41640</v>
      </c>
      <c r="F26" s="126"/>
      <c r="H26" s="128">
        <v>22452440.170000002</v>
      </c>
      <c r="I26" s="128">
        <v>137154458.03</v>
      </c>
      <c r="J26" s="128"/>
      <c r="K26" s="128"/>
      <c r="M26" s="128"/>
      <c r="N26" s="128"/>
      <c r="O26" s="128"/>
      <c r="P26" s="128"/>
    </row>
    <row r="27" spans="4:16">
      <c r="D27" s="126"/>
      <c r="E27" s="126">
        <v>42005</v>
      </c>
      <c r="F27" s="126"/>
      <c r="H27" s="128">
        <v>22583773.57</v>
      </c>
      <c r="I27" s="128">
        <v>136650374.86000001</v>
      </c>
      <c r="J27" s="128"/>
      <c r="K27" s="128"/>
      <c r="M27" s="128"/>
      <c r="N27" s="128"/>
      <c r="O27" s="128"/>
      <c r="P27" s="128"/>
    </row>
    <row r="28" spans="4:16">
      <c r="D28" s="126"/>
      <c r="E28" s="126">
        <v>42370</v>
      </c>
      <c r="F28" s="126"/>
      <c r="H28" s="128">
        <v>22713524.350000001</v>
      </c>
      <c r="I28" s="128">
        <v>136173228.41999999</v>
      </c>
      <c r="J28" s="128"/>
      <c r="K28" s="128"/>
      <c r="M28" s="128"/>
      <c r="N28" s="128"/>
      <c r="O28" s="128"/>
      <c r="P28" s="128"/>
    </row>
    <row r="29" spans="4:16">
      <c r="D29" s="126"/>
      <c r="E29" s="126">
        <v>42736</v>
      </c>
      <c r="F29" s="126"/>
      <c r="H29" s="128">
        <v>22840338.739999998</v>
      </c>
      <c r="I29" s="128">
        <v>135722945.5</v>
      </c>
      <c r="J29" s="128"/>
      <c r="K29" s="128"/>
      <c r="M29" s="128"/>
      <c r="N29" s="128"/>
      <c r="O29" s="128"/>
      <c r="P29" s="128"/>
    </row>
    <row r="30" spans="4:16">
      <c r="D30" s="126"/>
      <c r="E30" s="126"/>
      <c r="F30" s="126"/>
      <c r="H30" s="128"/>
      <c r="I30" s="128"/>
      <c r="J30" s="128"/>
      <c r="K30" s="128"/>
      <c r="M30" s="128"/>
      <c r="N30" s="128"/>
      <c r="O30" s="128"/>
      <c r="P30" s="128"/>
    </row>
    <row r="31" spans="4:16">
      <c r="D31" s="126"/>
      <c r="E31" s="126"/>
      <c r="F31" s="126"/>
      <c r="H31" s="128"/>
      <c r="I31" s="128"/>
      <c r="J31" s="128"/>
      <c r="K31" s="128"/>
      <c r="M31" s="128"/>
      <c r="N31" s="128"/>
      <c r="O31" s="128"/>
      <c r="P31" s="128"/>
    </row>
    <row r="32" spans="4:16">
      <c r="D32" s="126"/>
      <c r="E32" s="126"/>
      <c r="F32" s="126"/>
      <c r="H32" s="128"/>
      <c r="I32" s="128"/>
      <c r="J32" s="128"/>
      <c r="K32" s="128"/>
      <c r="M32" s="128"/>
      <c r="N32" s="128"/>
      <c r="O32" s="128"/>
      <c r="P32" s="128"/>
    </row>
    <row r="33" spans="4:16">
      <c r="D33" s="126"/>
      <c r="E33" s="126"/>
      <c r="F33" s="126"/>
      <c r="H33" s="128"/>
      <c r="I33" s="128"/>
      <c r="J33" s="128"/>
      <c r="K33" s="128"/>
      <c r="M33" s="128"/>
      <c r="N33" s="128"/>
      <c r="O33" s="128"/>
      <c r="P33" s="128"/>
    </row>
    <row r="34" spans="4:16">
      <c r="D34" s="126"/>
      <c r="E34" s="126"/>
      <c r="F34" s="126"/>
      <c r="H34" s="128"/>
      <c r="I34" s="128"/>
      <c r="J34" s="128"/>
      <c r="K34" s="128"/>
      <c r="M34" s="128"/>
      <c r="N34" s="128"/>
      <c r="O34" s="128"/>
      <c r="P34" s="128"/>
    </row>
    <row r="35" spans="4:16">
      <c r="I35" s="128"/>
    </row>
    <row r="36" spans="4:16">
      <c r="H36" s="128"/>
      <c r="I36" s="128"/>
      <c r="J36" s="128"/>
      <c r="K36" s="128"/>
    </row>
    <row r="37" spans="4:16">
      <c r="H37" s="128"/>
      <c r="I37" s="128"/>
      <c r="J37" s="128"/>
      <c r="K37" s="128"/>
    </row>
    <row r="38" spans="4:16">
      <c r="H38" s="128"/>
      <c r="I38" s="128"/>
      <c r="J38" s="128"/>
      <c r="K38" s="128"/>
    </row>
    <row r="39" spans="4:16">
      <c r="H39" s="128"/>
      <c r="I39" s="128"/>
      <c r="J39" s="128"/>
      <c r="K39" s="128"/>
    </row>
    <row r="40" spans="4:16">
      <c r="H40" s="128"/>
      <c r="I40" s="128"/>
      <c r="J40" s="128"/>
      <c r="K40" s="128"/>
    </row>
    <row r="41" spans="4:16">
      <c r="H41" s="128"/>
      <c r="I41" s="128"/>
      <c r="J41" s="128"/>
      <c r="K41" s="128"/>
    </row>
    <row r="42" spans="4:16">
      <c r="H42" s="128"/>
      <c r="I42" s="128"/>
      <c r="J42" s="128"/>
      <c r="K42" s="128"/>
    </row>
    <row r="43" spans="4:16">
      <c r="H43" s="128"/>
      <c r="I43" s="128"/>
      <c r="J43" s="128"/>
      <c r="K43" s="128"/>
    </row>
    <row r="44" spans="4:16">
      <c r="H44" s="128"/>
      <c r="I44" s="128"/>
      <c r="J44" s="128"/>
      <c r="K44" s="128"/>
    </row>
    <row r="45" spans="4:16">
      <c r="H45" s="128"/>
      <c r="I45" s="128"/>
      <c r="J45" s="128"/>
      <c r="K45" s="128"/>
    </row>
    <row r="46" spans="4:16">
      <c r="H46" s="128"/>
      <c r="I46" s="128"/>
      <c r="J46" s="128"/>
      <c r="K46" s="128"/>
    </row>
    <row r="47" spans="4:16">
      <c r="H47" s="128"/>
      <c r="I47" s="128"/>
      <c r="J47" s="128"/>
      <c r="K47" s="128"/>
    </row>
    <row r="48" spans="4:16">
      <c r="H48" s="128"/>
      <c r="I48" s="128"/>
      <c r="J48" s="128"/>
      <c r="K48" s="128"/>
    </row>
    <row r="49" spans="8:11">
      <c r="H49" s="128"/>
      <c r="I49" s="128"/>
      <c r="J49" s="128"/>
      <c r="K49" s="128"/>
    </row>
    <row r="50" spans="8:11">
      <c r="H50" s="128"/>
      <c r="I50" s="128"/>
      <c r="J50" s="128"/>
      <c r="K50" s="128"/>
    </row>
    <row r="51" spans="8:11">
      <c r="H51" s="128"/>
      <c r="I51" s="128"/>
      <c r="J51" s="128"/>
      <c r="K51" s="128"/>
    </row>
    <row r="52" spans="8:11">
      <c r="H52" s="128"/>
      <c r="I52" s="128"/>
      <c r="J52" s="128"/>
      <c r="K52" s="128"/>
    </row>
    <row r="53" spans="8:11">
      <c r="H53" s="128"/>
      <c r="I53" s="128"/>
      <c r="J53" s="128"/>
      <c r="K53" s="128"/>
    </row>
    <row r="54" spans="8:11">
      <c r="H54" s="128"/>
      <c r="I54" s="128"/>
      <c r="J54" s="128"/>
      <c r="K54" s="128"/>
    </row>
    <row r="55" spans="8:11">
      <c r="H55" s="128"/>
      <c r="I55" s="128"/>
      <c r="J55" s="128"/>
      <c r="K55" s="128"/>
    </row>
    <row r="56" spans="8:11">
      <c r="H56" s="128"/>
      <c r="I56" s="128"/>
      <c r="J56" s="128"/>
      <c r="K56" s="128"/>
    </row>
    <row r="57" spans="8:11">
      <c r="H57" s="128"/>
      <c r="I57" s="128"/>
    </row>
    <row r="58" spans="8:11">
      <c r="H58" s="128"/>
      <c r="I58" s="128"/>
    </row>
    <row r="59" spans="8:11">
      <c r="H59" s="128"/>
      <c r="I59" s="128"/>
    </row>
    <row r="60" spans="8:11">
      <c r="H60" s="128"/>
      <c r="I60" s="128"/>
    </row>
    <row r="61" spans="8:11">
      <c r="H61" s="128"/>
      <c r="I61" s="128"/>
    </row>
    <row r="62" spans="8:11">
      <c r="H62" s="128"/>
      <c r="I62" s="128"/>
    </row>
    <row r="63" spans="8:11">
      <c r="H63" s="128"/>
      <c r="I63" s="128"/>
    </row>
    <row r="64" spans="8:11">
      <c r="H64" s="128"/>
      <c r="I64" s="128"/>
    </row>
    <row r="65" spans="8:9">
      <c r="H65" s="128"/>
      <c r="I65" s="128"/>
    </row>
    <row r="66" spans="8:9">
      <c r="H66" s="128"/>
      <c r="I66" s="128"/>
    </row>
    <row r="67" spans="8:9">
      <c r="H67" s="128"/>
      <c r="I67" s="128"/>
    </row>
    <row r="68" spans="8:9">
      <c r="H68" s="128"/>
      <c r="I68" s="128"/>
    </row>
    <row r="69" spans="8:9">
      <c r="H69" s="128"/>
      <c r="I69" s="128"/>
    </row>
    <row r="70" spans="8:9">
      <c r="H70" s="128"/>
      <c r="I70" s="128"/>
    </row>
    <row r="71" spans="8:9">
      <c r="H71" s="128"/>
      <c r="I71" s="128"/>
    </row>
    <row r="72" spans="8:9">
      <c r="H72" s="128"/>
      <c r="I72" s="128"/>
    </row>
    <row r="73" spans="8:9">
      <c r="H73" s="128"/>
      <c r="I73" s="128"/>
    </row>
    <row r="74" spans="8:9">
      <c r="H74" s="128"/>
      <c r="I74" s="128"/>
    </row>
    <row r="75" spans="8:9">
      <c r="H75" s="128"/>
      <c r="I75" s="128"/>
    </row>
    <row r="76" spans="8:9">
      <c r="H76" s="128"/>
      <c r="I76" s="128"/>
    </row>
    <row r="77" spans="8:9">
      <c r="H77" s="128"/>
      <c r="I77" s="128"/>
    </row>
    <row r="78" spans="8:9">
      <c r="H78" s="128"/>
      <c r="I78" s="128"/>
    </row>
    <row r="79" spans="8:9">
      <c r="H79" s="128"/>
      <c r="I79" s="128"/>
    </row>
    <row r="80" spans="8:9">
      <c r="H80" s="128"/>
      <c r="I80" s="128"/>
    </row>
    <row r="81" spans="8:9">
      <c r="H81" s="128"/>
      <c r="I81" s="128"/>
    </row>
    <row r="82" spans="8:9">
      <c r="H82" s="128"/>
      <c r="I82" s="128"/>
    </row>
    <row r="83" spans="8:9">
      <c r="H83" s="128"/>
      <c r="I83" s="128"/>
    </row>
    <row r="84" spans="8:9">
      <c r="H84" s="128"/>
      <c r="I84" s="128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DateScenario">
                <anchor moveWithCells="1" sizeWithCells="1">
                  <from>
                    <xdr:col>7</xdr:col>
                    <xdr:colOff>396240</xdr:colOff>
                    <xdr:row>5</xdr:row>
                    <xdr:rowOff>45720</xdr:rowOff>
                  </from>
                  <to>
                    <xdr:col>8</xdr:col>
                    <xdr:colOff>335280</xdr:colOff>
                    <xdr:row>7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2:AC1272"/>
  <sheetViews>
    <sheetView zoomScale="85" workbookViewId="0">
      <selection activeCell="G14" sqref="G14"/>
    </sheetView>
  </sheetViews>
  <sheetFormatPr defaultColWidth="9.109375" defaultRowHeight="10.199999999999999"/>
  <cols>
    <col min="1" max="1" width="6.88671875" style="8" customWidth="1"/>
    <col min="2" max="2" width="9.109375" style="8"/>
    <col min="3" max="3" width="4.6640625" style="8" customWidth="1"/>
    <col min="4" max="4" width="13.109375" style="8" customWidth="1"/>
    <col min="5" max="5" width="9.109375" style="8"/>
    <col min="6" max="6" width="9.33203125" style="8" customWidth="1"/>
    <col min="7" max="7" width="17.109375" style="74" customWidth="1"/>
    <col min="8" max="8" width="16.109375" style="74" customWidth="1"/>
    <col min="9" max="9" width="14.33203125" style="74" bestFit="1" customWidth="1"/>
    <col min="10" max="10" width="14.33203125" style="74" customWidth="1"/>
    <col min="11" max="11" width="15.109375" style="8" bestFit="1" customWidth="1"/>
    <col min="12" max="12" width="13.109375" style="99" customWidth="1"/>
    <col min="13" max="13" width="11.44140625" style="113" customWidth="1"/>
    <col min="14" max="14" width="13.6640625" style="113" bestFit="1" customWidth="1"/>
    <col min="15" max="15" width="14.5546875" style="8" bestFit="1" customWidth="1"/>
    <col min="16" max="16" width="13.6640625" style="8" bestFit="1" customWidth="1"/>
    <col min="17" max="17" width="15.109375" style="8" bestFit="1" customWidth="1"/>
    <col min="18" max="18" width="14.44140625" style="8" customWidth="1"/>
    <col min="19" max="19" width="15.5546875" style="8" customWidth="1"/>
    <col min="20" max="20" width="12.33203125" style="8" bestFit="1" customWidth="1"/>
    <col min="21" max="27" width="9.109375" style="8"/>
    <col min="28" max="28" width="26.6640625" style="8" customWidth="1"/>
    <col min="29" max="16384" width="9.109375" style="8"/>
  </cols>
  <sheetData>
    <row r="2" spans="1:29">
      <c r="B2" s="76"/>
      <c r="C2" s="76"/>
    </row>
    <row r="3" spans="1:29">
      <c r="B3" s="76"/>
      <c r="C3" s="76"/>
      <c r="E3" s="77" t="s">
        <v>49</v>
      </c>
    </row>
    <row r="5" spans="1:29" ht="10.8" thickBot="1">
      <c r="D5" s="78" t="s">
        <v>42</v>
      </c>
    </row>
    <row r="6" spans="1:29">
      <c r="D6" s="79"/>
      <c r="E6" s="80"/>
      <c r="F6" s="80"/>
      <c r="G6" s="101"/>
      <c r="H6" s="101"/>
      <c r="I6" s="106"/>
      <c r="J6" s="102" t="s">
        <v>161</v>
      </c>
    </row>
    <row r="7" spans="1:29">
      <c r="D7" s="81" t="s">
        <v>40</v>
      </c>
      <c r="E7" s="68">
        <v>0</v>
      </c>
      <c r="F7" s="76"/>
      <c r="G7" s="102"/>
      <c r="H7" s="102"/>
      <c r="I7" s="107"/>
      <c r="J7" s="102"/>
    </row>
    <row r="8" spans="1:29">
      <c r="D8" s="81"/>
      <c r="E8" s="76"/>
      <c r="F8" s="76"/>
      <c r="G8" s="102"/>
      <c r="H8" s="102"/>
      <c r="I8" s="107"/>
      <c r="J8" s="102"/>
    </row>
    <row r="9" spans="1:29">
      <c r="D9" s="81"/>
      <c r="E9" s="76"/>
      <c r="F9" s="76"/>
      <c r="G9" s="102"/>
      <c r="H9" s="102"/>
      <c r="I9" s="107"/>
      <c r="J9" s="102"/>
    </row>
    <row r="10" spans="1:29">
      <c r="D10" s="81" t="s">
        <v>41</v>
      </c>
      <c r="E10" s="82">
        <v>0</v>
      </c>
      <c r="F10" s="76"/>
      <c r="G10" s="102"/>
      <c r="H10" s="102"/>
      <c r="I10" s="107"/>
      <c r="J10" s="102"/>
      <c r="L10" s="99" t="s">
        <v>125</v>
      </c>
      <c r="M10" s="75">
        <f>Calculation!C11*16*20*22*12</f>
        <v>4224000</v>
      </c>
    </row>
    <row r="11" spans="1:29">
      <c r="D11" s="81"/>
      <c r="E11" s="166"/>
      <c r="F11" s="76"/>
      <c r="G11" s="102"/>
      <c r="H11" s="102"/>
      <c r="I11" s="107"/>
      <c r="J11" s="102"/>
      <c r="L11" s="99" t="s">
        <v>126</v>
      </c>
      <c r="M11" s="75">
        <f>45*16*12*17.5*22</f>
        <v>3326400</v>
      </c>
    </row>
    <row r="12" spans="1:29">
      <c r="D12" s="81"/>
      <c r="E12" s="76"/>
      <c r="F12" s="76"/>
      <c r="G12" s="102"/>
      <c r="H12" s="102"/>
      <c r="I12" s="107"/>
      <c r="J12" s="102"/>
    </row>
    <row r="13" spans="1:29">
      <c r="D13" s="81"/>
      <c r="E13" s="166"/>
      <c r="F13" s="76"/>
      <c r="G13" s="102" t="s">
        <v>196</v>
      </c>
      <c r="H13" s="102" t="s">
        <v>176</v>
      </c>
      <c r="I13" s="107"/>
      <c r="J13" s="102"/>
    </row>
    <row r="14" spans="1:29" ht="10.8" thickBot="1">
      <c r="D14" s="83"/>
      <c r="E14" s="84"/>
      <c r="F14" s="84"/>
      <c r="G14" s="103">
        <f ca="1">SpreadValue</f>
        <v>2976132.3278220631</v>
      </c>
      <c r="H14" s="103">
        <f ca="1">OPtionValue</f>
        <v>799489.58402415249</v>
      </c>
      <c r="I14" s="165"/>
      <c r="J14" s="102"/>
    </row>
    <row r="15" spans="1:29">
      <c r="AB15" s="85" t="s">
        <v>50</v>
      </c>
      <c r="AC15" s="85" t="s">
        <v>51</v>
      </c>
    </row>
    <row r="16" spans="1:29">
      <c r="A16" s="9" t="s">
        <v>40</v>
      </c>
      <c r="B16" s="9"/>
      <c r="C16" s="9"/>
      <c r="D16" s="9" t="s">
        <v>41</v>
      </c>
      <c r="E16" s="9"/>
      <c r="G16" s="129" t="s">
        <v>176</v>
      </c>
      <c r="H16" s="129" t="s">
        <v>195</v>
      </c>
      <c r="I16" s="129"/>
      <c r="J16" s="129"/>
      <c r="K16" s="9"/>
      <c r="L16" s="109"/>
      <c r="M16" s="114"/>
      <c r="N16" s="114"/>
      <c r="O16" s="9"/>
      <c r="P16" s="86"/>
      <c r="Q16" s="86"/>
      <c r="R16" s="86"/>
      <c r="S16" s="86"/>
      <c r="T16" s="86" t="s">
        <v>46</v>
      </c>
      <c r="AB16" s="85" t="s">
        <v>43</v>
      </c>
      <c r="AC16" s="85" t="s">
        <v>52</v>
      </c>
    </row>
    <row r="17" spans="1:29">
      <c r="A17" s="92">
        <v>-10</v>
      </c>
      <c r="B17" s="92"/>
      <c r="C17" s="66"/>
      <c r="D17" s="66"/>
      <c r="E17" s="66"/>
      <c r="F17" s="66"/>
      <c r="G17" s="130">
        <v>1686072.21</v>
      </c>
      <c r="H17" s="130">
        <v>4177064.48</v>
      </c>
      <c r="I17" s="136"/>
      <c r="J17" s="168"/>
      <c r="K17" s="167"/>
      <c r="L17" s="167"/>
      <c r="M17" s="167"/>
      <c r="N17" s="167"/>
      <c r="O17" s="167"/>
      <c r="P17" s="167"/>
      <c r="Q17" s="167"/>
      <c r="R17" s="163"/>
      <c r="S17" s="164"/>
      <c r="T17" s="91">
        <f>Data!$AB$8</f>
        <v>7600</v>
      </c>
      <c r="AB17" s="85" t="s">
        <v>53</v>
      </c>
      <c r="AC17" s="85" t="s">
        <v>54</v>
      </c>
    </row>
    <row r="18" spans="1:29">
      <c r="A18" s="92">
        <v>-9</v>
      </c>
      <c r="B18" s="92"/>
      <c r="C18" s="66"/>
      <c r="D18" s="88"/>
      <c r="E18" s="88"/>
      <c r="F18" s="66"/>
      <c r="G18" s="131">
        <v>1742417.08</v>
      </c>
      <c r="H18" s="131">
        <v>4265517.2300000004</v>
      </c>
      <c r="I18" s="136"/>
      <c r="J18" s="136"/>
      <c r="K18" s="164"/>
      <c r="L18" s="164"/>
      <c r="M18" s="164"/>
      <c r="N18" s="164"/>
      <c r="O18" s="164"/>
      <c r="P18" s="164"/>
      <c r="Q18" s="164"/>
      <c r="R18" s="163"/>
      <c r="S18" s="164"/>
      <c r="T18" s="91">
        <f>Data!$AB$8</f>
        <v>7600</v>
      </c>
      <c r="AB18" s="85" t="s">
        <v>55</v>
      </c>
      <c r="AC18" s="85" t="s">
        <v>56</v>
      </c>
    </row>
    <row r="19" spans="1:29">
      <c r="A19" s="92">
        <v>-8</v>
      </c>
      <c r="B19" s="92"/>
      <c r="C19" s="66"/>
      <c r="D19" s="88"/>
      <c r="E19" s="88"/>
      <c r="F19" s="66"/>
      <c r="G19" s="131">
        <v>1799382.73</v>
      </c>
      <c r="H19" s="131">
        <v>4355830.84</v>
      </c>
      <c r="I19" s="136"/>
      <c r="J19" s="136"/>
      <c r="K19" s="164"/>
      <c r="L19" s="164"/>
      <c r="M19" s="164"/>
      <c r="N19" s="164"/>
      <c r="O19" s="164"/>
      <c r="P19" s="164"/>
      <c r="Q19" s="164"/>
      <c r="R19" s="163"/>
      <c r="S19" s="164"/>
      <c r="T19" s="91">
        <f>Data!$AB$8</f>
        <v>7600</v>
      </c>
      <c r="AB19" s="85" t="s">
        <v>57</v>
      </c>
      <c r="AC19" s="85" t="s">
        <v>58</v>
      </c>
    </row>
    <row r="20" spans="1:29" s="95" customFormat="1">
      <c r="A20" s="93">
        <v>-7</v>
      </c>
      <c r="B20" s="93"/>
      <c r="C20" s="66"/>
      <c r="D20" s="94"/>
      <c r="E20" s="94"/>
      <c r="G20" s="132">
        <v>1856797.22</v>
      </c>
      <c r="H20" s="132">
        <v>4447346.2</v>
      </c>
      <c r="I20" s="136"/>
      <c r="J20" s="136"/>
      <c r="K20" s="164"/>
      <c r="L20" s="164"/>
      <c r="M20" s="164"/>
      <c r="N20" s="164"/>
      <c r="O20" s="164"/>
      <c r="P20" s="164"/>
      <c r="Q20" s="164"/>
      <c r="R20" s="163"/>
      <c r="S20" s="164"/>
      <c r="T20" s="96">
        <f>Data!$AB$8</f>
        <v>7600</v>
      </c>
      <c r="AB20" s="97" t="s">
        <v>46</v>
      </c>
      <c r="AC20" s="97" t="s">
        <v>59</v>
      </c>
    </row>
    <row r="21" spans="1:29">
      <c r="A21" s="92">
        <v>-6</v>
      </c>
      <c r="B21" s="92"/>
      <c r="C21" s="66"/>
      <c r="D21" s="88"/>
      <c r="E21" s="88"/>
      <c r="F21" s="66"/>
      <c r="G21" s="131">
        <v>1914700</v>
      </c>
      <c r="H21" s="131">
        <v>4540036.93</v>
      </c>
      <c r="I21" s="136"/>
      <c r="J21" s="136"/>
      <c r="K21" s="164"/>
      <c r="L21" s="164"/>
      <c r="M21" s="164"/>
      <c r="N21" s="164"/>
      <c r="O21" s="164"/>
      <c r="P21" s="164"/>
      <c r="Q21" s="164"/>
      <c r="R21" s="163"/>
      <c r="S21" s="164"/>
      <c r="T21" s="91">
        <f>Data!$AB$8</f>
        <v>7600</v>
      </c>
      <c r="AB21" s="85" t="s">
        <v>60</v>
      </c>
      <c r="AC21" s="85" t="s">
        <v>61</v>
      </c>
    </row>
    <row r="22" spans="1:29">
      <c r="A22" s="92">
        <v>-5</v>
      </c>
      <c r="B22" s="92"/>
      <c r="C22" s="66"/>
      <c r="D22" s="88"/>
      <c r="E22" s="88"/>
      <c r="F22" s="66"/>
      <c r="G22" s="131">
        <v>1973038.15</v>
      </c>
      <c r="H22" s="131">
        <v>4634206.07</v>
      </c>
      <c r="I22" s="136"/>
      <c r="J22" s="136"/>
      <c r="K22" s="164"/>
      <c r="L22" s="164"/>
      <c r="M22" s="164"/>
      <c r="N22" s="164"/>
      <c r="O22" s="164"/>
      <c r="P22" s="164"/>
      <c r="Q22" s="164"/>
      <c r="R22" s="163"/>
      <c r="S22" s="164"/>
      <c r="T22" s="91">
        <f>Data!$AB$8</f>
        <v>7600</v>
      </c>
      <c r="AB22" s="85" t="s">
        <v>62</v>
      </c>
      <c r="AC22" s="85" t="s">
        <v>63</v>
      </c>
    </row>
    <row r="23" spans="1:29">
      <c r="A23" s="92">
        <v>-4</v>
      </c>
      <c r="B23" s="92"/>
      <c r="C23" s="66"/>
      <c r="D23" s="88"/>
      <c r="E23" s="88"/>
      <c r="F23" s="66"/>
      <c r="G23" s="133">
        <v>2031849.24</v>
      </c>
      <c r="H23" s="133">
        <v>4730048.47</v>
      </c>
      <c r="I23" s="136"/>
      <c r="J23" s="136"/>
      <c r="K23" s="164"/>
      <c r="L23" s="164"/>
      <c r="M23" s="164"/>
      <c r="N23" s="164"/>
      <c r="O23" s="164"/>
      <c r="P23" s="164"/>
      <c r="Q23" s="164"/>
      <c r="R23" s="163"/>
      <c r="S23" s="164"/>
      <c r="T23" s="91">
        <f>Data!$AB$8</f>
        <v>7600</v>
      </c>
      <c r="AB23" s="85" t="s">
        <v>64</v>
      </c>
      <c r="AC23" s="85" t="s">
        <v>65</v>
      </c>
    </row>
    <row r="24" spans="1:29">
      <c r="A24" s="92">
        <v>-3</v>
      </c>
      <c r="B24" s="92"/>
      <c r="C24" s="66"/>
      <c r="D24" s="88"/>
      <c r="E24" s="88"/>
      <c r="F24" s="66"/>
      <c r="G24" s="133">
        <v>2091145.68</v>
      </c>
      <c r="H24" s="133">
        <v>4827345.1399999997</v>
      </c>
      <c r="I24" s="136"/>
      <c r="J24" s="136"/>
      <c r="K24" s="164"/>
      <c r="L24" s="164"/>
      <c r="M24" s="164"/>
      <c r="N24" s="164"/>
      <c r="O24" s="164"/>
      <c r="P24" s="164"/>
      <c r="Q24" s="164"/>
      <c r="R24" s="163"/>
      <c r="S24" s="164"/>
      <c r="T24" s="91">
        <f>Data!$AB$8</f>
        <v>7600</v>
      </c>
      <c r="AB24" s="85" t="s">
        <v>66</v>
      </c>
      <c r="AC24" s="85" t="s">
        <v>67</v>
      </c>
    </row>
    <row r="25" spans="1:29" s="95" customFormat="1">
      <c r="A25" s="93">
        <v>-2</v>
      </c>
      <c r="B25" s="93"/>
      <c r="C25" s="66"/>
      <c r="D25" s="94"/>
      <c r="E25" s="94"/>
      <c r="G25" s="132">
        <v>2150721.94</v>
      </c>
      <c r="H25" s="132">
        <v>4925522.04</v>
      </c>
      <c r="I25" s="136"/>
      <c r="J25" s="136"/>
      <c r="K25" s="164"/>
      <c r="L25" s="164"/>
      <c r="M25" s="164"/>
      <c r="N25" s="164"/>
      <c r="O25" s="164"/>
      <c r="P25" s="164"/>
      <c r="Q25" s="164"/>
      <c r="R25" s="163"/>
      <c r="S25" s="164"/>
      <c r="T25" s="96">
        <f>Data!$AB$8</f>
        <v>7600</v>
      </c>
      <c r="AB25" s="97" t="s">
        <v>68</v>
      </c>
      <c r="AC25" s="97" t="s">
        <v>69</v>
      </c>
    </row>
    <row r="26" spans="1:29">
      <c r="A26" s="92">
        <v>-1</v>
      </c>
      <c r="B26" s="92"/>
      <c r="C26" s="66"/>
      <c r="D26" s="88"/>
      <c r="E26" s="88"/>
      <c r="F26" s="66"/>
      <c r="G26" s="133">
        <v>2210653.0299999998</v>
      </c>
      <c r="H26" s="133">
        <v>5024716.5199999996</v>
      </c>
      <c r="I26" s="136"/>
      <c r="J26" s="136"/>
      <c r="K26" s="164"/>
      <c r="L26" s="164"/>
      <c r="M26" s="164"/>
      <c r="N26" s="164"/>
      <c r="O26" s="164"/>
      <c r="P26" s="164"/>
      <c r="Q26" s="164"/>
      <c r="R26" s="163"/>
      <c r="S26" s="164"/>
      <c r="T26" s="91">
        <f>Data!$AB$8</f>
        <v>7600</v>
      </c>
      <c r="AB26" s="85" t="s">
        <v>45</v>
      </c>
      <c r="AC26" s="85" t="s">
        <v>70</v>
      </c>
    </row>
    <row r="27" spans="1:29">
      <c r="A27" s="92">
        <v>0</v>
      </c>
      <c r="B27" s="92"/>
      <c r="C27" s="66"/>
      <c r="D27" s="88"/>
      <c r="E27" s="88"/>
      <c r="F27" s="66"/>
      <c r="G27" s="133">
        <v>2270875.36</v>
      </c>
      <c r="H27" s="133">
        <v>5125400.71</v>
      </c>
      <c r="I27" s="136"/>
      <c r="J27" s="136"/>
      <c r="K27" s="164"/>
      <c r="L27" s="164"/>
      <c r="M27" s="164"/>
      <c r="N27" s="164"/>
      <c r="O27" s="164"/>
      <c r="P27" s="164"/>
      <c r="Q27" s="164"/>
      <c r="R27" s="163"/>
      <c r="S27" s="164"/>
      <c r="T27" s="91">
        <f>Data!$AB$8</f>
        <v>7600</v>
      </c>
      <c r="AB27" s="85" t="s">
        <v>71</v>
      </c>
      <c r="AC27" s="85" t="s">
        <v>72</v>
      </c>
    </row>
    <row r="28" spans="1:29">
      <c r="A28" s="92">
        <v>1</v>
      </c>
      <c r="B28" s="92"/>
      <c r="C28" s="66"/>
      <c r="D28" s="88"/>
      <c r="E28" s="88"/>
      <c r="F28" s="66"/>
      <c r="G28" s="134">
        <v>2331499.33</v>
      </c>
      <c r="H28" s="134">
        <v>5227674.1399999997</v>
      </c>
      <c r="I28" s="136"/>
      <c r="J28" s="136"/>
      <c r="K28" s="164"/>
      <c r="L28" s="164"/>
      <c r="M28" s="164"/>
      <c r="N28" s="164"/>
      <c r="O28" s="164"/>
      <c r="P28" s="164"/>
      <c r="Q28" s="164"/>
      <c r="R28" s="163"/>
      <c r="S28" s="164"/>
      <c r="T28" s="91">
        <f>Data!$AB$8</f>
        <v>7600</v>
      </c>
      <c r="AB28" s="85" t="s">
        <v>73</v>
      </c>
      <c r="AC28" s="85" t="s">
        <v>74</v>
      </c>
    </row>
    <row r="29" spans="1:29">
      <c r="A29" s="92">
        <v>2</v>
      </c>
      <c r="B29" s="92"/>
      <c r="C29" s="66"/>
      <c r="D29" s="88"/>
      <c r="E29" s="88"/>
      <c r="F29" s="66"/>
      <c r="G29" s="134">
        <v>2392365.91</v>
      </c>
      <c r="H29" s="134">
        <v>5330955.22</v>
      </c>
      <c r="I29" s="136"/>
      <c r="J29" s="136"/>
      <c r="K29" s="164"/>
      <c r="L29" s="164"/>
      <c r="M29" s="164"/>
      <c r="N29" s="164"/>
      <c r="O29" s="164"/>
      <c r="P29" s="164"/>
      <c r="Q29" s="164"/>
      <c r="R29" s="99"/>
      <c r="S29" s="164"/>
      <c r="T29" s="91">
        <f>Data!$AB$8</f>
        <v>7600</v>
      </c>
      <c r="AB29" s="85" t="s">
        <v>75</v>
      </c>
      <c r="AC29" s="85" t="s">
        <v>76</v>
      </c>
    </row>
    <row r="30" spans="1:29" s="95" customFormat="1">
      <c r="A30" s="93">
        <v>3</v>
      </c>
      <c r="B30" s="93"/>
      <c r="C30" s="66"/>
      <c r="D30" s="94"/>
      <c r="E30" s="94"/>
      <c r="G30" s="132">
        <v>2453514.17</v>
      </c>
      <c r="H30" s="132">
        <v>5435183.4800000004</v>
      </c>
      <c r="I30" s="136"/>
      <c r="J30" s="136"/>
      <c r="K30" s="164"/>
      <c r="L30" s="164"/>
      <c r="M30" s="164"/>
      <c r="N30" s="164"/>
      <c r="O30" s="164"/>
      <c r="P30" s="164"/>
      <c r="Q30" s="164"/>
      <c r="R30" s="164"/>
      <c r="S30" s="164"/>
      <c r="T30" s="96">
        <f>Data!$AB$8</f>
        <v>7600</v>
      </c>
      <c r="AB30" s="97" t="s">
        <v>77</v>
      </c>
      <c r="AC30" s="97" t="s">
        <v>78</v>
      </c>
    </row>
    <row r="31" spans="1:29">
      <c r="A31" s="92">
        <v>4</v>
      </c>
      <c r="B31" s="92"/>
      <c r="C31" s="66"/>
      <c r="D31" s="88"/>
      <c r="E31" s="88"/>
      <c r="F31" s="66"/>
      <c r="G31" s="134">
        <v>2517028.89</v>
      </c>
      <c r="H31" s="134">
        <v>5540431.1500000004</v>
      </c>
      <c r="I31" s="136"/>
      <c r="J31" s="136"/>
      <c r="K31" s="164"/>
      <c r="L31" s="164"/>
      <c r="M31" s="164"/>
      <c r="N31" s="164"/>
      <c r="O31" s="164"/>
      <c r="P31" s="164"/>
      <c r="Q31" s="164"/>
      <c r="R31" s="164"/>
      <c r="S31" s="164"/>
      <c r="T31" s="91">
        <f>Data!$AB$8</f>
        <v>7600</v>
      </c>
      <c r="AB31" s="85" t="s">
        <v>79</v>
      </c>
      <c r="AC31" s="85" t="s">
        <v>80</v>
      </c>
    </row>
    <row r="32" spans="1:29">
      <c r="A32" s="93">
        <v>5</v>
      </c>
      <c r="B32" s="92"/>
      <c r="C32" s="66"/>
      <c r="D32" s="88"/>
      <c r="E32" s="88"/>
      <c r="F32" s="66"/>
      <c r="G32" s="134">
        <v>2590820.12</v>
      </c>
      <c r="H32" s="134">
        <v>5647261.1699999999</v>
      </c>
      <c r="I32" s="136"/>
      <c r="J32" s="136"/>
      <c r="K32" s="164"/>
      <c r="L32" s="164"/>
      <c r="M32" s="164"/>
      <c r="N32" s="164"/>
      <c r="O32" s="164"/>
      <c r="P32" s="164"/>
      <c r="Q32" s="164"/>
      <c r="R32" s="164"/>
      <c r="S32" s="164"/>
      <c r="T32" s="91">
        <f>Data!$AB$8</f>
        <v>7600</v>
      </c>
      <c r="AB32" s="85" t="s">
        <v>81</v>
      </c>
      <c r="AC32" s="85" t="s">
        <v>82</v>
      </c>
    </row>
    <row r="33" spans="1:29">
      <c r="A33" s="92">
        <v>6</v>
      </c>
      <c r="B33" s="92"/>
      <c r="C33" s="66"/>
      <c r="D33" s="88"/>
      <c r="E33" s="88"/>
      <c r="F33" s="66"/>
      <c r="G33" s="135">
        <v>2664981.5</v>
      </c>
      <c r="H33" s="135">
        <v>5755073.4000000004</v>
      </c>
      <c r="I33" s="136"/>
      <c r="J33" s="136"/>
      <c r="K33" s="164"/>
      <c r="L33" s="164"/>
      <c r="M33" s="164"/>
      <c r="N33" s="164"/>
      <c r="O33" s="164"/>
      <c r="P33" s="164"/>
      <c r="Q33" s="164"/>
      <c r="R33" s="164"/>
      <c r="S33" s="164"/>
      <c r="T33" s="91">
        <f>Data!$AB$8</f>
        <v>7600</v>
      </c>
      <c r="AB33" s="85" t="s">
        <v>83</v>
      </c>
      <c r="AC33" s="85" t="s">
        <v>84</v>
      </c>
    </row>
    <row r="34" spans="1:29">
      <c r="A34" s="93">
        <v>7</v>
      </c>
      <c r="B34" s="92"/>
      <c r="C34" s="66"/>
      <c r="D34" s="88"/>
      <c r="E34" s="88"/>
      <c r="F34" s="66"/>
      <c r="G34" s="135">
        <v>2739385.89</v>
      </c>
      <c r="H34" s="135">
        <v>5863559.6100000003</v>
      </c>
      <c r="I34" s="136"/>
      <c r="J34" s="169"/>
      <c r="K34" s="164"/>
      <c r="L34" s="164"/>
      <c r="M34" s="164"/>
      <c r="N34" s="164"/>
      <c r="O34" s="164"/>
      <c r="P34" s="164"/>
      <c r="Q34" s="164"/>
      <c r="R34" s="164"/>
      <c r="S34" s="164"/>
      <c r="T34" s="91">
        <f>Data!$AB$8</f>
        <v>7600</v>
      </c>
      <c r="AB34" s="85" t="s">
        <v>85</v>
      </c>
      <c r="AC34" s="85" t="s">
        <v>86</v>
      </c>
    </row>
    <row r="35" spans="1:29" s="95" customFormat="1">
      <c r="A35" s="92">
        <v>8</v>
      </c>
      <c r="B35" s="93"/>
      <c r="C35" s="66"/>
      <c r="D35" s="94"/>
      <c r="E35" s="94"/>
      <c r="G35" s="132">
        <v>2814190.31</v>
      </c>
      <c r="H35" s="132">
        <v>5973264.7800000003</v>
      </c>
      <c r="I35" s="136"/>
      <c r="J35" s="168"/>
      <c r="K35" s="167"/>
      <c r="L35" s="167"/>
      <c r="M35" s="167"/>
      <c r="N35" s="167"/>
      <c r="O35" s="167"/>
      <c r="P35" s="167"/>
      <c r="Q35" s="167"/>
      <c r="R35" s="164"/>
      <c r="S35" s="164"/>
      <c r="T35" s="96">
        <f>Data!$AB$8</f>
        <v>7600</v>
      </c>
      <c r="AB35" s="97" t="s">
        <v>87</v>
      </c>
      <c r="AC35" s="97" t="s">
        <v>88</v>
      </c>
    </row>
    <row r="36" spans="1:29">
      <c r="A36" s="93">
        <v>9</v>
      </c>
      <c r="B36" s="92"/>
      <c r="C36" s="66"/>
      <c r="D36" s="88"/>
      <c r="E36" s="88"/>
      <c r="F36" s="66"/>
      <c r="G36" s="136">
        <v>2889259.9</v>
      </c>
      <c r="H36" s="136">
        <v>6083850.4500000002</v>
      </c>
      <c r="I36" s="136"/>
      <c r="J36" s="136"/>
      <c r="K36" s="164"/>
      <c r="L36" s="164"/>
      <c r="M36" s="164"/>
      <c r="N36" s="164"/>
      <c r="O36" s="164"/>
      <c r="P36" s="164"/>
      <c r="Q36" s="164"/>
      <c r="R36" s="164"/>
      <c r="S36" s="164"/>
      <c r="T36" s="91">
        <f>Data!$AB$8</f>
        <v>7600</v>
      </c>
      <c r="AB36" s="85" t="s">
        <v>89</v>
      </c>
      <c r="AC36" s="85" t="s">
        <v>90</v>
      </c>
    </row>
    <row r="37" spans="1:29">
      <c r="A37" s="92">
        <v>10</v>
      </c>
      <c r="B37" s="92"/>
      <c r="C37" s="66"/>
      <c r="D37" s="88"/>
      <c r="E37" s="88"/>
      <c r="F37" s="66"/>
      <c r="G37" s="135">
        <v>2964607.58</v>
      </c>
      <c r="H37" s="135">
        <v>6195644.9900000002</v>
      </c>
      <c r="I37" s="136"/>
      <c r="J37" s="136"/>
      <c r="K37" s="164"/>
      <c r="L37" s="164"/>
      <c r="M37" s="164"/>
      <c r="N37" s="164"/>
      <c r="O37" s="164"/>
      <c r="P37" s="164"/>
      <c r="Q37" s="164"/>
      <c r="R37" s="164"/>
      <c r="S37" s="164"/>
      <c r="T37" s="91">
        <f>Data!$AB$8</f>
        <v>7600</v>
      </c>
      <c r="AB37" s="85" t="s">
        <v>91</v>
      </c>
      <c r="AC37" s="85" t="s">
        <v>90</v>
      </c>
    </row>
    <row r="38" spans="1:29">
      <c r="A38" s="111"/>
      <c r="B38" s="111"/>
      <c r="C38" s="110"/>
      <c r="D38" s="112"/>
      <c r="E38" s="112"/>
      <c r="F38" s="110"/>
      <c r="G38" s="137"/>
      <c r="H38" s="137"/>
      <c r="I38" s="136"/>
      <c r="J38" s="136"/>
      <c r="K38" s="164"/>
      <c r="L38" s="164"/>
      <c r="M38" s="164"/>
      <c r="N38" s="164"/>
      <c r="O38" s="164"/>
      <c r="P38" s="164"/>
      <c r="Q38" s="164"/>
      <c r="R38" s="164"/>
      <c r="S38" s="164"/>
      <c r="T38" s="91">
        <f>Data!$AB$8</f>
        <v>7600</v>
      </c>
      <c r="AB38" s="85" t="s">
        <v>92</v>
      </c>
      <c r="AC38" s="85" t="s">
        <v>93</v>
      </c>
    </row>
    <row r="39" spans="1:29">
      <c r="A39" s="92"/>
      <c r="B39" s="92"/>
      <c r="C39" s="66"/>
      <c r="D39" s="88"/>
      <c r="E39" s="88"/>
      <c r="F39" s="66"/>
      <c r="G39" s="130"/>
      <c r="H39" s="130"/>
      <c r="I39" s="136"/>
      <c r="J39" s="136"/>
      <c r="K39" s="164"/>
      <c r="L39" s="164"/>
      <c r="M39" s="164"/>
      <c r="N39" s="164"/>
      <c r="O39" s="164"/>
      <c r="P39" s="164"/>
      <c r="Q39" s="164"/>
      <c r="R39" s="164"/>
      <c r="S39" s="164"/>
      <c r="T39" s="91">
        <f>Data!$AB$8</f>
        <v>7600</v>
      </c>
      <c r="AB39" s="85" t="s">
        <v>94</v>
      </c>
      <c r="AC39" s="85" t="s">
        <v>95</v>
      </c>
    </row>
    <row r="40" spans="1:29" s="95" customFormat="1">
      <c r="A40" s="93"/>
      <c r="B40" s="92"/>
      <c r="C40" s="66"/>
      <c r="D40" s="94"/>
      <c r="E40" s="94"/>
      <c r="G40" s="132"/>
      <c r="H40" s="132"/>
      <c r="I40" s="136"/>
      <c r="J40" s="136"/>
      <c r="K40" s="164"/>
      <c r="L40" s="164"/>
      <c r="M40" s="164"/>
      <c r="N40" s="164"/>
      <c r="O40" s="164"/>
      <c r="P40" s="164"/>
      <c r="Q40" s="164"/>
      <c r="R40" s="164"/>
      <c r="S40" s="164"/>
      <c r="T40" s="96">
        <f>Data!$AB$8</f>
        <v>7600</v>
      </c>
      <c r="AB40" s="97" t="s">
        <v>96</v>
      </c>
      <c r="AC40" s="97" t="s">
        <v>97</v>
      </c>
    </row>
    <row r="41" spans="1:29">
      <c r="A41" s="92"/>
      <c r="B41" s="92"/>
      <c r="C41" s="66"/>
      <c r="D41" s="88"/>
      <c r="E41" s="88"/>
      <c r="F41" s="66"/>
      <c r="G41" s="130"/>
      <c r="H41" s="130"/>
      <c r="I41" s="136"/>
      <c r="J41" s="136"/>
      <c r="K41" s="164"/>
      <c r="L41" s="164"/>
      <c r="M41" s="164"/>
      <c r="N41" s="164"/>
      <c r="O41" s="164"/>
      <c r="P41" s="164"/>
      <c r="Q41" s="164"/>
      <c r="R41" s="163"/>
      <c r="S41" s="164"/>
      <c r="T41" s="91">
        <f>Data!$AB$8</f>
        <v>7600</v>
      </c>
      <c r="AB41" s="85" t="s">
        <v>98</v>
      </c>
      <c r="AC41" s="85" t="s">
        <v>99</v>
      </c>
    </row>
    <row r="42" spans="1:29">
      <c r="A42" s="92"/>
      <c r="B42" s="92"/>
      <c r="C42" s="66"/>
      <c r="D42" s="88"/>
      <c r="E42" s="88"/>
      <c r="F42" s="66"/>
      <c r="G42" s="130"/>
      <c r="H42" s="130"/>
      <c r="I42" s="136"/>
      <c r="J42" s="136"/>
      <c r="K42" s="164"/>
      <c r="L42" s="164"/>
      <c r="M42" s="164"/>
      <c r="N42" s="164"/>
      <c r="O42" s="164"/>
      <c r="P42" s="164"/>
      <c r="Q42" s="164"/>
      <c r="R42" s="163"/>
      <c r="S42" s="164"/>
      <c r="T42" s="91">
        <f>Data!$AB$8</f>
        <v>7600</v>
      </c>
      <c r="AB42" s="85" t="s">
        <v>100</v>
      </c>
      <c r="AC42" s="85" t="s">
        <v>101</v>
      </c>
    </row>
    <row r="43" spans="1:29">
      <c r="A43" s="66"/>
      <c r="B43" s="92"/>
      <c r="C43" s="66"/>
      <c r="D43" s="66"/>
      <c r="E43" s="66"/>
      <c r="F43" s="66"/>
      <c r="G43" s="130"/>
      <c r="H43" s="130"/>
      <c r="I43" s="136"/>
      <c r="J43" s="136"/>
      <c r="K43" s="164"/>
      <c r="L43" s="164"/>
      <c r="M43" s="164"/>
      <c r="N43" s="164"/>
      <c r="O43" s="164"/>
      <c r="P43" s="164"/>
      <c r="Q43" s="164"/>
      <c r="R43" s="163"/>
      <c r="S43" s="164"/>
      <c r="T43" s="91">
        <f>Data!$AB$8</f>
        <v>7600</v>
      </c>
      <c r="AB43" s="85" t="s">
        <v>102</v>
      </c>
      <c r="AC43" s="85" t="s">
        <v>103</v>
      </c>
    </row>
    <row r="44" spans="1:29">
      <c r="A44" s="66"/>
      <c r="B44" s="92"/>
      <c r="C44" s="66"/>
      <c r="D44" s="66"/>
      <c r="E44" s="66"/>
      <c r="F44" s="66"/>
      <c r="G44" s="130"/>
      <c r="H44" s="130"/>
      <c r="I44" s="136"/>
      <c r="J44" s="136"/>
      <c r="K44" s="164"/>
      <c r="L44" s="164"/>
      <c r="M44" s="164"/>
      <c r="N44" s="164"/>
      <c r="O44" s="164"/>
      <c r="P44" s="164"/>
      <c r="Q44" s="164"/>
      <c r="R44" s="163"/>
      <c r="S44" s="164"/>
      <c r="T44" s="91">
        <f>Data!$AB$8</f>
        <v>7600</v>
      </c>
      <c r="AB44" s="85" t="s">
        <v>104</v>
      </c>
      <c r="AC44" s="85" t="s">
        <v>105</v>
      </c>
    </row>
    <row r="45" spans="1:29">
      <c r="A45" s="66"/>
      <c r="B45" s="92"/>
      <c r="C45" s="66"/>
      <c r="D45" s="66"/>
      <c r="E45" s="66"/>
      <c r="F45" s="66"/>
      <c r="G45" s="130"/>
      <c r="H45" s="130"/>
      <c r="I45" s="136"/>
      <c r="J45" s="136"/>
      <c r="K45" s="164"/>
      <c r="L45" s="164"/>
      <c r="M45" s="164"/>
      <c r="N45" s="164"/>
      <c r="O45" s="164"/>
      <c r="P45" s="164"/>
      <c r="Q45" s="164"/>
      <c r="R45" s="163"/>
      <c r="S45" s="164"/>
      <c r="T45" s="91">
        <f>Data!$AB$8</f>
        <v>7600</v>
      </c>
      <c r="AB45" s="85" t="s">
        <v>106</v>
      </c>
      <c r="AC45" s="85" t="s">
        <v>107</v>
      </c>
    </row>
    <row r="46" spans="1:29">
      <c r="A46" s="66"/>
      <c r="B46" s="92"/>
      <c r="C46" s="66"/>
      <c r="D46" s="66"/>
      <c r="E46" s="66"/>
      <c r="F46" s="66"/>
      <c r="G46" s="130"/>
      <c r="H46" s="130"/>
      <c r="I46" s="136"/>
      <c r="J46" s="136"/>
      <c r="K46" s="164"/>
      <c r="L46" s="164"/>
      <c r="M46" s="164"/>
      <c r="N46" s="164"/>
      <c r="O46" s="164"/>
      <c r="P46" s="164"/>
      <c r="Q46" s="164"/>
      <c r="R46" s="163"/>
      <c r="S46" s="164"/>
      <c r="T46" s="91">
        <f>Data!$AB$8</f>
        <v>7600</v>
      </c>
      <c r="AB46" s="85" t="s">
        <v>108</v>
      </c>
      <c r="AC46" s="85" t="s">
        <v>109</v>
      </c>
    </row>
    <row r="47" spans="1:29">
      <c r="A47" s="66"/>
      <c r="B47" s="92"/>
      <c r="C47" s="66"/>
      <c r="D47" s="66"/>
      <c r="E47" s="66"/>
      <c r="F47" s="66"/>
      <c r="G47" s="130"/>
      <c r="H47" s="130"/>
      <c r="I47" s="136"/>
      <c r="J47" s="136"/>
      <c r="K47" s="164"/>
      <c r="L47" s="164"/>
      <c r="M47" s="164"/>
      <c r="N47" s="164"/>
      <c r="O47" s="164"/>
      <c r="P47" s="164"/>
      <c r="Q47" s="164"/>
      <c r="R47" s="163"/>
      <c r="S47" s="164"/>
      <c r="T47" s="91">
        <f>Data!$AB$8</f>
        <v>7600</v>
      </c>
      <c r="AB47" s="85" t="s">
        <v>110</v>
      </c>
      <c r="AC47" s="85" t="s">
        <v>111</v>
      </c>
    </row>
    <row r="48" spans="1:29">
      <c r="A48" s="66"/>
      <c r="B48" s="92"/>
      <c r="C48" s="66"/>
      <c r="D48" s="66"/>
      <c r="E48" s="66"/>
      <c r="F48" s="66"/>
      <c r="G48" s="130"/>
      <c r="H48" s="130"/>
      <c r="I48" s="136"/>
      <c r="J48" s="136"/>
      <c r="K48" s="164"/>
      <c r="L48" s="164"/>
      <c r="M48" s="164"/>
      <c r="N48" s="164"/>
      <c r="O48" s="164"/>
      <c r="P48" s="164"/>
      <c r="Q48" s="164"/>
      <c r="R48" s="163"/>
      <c r="S48" s="164"/>
      <c r="T48" s="91">
        <f>Data!$AB$8</f>
        <v>7600</v>
      </c>
      <c r="AB48" s="85" t="s">
        <v>112</v>
      </c>
      <c r="AC48" s="85" t="s">
        <v>113</v>
      </c>
    </row>
    <row r="49" spans="1:20">
      <c r="A49" s="66"/>
      <c r="B49" s="92"/>
      <c r="C49" s="66"/>
      <c r="D49" s="66"/>
      <c r="E49" s="66"/>
      <c r="F49" s="66"/>
      <c r="G49" s="130"/>
      <c r="H49" s="130"/>
      <c r="I49" s="136"/>
      <c r="J49" s="136"/>
      <c r="K49" s="161"/>
      <c r="O49" s="162"/>
      <c r="P49" s="162"/>
      <c r="Q49" s="162"/>
      <c r="R49" s="163"/>
      <c r="S49" s="164"/>
      <c r="T49" s="91">
        <f>Data!$AB$8</f>
        <v>7600</v>
      </c>
    </row>
    <row r="50" spans="1:20">
      <c r="A50" s="66"/>
      <c r="B50" s="92"/>
      <c r="C50" s="66"/>
      <c r="D50" s="66"/>
      <c r="E50" s="66"/>
      <c r="F50" s="66"/>
      <c r="G50" s="130"/>
      <c r="H50" s="130"/>
      <c r="I50" s="136"/>
      <c r="J50" s="136"/>
      <c r="K50" s="161"/>
      <c r="O50" s="162"/>
      <c r="P50" s="162"/>
      <c r="Q50" s="162"/>
      <c r="R50" s="163"/>
      <c r="S50" s="164"/>
      <c r="T50" s="91">
        <f>Data!$AB$8</f>
        <v>7600</v>
      </c>
    </row>
    <row r="51" spans="1:20">
      <c r="A51" s="66"/>
      <c r="B51" s="92"/>
      <c r="C51" s="66"/>
      <c r="D51" s="66"/>
      <c r="E51" s="66"/>
      <c r="F51" s="66"/>
      <c r="G51" s="130"/>
      <c r="H51" s="130"/>
      <c r="I51" s="136"/>
      <c r="J51" s="136"/>
      <c r="K51" s="161"/>
      <c r="O51" s="162"/>
      <c r="P51" s="162"/>
      <c r="Q51" s="162"/>
      <c r="R51" s="163"/>
      <c r="S51" s="164"/>
      <c r="T51" s="91">
        <f>Data!$AB$8</f>
        <v>7600</v>
      </c>
    </row>
    <row r="52" spans="1:20">
      <c r="A52" s="66"/>
      <c r="B52" s="92"/>
      <c r="C52" s="66"/>
      <c r="D52" s="66"/>
      <c r="E52" s="66"/>
      <c r="F52" s="66"/>
      <c r="G52" s="130"/>
      <c r="H52" s="130"/>
      <c r="I52" s="136"/>
      <c r="J52" s="136"/>
      <c r="K52" s="161"/>
      <c r="O52" s="162"/>
      <c r="P52" s="162"/>
      <c r="Q52" s="162"/>
      <c r="R52" s="163"/>
      <c r="S52" s="164"/>
      <c r="T52" s="91">
        <f>Data!$AB$8</f>
        <v>7600</v>
      </c>
    </row>
    <row r="53" spans="1:20">
      <c r="A53" s="66"/>
      <c r="B53" s="92"/>
      <c r="C53" s="66"/>
      <c r="D53" s="66"/>
      <c r="E53" s="66"/>
      <c r="F53" s="66"/>
      <c r="G53" s="130"/>
      <c r="H53" s="130"/>
      <c r="I53" s="136"/>
      <c r="J53" s="136"/>
      <c r="K53" s="161"/>
      <c r="O53" s="162"/>
      <c r="P53" s="162"/>
      <c r="Q53" s="162"/>
      <c r="R53" s="163"/>
      <c r="S53" s="164"/>
      <c r="T53" s="91">
        <f>Data!$AB$8</f>
        <v>7600</v>
      </c>
    </row>
    <row r="54" spans="1:20">
      <c r="A54" s="66"/>
      <c r="B54" s="92"/>
      <c r="C54" s="66"/>
      <c r="D54" s="66"/>
      <c r="E54" s="66"/>
      <c r="F54" s="66"/>
      <c r="G54" s="130"/>
      <c r="H54" s="130"/>
      <c r="I54" s="136"/>
      <c r="J54" s="136"/>
      <c r="K54" s="161"/>
      <c r="O54" s="162"/>
      <c r="P54" s="162"/>
      <c r="Q54" s="162"/>
      <c r="R54" s="163"/>
      <c r="S54" s="164"/>
      <c r="T54" s="91">
        <f>Data!$AB$8</f>
        <v>7600</v>
      </c>
    </row>
    <row r="55" spans="1:20">
      <c r="A55" s="66"/>
      <c r="B55" s="92"/>
      <c r="C55" s="66"/>
      <c r="D55" s="66"/>
      <c r="E55" s="66"/>
      <c r="F55" s="66"/>
      <c r="G55" s="130"/>
      <c r="H55" s="130"/>
      <c r="I55" s="136"/>
      <c r="J55" s="136"/>
      <c r="K55" s="161"/>
      <c r="O55" s="162"/>
      <c r="P55" s="162"/>
      <c r="Q55" s="162"/>
      <c r="R55" s="163"/>
      <c r="S55" s="164"/>
      <c r="T55" s="91">
        <f>Data!$AB$8</f>
        <v>7600</v>
      </c>
    </row>
    <row r="56" spans="1:20">
      <c r="A56" s="66"/>
      <c r="B56" s="66"/>
      <c r="C56" s="98"/>
      <c r="D56" s="66"/>
      <c r="E56" s="66"/>
      <c r="F56" s="66"/>
      <c r="G56" s="130"/>
      <c r="H56" s="130"/>
      <c r="I56" s="136"/>
      <c r="J56" s="136"/>
      <c r="K56" s="161"/>
      <c r="O56" s="162"/>
      <c r="P56" s="162"/>
      <c r="Q56" s="162"/>
      <c r="R56" s="163"/>
      <c r="S56" s="164"/>
      <c r="T56" s="91">
        <f>Data!$AB$8</f>
        <v>7600</v>
      </c>
    </row>
    <row r="57" spans="1:20">
      <c r="A57" s="66"/>
      <c r="B57" s="66"/>
      <c r="C57" s="66"/>
      <c r="D57" s="66"/>
      <c r="E57" s="66"/>
      <c r="F57" s="66"/>
      <c r="G57" s="130"/>
      <c r="H57" s="130"/>
      <c r="I57" s="136"/>
      <c r="J57" s="136"/>
      <c r="K57" s="161"/>
      <c r="O57" s="162"/>
      <c r="P57" s="162"/>
      <c r="Q57" s="162"/>
      <c r="R57" s="163"/>
      <c r="S57" s="164"/>
      <c r="T57" s="91">
        <f>Data!$AB$8</f>
        <v>7600</v>
      </c>
    </row>
    <row r="58" spans="1:20">
      <c r="A58" s="66"/>
      <c r="B58" s="66"/>
      <c r="C58" s="66"/>
      <c r="D58" s="66"/>
      <c r="E58" s="66"/>
      <c r="F58" s="66"/>
      <c r="G58" s="92"/>
      <c r="H58" s="92"/>
      <c r="I58" s="92"/>
      <c r="J58" s="92"/>
      <c r="K58" s="87"/>
      <c r="L58" s="100"/>
      <c r="M58" s="115"/>
      <c r="N58" s="115"/>
      <c r="O58" s="89">
        <f t="shared" ref="O58:O80" si="0">PostedPowerDate</f>
        <v>36827</v>
      </c>
      <c r="P58" s="89">
        <f t="shared" ref="P58:P80" si="1">PostedFuelDate</f>
        <v>36827</v>
      </c>
      <c r="Q58" s="89">
        <f t="shared" ref="Q58:Q80" si="2">postedIrdt1</f>
        <v>36827</v>
      </c>
      <c r="R58" s="90"/>
      <c r="S58" s="91">
        <f>Calculation!$F$4</f>
        <v>0</v>
      </c>
      <c r="T58" s="91">
        <f>Data!$AB$8</f>
        <v>7600</v>
      </c>
    </row>
    <row r="59" spans="1:20">
      <c r="A59" s="66"/>
      <c r="B59" s="66"/>
      <c r="C59" s="66"/>
      <c r="D59" s="66"/>
      <c r="E59" s="66"/>
      <c r="F59" s="66"/>
      <c r="G59" s="92"/>
      <c r="H59" s="92"/>
      <c r="I59" s="92"/>
      <c r="J59" s="92"/>
      <c r="K59" s="36">
        <f>-G59+I59</f>
        <v>0</v>
      </c>
      <c r="L59" s="100" t="e">
        <f>(K59-$K$27)/$M$10/A59</f>
        <v>#DIV/0!</v>
      </c>
      <c r="M59" s="100" t="e">
        <f>(H59-$H$27)/$M$10/A59</f>
        <v>#DIV/0!</v>
      </c>
      <c r="N59" s="100" t="e">
        <f>(I59-$I$27)/$M$11/A59</f>
        <v>#DIV/0!</v>
      </c>
      <c r="O59" s="89">
        <f t="shared" si="0"/>
        <v>36827</v>
      </c>
      <c r="P59" s="89">
        <f t="shared" si="1"/>
        <v>36827</v>
      </c>
      <c r="Q59" s="89">
        <f t="shared" si="2"/>
        <v>36827</v>
      </c>
      <c r="R59" s="90"/>
      <c r="S59" s="91">
        <f>Calculation!$F$4</f>
        <v>0</v>
      </c>
      <c r="T59" s="91">
        <f>Data!$AB$8</f>
        <v>7600</v>
      </c>
    </row>
    <row r="60" spans="1:20">
      <c r="A60" s="66"/>
      <c r="B60" s="66"/>
      <c r="C60" s="66"/>
      <c r="D60" s="66"/>
      <c r="E60" s="66"/>
      <c r="F60" s="66"/>
      <c r="G60" s="92"/>
      <c r="H60" s="92"/>
      <c r="I60" s="92"/>
      <c r="J60" s="92"/>
      <c r="K60" s="36">
        <f t="shared" ref="K60:K98" si="3">-G60+I60</f>
        <v>0</v>
      </c>
      <c r="L60" s="100" t="e">
        <f t="shared" ref="L60:L98" si="4">(K60-$K$27)/$M$10/A60</f>
        <v>#DIV/0!</v>
      </c>
      <c r="M60" s="100" t="e">
        <f t="shared" ref="M60:M98" si="5">(H60-$H$27)/$M$10/A60</f>
        <v>#DIV/0!</v>
      </c>
      <c r="N60" s="100" t="e">
        <f t="shared" ref="N60:N98" si="6">(I60-$I$27)/$M$11/A60</f>
        <v>#DIV/0!</v>
      </c>
      <c r="O60" s="89">
        <f t="shared" si="0"/>
        <v>36827</v>
      </c>
      <c r="P60" s="89">
        <f t="shared" si="1"/>
        <v>36827</v>
      </c>
      <c r="Q60" s="89">
        <f t="shared" si="2"/>
        <v>36827</v>
      </c>
      <c r="R60" s="90"/>
      <c r="S60" s="91">
        <f>Calculation!$F$4</f>
        <v>0</v>
      </c>
      <c r="T60" s="91">
        <f>Data!$AB$8</f>
        <v>7600</v>
      </c>
    </row>
    <row r="61" spans="1:20">
      <c r="A61" s="66"/>
      <c r="B61" s="66"/>
      <c r="C61" s="66"/>
      <c r="D61" s="66"/>
      <c r="E61" s="66"/>
      <c r="F61" s="66"/>
      <c r="G61" s="92"/>
      <c r="H61" s="92"/>
      <c r="I61" s="92"/>
      <c r="J61" s="92"/>
      <c r="K61" s="36">
        <f t="shared" si="3"/>
        <v>0</v>
      </c>
      <c r="L61" s="100" t="e">
        <f t="shared" si="4"/>
        <v>#DIV/0!</v>
      </c>
      <c r="M61" s="100" t="e">
        <f t="shared" si="5"/>
        <v>#DIV/0!</v>
      </c>
      <c r="N61" s="100" t="e">
        <f t="shared" si="6"/>
        <v>#DIV/0!</v>
      </c>
      <c r="O61" s="89">
        <f t="shared" si="0"/>
        <v>36827</v>
      </c>
      <c r="P61" s="89">
        <f t="shared" si="1"/>
        <v>36827</v>
      </c>
      <c r="Q61" s="89">
        <f t="shared" si="2"/>
        <v>36827</v>
      </c>
      <c r="R61" s="90"/>
      <c r="S61" s="91">
        <f>Calculation!$F$4</f>
        <v>0</v>
      </c>
      <c r="T61" s="91">
        <f>Data!$AB$8</f>
        <v>7600</v>
      </c>
    </row>
    <row r="62" spans="1:20">
      <c r="A62" s="66"/>
      <c r="B62" s="66"/>
      <c r="C62" s="66"/>
      <c r="D62" s="66"/>
      <c r="E62" s="66"/>
      <c r="F62" s="66"/>
      <c r="G62" s="92"/>
      <c r="H62" s="92"/>
      <c r="I62" s="92"/>
      <c r="J62" s="92"/>
      <c r="K62" s="36">
        <f t="shared" si="3"/>
        <v>0</v>
      </c>
      <c r="L62" s="100" t="e">
        <f t="shared" si="4"/>
        <v>#DIV/0!</v>
      </c>
      <c r="M62" s="100" t="e">
        <f t="shared" si="5"/>
        <v>#DIV/0!</v>
      </c>
      <c r="N62" s="100" t="e">
        <f t="shared" si="6"/>
        <v>#DIV/0!</v>
      </c>
      <c r="O62" s="89">
        <f t="shared" si="0"/>
        <v>36827</v>
      </c>
      <c r="P62" s="89">
        <f t="shared" si="1"/>
        <v>36827</v>
      </c>
      <c r="Q62" s="89">
        <f t="shared" si="2"/>
        <v>36827</v>
      </c>
      <c r="R62" s="90"/>
      <c r="S62" s="91">
        <f>Calculation!$F$4</f>
        <v>0</v>
      </c>
      <c r="T62" s="91">
        <f>Data!$AB$8</f>
        <v>7600</v>
      </c>
    </row>
    <row r="63" spans="1:20">
      <c r="A63" s="66"/>
      <c r="B63" s="66"/>
      <c r="C63" s="66"/>
      <c r="D63" s="66"/>
      <c r="E63" s="66"/>
      <c r="F63" s="66"/>
      <c r="G63" s="92"/>
      <c r="H63" s="92"/>
      <c r="I63" s="92"/>
      <c r="J63" s="92"/>
      <c r="K63" s="36">
        <f t="shared" si="3"/>
        <v>0</v>
      </c>
      <c r="L63" s="100" t="e">
        <f t="shared" si="4"/>
        <v>#DIV/0!</v>
      </c>
      <c r="M63" s="100" t="e">
        <f t="shared" si="5"/>
        <v>#DIV/0!</v>
      </c>
      <c r="N63" s="100" t="e">
        <f t="shared" si="6"/>
        <v>#DIV/0!</v>
      </c>
      <c r="O63" s="89">
        <f t="shared" si="0"/>
        <v>36827</v>
      </c>
      <c r="P63" s="89">
        <f t="shared" si="1"/>
        <v>36827</v>
      </c>
      <c r="Q63" s="89">
        <f t="shared" si="2"/>
        <v>36827</v>
      </c>
      <c r="R63" s="90"/>
      <c r="S63" s="91">
        <f>Calculation!$F$4</f>
        <v>0</v>
      </c>
      <c r="T63" s="91">
        <f>Data!$AB$8</f>
        <v>7600</v>
      </c>
    </row>
    <row r="64" spans="1:20">
      <c r="A64" s="66"/>
      <c r="B64" s="66"/>
      <c r="C64" s="66"/>
      <c r="D64" s="66"/>
      <c r="E64" s="66"/>
      <c r="F64" s="66"/>
      <c r="G64" s="92"/>
      <c r="H64" s="92"/>
      <c r="I64" s="92"/>
      <c r="J64" s="92"/>
      <c r="K64" s="36">
        <f t="shared" si="3"/>
        <v>0</v>
      </c>
      <c r="L64" s="100" t="e">
        <f t="shared" si="4"/>
        <v>#DIV/0!</v>
      </c>
      <c r="M64" s="100" t="e">
        <f t="shared" si="5"/>
        <v>#DIV/0!</v>
      </c>
      <c r="N64" s="100" t="e">
        <f t="shared" si="6"/>
        <v>#DIV/0!</v>
      </c>
      <c r="O64" s="89">
        <f t="shared" si="0"/>
        <v>36827</v>
      </c>
      <c r="P64" s="89">
        <f t="shared" si="1"/>
        <v>36827</v>
      </c>
      <c r="Q64" s="89">
        <f t="shared" si="2"/>
        <v>36827</v>
      </c>
      <c r="R64" s="90"/>
      <c r="S64" s="91">
        <f>Calculation!$F$4</f>
        <v>0</v>
      </c>
      <c r="T64" s="91">
        <f>Data!$AB$8</f>
        <v>7600</v>
      </c>
    </row>
    <row r="65" spans="1:20">
      <c r="A65" s="66"/>
      <c r="B65" s="66"/>
      <c r="C65" s="66"/>
      <c r="D65" s="66"/>
      <c r="E65" s="66"/>
      <c r="F65" s="66"/>
      <c r="G65" s="92"/>
      <c r="H65" s="92"/>
      <c r="I65" s="92"/>
      <c r="J65" s="92"/>
      <c r="K65" s="36">
        <f t="shared" si="3"/>
        <v>0</v>
      </c>
      <c r="L65" s="100" t="e">
        <f>(K65-$K$27)/$M$10/A65</f>
        <v>#DIV/0!</v>
      </c>
      <c r="M65" s="100" t="e">
        <f t="shared" si="5"/>
        <v>#DIV/0!</v>
      </c>
      <c r="N65" s="100" t="e">
        <f t="shared" si="6"/>
        <v>#DIV/0!</v>
      </c>
      <c r="O65" s="89">
        <f t="shared" si="0"/>
        <v>36827</v>
      </c>
      <c r="P65" s="89">
        <f t="shared" si="1"/>
        <v>36827</v>
      </c>
      <c r="Q65" s="89">
        <f t="shared" si="2"/>
        <v>36827</v>
      </c>
      <c r="R65" s="90"/>
      <c r="S65" s="91">
        <f>Calculation!$F$4</f>
        <v>0</v>
      </c>
      <c r="T65" s="91">
        <f>Data!$AB$8</f>
        <v>7600</v>
      </c>
    </row>
    <row r="66" spans="1:20">
      <c r="A66" s="66"/>
      <c r="B66" s="66"/>
      <c r="C66" s="66"/>
      <c r="D66" s="66"/>
      <c r="E66" s="66"/>
      <c r="F66" s="66"/>
      <c r="G66" s="92"/>
      <c r="H66" s="92"/>
      <c r="I66" s="92"/>
      <c r="J66" s="92"/>
      <c r="K66" s="36">
        <f t="shared" si="3"/>
        <v>0</v>
      </c>
      <c r="L66" s="100" t="e">
        <f>(K66-$K$27)/$M$10/A66</f>
        <v>#DIV/0!</v>
      </c>
      <c r="M66" s="100" t="e">
        <f t="shared" si="5"/>
        <v>#DIV/0!</v>
      </c>
      <c r="N66" s="100" t="e">
        <f t="shared" si="6"/>
        <v>#DIV/0!</v>
      </c>
      <c r="O66" s="89">
        <f t="shared" si="0"/>
        <v>36827</v>
      </c>
      <c r="P66" s="89">
        <f t="shared" si="1"/>
        <v>36827</v>
      </c>
      <c r="Q66" s="89">
        <f t="shared" si="2"/>
        <v>36827</v>
      </c>
      <c r="R66" s="90"/>
      <c r="S66" s="91">
        <f>Calculation!$F$4</f>
        <v>0</v>
      </c>
      <c r="T66" s="91">
        <f>Data!$AB$8</f>
        <v>7600</v>
      </c>
    </row>
    <row r="67" spans="1:20">
      <c r="A67" s="66"/>
      <c r="B67" s="66"/>
      <c r="C67" s="66"/>
      <c r="D67" s="66"/>
      <c r="E67" s="66"/>
      <c r="F67" s="66"/>
      <c r="G67" s="92"/>
      <c r="H67" s="92"/>
      <c r="I67" s="92"/>
      <c r="J67" s="92"/>
      <c r="K67" s="36">
        <f t="shared" si="3"/>
        <v>0</v>
      </c>
      <c r="L67" s="100" t="e">
        <f t="shared" si="4"/>
        <v>#DIV/0!</v>
      </c>
      <c r="M67" s="100" t="e">
        <f t="shared" si="5"/>
        <v>#DIV/0!</v>
      </c>
      <c r="N67" s="100" t="e">
        <f t="shared" si="6"/>
        <v>#DIV/0!</v>
      </c>
      <c r="O67" s="89">
        <f t="shared" si="0"/>
        <v>36827</v>
      </c>
      <c r="P67" s="89">
        <f t="shared" si="1"/>
        <v>36827</v>
      </c>
      <c r="Q67" s="89">
        <f t="shared" si="2"/>
        <v>36827</v>
      </c>
      <c r="R67" s="90"/>
      <c r="S67" s="91">
        <f>Calculation!$F$4</f>
        <v>0</v>
      </c>
      <c r="T67" s="91">
        <f>Data!$AB$8</f>
        <v>7600</v>
      </c>
    </row>
    <row r="68" spans="1:20">
      <c r="A68" s="66"/>
      <c r="B68" s="66"/>
      <c r="C68" s="66"/>
      <c r="D68" s="66"/>
      <c r="E68" s="66"/>
      <c r="F68" s="66"/>
      <c r="G68" s="92"/>
      <c r="H68" s="92"/>
      <c r="I68" s="92"/>
      <c r="J68" s="92"/>
      <c r="K68" s="36">
        <f t="shared" si="3"/>
        <v>0</v>
      </c>
      <c r="L68" s="100" t="e">
        <f t="shared" si="4"/>
        <v>#DIV/0!</v>
      </c>
      <c r="M68" s="100" t="e">
        <f t="shared" si="5"/>
        <v>#DIV/0!</v>
      </c>
      <c r="N68" s="100" t="e">
        <f t="shared" si="6"/>
        <v>#DIV/0!</v>
      </c>
      <c r="O68" s="89">
        <f t="shared" si="0"/>
        <v>36827</v>
      </c>
      <c r="P68" s="89">
        <f t="shared" si="1"/>
        <v>36827</v>
      </c>
      <c r="Q68" s="89">
        <f t="shared" si="2"/>
        <v>36827</v>
      </c>
      <c r="R68" s="90"/>
      <c r="S68" s="91">
        <f>Calculation!$F$4</f>
        <v>0</v>
      </c>
      <c r="T68" s="91">
        <f>Data!$AB$8</f>
        <v>7600</v>
      </c>
    </row>
    <row r="69" spans="1:20">
      <c r="A69" s="66"/>
      <c r="B69" s="66"/>
      <c r="C69" s="66"/>
      <c r="D69" s="66"/>
      <c r="E69" s="66"/>
      <c r="F69" s="66"/>
      <c r="G69" s="92"/>
      <c r="H69" s="92"/>
      <c r="I69" s="92"/>
      <c r="J69" s="92"/>
      <c r="K69" s="36">
        <f t="shared" si="3"/>
        <v>0</v>
      </c>
      <c r="L69" s="100" t="e">
        <f t="shared" si="4"/>
        <v>#DIV/0!</v>
      </c>
      <c r="M69" s="100" t="e">
        <f t="shared" si="5"/>
        <v>#DIV/0!</v>
      </c>
      <c r="N69" s="100" t="e">
        <f t="shared" si="6"/>
        <v>#DIV/0!</v>
      </c>
      <c r="O69" s="89">
        <f t="shared" si="0"/>
        <v>36827</v>
      </c>
      <c r="P69" s="89">
        <f t="shared" si="1"/>
        <v>36827</v>
      </c>
      <c r="Q69" s="89">
        <f t="shared" si="2"/>
        <v>36827</v>
      </c>
      <c r="R69" s="90"/>
      <c r="S69" s="91">
        <f>Calculation!$F$4</f>
        <v>0</v>
      </c>
      <c r="T69" s="91">
        <f>Data!$AB$8</f>
        <v>7600</v>
      </c>
    </row>
    <row r="70" spans="1:20">
      <c r="A70" s="66"/>
      <c r="B70" s="66"/>
      <c r="C70" s="66"/>
      <c r="D70" s="66"/>
      <c r="E70" s="66"/>
      <c r="F70" s="66"/>
      <c r="G70" s="92"/>
      <c r="H70" s="92"/>
      <c r="I70" s="92"/>
      <c r="J70" s="92"/>
      <c r="K70" s="36">
        <f t="shared" si="3"/>
        <v>0</v>
      </c>
      <c r="L70" s="100" t="e">
        <f t="shared" si="4"/>
        <v>#DIV/0!</v>
      </c>
      <c r="M70" s="100" t="e">
        <f t="shared" si="5"/>
        <v>#DIV/0!</v>
      </c>
      <c r="N70" s="100" t="e">
        <f t="shared" si="6"/>
        <v>#DIV/0!</v>
      </c>
      <c r="O70" s="89">
        <f t="shared" si="0"/>
        <v>36827</v>
      </c>
      <c r="P70" s="89">
        <f t="shared" si="1"/>
        <v>36827</v>
      </c>
      <c r="Q70" s="89">
        <f t="shared" si="2"/>
        <v>36827</v>
      </c>
      <c r="R70" s="90"/>
      <c r="S70" s="91">
        <f>Calculation!$F$4</f>
        <v>0</v>
      </c>
      <c r="T70" s="91">
        <f>Data!$AB$8</f>
        <v>7600</v>
      </c>
    </row>
    <row r="71" spans="1:20">
      <c r="A71" s="66"/>
      <c r="B71" s="66"/>
      <c r="C71" s="66"/>
      <c r="D71" s="66"/>
      <c r="E71" s="66"/>
      <c r="F71" s="66"/>
      <c r="G71" s="92"/>
      <c r="H71" s="92"/>
      <c r="I71" s="92"/>
      <c r="J71" s="92"/>
      <c r="K71" s="36">
        <f t="shared" si="3"/>
        <v>0</v>
      </c>
      <c r="L71" s="100" t="e">
        <f t="shared" si="4"/>
        <v>#DIV/0!</v>
      </c>
      <c r="M71" s="100" t="e">
        <f t="shared" si="5"/>
        <v>#DIV/0!</v>
      </c>
      <c r="N71" s="100" t="e">
        <f t="shared" si="6"/>
        <v>#DIV/0!</v>
      </c>
      <c r="O71" s="89">
        <f t="shared" si="0"/>
        <v>36827</v>
      </c>
      <c r="P71" s="89">
        <f t="shared" si="1"/>
        <v>36827</v>
      </c>
      <c r="Q71" s="89">
        <f t="shared" si="2"/>
        <v>36827</v>
      </c>
      <c r="R71" s="90"/>
      <c r="S71" s="91">
        <f>Calculation!$F$4</f>
        <v>0</v>
      </c>
      <c r="T71" s="91">
        <f>Data!$AB$8</f>
        <v>7600</v>
      </c>
    </row>
    <row r="72" spans="1:20">
      <c r="A72" s="66"/>
      <c r="B72" s="66"/>
      <c r="C72" s="66"/>
      <c r="D72" s="66"/>
      <c r="E72" s="66"/>
      <c r="F72" s="66"/>
      <c r="G72" s="92"/>
      <c r="H72" s="92"/>
      <c r="I72" s="92"/>
      <c r="J72" s="92"/>
      <c r="K72" s="36">
        <f t="shared" si="3"/>
        <v>0</v>
      </c>
      <c r="L72" s="100" t="e">
        <f t="shared" si="4"/>
        <v>#DIV/0!</v>
      </c>
      <c r="M72" s="100" t="e">
        <f t="shared" si="5"/>
        <v>#DIV/0!</v>
      </c>
      <c r="N72" s="100" t="e">
        <f t="shared" si="6"/>
        <v>#DIV/0!</v>
      </c>
      <c r="O72" s="89">
        <f t="shared" si="0"/>
        <v>36827</v>
      </c>
      <c r="P72" s="89">
        <f t="shared" si="1"/>
        <v>36827</v>
      </c>
      <c r="Q72" s="89">
        <f t="shared" si="2"/>
        <v>36827</v>
      </c>
      <c r="R72" s="90"/>
      <c r="S72" s="91">
        <f>Calculation!$F$4</f>
        <v>0</v>
      </c>
      <c r="T72" s="91">
        <f>Data!$AB$8</f>
        <v>7600</v>
      </c>
    </row>
    <row r="73" spans="1:20">
      <c r="A73" s="66"/>
      <c r="B73" s="66"/>
      <c r="C73" s="66"/>
      <c r="D73" s="66"/>
      <c r="E73" s="66"/>
      <c r="F73" s="66"/>
      <c r="G73" s="92"/>
      <c r="H73" s="92"/>
      <c r="I73" s="92"/>
      <c r="J73" s="92"/>
      <c r="K73" s="36">
        <f t="shared" si="3"/>
        <v>0</v>
      </c>
      <c r="L73" s="100" t="e">
        <f t="shared" si="4"/>
        <v>#DIV/0!</v>
      </c>
      <c r="M73" s="100" t="e">
        <f t="shared" si="5"/>
        <v>#DIV/0!</v>
      </c>
      <c r="N73" s="100" t="e">
        <f t="shared" si="6"/>
        <v>#DIV/0!</v>
      </c>
      <c r="O73" s="89">
        <f t="shared" si="0"/>
        <v>36827</v>
      </c>
      <c r="P73" s="89">
        <f t="shared" si="1"/>
        <v>36827</v>
      </c>
      <c r="Q73" s="89">
        <f t="shared" si="2"/>
        <v>36827</v>
      </c>
      <c r="R73" s="90"/>
      <c r="S73" s="91">
        <f>Calculation!$F$4</f>
        <v>0</v>
      </c>
      <c r="T73" s="91">
        <f>Data!$AB$8</f>
        <v>7600</v>
      </c>
    </row>
    <row r="74" spans="1:20">
      <c r="A74" s="66"/>
      <c r="B74" s="66"/>
      <c r="C74" s="66"/>
      <c r="D74" s="66"/>
      <c r="E74" s="66"/>
      <c r="F74" s="66"/>
      <c r="G74" s="92"/>
      <c r="H74" s="92"/>
      <c r="I74" s="92"/>
      <c r="J74" s="92"/>
      <c r="K74" s="36">
        <f t="shared" si="3"/>
        <v>0</v>
      </c>
      <c r="L74" s="100" t="e">
        <f t="shared" si="4"/>
        <v>#DIV/0!</v>
      </c>
      <c r="M74" s="100" t="e">
        <f t="shared" si="5"/>
        <v>#DIV/0!</v>
      </c>
      <c r="N74" s="100" t="e">
        <f t="shared" si="6"/>
        <v>#DIV/0!</v>
      </c>
      <c r="O74" s="89">
        <f t="shared" si="0"/>
        <v>36827</v>
      </c>
      <c r="P74" s="89">
        <f t="shared" si="1"/>
        <v>36827</v>
      </c>
      <c r="Q74" s="89">
        <f t="shared" si="2"/>
        <v>36827</v>
      </c>
      <c r="R74" s="90"/>
      <c r="S74" s="91">
        <f>Calculation!$F$4</f>
        <v>0</v>
      </c>
      <c r="T74" s="91">
        <f>Data!$AB$8</f>
        <v>7600</v>
      </c>
    </row>
    <row r="75" spans="1:20">
      <c r="A75" s="66"/>
      <c r="B75" s="66"/>
      <c r="C75" s="66"/>
      <c r="D75" s="66"/>
      <c r="E75" s="90"/>
      <c r="F75" s="66"/>
      <c r="G75" s="105"/>
      <c r="H75" s="92"/>
      <c r="I75" s="92"/>
      <c r="J75" s="92"/>
      <c r="K75" s="36">
        <f t="shared" si="3"/>
        <v>0</v>
      </c>
      <c r="L75" s="100" t="e">
        <f t="shared" si="4"/>
        <v>#DIV/0!</v>
      </c>
      <c r="M75" s="100" t="e">
        <f t="shared" si="5"/>
        <v>#DIV/0!</v>
      </c>
      <c r="N75" s="100" t="e">
        <f t="shared" si="6"/>
        <v>#DIV/0!</v>
      </c>
      <c r="O75" s="89">
        <f t="shared" si="0"/>
        <v>36827</v>
      </c>
      <c r="P75" s="89">
        <f t="shared" si="1"/>
        <v>36827</v>
      </c>
      <c r="Q75" s="89">
        <f t="shared" si="2"/>
        <v>36827</v>
      </c>
      <c r="R75" s="90"/>
      <c r="S75" s="91">
        <f>Calculation!$F$4</f>
        <v>0</v>
      </c>
      <c r="T75" s="91">
        <f>Data!$AB$8</f>
        <v>7600</v>
      </c>
    </row>
    <row r="76" spans="1:20">
      <c r="A76" s="66"/>
      <c r="B76" s="66"/>
      <c r="C76" s="66"/>
      <c r="D76" s="66"/>
      <c r="E76" s="66"/>
      <c r="F76" s="66"/>
      <c r="G76" s="92"/>
      <c r="H76" s="92"/>
      <c r="I76" s="92"/>
      <c r="J76" s="92"/>
      <c r="K76" s="36">
        <f t="shared" si="3"/>
        <v>0</v>
      </c>
      <c r="L76" s="100" t="e">
        <f t="shared" si="4"/>
        <v>#DIV/0!</v>
      </c>
      <c r="M76" s="100" t="e">
        <f t="shared" si="5"/>
        <v>#DIV/0!</v>
      </c>
      <c r="N76" s="100" t="e">
        <f t="shared" si="6"/>
        <v>#DIV/0!</v>
      </c>
      <c r="O76" s="89">
        <f t="shared" si="0"/>
        <v>36827</v>
      </c>
      <c r="P76" s="89">
        <f t="shared" si="1"/>
        <v>36827</v>
      </c>
      <c r="Q76" s="89">
        <f t="shared" si="2"/>
        <v>36827</v>
      </c>
      <c r="R76" s="90"/>
      <c r="S76" s="91">
        <f>Calculation!$F$4</f>
        <v>0</v>
      </c>
      <c r="T76" s="91">
        <f>Data!$AB$8</f>
        <v>7600</v>
      </c>
    </row>
    <row r="77" spans="1:20">
      <c r="A77" s="66"/>
      <c r="B77" s="66"/>
      <c r="C77" s="66"/>
      <c r="D77" s="66"/>
      <c r="E77" s="66"/>
      <c r="F77" s="66"/>
      <c r="G77" s="92"/>
      <c r="H77" s="92"/>
      <c r="I77" s="92"/>
      <c r="J77" s="92"/>
      <c r="K77" s="36">
        <f t="shared" si="3"/>
        <v>0</v>
      </c>
      <c r="L77" s="100" t="e">
        <f t="shared" si="4"/>
        <v>#DIV/0!</v>
      </c>
      <c r="M77" s="100" t="e">
        <f t="shared" si="5"/>
        <v>#DIV/0!</v>
      </c>
      <c r="N77" s="100" t="e">
        <f t="shared" si="6"/>
        <v>#DIV/0!</v>
      </c>
      <c r="O77" s="89">
        <f t="shared" si="0"/>
        <v>36827</v>
      </c>
      <c r="P77" s="89">
        <f t="shared" si="1"/>
        <v>36827</v>
      </c>
      <c r="Q77" s="89">
        <f t="shared" si="2"/>
        <v>36827</v>
      </c>
      <c r="R77" s="90"/>
      <c r="S77" s="91">
        <f>Calculation!$F$4</f>
        <v>0</v>
      </c>
      <c r="T77" s="91">
        <f>Data!$AB$8</f>
        <v>7600</v>
      </c>
    </row>
    <row r="78" spans="1:20">
      <c r="A78" s="66"/>
      <c r="B78" s="66"/>
      <c r="C78" s="66"/>
      <c r="D78" s="66"/>
      <c r="E78" s="66"/>
      <c r="F78" s="66"/>
      <c r="G78" s="92"/>
      <c r="H78" s="92"/>
      <c r="I78" s="92"/>
      <c r="J78" s="92"/>
      <c r="K78" s="36">
        <f t="shared" si="3"/>
        <v>0</v>
      </c>
      <c r="L78" s="100" t="e">
        <f t="shared" si="4"/>
        <v>#DIV/0!</v>
      </c>
      <c r="M78" s="100" t="e">
        <f t="shared" si="5"/>
        <v>#DIV/0!</v>
      </c>
      <c r="N78" s="100" t="e">
        <f t="shared" si="6"/>
        <v>#DIV/0!</v>
      </c>
      <c r="O78" s="89">
        <f t="shared" si="0"/>
        <v>36827</v>
      </c>
      <c r="P78" s="89">
        <f t="shared" si="1"/>
        <v>36827</v>
      </c>
      <c r="Q78" s="89">
        <f t="shared" si="2"/>
        <v>36827</v>
      </c>
      <c r="R78" s="90"/>
      <c r="S78" s="91">
        <f>Calculation!$F$4</f>
        <v>0</v>
      </c>
      <c r="T78" s="91">
        <f>Data!$AB$8</f>
        <v>7600</v>
      </c>
    </row>
    <row r="79" spans="1:20">
      <c r="A79" s="66"/>
      <c r="B79" s="66"/>
      <c r="C79" s="66"/>
      <c r="D79" s="66"/>
      <c r="E79" s="66"/>
      <c r="F79" s="66"/>
      <c r="G79" s="92"/>
      <c r="H79" s="92"/>
      <c r="I79" s="92"/>
      <c r="J79" s="92"/>
      <c r="K79" s="36">
        <f t="shared" si="3"/>
        <v>0</v>
      </c>
      <c r="L79" s="100" t="e">
        <f t="shared" si="4"/>
        <v>#DIV/0!</v>
      </c>
      <c r="M79" s="100" t="e">
        <f t="shared" si="5"/>
        <v>#DIV/0!</v>
      </c>
      <c r="N79" s="100" t="e">
        <f t="shared" si="6"/>
        <v>#DIV/0!</v>
      </c>
      <c r="O79" s="89">
        <f t="shared" si="0"/>
        <v>36827</v>
      </c>
      <c r="P79" s="89">
        <f t="shared" si="1"/>
        <v>36827</v>
      </c>
      <c r="Q79" s="89">
        <f t="shared" si="2"/>
        <v>36827</v>
      </c>
      <c r="R79" s="90"/>
      <c r="S79" s="91">
        <f>Calculation!$F$4</f>
        <v>0</v>
      </c>
      <c r="T79" s="91">
        <f>Data!$AB$8</f>
        <v>7600</v>
      </c>
    </row>
    <row r="80" spans="1:20">
      <c r="A80" s="66"/>
      <c r="B80" s="66"/>
      <c r="C80" s="66"/>
      <c r="D80" s="66"/>
      <c r="E80" s="66"/>
      <c r="F80" s="66"/>
      <c r="G80" s="92"/>
      <c r="H80" s="92"/>
      <c r="I80" s="92"/>
      <c r="J80" s="92"/>
      <c r="K80" s="36">
        <f t="shared" si="3"/>
        <v>0</v>
      </c>
      <c r="L80" s="100" t="e">
        <f t="shared" si="4"/>
        <v>#DIV/0!</v>
      </c>
      <c r="M80" s="100" t="e">
        <f t="shared" si="5"/>
        <v>#DIV/0!</v>
      </c>
      <c r="N80" s="100" t="e">
        <f t="shared" si="6"/>
        <v>#DIV/0!</v>
      </c>
      <c r="O80" s="89">
        <f t="shared" si="0"/>
        <v>36827</v>
      </c>
      <c r="P80" s="89">
        <f t="shared" si="1"/>
        <v>36827</v>
      </c>
      <c r="Q80" s="89">
        <f t="shared" si="2"/>
        <v>36827</v>
      </c>
      <c r="R80" s="90"/>
      <c r="S80" s="91">
        <f>Calculation!$F$4</f>
        <v>0</v>
      </c>
      <c r="T80" s="91">
        <f>Data!$AB$8</f>
        <v>7600</v>
      </c>
    </row>
    <row r="81" spans="1:20">
      <c r="A81" s="66"/>
      <c r="B81" s="66"/>
      <c r="C81" s="66"/>
      <c r="D81" s="66"/>
      <c r="E81" s="66"/>
      <c r="F81" s="66"/>
      <c r="G81" s="92"/>
      <c r="H81" s="92"/>
      <c r="I81" s="92"/>
      <c r="J81" s="92"/>
      <c r="K81" s="36">
        <f t="shared" si="3"/>
        <v>0</v>
      </c>
      <c r="L81" s="100" t="e">
        <f t="shared" si="4"/>
        <v>#DIV/0!</v>
      </c>
      <c r="M81" s="100" t="e">
        <f t="shared" si="5"/>
        <v>#DIV/0!</v>
      </c>
      <c r="N81" s="100" t="e">
        <f t="shared" si="6"/>
        <v>#DIV/0!</v>
      </c>
      <c r="O81" s="89">
        <f t="shared" ref="O81:O96" si="7">PostedPowerDate</f>
        <v>36827</v>
      </c>
      <c r="P81" s="89">
        <f t="shared" ref="P81:P96" si="8">PostedFuelDate</f>
        <v>36827</v>
      </c>
      <c r="Q81" s="89">
        <f t="shared" ref="Q81:Q96" si="9">postedIrdt1</f>
        <v>36827</v>
      </c>
      <c r="R81" s="90"/>
      <c r="S81" s="91">
        <f>Calculation!$F$4</f>
        <v>0</v>
      </c>
      <c r="T81" s="91">
        <f>Data!$AB$8</f>
        <v>7600</v>
      </c>
    </row>
    <row r="82" spans="1:20">
      <c r="A82" s="66"/>
      <c r="B82" s="66"/>
      <c r="C82" s="66"/>
      <c r="D82" s="66"/>
      <c r="E82" s="66"/>
      <c r="F82" s="66"/>
      <c r="G82" s="92"/>
      <c r="H82" s="92"/>
      <c r="I82" s="92"/>
      <c r="J82" s="92"/>
      <c r="K82" s="36">
        <f t="shared" si="3"/>
        <v>0</v>
      </c>
      <c r="L82" s="100" t="e">
        <f t="shared" si="4"/>
        <v>#DIV/0!</v>
      </c>
      <c r="M82" s="100" t="e">
        <f t="shared" si="5"/>
        <v>#DIV/0!</v>
      </c>
      <c r="N82" s="100" t="e">
        <f t="shared" si="6"/>
        <v>#DIV/0!</v>
      </c>
      <c r="O82" s="89">
        <f t="shared" si="7"/>
        <v>36827</v>
      </c>
      <c r="P82" s="89">
        <f t="shared" si="8"/>
        <v>36827</v>
      </c>
      <c r="Q82" s="89">
        <f t="shared" si="9"/>
        <v>36827</v>
      </c>
      <c r="R82" s="90"/>
      <c r="S82" s="91">
        <f>Calculation!$F$4</f>
        <v>0</v>
      </c>
      <c r="T82" s="91">
        <f>Data!$AB$8</f>
        <v>7600</v>
      </c>
    </row>
    <row r="83" spans="1:20">
      <c r="A83" s="66"/>
      <c r="B83" s="66"/>
      <c r="C83" s="66"/>
      <c r="D83" s="66"/>
      <c r="E83" s="66"/>
      <c r="F83" s="66"/>
      <c r="G83" s="92"/>
      <c r="H83" s="92"/>
      <c r="I83" s="92"/>
      <c r="J83" s="92"/>
      <c r="K83" s="36">
        <f t="shared" si="3"/>
        <v>0</v>
      </c>
      <c r="L83" s="100" t="e">
        <f t="shared" si="4"/>
        <v>#DIV/0!</v>
      </c>
      <c r="M83" s="100" t="e">
        <f t="shared" si="5"/>
        <v>#DIV/0!</v>
      </c>
      <c r="N83" s="100" t="e">
        <f t="shared" si="6"/>
        <v>#DIV/0!</v>
      </c>
      <c r="O83" s="89">
        <f t="shared" si="7"/>
        <v>36827</v>
      </c>
      <c r="P83" s="89">
        <f t="shared" si="8"/>
        <v>36827</v>
      </c>
      <c r="Q83" s="89">
        <f t="shared" si="9"/>
        <v>36827</v>
      </c>
      <c r="R83" s="90"/>
      <c r="S83" s="91">
        <f>Calculation!$F$4</f>
        <v>0</v>
      </c>
      <c r="T83" s="91">
        <f>Data!$AB$8</f>
        <v>7600</v>
      </c>
    </row>
    <row r="84" spans="1:20">
      <c r="A84" s="66"/>
      <c r="B84" s="66"/>
      <c r="C84" s="66"/>
      <c r="D84" s="66"/>
      <c r="E84" s="66"/>
      <c r="F84" s="66"/>
      <c r="G84" s="92"/>
      <c r="H84" s="92"/>
      <c r="I84" s="92"/>
      <c r="J84" s="92"/>
      <c r="K84" s="36">
        <f t="shared" si="3"/>
        <v>0</v>
      </c>
      <c r="L84" s="100" t="e">
        <f t="shared" si="4"/>
        <v>#DIV/0!</v>
      </c>
      <c r="M84" s="100" t="e">
        <f t="shared" si="5"/>
        <v>#DIV/0!</v>
      </c>
      <c r="N84" s="100" t="e">
        <f t="shared" si="6"/>
        <v>#DIV/0!</v>
      </c>
      <c r="O84" s="89">
        <f t="shared" si="7"/>
        <v>36827</v>
      </c>
      <c r="P84" s="89">
        <f t="shared" si="8"/>
        <v>36827</v>
      </c>
      <c r="Q84" s="89">
        <f t="shared" si="9"/>
        <v>36827</v>
      </c>
      <c r="R84" s="90"/>
      <c r="S84" s="91">
        <f>Calculation!$F$4</f>
        <v>0</v>
      </c>
      <c r="T84" s="91">
        <f>Data!$AB$8</f>
        <v>7600</v>
      </c>
    </row>
    <row r="85" spans="1:20">
      <c r="A85" s="66"/>
      <c r="B85" s="66"/>
      <c r="C85" s="66"/>
      <c r="D85" s="66"/>
      <c r="E85" s="66"/>
      <c r="F85" s="66"/>
      <c r="G85" s="92"/>
      <c r="H85" s="92"/>
      <c r="I85" s="92"/>
      <c r="J85" s="92"/>
      <c r="K85" s="36">
        <f t="shared" si="3"/>
        <v>0</v>
      </c>
      <c r="L85" s="100" t="e">
        <f t="shared" si="4"/>
        <v>#DIV/0!</v>
      </c>
      <c r="M85" s="100" t="e">
        <f t="shared" si="5"/>
        <v>#DIV/0!</v>
      </c>
      <c r="N85" s="100" t="e">
        <f t="shared" si="6"/>
        <v>#DIV/0!</v>
      </c>
      <c r="O85" s="89">
        <f t="shared" si="7"/>
        <v>36827</v>
      </c>
      <c r="P85" s="89">
        <f t="shared" si="8"/>
        <v>36827</v>
      </c>
      <c r="Q85" s="89">
        <f t="shared" si="9"/>
        <v>36827</v>
      </c>
      <c r="R85" s="90"/>
      <c r="S85" s="91">
        <f>Calculation!$F$4</f>
        <v>0</v>
      </c>
      <c r="T85" s="91">
        <f>Data!$AB$8</f>
        <v>7600</v>
      </c>
    </row>
    <row r="86" spans="1:20">
      <c r="A86" s="66"/>
      <c r="B86" s="66"/>
      <c r="C86" s="66"/>
      <c r="D86" s="66"/>
      <c r="E86" s="66"/>
      <c r="F86" s="66"/>
      <c r="G86" s="92"/>
      <c r="H86" s="92"/>
      <c r="I86" s="92"/>
      <c r="J86" s="92"/>
      <c r="K86" s="36">
        <f t="shared" si="3"/>
        <v>0</v>
      </c>
      <c r="L86" s="100" t="e">
        <f t="shared" si="4"/>
        <v>#DIV/0!</v>
      </c>
      <c r="M86" s="100" t="e">
        <f t="shared" si="5"/>
        <v>#DIV/0!</v>
      </c>
      <c r="N86" s="100" t="e">
        <f t="shared" si="6"/>
        <v>#DIV/0!</v>
      </c>
      <c r="O86" s="89">
        <f t="shared" si="7"/>
        <v>36827</v>
      </c>
      <c r="P86" s="89">
        <f t="shared" si="8"/>
        <v>36827</v>
      </c>
      <c r="Q86" s="89">
        <f t="shared" si="9"/>
        <v>36827</v>
      </c>
      <c r="R86" s="90"/>
      <c r="S86" s="91">
        <f>Calculation!$F$4</f>
        <v>0</v>
      </c>
      <c r="T86" s="91">
        <f>Data!$AB$8</f>
        <v>7600</v>
      </c>
    </row>
    <row r="87" spans="1:20">
      <c r="A87" s="66"/>
      <c r="B87" s="66"/>
      <c r="C87" s="66"/>
      <c r="D87" s="66"/>
      <c r="E87" s="66"/>
      <c r="F87" s="66"/>
      <c r="G87" s="92"/>
      <c r="H87" s="92"/>
      <c r="I87" s="92"/>
      <c r="J87" s="92"/>
      <c r="K87" s="36">
        <f t="shared" si="3"/>
        <v>0</v>
      </c>
      <c r="L87" s="100" t="e">
        <f t="shared" si="4"/>
        <v>#DIV/0!</v>
      </c>
      <c r="M87" s="100" t="e">
        <f t="shared" si="5"/>
        <v>#DIV/0!</v>
      </c>
      <c r="N87" s="100" t="e">
        <f t="shared" si="6"/>
        <v>#DIV/0!</v>
      </c>
      <c r="O87" s="89">
        <f t="shared" si="7"/>
        <v>36827</v>
      </c>
      <c r="P87" s="89">
        <f t="shared" si="8"/>
        <v>36827</v>
      </c>
      <c r="Q87" s="89">
        <f t="shared" si="9"/>
        <v>36827</v>
      </c>
      <c r="R87" s="90"/>
      <c r="S87" s="91">
        <f>Calculation!$F$4</f>
        <v>0</v>
      </c>
      <c r="T87" s="91">
        <f>Data!$AB$8</f>
        <v>7600</v>
      </c>
    </row>
    <row r="88" spans="1:20">
      <c r="A88" s="66"/>
      <c r="B88" s="66"/>
      <c r="C88" s="66"/>
      <c r="D88" s="66"/>
      <c r="E88" s="66"/>
      <c r="F88" s="66"/>
      <c r="G88" s="92"/>
      <c r="H88" s="92"/>
      <c r="I88" s="92"/>
      <c r="J88" s="92"/>
      <c r="K88" s="36">
        <f t="shared" si="3"/>
        <v>0</v>
      </c>
      <c r="L88" s="100" t="e">
        <f t="shared" si="4"/>
        <v>#DIV/0!</v>
      </c>
      <c r="M88" s="100" t="e">
        <f t="shared" si="5"/>
        <v>#DIV/0!</v>
      </c>
      <c r="N88" s="100" t="e">
        <f t="shared" si="6"/>
        <v>#DIV/0!</v>
      </c>
      <c r="O88" s="89">
        <f t="shared" si="7"/>
        <v>36827</v>
      </c>
      <c r="P88" s="89">
        <f t="shared" si="8"/>
        <v>36827</v>
      </c>
      <c r="Q88" s="89">
        <f t="shared" si="9"/>
        <v>36827</v>
      </c>
      <c r="R88" s="90"/>
      <c r="S88" s="91">
        <f>Calculation!$F$4</f>
        <v>0</v>
      </c>
      <c r="T88" s="91">
        <f>Data!$AB$8</f>
        <v>7600</v>
      </c>
    </row>
    <row r="89" spans="1:20">
      <c r="A89" s="66"/>
      <c r="B89" s="66"/>
      <c r="C89" s="66"/>
      <c r="D89" s="66"/>
      <c r="E89" s="66"/>
      <c r="F89" s="66"/>
      <c r="G89" s="92"/>
      <c r="H89" s="92"/>
      <c r="I89" s="92"/>
      <c r="J89" s="92"/>
      <c r="K89" s="36">
        <f t="shared" si="3"/>
        <v>0</v>
      </c>
      <c r="L89" s="100" t="e">
        <f t="shared" si="4"/>
        <v>#DIV/0!</v>
      </c>
      <c r="M89" s="100" t="e">
        <f t="shared" si="5"/>
        <v>#DIV/0!</v>
      </c>
      <c r="N89" s="100" t="e">
        <f t="shared" si="6"/>
        <v>#DIV/0!</v>
      </c>
      <c r="O89" s="89">
        <f t="shared" si="7"/>
        <v>36827</v>
      </c>
      <c r="P89" s="89">
        <f t="shared" si="8"/>
        <v>36827</v>
      </c>
      <c r="Q89" s="89">
        <f t="shared" si="9"/>
        <v>36827</v>
      </c>
      <c r="R89" s="90"/>
      <c r="S89" s="91">
        <f>Calculation!$F$4</f>
        <v>0</v>
      </c>
      <c r="T89" s="91">
        <f>Data!$AB$8</f>
        <v>7600</v>
      </c>
    </row>
    <row r="90" spans="1:20">
      <c r="A90" s="66"/>
      <c r="B90" s="66"/>
      <c r="C90" s="66"/>
      <c r="D90" s="66"/>
      <c r="E90" s="66"/>
      <c r="F90" s="66"/>
      <c r="G90" s="92"/>
      <c r="H90" s="92"/>
      <c r="I90" s="92"/>
      <c r="J90" s="92"/>
      <c r="K90" s="36">
        <f t="shared" si="3"/>
        <v>0</v>
      </c>
      <c r="L90" s="100" t="e">
        <f t="shared" si="4"/>
        <v>#DIV/0!</v>
      </c>
      <c r="M90" s="100" t="e">
        <f t="shared" si="5"/>
        <v>#DIV/0!</v>
      </c>
      <c r="N90" s="100" t="e">
        <f t="shared" si="6"/>
        <v>#DIV/0!</v>
      </c>
      <c r="O90" s="89">
        <f t="shared" si="7"/>
        <v>36827</v>
      </c>
      <c r="P90" s="89">
        <f t="shared" si="8"/>
        <v>36827</v>
      </c>
      <c r="Q90" s="89">
        <f t="shared" si="9"/>
        <v>36827</v>
      </c>
      <c r="R90" s="90"/>
      <c r="S90" s="91">
        <f>Calculation!$F$4</f>
        <v>0</v>
      </c>
      <c r="T90" s="91">
        <f>Data!$AB$8</f>
        <v>7600</v>
      </c>
    </row>
    <row r="91" spans="1:20">
      <c r="A91" s="66"/>
      <c r="B91" s="66"/>
      <c r="C91" s="66"/>
      <c r="D91" s="66"/>
      <c r="E91" s="66"/>
      <c r="F91" s="66"/>
      <c r="G91" s="92"/>
      <c r="H91" s="92"/>
      <c r="I91" s="92"/>
      <c r="J91" s="92"/>
      <c r="K91" s="36">
        <f t="shared" si="3"/>
        <v>0</v>
      </c>
      <c r="L91" s="100" t="e">
        <f t="shared" si="4"/>
        <v>#DIV/0!</v>
      </c>
      <c r="M91" s="100" t="e">
        <f t="shared" si="5"/>
        <v>#DIV/0!</v>
      </c>
      <c r="N91" s="100" t="e">
        <f t="shared" si="6"/>
        <v>#DIV/0!</v>
      </c>
      <c r="O91" s="89">
        <f t="shared" si="7"/>
        <v>36827</v>
      </c>
      <c r="P91" s="89">
        <f t="shared" si="8"/>
        <v>36827</v>
      </c>
      <c r="Q91" s="89">
        <f t="shared" si="9"/>
        <v>36827</v>
      </c>
      <c r="R91" s="90"/>
      <c r="S91" s="91">
        <f>Calculation!$F$4</f>
        <v>0</v>
      </c>
      <c r="T91" s="91">
        <f>Data!$AB$8</f>
        <v>7600</v>
      </c>
    </row>
    <row r="92" spans="1:20">
      <c r="A92" s="66"/>
      <c r="B92" s="66"/>
      <c r="C92" s="66"/>
      <c r="D92" s="66"/>
      <c r="E92" s="66"/>
      <c r="F92" s="66"/>
      <c r="G92" s="92"/>
      <c r="H92" s="92"/>
      <c r="I92" s="92"/>
      <c r="J92" s="92"/>
      <c r="K92" s="36">
        <f t="shared" si="3"/>
        <v>0</v>
      </c>
      <c r="L92" s="100" t="e">
        <f t="shared" si="4"/>
        <v>#DIV/0!</v>
      </c>
      <c r="M92" s="100" t="e">
        <f t="shared" si="5"/>
        <v>#DIV/0!</v>
      </c>
      <c r="N92" s="100" t="e">
        <f t="shared" si="6"/>
        <v>#DIV/0!</v>
      </c>
      <c r="O92" s="89">
        <f t="shared" si="7"/>
        <v>36827</v>
      </c>
      <c r="P92" s="89">
        <f t="shared" si="8"/>
        <v>36827</v>
      </c>
      <c r="Q92" s="89">
        <f t="shared" si="9"/>
        <v>36827</v>
      </c>
      <c r="R92" s="90"/>
      <c r="S92" s="91">
        <f>Calculation!$F$4</f>
        <v>0</v>
      </c>
      <c r="T92" s="91">
        <f>Data!$AB$8</f>
        <v>7600</v>
      </c>
    </row>
    <row r="93" spans="1:20">
      <c r="A93" s="66"/>
      <c r="B93" s="66"/>
      <c r="C93" s="66"/>
      <c r="D93" s="66"/>
      <c r="E93" s="66"/>
      <c r="F93" s="66"/>
      <c r="G93" s="92"/>
      <c r="H93" s="92"/>
      <c r="I93" s="92"/>
      <c r="J93" s="92"/>
      <c r="K93" s="36">
        <f t="shared" si="3"/>
        <v>0</v>
      </c>
      <c r="L93" s="100" t="e">
        <f t="shared" si="4"/>
        <v>#DIV/0!</v>
      </c>
      <c r="M93" s="100" t="e">
        <f t="shared" si="5"/>
        <v>#DIV/0!</v>
      </c>
      <c r="N93" s="100" t="e">
        <f t="shared" si="6"/>
        <v>#DIV/0!</v>
      </c>
      <c r="O93" s="89">
        <f t="shared" si="7"/>
        <v>36827</v>
      </c>
      <c r="P93" s="89">
        <f t="shared" si="8"/>
        <v>36827</v>
      </c>
      <c r="Q93" s="89">
        <f t="shared" si="9"/>
        <v>36827</v>
      </c>
      <c r="R93" s="90"/>
      <c r="S93" s="91">
        <f>Calculation!$F$4</f>
        <v>0</v>
      </c>
      <c r="T93" s="91">
        <f>Data!$AB$8</f>
        <v>7600</v>
      </c>
    </row>
    <row r="94" spans="1:20">
      <c r="A94" s="66"/>
      <c r="B94" s="66"/>
      <c r="C94" s="66"/>
      <c r="D94" s="66"/>
      <c r="E94" s="66"/>
      <c r="F94" s="66"/>
      <c r="G94" s="92"/>
      <c r="H94" s="92"/>
      <c r="I94" s="92"/>
      <c r="J94" s="92"/>
      <c r="K94" s="36">
        <f t="shared" si="3"/>
        <v>0</v>
      </c>
      <c r="L94" s="100" t="e">
        <f t="shared" si="4"/>
        <v>#DIV/0!</v>
      </c>
      <c r="M94" s="100" t="e">
        <f t="shared" si="5"/>
        <v>#DIV/0!</v>
      </c>
      <c r="N94" s="100" t="e">
        <f t="shared" si="6"/>
        <v>#DIV/0!</v>
      </c>
      <c r="O94" s="89">
        <f t="shared" si="7"/>
        <v>36827</v>
      </c>
      <c r="P94" s="89">
        <f t="shared" si="8"/>
        <v>36827</v>
      </c>
      <c r="Q94" s="89">
        <f t="shared" si="9"/>
        <v>36827</v>
      </c>
      <c r="R94" s="90"/>
      <c r="S94" s="91">
        <f>Calculation!$F$4</f>
        <v>0</v>
      </c>
      <c r="T94" s="91">
        <f>Data!$AB$8</f>
        <v>7600</v>
      </c>
    </row>
    <row r="95" spans="1:20">
      <c r="A95" s="66"/>
      <c r="B95" s="66"/>
      <c r="C95" s="66"/>
      <c r="D95" s="66"/>
      <c r="E95" s="66"/>
      <c r="F95" s="66"/>
      <c r="G95" s="92"/>
      <c r="H95" s="92"/>
      <c r="I95" s="92"/>
      <c r="J95" s="92"/>
      <c r="K95" s="36">
        <f t="shared" si="3"/>
        <v>0</v>
      </c>
      <c r="L95" s="100" t="e">
        <f t="shared" si="4"/>
        <v>#DIV/0!</v>
      </c>
      <c r="M95" s="100" t="e">
        <f t="shared" si="5"/>
        <v>#DIV/0!</v>
      </c>
      <c r="N95" s="100" t="e">
        <f t="shared" si="6"/>
        <v>#DIV/0!</v>
      </c>
      <c r="O95" s="89">
        <f t="shared" si="7"/>
        <v>36827</v>
      </c>
      <c r="P95" s="89">
        <f t="shared" si="8"/>
        <v>36827</v>
      </c>
      <c r="Q95" s="89">
        <f t="shared" si="9"/>
        <v>36827</v>
      </c>
      <c r="R95" s="90"/>
      <c r="S95" s="91">
        <f>Calculation!$F$4</f>
        <v>0</v>
      </c>
      <c r="T95" s="91">
        <f>Data!$AB$8</f>
        <v>7600</v>
      </c>
    </row>
    <row r="96" spans="1:20">
      <c r="A96" s="66"/>
      <c r="B96" s="66"/>
      <c r="C96" s="66"/>
      <c r="D96" s="66"/>
      <c r="E96" s="66"/>
      <c r="F96" s="66"/>
      <c r="G96" s="92"/>
      <c r="H96" s="92"/>
      <c r="I96" s="92"/>
      <c r="J96" s="92"/>
      <c r="K96" s="36">
        <f t="shared" si="3"/>
        <v>0</v>
      </c>
      <c r="L96" s="100" t="e">
        <f t="shared" si="4"/>
        <v>#DIV/0!</v>
      </c>
      <c r="M96" s="100" t="e">
        <f t="shared" si="5"/>
        <v>#DIV/0!</v>
      </c>
      <c r="N96" s="100" t="e">
        <f t="shared" si="6"/>
        <v>#DIV/0!</v>
      </c>
      <c r="O96" s="89">
        <f t="shared" si="7"/>
        <v>36827</v>
      </c>
      <c r="P96" s="89">
        <f t="shared" si="8"/>
        <v>36827</v>
      </c>
      <c r="Q96" s="89">
        <f t="shared" si="9"/>
        <v>36827</v>
      </c>
      <c r="R96" s="90"/>
      <c r="S96" s="91">
        <f>Calculation!$F$4</f>
        <v>0</v>
      </c>
      <c r="T96" s="91">
        <f>Data!$AB$8</f>
        <v>7600</v>
      </c>
    </row>
    <row r="97" spans="1:14">
      <c r="A97" s="66"/>
      <c r="C97" s="66"/>
      <c r="D97" s="66"/>
      <c r="K97" s="36">
        <f t="shared" si="3"/>
        <v>0</v>
      </c>
      <c r="L97" s="100" t="e">
        <f t="shared" si="4"/>
        <v>#DIV/0!</v>
      </c>
      <c r="M97" s="100" t="e">
        <f t="shared" si="5"/>
        <v>#DIV/0!</v>
      </c>
      <c r="N97" s="100" t="e">
        <f t="shared" si="6"/>
        <v>#DIV/0!</v>
      </c>
    </row>
    <row r="98" spans="1:14">
      <c r="A98" s="66"/>
      <c r="C98" s="66"/>
      <c r="D98" s="66"/>
      <c r="K98" s="36">
        <f t="shared" si="3"/>
        <v>0</v>
      </c>
      <c r="L98" s="100" t="e">
        <f t="shared" si="4"/>
        <v>#DIV/0!</v>
      </c>
      <c r="M98" s="100" t="e">
        <f t="shared" si="5"/>
        <v>#DIV/0!</v>
      </c>
      <c r="N98" s="100" t="e">
        <f t="shared" si="6"/>
        <v>#DIV/0!</v>
      </c>
    </row>
    <row r="99" spans="1:14">
      <c r="A99" s="110"/>
      <c r="B99" s="110"/>
      <c r="C99" s="110"/>
      <c r="D99" s="110"/>
      <c r="E99" s="110"/>
      <c r="F99" s="110"/>
      <c r="G99" s="111"/>
      <c r="H99" s="111"/>
      <c r="I99" s="111"/>
      <c r="J99" s="111"/>
      <c r="K99" s="36">
        <f>-G99+I99</f>
        <v>0</v>
      </c>
      <c r="L99" s="100" t="e">
        <f>(K99-$K$27)/$M$10/B99</f>
        <v>#DIV/0!</v>
      </c>
      <c r="M99" s="100" t="e">
        <f>(H99-$H$27)/$M$10/B99</f>
        <v>#DIV/0!</v>
      </c>
      <c r="N99" s="100" t="e">
        <f>(I99-$I$27)/$M$10/B99</f>
        <v>#DIV/0!</v>
      </c>
    </row>
    <row r="100" spans="1:14">
      <c r="C100" s="66"/>
      <c r="D100" s="66"/>
      <c r="K100" s="36">
        <f t="shared" ref="K100:K138" si="10">-G100+I100</f>
        <v>0</v>
      </c>
      <c r="L100" s="100" t="e">
        <f t="shared" ref="L100:L138" si="11">(K100-$K$27)/$M$10/B100</f>
        <v>#DIV/0!</v>
      </c>
      <c r="M100" s="100" t="e">
        <f t="shared" ref="M100:M138" si="12">(H100-$H$27)/$M$10/B100</f>
        <v>#DIV/0!</v>
      </c>
      <c r="N100" s="100" t="e">
        <f t="shared" ref="N100:N138" si="13">(I100-$I$27)/$M$10/B100</f>
        <v>#DIV/0!</v>
      </c>
    </row>
    <row r="101" spans="1:14">
      <c r="C101" s="66"/>
      <c r="D101" s="66"/>
      <c r="K101" s="36">
        <f t="shared" si="10"/>
        <v>0</v>
      </c>
      <c r="L101" s="100" t="e">
        <f t="shared" si="11"/>
        <v>#DIV/0!</v>
      </c>
      <c r="M101" s="100" t="e">
        <f t="shared" si="12"/>
        <v>#DIV/0!</v>
      </c>
      <c r="N101" s="100" t="e">
        <f>(I101-$I$27)/$M$10/B101</f>
        <v>#DIV/0!</v>
      </c>
    </row>
    <row r="102" spans="1:14">
      <c r="C102" s="66"/>
      <c r="D102" s="66"/>
      <c r="K102" s="36">
        <f t="shared" si="10"/>
        <v>0</v>
      </c>
      <c r="L102" s="100" t="e">
        <f t="shared" si="11"/>
        <v>#DIV/0!</v>
      </c>
      <c r="M102" s="100" t="e">
        <f t="shared" si="12"/>
        <v>#DIV/0!</v>
      </c>
      <c r="N102" s="100" t="e">
        <f t="shared" si="13"/>
        <v>#DIV/0!</v>
      </c>
    </row>
    <row r="103" spans="1:14">
      <c r="C103" s="66"/>
      <c r="D103" s="66"/>
      <c r="K103" s="36">
        <f t="shared" si="10"/>
        <v>0</v>
      </c>
      <c r="L103" s="100" t="e">
        <f t="shared" si="11"/>
        <v>#DIV/0!</v>
      </c>
      <c r="M103" s="100" t="e">
        <f t="shared" si="12"/>
        <v>#DIV/0!</v>
      </c>
      <c r="N103" s="100" t="e">
        <f t="shared" si="13"/>
        <v>#DIV/0!</v>
      </c>
    </row>
    <row r="104" spans="1:14">
      <c r="C104" s="66"/>
      <c r="D104" s="66"/>
      <c r="K104" s="36">
        <f t="shared" si="10"/>
        <v>0</v>
      </c>
      <c r="L104" s="100" t="e">
        <f t="shared" si="11"/>
        <v>#DIV/0!</v>
      </c>
      <c r="M104" s="100" t="e">
        <f t="shared" si="12"/>
        <v>#DIV/0!</v>
      </c>
      <c r="N104" s="100" t="e">
        <f t="shared" si="13"/>
        <v>#DIV/0!</v>
      </c>
    </row>
    <row r="105" spans="1:14">
      <c r="C105" s="66"/>
      <c r="D105" s="66"/>
      <c r="K105" s="36">
        <f t="shared" si="10"/>
        <v>0</v>
      </c>
      <c r="L105" s="100" t="e">
        <f t="shared" si="11"/>
        <v>#DIV/0!</v>
      </c>
      <c r="M105" s="100" t="e">
        <f t="shared" si="12"/>
        <v>#DIV/0!</v>
      </c>
      <c r="N105" s="100" t="e">
        <f t="shared" si="13"/>
        <v>#DIV/0!</v>
      </c>
    </row>
    <row r="106" spans="1:14">
      <c r="C106" s="66"/>
      <c r="D106" s="66"/>
      <c r="K106" s="36">
        <f t="shared" si="10"/>
        <v>0</v>
      </c>
      <c r="L106" s="100" t="e">
        <f t="shared" si="11"/>
        <v>#DIV/0!</v>
      </c>
      <c r="M106" s="100" t="e">
        <f t="shared" si="12"/>
        <v>#DIV/0!</v>
      </c>
      <c r="N106" s="100" t="e">
        <f t="shared" si="13"/>
        <v>#DIV/0!</v>
      </c>
    </row>
    <row r="107" spans="1:14">
      <c r="C107" s="66"/>
      <c r="D107" s="66"/>
      <c r="K107" s="36">
        <f t="shared" si="10"/>
        <v>0</v>
      </c>
      <c r="L107" s="100" t="e">
        <f t="shared" si="11"/>
        <v>#DIV/0!</v>
      </c>
      <c r="M107" s="100" t="e">
        <f t="shared" si="12"/>
        <v>#DIV/0!</v>
      </c>
      <c r="N107" s="100" t="e">
        <f t="shared" si="13"/>
        <v>#DIV/0!</v>
      </c>
    </row>
    <row r="108" spans="1:14">
      <c r="C108" s="66"/>
      <c r="D108" s="66"/>
      <c r="K108" s="36">
        <f t="shared" si="10"/>
        <v>0</v>
      </c>
      <c r="L108" s="100" t="e">
        <f t="shared" si="11"/>
        <v>#DIV/0!</v>
      </c>
      <c r="M108" s="100" t="e">
        <f t="shared" si="12"/>
        <v>#DIV/0!</v>
      </c>
      <c r="N108" s="100" t="e">
        <f t="shared" si="13"/>
        <v>#DIV/0!</v>
      </c>
    </row>
    <row r="109" spans="1:14">
      <c r="C109" s="66"/>
      <c r="D109" s="66"/>
      <c r="K109" s="36">
        <f t="shared" si="10"/>
        <v>0</v>
      </c>
      <c r="L109" s="100" t="e">
        <f t="shared" si="11"/>
        <v>#DIV/0!</v>
      </c>
      <c r="M109" s="100" t="e">
        <f t="shared" si="12"/>
        <v>#DIV/0!</v>
      </c>
      <c r="N109" s="100" t="e">
        <f t="shared" si="13"/>
        <v>#DIV/0!</v>
      </c>
    </row>
    <row r="110" spans="1:14">
      <c r="C110" s="66"/>
      <c r="D110" s="66"/>
      <c r="K110" s="36">
        <f t="shared" si="10"/>
        <v>0</v>
      </c>
      <c r="L110" s="100" t="e">
        <f t="shared" si="11"/>
        <v>#DIV/0!</v>
      </c>
      <c r="M110" s="100" t="e">
        <f t="shared" si="12"/>
        <v>#DIV/0!</v>
      </c>
      <c r="N110" s="100" t="e">
        <f t="shared" si="13"/>
        <v>#DIV/0!</v>
      </c>
    </row>
    <row r="111" spans="1:14">
      <c r="C111" s="66"/>
      <c r="D111" s="66"/>
      <c r="K111" s="36">
        <f t="shared" si="10"/>
        <v>0</v>
      </c>
      <c r="L111" s="100" t="e">
        <f t="shared" si="11"/>
        <v>#DIV/0!</v>
      </c>
      <c r="M111" s="100" t="e">
        <f t="shared" si="12"/>
        <v>#DIV/0!</v>
      </c>
      <c r="N111" s="100" t="e">
        <f t="shared" si="13"/>
        <v>#DIV/0!</v>
      </c>
    </row>
    <row r="112" spans="1:14">
      <c r="C112" s="66"/>
      <c r="D112" s="66"/>
      <c r="K112" s="36">
        <f t="shared" si="10"/>
        <v>0</v>
      </c>
      <c r="L112" s="100" t="e">
        <f t="shared" si="11"/>
        <v>#DIV/0!</v>
      </c>
      <c r="M112" s="100" t="e">
        <f t="shared" si="12"/>
        <v>#DIV/0!</v>
      </c>
      <c r="N112" s="100" t="e">
        <f t="shared" si="13"/>
        <v>#DIV/0!</v>
      </c>
    </row>
    <row r="113" spans="3:14">
      <c r="C113" s="66"/>
      <c r="D113" s="66"/>
      <c r="K113" s="36">
        <f t="shared" si="10"/>
        <v>0</v>
      </c>
      <c r="L113" s="100" t="e">
        <f t="shared" si="11"/>
        <v>#DIV/0!</v>
      </c>
      <c r="M113" s="100" t="e">
        <f t="shared" si="12"/>
        <v>#DIV/0!</v>
      </c>
      <c r="N113" s="100" t="e">
        <f t="shared" si="13"/>
        <v>#DIV/0!</v>
      </c>
    </row>
    <row r="114" spans="3:14">
      <c r="C114" s="66"/>
      <c r="D114" s="66"/>
      <c r="K114" s="36">
        <f t="shared" si="10"/>
        <v>0</v>
      </c>
      <c r="L114" s="100" t="e">
        <f t="shared" si="11"/>
        <v>#DIV/0!</v>
      </c>
      <c r="M114" s="100" t="e">
        <f t="shared" si="12"/>
        <v>#DIV/0!</v>
      </c>
      <c r="N114" s="100" t="e">
        <f t="shared" si="13"/>
        <v>#DIV/0!</v>
      </c>
    </row>
    <row r="115" spans="3:14">
      <c r="C115" s="66"/>
      <c r="D115" s="66"/>
      <c r="K115" s="36">
        <f t="shared" si="10"/>
        <v>0</v>
      </c>
      <c r="L115" s="100" t="e">
        <f t="shared" si="11"/>
        <v>#DIV/0!</v>
      </c>
      <c r="M115" s="100" t="e">
        <f t="shared" si="12"/>
        <v>#DIV/0!</v>
      </c>
      <c r="N115" s="100" t="e">
        <f t="shared" si="13"/>
        <v>#DIV/0!</v>
      </c>
    </row>
    <row r="116" spans="3:14">
      <c r="C116" s="66"/>
      <c r="D116" s="66"/>
      <c r="K116" s="36">
        <f t="shared" si="10"/>
        <v>0</v>
      </c>
      <c r="L116" s="100" t="e">
        <f t="shared" si="11"/>
        <v>#DIV/0!</v>
      </c>
      <c r="M116" s="100" t="e">
        <f t="shared" si="12"/>
        <v>#DIV/0!</v>
      </c>
      <c r="N116" s="100" t="e">
        <f t="shared" si="13"/>
        <v>#DIV/0!</v>
      </c>
    </row>
    <row r="117" spans="3:14">
      <c r="C117" s="66"/>
      <c r="D117" s="66"/>
      <c r="K117" s="36">
        <f t="shared" si="10"/>
        <v>0</v>
      </c>
      <c r="L117" s="100" t="e">
        <f t="shared" si="11"/>
        <v>#DIV/0!</v>
      </c>
      <c r="M117" s="100" t="e">
        <f t="shared" si="12"/>
        <v>#DIV/0!</v>
      </c>
      <c r="N117" s="100" t="e">
        <f t="shared" si="13"/>
        <v>#DIV/0!</v>
      </c>
    </row>
    <row r="118" spans="3:14">
      <c r="C118" s="66"/>
      <c r="D118" s="66"/>
      <c r="K118" s="36">
        <f t="shared" si="10"/>
        <v>0</v>
      </c>
      <c r="L118" s="100" t="e">
        <f t="shared" si="11"/>
        <v>#DIV/0!</v>
      </c>
      <c r="M118" s="100" t="e">
        <f t="shared" si="12"/>
        <v>#DIV/0!</v>
      </c>
      <c r="N118" s="100" t="e">
        <f t="shared" si="13"/>
        <v>#DIV/0!</v>
      </c>
    </row>
    <row r="119" spans="3:14">
      <c r="C119" s="66"/>
      <c r="D119" s="66"/>
      <c r="K119" s="36">
        <f t="shared" si="10"/>
        <v>0</v>
      </c>
      <c r="L119" s="100" t="e">
        <f t="shared" si="11"/>
        <v>#DIV/0!</v>
      </c>
      <c r="M119" s="100" t="e">
        <f t="shared" si="12"/>
        <v>#DIV/0!</v>
      </c>
      <c r="N119" s="100" t="e">
        <f t="shared" si="13"/>
        <v>#DIV/0!</v>
      </c>
    </row>
    <row r="120" spans="3:14">
      <c r="C120" s="66"/>
      <c r="D120" s="66"/>
      <c r="K120" s="36">
        <f t="shared" si="10"/>
        <v>0</v>
      </c>
      <c r="L120" s="100" t="e">
        <f t="shared" si="11"/>
        <v>#DIV/0!</v>
      </c>
      <c r="M120" s="100" t="e">
        <f t="shared" si="12"/>
        <v>#DIV/0!</v>
      </c>
      <c r="N120" s="100" t="e">
        <f t="shared" si="13"/>
        <v>#DIV/0!</v>
      </c>
    </row>
    <row r="121" spans="3:14">
      <c r="C121" s="66"/>
      <c r="D121" s="66"/>
      <c r="K121" s="36">
        <f t="shared" si="10"/>
        <v>0</v>
      </c>
      <c r="L121" s="100" t="e">
        <f t="shared" si="11"/>
        <v>#DIV/0!</v>
      </c>
      <c r="M121" s="100" t="e">
        <f t="shared" si="12"/>
        <v>#DIV/0!</v>
      </c>
      <c r="N121" s="100" t="e">
        <f t="shared" si="13"/>
        <v>#DIV/0!</v>
      </c>
    </row>
    <row r="122" spans="3:14">
      <c r="C122" s="66"/>
      <c r="D122" s="66"/>
      <c r="K122" s="36">
        <f t="shared" si="10"/>
        <v>0</v>
      </c>
      <c r="L122" s="100" t="e">
        <f t="shared" si="11"/>
        <v>#DIV/0!</v>
      </c>
      <c r="M122" s="100" t="e">
        <f t="shared" si="12"/>
        <v>#DIV/0!</v>
      </c>
      <c r="N122" s="100" t="e">
        <f t="shared" si="13"/>
        <v>#DIV/0!</v>
      </c>
    </row>
    <row r="123" spans="3:14">
      <c r="C123" s="66"/>
      <c r="D123" s="66"/>
      <c r="K123" s="36">
        <f t="shared" si="10"/>
        <v>0</v>
      </c>
      <c r="L123" s="100" t="e">
        <f t="shared" si="11"/>
        <v>#DIV/0!</v>
      </c>
      <c r="M123" s="100" t="e">
        <f t="shared" si="12"/>
        <v>#DIV/0!</v>
      </c>
      <c r="N123" s="100" t="e">
        <f t="shared" si="13"/>
        <v>#DIV/0!</v>
      </c>
    </row>
    <row r="124" spans="3:14">
      <c r="C124" s="66"/>
      <c r="D124" s="66"/>
      <c r="K124" s="36">
        <f t="shared" si="10"/>
        <v>0</v>
      </c>
      <c r="L124" s="100" t="e">
        <f t="shared" si="11"/>
        <v>#DIV/0!</v>
      </c>
      <c r="M124" s="100" t="e">
        <f t="shared" si="12"/>
        <v>#DIV/0!</v>
      </c>
      <c r="N124" s="100" t="e">
        <f t="shared" si="13"/>
        <v>#DIV/0!</v>
      </c>
    </row>
    <row r="125" spans="3:14">
      <c r="C125" s="66"/>
      <c r="D125" s="66"/>
      <c r="K125" s="36">
        <f t="shared" si="10"/>
        <v>0</v>
      </c>
      <c r="L125" s="100" t="e">
        <f t="shared" si="11"/>
        <v>#DIV/0!</v>
      </c>
      <c r="M125" s="100" t="e">
        <f t="shared" si="12"/>
        <v>#DIV/0!</v>
      </c>
      <c r="N125" s="100" t="e">
        <f t="shared" si="13"/>
        <v>#DIV/0!</v>
      </c>
    </row>
    <row r="126" spans="3:14">
      <c r="C126" s="66"/>
      <c r="D126" s="66"/>
      <c r="K126" s="36">
        <f t="shared" si="10"/>
        <v>0</v>
      </c>
      <c r="L126" s="100" t="e">
        <f t="shared" si="11"/>
        <v>#DIV/0!</v>
      </c>
      <c r="M126" s="100" t="e">
        <f t="shared" si="12"/>
        <v>#DIV/0!</v>
      </c>
      <c r="N126" s="100" t="e">
        <f t="shared" si="13"/>
        <v>#DIV/0!</v>
      </c>
    </row>
    <row r="127" spans="3:14">
      <c r="C127" s="66"/>
      <c r="D127" s="66"/>
      <c r="K127" s="36">
        <f t="shared" si="10"/>
        <v>0</v>
      </c>
      <c r="L127" s="100" t="e">
        <f t="shared" si="11"/>
        <v>#DIV/0!</v>
      </c>
      <c r="M127" s="100" t="e">
        <f t="shared" si="12"/>
        <v>#DIV/0!</v>
      </c>
      <c r="N127" s="100" t="e">
        <f t="shared" si="13"/>
        <v>#DIV/0!</v>
      </c>
    </row>
    <row r="128" spans="3:14">
      <c r="C128" s="66"/>
      <c r="D128" s="66"/>
      <c r="K128" s="36">
        <f t="shared" si="10"/>
        <v>0</v>
      </c>
      <c r="L128" s="100" t="e">
        <f t="shared" si="11"/>
        <v>#DIV/0!</v>
      </c>
      <c r="M128" s="100" t="e">
        <f t="shared" si="12"/>
        <v>#DIV/0!</v>
      </c>
      <c r="N128" s="100" t="e">
        <f t="shared" si="13"/>
        <v>#DIV/0!</v>
      </c>
    </row>
    <row r="129" spans="3:14">
      <c r="C129" s="66"/>
      <c r="D129" s="66"/>
      <c r="K129" s="36">
        <f t="shared" si="10"/>
        <v>0</v>
      </c>
      <c r="L129" s="100" t="e">
        <f t="shared" si="11"/>
        <v>#DIV/0!</v>
      </c>
      <c r="M129" s="100" t="e">
        <f t="shared" si="12"/>
        <v>#DIV/0!</v>
      </c>
      <c r="N129" s="100" t="e">
        <f t="shared" si="13"/>
        <v>#DIV/0!</v>
      </c>
    </row>
    <row r="130" spans="3:14">
      <c r="C130" s="66"/>
      <c r="D130" s="66"/>
      <c r="K130" s="36">
        <f t="shared" si="10"/>
        <v>0</v>
      </c>
      <c r="L130" s="100" t="e">
        <f t="shared" si="11"/>
        <v>#DIV/0!</v>
      </c>
      <c r="M130" s="100" t="e">
        <f t="shared" si="12"/>
        <v>#DIV/0!</v>
      </c>
      <c r="N130" s="100" t="e">
        <f t="shared" si="13"/>
        <v>#DIV/0!</v>
      </c>
    </row>
    <row r="131" spans="3:14">
      <c r="C131" s="66"/>
      <c r="D131" s="66"/>
      <c r="K131" s="36">
        <f t="shared" si="10"/>
        <v>0</v>
      </c>
      <c r="L131" s="100" t="e">
        <f t="shared" si="11"/>
        <v>#DIV/0!</v>
      </c>
      <c r="M131" s="100" t="e">
        <f t="shared" si="12"/>
        <v>#DIV/0!</v>
      </c>
      <c r="N131" s="100" t="e">
        <f t="shared" si="13"/>
        <v>#DIV/0!</v>
      </c>
    </row>
    <row r="132" spans="3:14">
      <c r="C132" s="66"/>
      <c r="D132" s="66"/>
      <c r="K132" s="36">
        <f t="shared" si="10"/>
        <v>0</v>
      </c>
      <c r="L132" s="100" t="e">
        <f t="shared" si="11"/>
        <v>#DIV/0!</v>
      </c>
      <c r="M132" s="100" t="e">
        <f t="shared" si="12"/>
        <v>#DIV/0!</v>
      </c>
      <c r="N132" s="100" t="e">
        <f t="shared" si="13"/>
        <v>#DIV/0!</v>
      </c>
    </row>
    <row r="133" spans="3:14">
      <c r="C133" s="66"/>
      <c r="D133" s="66"/>
      <c r="K133" s="36">
        <f t="shared" si="10"/>
        <v>0</v>
      </c>
      <c r="L133" s="100" t="e">
        <f t="shared" si="11"/>
        <v>#DIV/0!</v>
      </c>
      <c r="M133" s="100" t="e">
        <f t="shared" si="12"/>
        <v>#DIV/0!</v>
      </c>
      <c r="N133" s="100" t="e">
        <f t="shared" si="13"/>
        <v>#DIV/0!</v>
      </c>
    </row>
    <row r="134" spans="3:14">
      <c r="C134" s="66"/>
      <c r="D134" s="66"/>
      <c r="K134" s="36">
        <f t="shared" si="10"/>
        <v>0</v>
      </c>
      <c r="L134" s="100" t="e">
        <f t="shared" si="11"/>
        <v>#DIV/0!</v>
      </c>
      <c r="M134" s="100" t="e">
        <f t="shared" si="12"/>
        <v>#DIV/0!</v>
      </c>
      <c r="N134" s="100" t="e">
        <f t="shared" si="13"/>
        <v>#DIV/0!</v>
      </c>
    </row>
    <row r="135" spans="3:14">
      <c r="C135" s="66"/>
      <c r="D135" s="66"/>
      <c r="K135" s="36">
        <f t="shared" si="10"/>
        <v>0</v>
      </c>
      <c r="L135" s="100" t="e">
        <f t="shared" si="11"/>
        <v>#DIV/0!</v>
      </c>
      <c r="M135" s="100" t="e">
        <f t="shared" si="12"/>
        <v>#DIV/0!</v>
      </c>
      <c r="N135" s="100" t="e">
        <f t="shared" si="13"/>
        <v>#DIV/0!</v>
      </c>
    </row>
    <row r="136" spans="3:14">
      <c r="C136" s="66"/>
      <c r="D136" s="66"/>
      <c r="K136" s="36">
        <f t="shared" si="10"/>
        <v>0</v>
      </c>
      <c r="L136" s="100" t="e">
        <f t="shared" si="11"/>
        <v>#DIV/0!</v>
      </c>
      <c r="M136" s="100" t="e">
        <f t="shared" si="12"/>
        <v>#DIV/0!</v>
      </c>
      <c r="N136" s="100" t="e">
        <f t="shared" si="13"/>
        <v>#DIV/0!</v>
      </c>
    </row>
    <row r="137" spans="3:14">
      <c r="C137" s="66"/>
      <c r="D137" s="66"/>
      <c r="K137" s="36">
        <f t="shared" si="10"/>
        <v>0</v>
      </c>
      <c r="L137" s="100" t="e">
        <f t="shared" si="11"/>
        <v>#DIV/0!</v>
      </c>
      <c r="M137" s="100" t="e">
        <f t="shared" si="12"/>
        <v>#DIV/0!</v>
      </c>
      <c r="N137" s="100" t="e">
        <f t="shared" si="13"/>
        <v>#DIV/0!</v>
      </c>
    </row>
    <row r="138" spans="3:14">
      <c r="C138" s="66"/>
      <c r="D138" s="66"/>
      <c r="K138" s="36">
        <f t="shared" si="10"/>
        <v>0</v>
      </c>
      <c r="L138" s="100" t="e">
        <f t="shared" si="11"/>
        <v>#DIV/0!</v>
      </c>
      <c r="M138" s="100" t="e">
        <f t="shared" si="12"/>
        <v>#DIV/0!</v>
      </c>
      <c r="N138" s="100" t="e">
        <f t="shared" si="13"/>
        <v>#DIV/0!</v>
      </c>
    </row>
    <row r="139" spans="3:14">
      <c r="C139" s="66"/>
    </row>
    <row r="1192" spans="1:13">
      <c r="A1192" s="66">
        <v>5</v>
      </c>
      <c r="B1192" s="66">
        <v>-2.4</v>
      </c>
      <c r="C1192" s="66"/>
      <c r="D1192" s="66">
        <v>-0.2</v>
      </c>
      <c r="E1192" s="66">
        <v>0.2</v>
      </c>
      <c r="F1192" s="66">
        <f t="shared" ref="F1192:F1245" si="14">F1191+1</f>
        <v>1</v>
      </c>
      <c r="G1192" s="92">
        <v>8481044.8200000003</v>
      </c>
      <c r="H1192" s="92">
        <v>0</v>
      </c>
      <c r="I1192" s="92">
        <v>26406091.600000001</v>
      </c>
      <c r="J1192" s="92"/>
      <c r="K1192" s="87">
        <f>I1192-G1192</f>
        <v>17925046.780000001</v>
      </c>
      <c r="L1192" s="100"/>
      <c r="M1192" s="115"/>
    </row>
    <row r="1193" spans="1:13">
      <c r="A1193" s="66">
        <v>5</v>
      </c>
      <c r="B1193" s="66">
        <v>-2.4</v>
      </c>
      <c r="C1193" s="66"/>
      <c r="D1193" s="66">
        <v>-0.2</v>
      </c>
      <c r="E1193" s="66">
        <v>0</v>
      </c>
      <c r="F1193" s="66">
        <f t="shared" si="14"/>
        <v>2</v>
      </c>
      <c r="G1193" s="92">
        <v>9654849.1999999993</v>
      </c>
      <c r="H1193" s="92">
        <v>0</v>
      </c>
      <c r="I1193" s="92">
        <v>26406091.600000001</v>
      </c>
      <c r="J1193" s="92"/>
      <c r="K1193" s="87">
        <f>I1193-G1193</f>
        <v>16751242.400000002</v>
      </c>
      <c r="L1193" s="100"/>
      <c r="M1193" s="115"/>
    </row>
    <row r="1194" spans="1:13">
      <c r="A1194" s="66">
        <v>5</v>
      </c>
      <c r="B1194" s="66">
        <v>0</v>
      </c>
      <c r="C1194" s="66"/>
      <c r="D1194" s="66">
        <v>-0.2</v>
      </c>
      <c r="E1194" s="66">
        <v>0.2</v>
      </c>
      <c r="F1194" s="66">
        <f t="shared" si="14"/>
        <v>3</v>
      </c>
      <c r="G1194" s="92">
        <v>10113788.6</v>
      </c>
      <c r="H1194" s="92">
        <v>0</v>
      </c>
      <c r="I1194" s="92">
        <v>26406091.600000001</v>
      </c>
      <c r="J1194" s="92"/>
      <c r="K1194" s="87">
        <f t="shared" ref="K1194:K1257" si="15">I1194-G1194</f>
        <v>16292303.000000002</v>
      </c>
      <c r="L1194" s="100"/>
      <c r="M1194" s="115"/>
    </row>
    <row r="1195" spans="1:13">
      <c r="A1195" s="66">
        <v>5</v>
      </c>
      <c r="B1195" s="66">
        <v>-2.4</v>
      </c>
      <c r="C1195" s="66"/>
      <c r="D1195" s="66">
        <v>0</v>
      </c>
      <c r="E1195" s="66">
        <v>0.2</v>
      </c>
      <c r="F1195" s="66">
        <f t="shared" si="14"/>
        <v>4</v>
      </c>
      <c r="G1195" s="92">
        <v>11730085.99</v>
      </c>
      <c r="H1195" s="92">
        <v>0</v>
      </c>
      <c r="I1195" s="92">
        <v>27786038.879999999</v>
      </c>
      <c r="J1195" s="92"/>
      <c r="K1195" s="87">
        <f t="shared" si="15"/>
        <v>16055952.889999999</v>
      </c>
      <c r="L1195" s="100"/>
      <c r="M1195" s="115"/>
    </row>
    <row r="1196" spans="1:13">
      <c r="A1196" s="66">
        <v>5</v>
      </c>
      <c r="B1196" s="66">
        <v>-2.4</v>
      </c>
      <c r="C1196" s="66"/>
      <c r="D1196" s="66">
        <v>-0.2</v>
      </c>
      <c r="E1196" s="66">
        <v>-0.2</v>
      </c>
      <c r="F1196" s="66">
        <f t="shared" si="14"/>
        <v>5</v>
      </c>
      <c r="G1196" s="92">
        <v>11059907.51</v>
      </c>
      <c r="H1196" s="92">
        <v>0</v>
      </c>
      <c r="I1196" s="92">
        <v>26406091.600000001</v>
      </c>
      <c r="J1196" s="92"/>
      <c r="K1196" s="87">
        <f t="shared" si="15"/>
        <v>15346184.090000002</v>
      </c>
      <c r="L1196" s="100"/>
      <c r="M1196" s="115"/>
    </row>
    <row r="1197" spans="1:13">
      <c r="A1197" s="66">
        <v>5</v>
      </c>
      <c r="B1197" s="66">
        <v>0</v>
      </c>
      <c r="C1197" s="66"/>
      <c r="D1197" s="66">
        <v>-0.2</v>
      </c>
      <c r="E1197" s="66">
        <v>0</v>
      </c>
      <c r="F1197" s="66">
        <f t="shared" si="14"/>
        <v>6</v>
      </c>
      <c r="G1197" s="92">
        <v>11599464.810000001</v>
      </c>
      <c r="H1197" s="92">
        <v>0</v>
      </c>
      <c r="I1197" s="92">
        <v>26406091.600000001</v>
      </c>
      <c r="J1197" s="92"/>
      <c r="K1197" s="87">
        <f t="shared" si="15"/>
        <v>14806626.790000001</v>
      </c>
      <c r="L1197" s="100"/>
      <c r="M1197" s="115"/>
    </row>
    <row r="1198" spans="1:13">
      <c r="A1198" s="66">
        <v>5</v>
      </c>
      <c r="B1198" s="66">
        <v>2.4</v>
      </c>
      <c r="C1198" s="66"/>
      <c r="D1198" s="66">
        <v>-0.2</v>
      </c>
      <c r="E1198" s="66">
        <v>0.2</v>
      </c>
      <c r="F1198" s="66">
        <f t="shared" si="14"/>
        <v>7</v>
      </c>
      <c r="G1198" s="92">
        <v>11901237.199999999</v>
      </c>
      <c r="H1198" s="92">
        <v>0</v>
      </c>
      <c r="I1198" s="92">
        <v>26406091.600000001</v>
      </c>
      <c r="J1198" s="92"/>
      <c r="K1198" s="87">
        <f t="shared" si="15"/>
        <v>14504854.400000002</v>
      </c>
      <c r="L1198" s="100"/>
      <c r="M1198" s="115"/>
    </row>
    <row r="1199" spans="1:13">
      <c r="A1199" s="66">
        <v>5</v>
      </c>
      <c r="B1199" s="66">
        <v>-2.4</v>
      </c>
      <c r="C1199" s="66"/>
      <c r="D1199" s="66">
        <v>0</v>
      </c>
      <c r="E1199" s="66">
        <v>0</v>
      </c>
      <c r="F1199" s="66">
        <f t="shared" si="14"/>
        <v>8</v>
      </c>
      <c r="G1199" s="92">
        <v>13436482.720000001</v>
      </c>
      <c r="H1199" s="92">
        <v>0</v>
      </c>
      <c r="I1199" s="92">
        <v>27786038.879999999</v>
      </c>
      <c r="J1199" s="92"/>
      <c r="K1199" s="87">
        <f t="shared" si="15"/>
        <v>14349556.159999998</v>
      </c>
      <c r="L1199" s="100"/>
      <c r="M1199" s="115"/>
    </row>
    <row r="1200" spans="1:13">
      <c r="A1200" s="66">
        <v>5</v>
      </c>
      <c r="B1200" s="66">
        <v>0</v>
      </c>
      <c r="C1200" s="66"/>
      <c r="D1200" s="66">
        <v>0</v>
      </c>
      <c r="E1200" s="66">
        <v>0.2</v>
      </c>
      <c r="F1200" s="66">
        <f t="shared" si="14"/>
        <v>9</v>
      </c>
      <c r="G1200" s="92">
        <v>13516878.42</v>
      </c>
      <c r="H1200" s="92">
        <v>0</v>
      </c>
      <c r="I1200" s="92">
        <v>27786038.879999999</v>
      </c>
      <c r="J1200" s="92"/>
      <c r="K1200" s="87">
        <f t="shared" si="15"/>
        <v>14269160.459999999</v>
      </c>
      <c r="L1200" s="100"/>
      <c r="M1200" s="115"/>
    </row>
    <row r="1201" spans="1:13">
      <c r="A1201" s="66">
        <v>5</v>
      </c>
      <c r="B1201" s="66">
        <v>-2.4</v>
      </c>
      <c r="C1201" s="66"/>
      <c r="D1201" s="66">
        <v>0.2</v>
      </c>
      <c r="E1201" s="66">
        <v>0.2</v>
      </c>
      <c r="F1201" s="66">
        <f t="shared" si="14"/>
        <v>10</v>
      </c>
      <c r="G1201" s="92">
        <v>15230347.75</v>
      </c>
      <c r="H1201" s="92">
        <v>0</v>
      </c>
      <c r="I1201" s="92">
        <v>29394414.739999998</v>
      </c>
      <c r="J1201" s="92"/>
      <c r="K1201" s="87">
        <f t="shared" si="15"/>
        <v>14164066.989999998</v>
      </c>
      <c r="L1201" s="100"/>
      <c r="M1201" s="115"/>
    </row>
    <row r="1202" spans="1:13">
      <c r="A1202" s="66">
        <v>5</v>
      </c>
      <c r="B1202" s="66">
        <v>0</v>
      </c>
      <c r="C1202" s="66"/>
      <c r="D1202" s="66">
        <v>-0.2</v>
      </c>
      <c r="E1202" s="66">
        <v>-0.2</v>
      </c>
      <c r="F1202" s="66">
        <f t="shared" si="14"/>
        <v>11</v>
      </c>
      <c r="G1202" s="92">
        <v>13280732.710000001</v>
      </c>
      <c r="H1202" s="92">
        <v>0</v>
      </c>
      <c r="I1202" s="92">
        <v>26406091.600000001</v>
      </c>
      <c r="J1202" s="92"/>
      <c r="K1202" s="87">
        <f t="shared" si="15"/>
        <v>13125358.890000001</v>
      </c>
      <c r="L1202" s="100"/>
      <c r="M1202" s="115"/>
    </row>
    <row r="1203" spans="1:13">
      <c r="A1203" s="66">
        <v>5</v>
      </c>
      <c r="B1203" s="66">
        <v>2.4</v>
      </c>
      <c r="C1203" s="66"/>
      <c r="D1203" s="66">
        <v>-0.2</v>
      </c>
      <c r="E1203" s="66">
        <v>0</v>
      </c>
      <c r="F1203" s="66">
        <f t="shared" si="14"/>
        <v>12</v>
      </c>
      <c r="G1203" s="92">
        <v>13668035.529999999</v>
      </c>
      <c r="H1203" s="92">
        <v>0</v>
      </c>
      <c r="I1203" s="92">
        <v>26406091.600000001</v>
      </c>
      <c r="J1203" s="92"/>
      <c r="K1203" s="87">
        <f t="shared" si="15"/>
        <v>12738056.070000002</v>
      </c>
      <c r="L1203" s="100"/>
      <c r="M1203" s="115"/>
    </row>
    <row r="1204" spans="1:13">
      <c r="A1204" s="66">
        <v>5</v>
      </c>
      <c r="B1204" s="66">
        <v>-2.4</v>
      </c>
      <c r="C1204" s="66"/>
      <c r="D1204" s="66">
        <v>0</v>
      </c>
      <c r="E1204" s="66">
        <v>-0.2</v>
      </c>
      <c r="F1204" s="66">
        <f t="shared" si="14"/>
        <v>13</v>
      </c>
      <c r="G1204" s="92">
        <v>15221326.99</v>
      </c>
      <c r="H1204" s="92">
        <v>0</v>
      </c>
      <c r="I1204" s="92">
        <v>27786038.879999999</v>
      </c>
      <c r="J1204" s="92"/>
      <c r="K1204" s="87">
        <f t="shared" si="15"/>
        <v>12564711.889999999</v>
      </c>
      <c r="L1204" s="100"/>
      <c r="M1204" s="115"/>
    </row>
    <row r="1205" spans="1:13">
      <c r="A1205" s="66">
        <v>5</v>
      </c>
      <c r="B1205" s="66">
        <v>2.4</v>
      </c>
      <c r="C1205" s="66"/>
      <c r="D1205" s="66">
        <v>0</v>
      </c>
      <c r="E1205" s="66">
        <v>0.2</v>
      </c>
      <c r="F1205" s="66">
        <f t="shared" si="14"/>
        <v>14</v>
      </c>
      <c r="G1205" s="92">
        <v>15380319.68</v>
      </c>
      <c r="H1205" s="92">
        <v>0</v>
      </c>
      <c r="I1205" s="92">
        <v>27786038.879999999</v>
      </c>
      <c r="J1205" s="92"/>
      <c r="K1205" s="87">
        <f t="shared" si="15"/>
        <v>12405719.199999999</v>
      </c>
      <c r="L1205" s="100"/>
      <c r="M1205" s="115"/>
    </row>
    <row r="1206" spans="1:13">
      <c r="A1206" s="66">
        <v>5</v>
      </c>
      <c r="B1206" s="66">
        <v>0</v>
      </c>
      <c r="C1206" s="66"/>
      <c r="D1206" s="66">
        <v>0.2</v>
      </c>
      <c r="E1206" s="66">
        <v>0.2</v>
      </c>
      <c r="F1206" s="66">
        <f t="shared" si="14"/>
        <v>15</v>
      </c>
      <c r="G1206" s="92">
        <v>17038796.5</v>
      </c>
      <c r="H1206" s="92">
        <v>0</v>
      </c>
      <c r="I1206" s="92">
        <v>29394414.739999998</v>
      </c>
      <c r="J1206" s="92"/>
      <c r="K1206" s="87">
        <f t="shared" si="15"/>
        <v>12355618.239999998</v>
      </c>
      <c r="L1206" s="100"/>
      <c r="M1206" s="115"/>
    </row>
    <row r="1207" spans="1:13">
      <c r="A1207" s="66">
        <v>5</v>
      </c>
      <c r="B1207" s="66">
        <v>0</v>
      </c>
      <c r="C1207" s="66"/>
      <c r="D1207" s="66">
        <v>0</v>
      </c>
      <c r="E1207" s="66">
        <v>0</v>
      </c>
      <c r="F1207" s="66">
        <f t="shared" si="14"/>
        <v>16</v>
      </c>
      <c r="G1207" s="92">
        <v>15454268.779999999</v>
      </c>
      <c r="H1207" s="92">
        <v>0</v>
      </c>
      <c r="I1207" s="92">
        <v>27786038.879999999</v>
      </c>
      <c r="J1207" s="92"/>
      <c r="K1207" s="87">
        <f t="shared" si="15"/>
        <v>12331770.1</v>
      </c>
      <c r="L1207" s="100"/>
      <c r="M1207" s="115"/>
    </row>
    <row r="1208" spans="1:13">
      <c r="A1208" s="66">
        <v>5</v>
      </c>
      <c r="B1208" s="66">
        <v>-2.4</v>
      </c>
      <c r="C1208" s="66"/>
      <c r="D1208" s="66">
        <v>0.2</v>
      </c>
      <c r="E1208" s="66">
        <v>0</v>
      </c>
      <c r="F1208" s="66">
        <f t="shared" si="14"/>
        <v>17</v>
      </c>
      <c r="G1208" s="92">
        <v>17152592.73</v>
      </c>
      <c r="H1208" s="92">
        <v>0</v>
      </c>
      <c r="I1208" s="92">
        <v>29394414.739999998</v>
      </c>
      <c r="J1208" s="92"/>
      <c r="K1208" s="87">
        <f t="shared" si="15"/>
        <v>12241822.009999998</v>
      </c>
      <c r="L1208" s="100"/>
      <c r="M1208" s="115"/>
    </row>
    <row r="1209" spans="1:13">
      <c r="A1209" s="66">
        <v>5</v>
      </c>
      <c r="B1209" s="66">
        <v>2.4</v>
      </c>
      <c r="C1209" s="66"/>
      <c r="D1209" s="66">
        <v>-0.2</v>
      </c>
      <c r="E1209" s="66">
        <v>-0.2</v>
      </c>
      <c r="F1209" s="66">
        <f t="shared" si="14"/>
        <v>18</v>
      </c>
      <c r="G1209" s="92">
        <v>15700002.859999999</v>
      </c>
      <c r="H1209" s="92">
        <v>0</v>
      </c>
      <c r="I1209" s="92">
        <v>26406091.600000001</v>
      </c>
      <c r="J1209" s="92"/>
      <c r="K1209" s="87">
        <f t="shared" si="15"/>
        <v>10706088.740000002</v>
      </c>
      <c r="L1209" s="100"/>
      <c r="M1209" s="115"/>
    </row>
    <row r="1210" spans="1:13">
      <c r="A1210" s="66">
        <v>5</v>
      </c>
      <c r="B1210" s="66">
        <v>2.4</v>
      </c>
      <c r="C1210" s="66"/>
      <c r="D1210" s="66">
        <v>0.2</v>
      </c>
      <c r="E1210" s="66">
        <v>0.2</v>
      </c>
      <c r="F1210" s="66">
        <f t="shared" si="14"/>
        <v>19</v>
      </c>
      <c r="G1210" s="92">
        <v>18906040.039999999</v>
      </c>
      <c r="H1210" s="92">
        <v>0</v>
      </c>
      <c r="I1210" s="92">
        <v>29394414.739999998</v>
      </c>
      <c r="J1210" s="92"/>
      <c r="K1210" s="87">
        <f t="shared" si="15"/>
        <v>10488374.699999999</v>
      </c>
      <c r="L1210" s="100"/>
      <c r="M1210" s="115"/>
    </row>
    <row r="1211" spans="1:13">
      <c r="A1211" s="66">
        <v>5</v>
      </c>
      <c r="B1211" s="66">
        <v>-2.4</v>
      </c>
      <c r="C1211" s="66"/>
      <c r="D1211" s="66">
        <v>0.2</v>
      </c>
      <c r="E1211" s="66">
        <v>-0.2</v>
      </c>
      <c r="F1211" s="66">
        <f t="shared" si="14"/>
        <v>20</v>
      </c>
      <c r="G1211" s="92">
        <v>18964139.02</v>
      </c>
      <c r="H1211" s="92">
        <v>0</v>
      </c>
      <c r="I1211" s="92">
        <v>29394414.739999998</v>
      </c>
      <c r="J1211" s="92"/>
      <c r="K1211" s="87">
        <f t="shared" si="15"/>
        <v>10430275.719999999</v>
      </c>
      <c r="L1211" s="100"/>
      <c r="M1211" s="115"/>
    </row>
    <row r="1212" spans="1:13">
      <c r="A1212" s="66">
        <v>5</v>
      </c>
      <c r="B1212" s="66">
        <v>0</v>
      </c>
      <c r="C1212" s="66"/>
      <c r="D1212" s="66">
        <v>0</v>
      </c>
      <c r="E1212" s="66">
        <v>-0.2</v>
      </c>
      <c r="F1212" s="66">
        <f t="shared" si="14"/>
        <v>21</v>
      </c>
      <c r="G1212" s="92">
        <v>17440009.489999998</v>
      </c>
      <c r="H1212" s="92">
        <v>0</v>
      </c>
      <c r="I1212" s="92">
        <v>27786038.879999999</v>
      </c>
      <c r="J1212" s="92"/>
      <c r="K1212" s="87">
        <f t="shared" si="15"/>
        <v>10346029.390000001</v>
      </c>
      <c r="L1212" s="100"/>
      <c r="M1212" s="115"/>
    </row>
    <row r="1213" spans="1:13">
      <c r="A1213" s="66">
        <v>5</v>
      </c>
      <c r="B1213" s="66">
        <v>0</v>
      </c>
      <c r="C1213" s="66"/>
      <c r="D1213" s="66">
        <v>0.2</v>
      </c>
      <c r="E1213" s="66">
        <v>0</v>
      </c>
      <c r="F1213" s="66">
        <f t="shared" si="14"/>
        <v>22</v>
      </c>
      <c r="G1213" s="92">
        <v>19130690.48</v>
      </c>
      <c r="H1213" s="92">
        <v>0</v>
      </c>
      <c r="I1213" s="92">
        <v>29394414.739999998</v>
      </c>
      <c r="J1213" s="92"/>
      <c r="K1213" s="87">
        <f t="shared" si="15"/>
        <v>10263724.259999998</v>
      </c>
      <c r="L1213" s="100"/>
      <c r="M1213" s="115"/>
    </row>
    <row r="1214" spans="1:13">
      <c r="A1214" s="66">
        <v>5</v>
      </c>
      <c r="B1214" s="66">
        <v>2.4</v>
      </c>
      <c r="C1214" s="66"/>
      <c r="D1214" s="66">
        <v>0</v>
      </c>
      <c r="E1214" s="66">
        <v>0</v>
      </c>
      <c r="F1214" s="66">
        <f t="shared" si="14"/>
        <v>23</v>
      </c>
      <c r="G1214" s="92">
        <v>17584501.489999998</v>
      </c>
      <c r="H1214" s="92">
        <v>0</v>
      </c>
      <c r="I1214" s="92">
        <v>27786038.879999999</v>
      </c>
      <c r="J1214" s="92"/>
      <c r="K1214" s="87">
        <f t="shared" si="15"/>
        <v>10201537.390000001</v>
      </c>
      <c r="L1214" s="100"/>
      <c r="M1214" s="115"/>
    </row>
    <row r="1215" spans="1:13">
      <c r="A1215" s="66">
        <v>0</v>
      </c>
      <c r="B1215" s="66">
        <v>-2.4</v>
      </c>
      <c r="C1215" s="66"/>
      <c r="D1215" s="66">
        <v>-0.2</v>
      </c>
      <c r="E1215" s="66">
        <v>0.2</v>
      </c>
      <c r="F1215" s="66">
        <f t="shared" si="14"/>
        <v>24</v>
      </c>
      <c r="G1215" s="92">
        <v>12930389.82</v>
      </c>
      <c r="H1215" s="92">
        <v>0</v>
      </c>
      <c r="I1215" s="92">
        <v>22546034.829999998</v>
      </c>
      <c r="J1215" s="92"/>
      <c r="K1215" s="87">
        <f t="shared" si="15"/>
        <v>9615645.0099999979</v>
      </c>
      <c r="L1215" s="100"/>
      <c r="M1215" s="115"/>
    </row>
    <row r="1216" spans="1:13">
      <c r="A1216" s="66">
        <v>5</v>
      </c>
      <c r="B1216" s="66">
        <v>0</v>
      </c>
      <c r="C1216" s="66"/>
      <c r="D1216" s="66">
        <v>0.2</v>
      </c>
      <c r="E1216" s="66">
        <v>-0.2</v>
      </c>
      <c r="F1216" s="66">
        <f t="shared" si="14"/>
        <v>25</v>
      </c>
      <c r="G1216" s="92">
        <v>21052868.960000001</v>
      </c>
      <c r="H1216" s="92">
        <v>0</v>
      </c>
      <c r="I1216" s="92">
        <v>29394414.739999998</v>
      </c>
      <c r="J1216" s="92"/>
      <c r="K1216" s="87">
        <f t="shared" si="15"/>
        <v>8341545.7799999975</v>
      </c>
      <c r="L1216" s="100"/>
      <c r="M1216" s="115"/>
    </row>
    <row r="1217" spans="1:13">
      <c r="A1217" s="66">
        <v>5</v>
      </c>
      <c r="B1217" s="66">
        <v>2.4</v>
      </c>
      <c r="C1217" s="66"/>
      <c r="D1217" s="66">
        <v>0.2</v>
      </c>
      <c r="E1217" s="66">
        <v>0</v>
      </c>
      <c r="F1217" s="66">
        <f t="shared" si="14"/>
        <v>26</v>
      </c>
      <c r="G1217" s="92">
        <v>21160610.27</v>
      </c>
      <c r="H1217" s="92">
        <v>0</v>
      </c>
      <c r="I1217" s="92">
        <v>29394414.739999998</v>
      </c>
      <c r="J1217" s="92"/>
      <c r="K1217" s="87">
        <f t="shared" si="15"/>
        <v>8233804.4699999988</v>
      </c>
      <c r="L1217" s="100"/>
      <c r="M1217" s="115"/>
    </row>
    <row r="1218" spans="1:13">
      <c r="A1218" s="66">
        <v>5</v>
      </c>
      <c r="B1218" s="66">
        <v>2.4</v>
      </c>
      <c r="C1218" s="66"/>
      <c r="D1218" s="66">
        <v>0</v>
      </c>
      <c r="E1218" s="66">
        <v>-0.2</v>
      </c>
      <c r="F1218" s="66">
        <f t="shared" si="14"/>
        <v>27</v>
      </c>
      <c r="G1218" s="92">
        <v>19745967.690000001</v>
      </c>
      <c r="H1218" s="92">
        <v>0</v>
      </c>
      <c r="I1218" s="92">
        <v>27786038.879999999</v>
      </c>
      <c r="J1218" s="92"/>
      <c r="K1218" s="87">
        <f t="shared" si="15"/>
        <v>8040071.1899999976</v>
      </c>
      <c r="L1218" s="100"/>
      <c r="M1218" s="115"/>
    </row>
    <row r="1219" spans="1:13">
      <c r="A1219" s="66">
        <v>0</v>
      </c>
      <c r="B1219" s="66">
        <v>-2.4</v>
      </c>
      <c r="C1219" s="66"/>
      <c r="D1219" s="66">
        <v>-0.2</v>
      </c>
      <c r="E1219" s="66">
        <v>0</v>
      </c>
      <c r="F1219" s="66">
        <f t="shared" si="14"/>
        <v>28</v>
      </c>
      <c r="G1219" s="92">
        <v>14869598.82</v>
      </c>
      <c r="H1219" s="92">
        <v>0</v>
      </c>
      <c r="I1219" s="92">
        <v>22546034.829999998</v>
      </c>
      <c r="J1219" s="92"/>
      <c r="K1219" s="87">
        <f t="shared" si="15"/>
        <v>7676436.0099999979</v>
      </c>
      <c r="L1219" s="100"/>
      <c r="M1219" s="115"/>
    </row>
    <row r="1220" spans="1:13">
      <c r="A1220" s="66">
        <v>0</v>
      </c>
      <c r="B1220" s="66">
        <v>0</v>
      </c>
      <c r="C1220" s="66"/>
      <c r="D1220" s="66">
        <v>-0.2</v>
      </c>
      <c r="E1220" s="66">
        <v>0.2</v>
      </c>
      <c r="F1220" s="66">
        <f t="shared" si="14"/>
        <v>29</v>
      </c>
      <c r="G1220" s="92">
        <v>15160673.17</v>
      </c>
      <c r="H1220" s="92">
        <v>0</v>
      </c>
      <c r="I1220" s="92">
        <v>22546034.829999998</v>
      </c>
      <c r="J1220" s="92"/>
      <c r="K1220" s="87">
        <f t="shared" si="15"/>
        <v>7385361.6599999983</v>
      </c>
      <c r="L1220" s="100"/>
      <c r="M1220" s="115"/>
    </row>
    <row r="1221" spans="1:13">
      <c r="A1221" s="66">
        <v>0</v>
      </c>
      <c r="B1221" s="66">
        <v>-2.4</v>
      </c>
      <c r="C1221" s="66"/>
      <c r="D1221" s="66">
        <v>0</v>
      </c>
      <c r="E1221" s="66">
        <v>0.2</v>
      </c>
      <c r="F1221" s="66">
        <f t="shared" si="14"/>
        <v>30</v>
      </c>
      <c r="G1221" s="92">
        <v>16658644.17</v>
      </c>
      <c r="H1221" s="92">
        <v>0</v>
      </c>
      <c r="I1221" s="92">
        <v>23662647.309999999</v>
      </c>
      <c r="J1221" s="92"/>
      <c r="K1221" s="87">
        <f t="shared" si="15"/>
        <v>7004003.1399999987</v>
      </c>
      <c r="L1221" s="100"/>
      <c r="M1221" s="115"/>
    </row>
    <row r="1222" spans="1:13">
      <c r="A1222" s="66">
        <v>5</v>
      </c>
      <c r="B1222" s="66">
        <v>2.4</v>
      </c>
      <c r="C1222" s="66"/>
      <c r="D1222" s="66">
        <v>0.2</v>
      </c>
      <c r="E1222" s="66">
        <v>-0.2</v>
      </c>
      <c r="F1222" s="66">
        <f t="shared" si="14"/>
        <v>31</v>
      </c>
      <c r="G1222" s="92">
        <v>23182140.370000001</v>
      </c>
      <c r="H1222" s="92">
        <v>0</v>
      </c>
      <c r="I1222" s="92">
        <v>29394414.739999998</v>
      </c>
      <c r="J1222" s="92"/>
      <c r="K1222" s="87">
        <f t="shared" si="15"/>
        <v>6212274.3699999973</v>
      </c>
      <c r="L1222" s="100"/>
      <c r="M1222" s="115"/>
    </row>
    <row r="1223" spans="1:13">
      <c r="A1223" s="66">
        <v>0</v>
      </c>
      <c r="B1223" s="66">
        <v>-2.4</v>
      </c>
      <c r="C1223" s="66"/>
      <c r="D1223" s="66">
        <v>-0.2</v>
      </c>
      <c r="E1223" s="66">
        <v>-0.2</v>
      </c>
      <c r="F1223" s="66">
        <f t="shared" si="14"/>
        <v>32</v>
      </c>
      <c r="G1223" s="92">
        <v>16899926.809999999</v>
      </c>
      <c r="H1223" s="92">
        <v>0</v>
      </c>
      <c r="I1223" s="92">
        <v>22546034.829999998</v>
      </c>
      <c r="J1223" s="92"/>
      <c r="K1223" s="87">
        <f t="shared" si="15"/>
        <v>5646108.0199999996</v>
      </c>
      <c r="L1223" s="100"/>
      <c r="M1223" s="115"/>
    </row>
    <row r="1224" spans="1:13">
      <c r="A1224" s="66">
        <v>0</v>
      </c>
      <c r="B1224" s="66">
        <v>0</v>
      </c>
      <c r="C1224" s="66"/>
      <c r="D1224" s="66">
        <v>-0.2</v>
      </c>
      <c r="E1224" s="66">
        <v>0</v>
      </c>
      <c r="F1224" s="66">
        <f t="shared" si="14"/>
        <v>33</v>
      </c>
      <c r="G1224" s="92">
        <v>17427384.239999998</v>
      </c>
      <c r="H1224" s="92">
        <v>0</v>
      </c>
      <c r="I1224" s="92">
        <v>22546034.829999998</v>
      </c>
      <c r="J1224" s="92"/>
      <c r="K1224" s="87">
        <f t="shared" si="15"/>
        <v>5118650.59</v>
      </c>
      <c r="L1224" s="100"/>
      <c r="M1224" s="115"/>
    </row>
    <row r="1225" spans="1:13">
      <c r="A1225" s="66">
        <v>0</v>
      </c>
      <c r="B1225" s="66">
        <v>2.4</v>
      </c>
      <c r="C1225" s="66"/>
      <c r="D1225" s="66">
        <v>-0.2</v>
      </c>
      <c r="E1225" s="66">
        <v>0.2</v>
      </c>
      <c r="F1225" s="66">
        <f t="shared" si="14"/>
        <v>34</v>
      </c>
      <c r="G1225" s="92">
        <v>17523876.969999999</v>
      </c>
      <c r="H1225" s="92">
        <v>0</v>
      </c>
      <c r="I1225" s="92">
        <v>22546034.829999998</v>
      </c>
      <c r="J1225" s="92"/>
      <c r="K1225" s="87">
        <f t="shared" si="15"/>
        <v>5022157.8599999994</v>
      </c>
      <c r="L1225" s="100"/>
      <c r="M1225" s="115"/>
    </row>
    <row r="1226" spans="1:13">
      <c r="A1226" s="66">
        <v>0</v>
      </c>
      <c r="B1226" s="66">
        <v>-2.4</v>
      </c>
      <c r="C1226" s="66"/>
      <c r="D1226" s="66">
        <v>0</v>
      </c>
      <c r="E1226" s="66">
        <v>0</v>
      </c>
      <c r="F1226" s="66">
        <f t="shared" si="14"/>
        <v>35</v>
      </c>
      <c r="G1226" s="92">
        <v>18849896.510000002</v>
      </c>
      <c r="H1226" s="92">
        <v>0</v>
      </c>
      <c r="I1226" s="92">
        <v>23662647.309999999</v>
      </c>
      <c r="J1226" s="92"/>
      <c r="K1226" s="87">
        <f t="shared" si="15"/>
        <v>4812750.799999997</v>
      </c>
      <c r="L1226" s="100"/>
      <c r="M1226" s="115"/>
    </row>
    <row r="1227" spans="1:13">
      <c r="A1227" s="66">
        <v>0</v>
      </c>
      <c r="B1227" s="66">
        <v>0</v>
      </c>
      <c r="C1227" s="66"/>
      <c r="D1227" s="66">
        <v>0</v>
      </c>
      <c r="E1227" s="66">
        <v>0.2</v>
      </c>
      <c r="F1227" s="66">
        <f t="shared" si="14"/>
        <v>36</v>
      </c>
      <c r="G1227" s="92">
        <v>18863867.93</v>
      </c>
      <c r="H1227" s="92">
        <v>0</v>
      </c>
      <c r="I1227" s="92">
        <v>23662647.309999999</v>
      </c>
      <c r="J1227" s="92"/>
      <c r="K1227" s="87">
        <f t="shared" si="15"/>
        <v>4798779.379999999</v>
      </c>
      <c r="L1227" s="100"/>
      <c r="M1227" s="115"/>
    </row>
    <row r="1228" spans="1:13">
      <c r="A1228" s="66">
        <v>0</v>
      </c>
      <c r="B1228" s="66">
        <v>-2.4</v>
      </c>
      <c r="C1228" s="66"/>
      <c r="D1228" s="66">
        <v>0.2</v>
      </c>
      <c r="E1228" s="66">
        <v>0.2</v>
      </c>
      <c r="F1228" s="66">
        <f t="shared" si="14"/>
        <v>37</v>
      </c>
      <c r="G1228" s="92">
        <v>20285873.5</v>
      </c>
      <c r="H1228" s="92">
        <v>0</v>
      </c>
      <c r="I1228" s="92">
        <v>25008729.399999999</v>
      </c>
      <c r="J1228" s="92"/>
      <c r="K1228" s="87">
        <f t="shared" si="15"/>
        <v>4722855.8999999985</v>
      </c>
      <c r="L1228" s="100"/>
      <c r="M1228" s="115"/>
    </row>
    <row r="1229" spans="1:13">
      <c r="A1229" s="66">
        <v>0</v>
      </c>
      <c r="B1229" s="66">
        <v>0</v>
      </c>
      <c r="C1229" s="66"/>
      <c r="D1229" s="66">
        <v>-0.2</v>
      </c>
      <c r="E1229" s="66">
        <v>-0.2</v>
      </c>
      <c r="F1229" s="66">
        <f t="shared" si="14"/>
        <v>38</v>
      </c>
      <c r="G1229" s="92">
        <v>19765937.640000001</v>
      </c>
      <c r="H1229" s="92">
        <v>0</v>
      </c>
      <c r="I1229" s="92">
        <v>22546034.829999998</v>
      </c>
      <c r="J1229" s="92"/>
      <c r="K1229" s="87">
        <f t="shared" si="15"/>
        <v>2780097.1899999976</v>
      </c>
      <c r="L1229" s="100"/>
      <c r="M1229" s="115"/>
    </row>
    <row r="1230" spans="1:13">
      <c r="A1230" s="66">
        <v>0</v>
      </c>
      <c r="B1230" s="66">
        <v>-2.4</v>
      </c>
      <c r="C1230" s="66"/>
      <c r="D1230" s="66">
        <v>0</v>
      </c>
      <c r="E1230" s="66">
        <v>-0.2</v>
      </c>
      <c r="F1230" s="66">
        <f t="shared" si="14"/>
        <v>39</v>
      </c>
      <c r="G1230" s="92">
        <v>20925467.530000001</v>
      </c>
      <c r="H1230" s="92">
        <v>0</v>
      </c>
      <c r="I1230" s="92">
        <v>23662647.309999999</v>
      </c>
      <c r="J1230" s="92"/>
      <c r="K1230" s="87">
        <f t="shared" si="15"/>
        <v>2737179.7799999975</v>
      </c>
      <c r="L1230" s="100"/>
      <c r="M1230" s="115"/>
    </row>
    <row r="1231" spans="1:13">
      <c r="A1231" s="66">
        <v>0</v>
      </c>
      <c r="B1231" s="66">
        <v>0</v>
      </c>
      <c r="C1231" s="66"/>
      <c r="D1231" s="66">
        <v>0.2</v>
      </c>
      <c r="E1231" s="66">
        <v>0.2</v>
      </c>
      <c r="F1231" s="66">
        <f t="shared" si="14"/>
        <v>40</v>
      </c>
      <c r="G1231" s="92">
        <v>22370995.82</v>
      </c>
      <c r="H1231" s="92">
        <v>0</v>
      </c>
      <c r="I1231" s="92">
        <v>25008729.399999999</v>
      </c>
      <c r="J1231" s="92"/>
      <c r="K1231" s="87">
        <f t="shared" si="15"/>
        <v>2637733.5799999982</v>
      </c>
      <c r="L1231" s="100"/>
      <c r="M1231" s="115"/>
    </row>
    <row r="1232" spans="1:13">
      <c r="A1232" s="66">
        <v>0</v>
      </c>
      <c r="B1232" s="66">
        <v>-2.4</v>
      </c>
      <c r="C1232" s="66"/>
      <c r="D1232" s="66">
        <v>0.2</v>
      </c>
      <c r="E1232" s="66">
        <v>0</v>
      </c>
      <c r="F1232" s="66">
        <f t="shared" si="14"/>
        <v>41</v>
      </c>
      <c r="G1232" s="92">
        <v>22441274.960000001</v>
      </c>
      <c r="H1232" s="92">
        <v>0</v>
      </c>
      <c r="I1232" s="92">
        <v>25008729.399999999</v>
      </c>
      <c r="J1232" s="92"/>
      <c r="K1232" s="87">
        <f t="shared" si="15"/>
        <v>2567454.4399999976</v>
      </c>
      <c r="L1232" s="100"/>
      <c r="M1232" s="115"/>
    </row>
    <row r="1233" spans="1:13">
      <c r="A1233" s="66">
        <v>0</v>
      </c>
      <c r="B1233" s="66">
        <v>2.4</v>
      </c>
      <c r="C1233" s="66"/>
      <c r="D1233" s="66">
        <v>0</v>
      </c>
      <c r="E1233" s="66">
        <v>0.2</v>
      </c>
      <c r="F1233" s="66">
        <f t="shared" si="14"/>
        <v>42</v>
      </c>
      <c r="G1233" s="92">
        <v>21146016.07</v>
      </c>
      <c r="H1233" s="92">
        <v>0</v>
      </c>
      <c r="I1233" s="92">
        <v>23662647.309999999</v>
      </c>
      <c r="J1233" s="92"/>
      <c r="K1233" s="87">
        <f t="shared" si="15"/>
        <v>2516631.2399999984</v>
      </c>
      <c r="L1233" s="100"/>
      <c r="M1233" s="115"/>
    </row>
    <row r="1234" spans="1:13">
      <c r="A1234" s="66">
        <v>0</v>
      </c>
      <c r="B1234" s="66">
        <v>0</v>
      </c>
      <c r="C1234" s="66"/>
      <c r="D1234" s="66">
        <v>0</v>
      </c>
      <c r="E1234" s="66">
        <v>0</v>
      </c>
      <c r="F1234" s="66">
        <f t="shared" si="14"/>
        <v>43</v>
      </c>
      <c r="G1234" s="92">
        <v>21281608.739999998</v>
      </c>
      <c r="H1234" s="92">
        <v>1</v>
      </c>
      <c r="I1234" s="92">
        <v>23662647.309999999</v>
      </c>
      <c r="J1234" s="92"/>
      <c r="K1234" s="87">
        <f t="shared" si="15"/>
        <v>2381038.5700000003</v>
      </c>
      <c r="L1234" s="100"/>
      <c r="M1234" s="115"/>
    </row>
    <row r="1235" spans="1:13">
      <c r="A1235" s="66">
        <v>0</v>
      </c>
      <c r="B1235" s="66">
        <v>2.4</v>
      </c>
      <c r="C1235" s="66"/>
      <c r="D1235" s="66">
        <v>-0.2</v>
      </c>
      <c r="E1235" s="66">
        <v>0</v>
      </c>
      <c r="F1235" s="66">
        <f t="shared" si="14"/>
        <v>44</v>
      </c>
      <c r="G1235" s="92">
        <v>20191360.420000002</v>
      </c>
      <c r="H1235" s="92">
        <v>0</v>
      </c>
      <c r="I1235" s="92">
        <v>22546034.829999998</v>
      </c>
      <c r="J1235" s="92"/>
      <c r="K1235" s="87">
        <f t="shared" si="15"/>
        <v>2354674.4099999964</v>
      </c>
      <c r="L1235" s="100"/>
      <c r="M1235" s="115"/>
    </row>
    <row r="1236" spans="1:13">
      <c r="A1236" s="66">
        <v>0</v>
      </c>
      <c r="B1236" s="66">
        <v>-2.4</v>
      </c>
      <c r="C1236" s="66"/>
      <c r="D1236" s="66">
        <v>0.2</v>
      </c>
      <c r="E1236" s="66">
        <v>-0.2</v>
      </c>
      <c r="F1236" s="66">
        <f t="shared" si="14"/>
        <v>45</v>
      </c>
      <c r="G1236" s="92">
        <v>24298774.780000001</v>
      </c>
      <c r="H1236" s="92">
        <v>0</v>
      </c>
      <c r="I1236" s="92">
        <v>25008729.399999999</v>
      </c>
      <c r="J1236" s="92"/>
      <c r="K1236" s="87">
        <f t="shared" si="15"/>
        <v>709954.61999999732</v>
      </c>
      <c r="L1236" s="100"/>
      <c r="M1236" s="115"/>
    </row>
    <row r="1237" spans="1:13">
      <c r="A1237" s="66">
        <v>0</v>
      </c>
      <c r="B1237" s="66">
        <v>2.4</v>
      </c>
      <c r="C1237" s="66"/>
      <c r="D1237" s="66">
        <v>0.2</v>
      </c>
      <c r="E1237" s="66">
        <v>0.2</v>
      </c>
      <c r="F1237" s="66">
        <f t="shared" si="14"/>
        <v>46</v>
      </c>
      <c r="G1237" s="92">
        <v>24502328.530000001</v>
      </c>
      <c r="H1237" s="92">
        <v>0</v>
      </c>
      <c r="I1237" s="92">
        <v>25008729.399999999</v>
      </c>
      <c r="J1237" s="92"/>
      <c r="K1237" s="87">
        <f t="shared" si="15"/>
        <v>506400.86999999732</v>
      </c>
      <c r="L1237" s="100"/>
      <c r="M1237" s="115"/>
    </row>
    <row r="1238" spans="1:13">
      <c r="A1238" s="66">
        <v>0</v>
      </c>
      <c r="B1238" s="66">
        <v>0</v>
      </c>
      <c r="C1238" s="66"/>
      <c r="D1238" s="66">
        <v>0.2</v>
      </c>
      <c r="E1238" s="66">
        <v>0</v>
      </c>
      <c r="F1238" s="66">
        <f t="shared" si="14"/>
        <v>47</v>
      </c>
      <c r="G1238" s="92">
        <v>24656282.379999999</v>
      </c>
      <c r="H1238" s="92">
        <v>0</v>
      </c>
      <c r="I1238" s="92">
        <v>25008729.399999999</v>
      </c>
      <c r="J1238" s="92"/>
      <c r="K1238" s="87">
        <f t="shared" si="15"/>
        <v>352447.01999999955</v>
      </c>
      <c r="L1238" s="100"/>
      <c r="M1238" s="115"/>
    </row>
    <row r="1239" spans="1:13">
      <c r="A1239" s="66">
        <v>0</v>
      </c>
      <c r="B1239" s="66">
        <v>0</v>
      </c>
      <c r="C1239" s="66"/>
      <c r="D1239" s="66">
        <v>0</v>
      </c>
      <c r="E1239" s="66">
        <v>-0.2</v>
      </c>
      <c r="F1239" s="66">
        <f t="shared" si="14"/>
        <v>48</v>
      </c>
      <c r="G1239" s="92">
        <v>23502595.41</v>
      </c>
      <c r="H1239" s="92">
        <v>0</v>
      </c>
      <c r="I1239" s="92">
        <v>23662647.309999999</v>
      </c>
      <c r="J1239" s="92"/>
      <c r="K1239" s="87">
        <f t="shared" si="15"/>
        <v>160051.89999999851</v>
      </c>
      <c r="L1239" s="100"/>
      <c r="M1239" s="115"/>
    </row>
    <row r="1240" spans="1:13">
      <c r="A1240" s="66">
        <v>0</v>
      </c>
      <c r="B1240" s="66">
        <v>2.4</v>
      </c>
      <c r="C1240" s="66"/>
      <c r="D1240" s="66">
        <v>0</v>
      </c>
      <c r="E1240" s="66">
        <v>0</v>
      </c>
      <c r="F1240" s="66">
        <f t="shared" si="14"/>
        <v>49</v>
      </c>
      <c r="G1240" s="92">
        <v>23799821.210000001</v>
      </c>
      <c r="H1240" s="92">
        <v>0</v>
      </c>
      <c r="I1240" s="92">
        <v>23662647.309999999</v>
      </c>
      <c r="J1240" s="92"/>
      <c r="K1240" s="87">
        <f t="shared" si="15"/>
        <v>-137173.90000000224</v>
      </c>
      <c r="L1240" s="100"/>
      <c r="M1240" s="115"/>
    </row>
    <row r="1241" spans="1:13">
      <c r="A1241" s="66">
        <v>0</v>
      </c>
      <c r="B1241" s="66">
        <v>2.4</v>
      </c>
      <c r="C1241" s="66"/>
      <c r="D1241" s="66">
        <v>-0.2</v>
      </c>
      <c r="E1241" s="66">
        <v>-0.2</v>
      </c>
      <c r="F1241" s="66">
        <f t="shared" si="14"/>
        <v>50</v>
      </c>
      <c r="G1241" s="92">
        <v>22798294.710000001</v>
      </c>
      <c r="H1241" s="92">
        <v>0</v>
      </c>
      <c r="I1241" s="92">
        <v>22546034.829999998</v>
      </c>
      <c r="J1241" s="92"/>
      <c r="K1241" s="87">
        <f t="shared" si="15"/>
        <v>-252259.88000000268</v>
      </c>
      <c r="L1241" s="100"/>
      <c r="M1241" s="115"/>
    </row>
    <row r="1242" spans="1:13">
      <c r="A1242" s="66">
        <v>-5</v>
      </c>
      <c r="B1242" s="66">
        <v>-2.4</v>
      </c>
      <c r="C1242" s="66"/>
      <c r="D1242" s="66">
        <v>-0.2</v>
      </c>
      <c r="E1242" s="66">
        <v>0.2</v>
      </c>
      <c r="F1242" s="66">
        <f t="shared" si="14"/>
        <v>51</v>
      </c>
      <c r="G1242" s="92">
        <v>19718923.640000001</v>
      </c>
      <c r="H1242" s="92">
        <v>0</v>
      </c>
      <c r="I1242" s="92">
        <v>19401858.109999999</v>
      </c>
      <c r="J1242" s="92"/>
      <c r="K1242" s="87">
        <f t="shared" si="15"/>
        <v>-317065.53000000119</v>
      </c>
      <c r="L1242" s="100"/>
      <c r="M1242" s="115"/>
    </row>
    <row r="1243" spans="1:13">
      <c r="A1243" s="66">
        <v>0</v>
      </c>
      <c r="B1243" s="66">
        <v>0</v>
      </c>
      <c r="C1243" s="66"/>
      <c r="D1243" s="66">
        <v>0.2</v>
      </c>
      <c r="E1243" s="66">
        <v>-0.2</v>
      </c>
      <c r="F1243" s="66">
        <f t="shared" si="14"/>
        <v>52</v>
      </c>
      <c r="G1243" s="92">
        <v>26581785.350000001</v>
      </c>
      <c r="H1243" s="92">
        <v>0</v>
      </c>
      <c r="I1243" s="92">
        <v>25008729.399999999</v>
      </c>
      <c r="J1243" s="92"/>
      <c r="K1243" s="87">
        <f t="shared" si="15"/>
        <v>-1573055.950000003</v>
      </c>
      <c r="L1243" s="100"/>
      <c r="M1243" s="115"/>
    </row>
    <row r="1244" spans="1:13">
      <c r="A1244" s="66">
        <v>0</v>
      </c>
      <c r="B1244" s="66">
        <v>2.4</v>
      </c>
      <c r="C1244" s="66"/>
      <c r="D1244" s="66">
        <v>0.2</v>
      </c>
      <c r="E1244" s="66">
        <v>0</v>
      </c>
      <c r="F1244" s="66">
        <f t="shared" si="14"/>
        <v>53</v>
      </c>
      <c r="G1244" s="92">
        <v>26900288.899999999</v>
      </c>
      <c r="H1244" s="92">
        <v>0</v>
      </c>
      <c r="I1244" s="92">
        <v>25008729.399999999</v>
      </c>
      <c r="J1244" s="92"/>
      <c r="K1244" s="87">
        <f t="shared" si="15"/>
        <v>-1891559.5</v>
      </c>
      <c r="L1244" s="100"/>
      <c r="M1244" s="115"/>
    </row>
    <row r="1245" spans="1:13">
      <c r="A1245" s="66">
        <v>0</v>
      </c>
      <c r="B1245" s="66">
        <v>2.4</v>
      </c>
      <c r="C1245" s="66"/>
      <c r="D1245" s="66">
        <v>0</v>
      </c>
      <c r="E1245" s="66">
        <v>-0.2</v>
      </c>
      <c r="F1245" s="66">
        <f t="shared" si="14"/>
        <v>54</v>
      </c>
      <c r="G1245" s="92">
        <v>26131345.07</v>
      </c>
      <c r="H1245" s="92">
        <v>0</v>
      </c>
      <c r="I1245" s="92">
        <v>23662647.309999999</v>
      </c>
      <c r="J1245" s="92"/>
      <c r="K1245" s="87">
        <f t="shared" si="15"/>
        <v>-2468697.7600000016</v>
      </c>
      <c r="L1245" s="100"/>
      <c r="M1245" s="115"/>
    </row>
    <row r="1246" spans="1:13">
      <c r="A1246" s="66">
        <v>-5</v>
      </c>
      <c r="B1246" s="66">
        <v>-2.4</v>
      </c>
      <c r="C1246" s="66"/>
      <c r="D1246" s="66">
        <v>-0.2</v>
      </c>
      <c r="E1246" s="66">
        <v>0</v>
      </c>
      <c r="F1246" s="66">
        <f>F1245+1</f>
        <v>55</v>
      </c>
      <c r="G1246" s="92">
        <v>22392224.710000001</v>
      </c>
      <c r="H1246" s="92">
        <v>0</v>
      </c>
      <c r="I1246" s="92">
        <v>19401858.109999999</v>
      </c>
      <c r="J1246" s="92"/>
      <c r="K1246" s="87">
        <f t="shared" si="15"/>
        <v>-2990366.6000000015</v>
      </c>
      <c r="L1246" s="100"/>
      <c r="M1246" s="115"/>
    </row>
    <row r="1247" spans="1:13">
      <c r="A1247" s="66">
        <v>-5</v>
      </c>
      <c r="B1247" s="66">
        <v>-2.4</v>
      </c>
      <c r="C1247" s="66"/>
      <c r="D1247" s="66">
        <v>0</v>
      </c>
      <c r="E1247" s="66">
        <v>0.2</v>
      </c>
      <c r="F1247" s="66">
        <f>F1246+1</f>
        <v>56</v>
      </c>
      <c r="G1247" s="92">
        <v>23330523.379999999</v>
      </c>
      <c r="H1247" s="92">
        <v>0</v>
      </c>
      <c r="I1247" s="92">
        <v>20292826.039999999</v>
      </c>
      <c r="J1247" s="92"/>
      <c r="K1247" s="87">
        <f t="shared" si="15"/>
        <v>-3037697.34</v>
      </c>
      <c r="L1247" s="100"/>
      <c r="M1247" s="115"/>
    </row>
    <row r="1248" spans="1:13">
      <c r="A1248" s="66">
        <v>-5</v>
      </c>
      <c r="B1248" s="66">
        <v>0</v>
      </c>
      <c r="C1248" s="66"/>
      <c r="D1248" s="66">
        <v>-0.2</v>
      </c>
      <c r="E1248" s="66">
        <v>0.2</v>
      </c>
      <c r="F1248" s="66">
        <f>F1247+1</f>
        <v>57</v>
      </c>
      <c r="G1248" s="92">
        <v>22662359.600000001</v>
      </c>
      <c r="H1248" s="92">
        <v>0</v>
      </c>
      <c r="I1248" s="92">
        <v>19401858.109999999</v>
      </c>
      <c r="J1248" s="92"/>
      <c r="K1248" s="87">
        <f t="shared" si="15"/>
        <v>-3260501.4900000021</v>
      </c>
      <c r="L1248" s="100"/>
      <c r="M1248" s="115"/>
    </row>
    <row r="1249" spans="1:13">
      <c r="A1249" s="66">
        <v>0</v>
      </c>
      <c r="B1249" s="66">
        <v>2.4</v>
      </c>
      <c r="C1249" s="66"/>
      <c r="D1249" s="66">
        <v>0.2</v>
      </c>
      <c r="E1249" s="66">
        <v>-0.2</v>
      </c>
      <c r="F1249" s="66">
        <f>F1248+1</f>
        <v>58</v>
      </c>
      <c r="G1249" s="92">
        <v>28875422.379999999</v>
      </c>
      <c r="H1249" s="92">
        <v>0</v>
      </c>
      <c r="I1249" s="92">
        <v>25008729.399999999</v>
      </c>
      <c r="J1249" s="92"/>
      <c r="K1249" s="87">
        <f t="shared" si="15"/>
        <v>-3866692.9800000004</v>
      </c>
      <c r="L1249" s="100"/>
      <c r="M1249" s="115"/>
    </row>
    <row r="1250" spans="1:13">
      <c r="A1250" s="66">
        <v>-5</v>
      </c>
      <c r="B1250" s="66">
        <v>-2.4</v>
      </c>
      <c r="C1250" s="66"/>
      <c r="D1250" s="66">
        <v>0.2</v>
      </c>
      <c r="E1250" s="66">
        <v>0.2</v>
      </c>
      <c r="F1250" s="66">
        <f>F1249+1</f>
        <v>59</v>
      </c>
      <c r="G1250" s="92">
        <v>26563263.77</v>
      </c>
      <c r="H1250" s="92">
        <v>0</v>
      </c>
      <c r="I1250" s="92">
        <v>21388754.030000001</v>
      </c>
      <c r="J1250" s="92"/>
      <c r="K1250" s="87">
        <f t="shared" si="15"/>
        <v>-5174509.7399999984</v>
      </c>
      <c r="L1250" s="100"/>
      <c r="M1250" s="115"/>
    </row>
    <row r="1251" spans="1:13">
      <c r="A1251" s="66">
        <v>-5</v>
      </c>
      <c r="B1251" s="66">
        <v>-2.4</v>
      </c>
      <c r="C1251" s="66"/>
      <c r="D1251" s="90">
        <v>-0.2</v>
      </c>
      <c r="E1251" s="90">
        <v>-0.2</v>
      </c>
      <c r="F1251" s="66">
        <v>1</v>
      </c>
      <c r="G1251" s="105">
        <v>24843896.27</v>
      </c>
      <c r="H1251" s="92">
        <v>0</v>
      </c>
      <c r="I1251" s="92">
        <v>19401858.109999999</v>
      </c>
      <c r="J1251" s="92"/>
      <c r="K1251" s="87">
        <f t="shared" si="15"/>
        <v>-5442038.1600000001</v>
      </c>
      <c r="L1251" s="100"/>
      <c r="M1251" s="115"/>
    </row>
    <row r="1252" spans="1:13">
      <c r="A1252" s="66">
        <v>-5</v>
      </c>
      <c r="B1252" s="66">
        <v>-2.4</v>
      </c>
      <c r="C1252" s="66"/>
      <c r="D1252" s="66">
        <v>0</v>
      </c>
      <c r="E1252" s="66">
        <v>0</v>
      </c>
      <c r="F1252" s="66">
        <f t="shared" ref="F1252:F1272" si="16">F1251+1</f>
        <v>2</v>
      </c>
      <c r="G1252" s="92">
        <v>25803949.41</v>
      </c>
      <c r="H1252" s="92">
        <v>0</v>
      </c>
      <c r="I1252" s="92">
        <v>20292826.039999999</v>
      </c>
      <c r="J1252" s="92"/>
      <c r="K1252" s="87">
        <f t="shared" si="15"/>
        <v>-5511123.370000001</v>
      </c>
      <c r="L1252" s="100"/>
      <c r="M1252" s="115"/>
    </row>
    <row r="1253" spans="1:13">
      <c r="A1253" s="66">
        <v>-5</v>
      </c>
      <c r="B1253" s="66">
        <v>0</v>
      </c>
      <c r="C1253" s="66"/>
      <c r="D1253" s="66">
        <v>0</v>
      </c>
      <c r="E1253" s="66">
        <v>0.2</v>
      </c>
      <c r="F1253" s="66">
        <f t="shared" si="16"/>
        <v>3</v>
      </c>
      <c r="G1253" s="92">
        <v>25952915.43</v>
      </c>
      <c r="H1253" s="92">
        <v>0</v>
      </c>
      <c r="I1253" s="92">
        <v>20292826.039999999</v>
      </c>
      <c r="J1253" s="92"/>
      <c r="K1253" s="87">
        <f t="shared" si="15"/>
        <v>-5660089.3900000006</v>
      </c>
      <c r="L1253" s="100"/>
      <c r="M1253" s="115"/>
    </row>
    <row r="1254" spans="1:13">
      <c r="A1254" s="66">
        <v>-5</v>
      </c>
      <c r="B1254" s="66">
        <v>0</v>
      </c>
      <c r="C1254" s="66"/>
      <c r="D1254" s="66">
        <v>-0.2</v>
      </c>
      <c r="E1254" s="66">
        <v>0</v>
      </c>
      <c r="F1254" s="66">
        <f t="shared" si="16"/>
        <v>4</v>
      </c>
      <c r="G1254" s="92">
        <v>25625519.73</v>
      </c>
      <c r="H1254" s="92">
        <v>0</v>
      </c>
      <c r="I1254" s="92">
        <v>19401858.109999999</v>
      </c>
      <c r="J1254" s="92"/>
      <c r="K1254" s="87">
        <f t="shared" si="15"/>
        <v>-6223661.620000001</v>
      </c>
      <c r="L1254" s="100"/>
      <c r="M1254" s="115"/>
    </row>
    <row r="1255" spans="1:13">
      <c r="A1255" s="66">
        <v>-5</v>
      </c>
      <c r="B1255" s="66">
        <v>2.4</v>
      </c>
      <c r="C1255" s="66"/>
      <c r="D1255" s="66">
        <v>-0.2</v>
      </c>
      <c r="E1255" s="66">
        <v>0.2</v>
      </c>
      <c r="F1255" s="66">
        <f t="shared" si="16"/>
        <v>5</v>
      </c>
      <c r="G1255" s="92">
        <v>25678581</v>
      </c>
      <c r="H1255" s="92">
        <v>0</v>
      </c>
      <c r="I1255" s="92">
        <v>19401858.109999999</v>
      </c>
      <c r="J1255" s="92"/>
      <c r="K1255" s="87">
        <f t="shared" si="15"/>
        <v>-6276722.8900000006</v>
      </c>
      <c r="L1255" s="100"/>
      <c r="M1255" s="115"/>
    </row>
    <row r="1256" spans="1:13">
      <c r="A1256" s="66">
        <v>-5</v>
      </c>
      <c r="B1256" s="66">
        <v>-2.4</v>
      </c>
      <c r="C1256" s="66"/>
      <c r="D1256" s="66">
        <v>0.2</v>
      </c>
      <c r="E1256" s="66">
        <v>0</v>
      </c>
      <c r="F1256" s="66">
        <f t="shared" si="16"/>
        <v>6</v>
      </c>
      <c r="G1256" s="92">
        <v>28718839.59</v>
      </c>
      <c r="H1256" s="92">
        <v>0</v>
      </c>
      <c r="I1256" s="92">
        <v>21388754.030000001</v>
      </c>
      <c r="J1256" s="92"/>
      <c r="K1256" s="87">
        <f t="shared" si="15"/>
        <v>-7330085.5599999987</v>
      </c>
      <c r="L1256" s="100"/>
      <c r="M1256" s="115"/>
    </row>
    <row r="1257" spans="1:13">
      <c r="A1257" s="66">
        <v>-5</v>
      </c>
      <c r="B1257" s="66">
        <v>0</v>
      </c>
      <c r="C1257" s="66"/>
      <c r="D1257" s="66">
        <v>0.2</v>
      </c>
      <c r="E1257" s="66">
        <v>0.2</v>
      </c>
      <c r="F1257" s="66">
        <f t="shared" si="16"/>
        <v>7</v>
      </c>
      <c r="G1257" s="92">
        <v>28886850.73</v>
      </c>
      <c r="H1257" s="92">
        <v>0</v>
      </c>
      <c r="I1257" s="92">
        <v>21388754.030000001</v>
      </c>
      <c r="J1257" s="92"/>
      <c r="K1257" s="87">
        <f t="shared" si="15"/>
        <v>-7498096.6999999993</v>
      </c>
      <c r="L1257" s="100"/>
      <c r="M1257" s="115"/>
    </row>
    <row r="1258" spans="1:13">
      <c r="A1258" s="66">
        <v>-5</v>
      </c>
      <c r="B1258" s="66">
        <v>-2.4</v>
      </c>
      <c r="C1258" s="66"/>
      <c r="D1258" s="66">
        <v>0</v>
      </c>
      <c r="E1258" s="66">
        <v>-0.2</v>
      </c>
      <c r="F1258" s="66">
        <f t="shared" si="16"/>
        <v>8</v>
      </c>
      <c r="G1258" s="92">
        <v>27887017.109999999</v>
      </c>
      <c r="H1258" s="92">
        <v>0</v>
      </c>
      <c r="I1258" s="92">
        <v>20292826.039999999</v>
      </c>
      <c r="J1258" s="92"/>
      <c r="K1258" s="87">
        <f t="shared" ref="K1258:K1272" si="17">I1258-G1258</f>
        <v>-7594191.0700000003</v>
      </c>
      <c r="L1258" s="100"/>
      <c r="M1258" s="115"/>
    </row>
    <row r="1259" spans="1:13">
      <c r="A1259" s="66">
        <v>-5</v>
      </c>
      <c r="B1259" s="66">
        <v>0</v>
      </c>
      <c r="C1259" s="66"/>
      <c r="D1259" s="66">
        <v>0</v>
      </c>
      <c r="E1259" s="66">
        <v>0</v>
      </c>
      <c r="F1259" s="66">
        <f t="shared" si="16"/>
        <v>9</v>
      </c>
      <c r="G1259" s="92">
        <v>28591643.09</v>
      </c>
      <c r="H1259" s="92">
        <v>0</v>
      </c>
      <c r="I1259" s="92">
        <v>20292826.039999999</v>
      </c>
      <c r="J1259" s="92"/>
      <c r="K1259" s="87">
        <f t="shared" si="17"/>
        <v>-8298817.0500000007</v>
      </c>
      <c r="L1259" s="100"/>
      <c r="M1259" s="115"/>
    </row>
    <row r="1260" spans="1:13">
      <c r="A1260" s="66">
        <v>-5</v>
      </c>
      <c r="B1260" s="66">
        <v>2.4</v>
      </c>
      <c r="C1260" s="66"/>
      <c r="D1260" s="66">
        <v>0</v>
      </c>
      <c r="E1260" s="66">
        <v>0.2</v>
      </c>
      <c r="F1260" s="66">
        <f t="shared" si="16"/>
        <v>10</v>
      </c>
      <c r="G1260" s="92">
        <v>28633252.460000001</v>
      </c>
      <c r="H1260" s="92">
        <v>0</v>
      </c>
      <c r="I1260" s="92">
        <v>20292826.039999999</v>
      </c>
      <c r="J1260" s="92"/>
      <c r="K1260" s="87">
        <f t="shared" si="17"/>
        <v>-8340426.4200000018</v>
      </c>
      <c r="L1260" s="100"/>
      <c r="M1260" s="115"/>
    </row>
    <row r="1261" spans="1:13">
      <c r="A1261" s="66">
        <v>-5</v>
      </c>
      <c r="B1261" s="66">
        <v>0</v>
      </c>
      <c r="C1261" s="66"/>
      <c r="D1261" s="66">
        <v>-0.2</v>
      </c>
      <c r="E1261" s="66">
        <v>-0.2</v>
      </c>
      <c r="F1261" s="66">
        <f t="shared" si="16"/>
        <v>11</v>
      </c>
      <c r="G1261" s="92">
        <v>28252038.550000001</v>
      </c>
      <c r="H1261" s="92">
        <v>0</v>
      </c>
      <c r="I1261" s="92">
        <v>19401858.109999999</v>
      </c>
      <c r="J1261" s="92"/>
      <c r="K1261" s="87">
        <f t="shared" si="17"/>
        <v>-8850180.4400000013</v>
      </c>
      <c r="L1261" s="100"/>
      <c r="M1261" s="115"/>
    </row>
    <row r="1262" spans="1:13">
      <c r="A1262" s="66">
        <v>-5</v>
      </c>
      <c r="B1262" s="66">
        <v>-2.4</v>
      </c>
      <c r="C1262" s="66"/>
      <c r="D1262" s="66">
        <v>0.2</v>
      </c>
      <c r="E1262" s="66">
        <v>-0.2</v>
      </c>
      <c r="F1262" s="66">
        <f t="shared" si="16"/>
        <v>12</v>
      </c>
      <c r="G1262" s="92">
        <v>30412670.77</v>
      </c>
      <c r="H1262" s="92">
        <v>0</v>
      </c>
      <c r="I1262" s="92">
        <v>21388754.030000001</v>
      </c>
      <c r="J1262" s="92"/>
      <c r="K1262" s="87">
        <f t="shared" si="17"/>
        <v>-9023916.7399999984</v>
      </c>
      <c r="L1262" s="100"/>
      <c r="M1262" s="115"/>
    </row>
    <row r="1263" spans="1:13">
      <c r="A1263" s="66">
        <v>-5</v>
      </c>
      <c r="B1263" s="66">
        <v>2.4</v>
      </c>
      <c r="C1263" s="66"/>
      <c r="D1263" s="66">
        <v>-0.2</v>
      </c>
      <c r="E1263" s="66">
        <v>0</v>
      </c>
      <c r="F1263" s="66">
        <f t="shared" si="16"/>
        <v>13</v>
      </c>
      <c r="G1263" s="92">
        <v>28968515.879999999</v>
      </c>
      <c r="H1263" s="92">
        <v>0</v>
      </c>
      <c r="I1263" s="92">
        <v>19401858.109999999</v>
      </c>
      <c r="J1263" s="92"/>
      <c r="K1263" s="87">
        <f t="shared" si="17"/>
        <v>-9566657.7699999996</v>
      </c>
      <c r="L1263" s="100"/>
      <c r="M1263" s="115"/>
    </row>
    <row r="1264" spans="1:13">
      <c r="A1264" s="66">
        <v>-5</v>
      </c>
      <c r="B1264" s="66">
        <v>0</v>
      </c>
      <c r="C1264" s="66"/>
      <c r="D1264" s="66">
        <v>0.2</v>
      </c>
      <c r="E1264" s="66">
        <v>0</v>
      </c>
      <c r="F1264" s="66">
        <f t="shared" si="16"/>
        <v>14</v>
      </c>
      <c r="G1264" s="92">
        <v>31121548.82</v>
      </c>
      <c r="H1264" s="92">
        <v>0</v>
      </c>
      <c r="I1264" s="92">
        <v>21388754.030000001</v>
      </c>
      <c r="J1264" s="92"/>
      <c r="K1264" s="87">
        <f t="shared" si="17"/>
        <v>-9732794.7899999991</v>
      </c>
      <c r="L1264" s="100"/>
      <c r="M1264" s="115"/>
    </row>
    <row r="1265" spans="1:13">
      <c r="A1265" s="66">
        <v>-5</v>
      </c>
      <c r="B1265" s="66">
        <v>2.4</v>
      </c>
      <c r="C1265" s="66"/>
      <c r="D1265" s="66">
        <v>0.2</v>
      </c>
      <c r="E1265" s="66">
        <v>0.2</v>
      </c>
      <c r="F1265" s="66">
        <f t="shared" si="16"/>
        <v>15</v>
      </c>
      <c r="G1265" s="92">
        <v>31228222.140000001</v>
      </c>
      <c r="H1265" s="92">
        <v>0</v>
      </c>
      <c r="I1265" s="92">
        <v>21388754.030000001</v>
      </c>
      <c r="J1265" s="92"/>
      <c r="K1265" s="87">
        <f t="shared" si="17"/>
        <v>-9839468.1099999994</v>
      </c>
      <c r="L1265" s="100"/>
      <c r="M1265" s="115"/>
    </row>
    <row r="1266" spans="1:13">
      <c r="A1266" s="66">
        <v>-5</v>
      </c>
      <c r="B1266" s="66">
        <v>0</v>
      </c>
      <c r="C1266" s="66"/>
      <c r="D1266" s="66">
        <v>0</v>
      </c>
      <c r="E1266" s="66">
        <v>-0.2</v>
      </c>
      <c r="F1266" s="66">
        <f t="shared" si="16"/>
        <v>16</v>
      </c>
      <c r="G1266" s="92">
        <v>30736805.370000001</v>
      </c>
      <c r="H1266" s="92">
        <v>0</v>
      </c>
      <c r="I1266" s="92">
        <v>20292826.039999999</v>
      </c>
      <c r="J1266" s="92"/>
      <c r="K1266" s="87">
        <f t="shared" si="17"/>
        <v>-10443979.330000002</v>
      </c>
      <c r="L1266" s="100"/>
      <c r="M1266" s="115"/>
    </row>
    <row r="1267" spans="1:13">
      <c r="A1267" s="66">
        <v>-5</v>
      </c>
      <c r="B1267" s="66">
        <v>2.4</v>
      </c>
      <c r="C1267" s="66"/>
      <c r="D1267" s="66">
        <v>0</v>
      </c>
      <c r="E1267" s="66">
        <v>0</v>
      </c>
      <c r="F1267" s="66">
        <f t="shared" si="16"/>
        <v>17</v>
      </c>
      <c r="G1267" s="92">
        <v>31424794.34</v>
      </c>
      <c r="H1267" s="92">
        <v>0</v>
      </c>
      <c r="I1267" s="92">
        <v>20292826.039999999</v>
      </c>
      <c r="J1267" s="92"/>
      <c r="K1267" s="87">
        <f t="shared" si="17"/>
        <v>-11131968.300000001</v>
      </c>
      <c r="L1267" s="100"/>
      <c r="M1267" s="115"/>
    </row>
    <row r="1268" spans="1:13">
      <c r="A1268" s="66">
        <v>-5</v>
      </c>
      <c r="B1268" s="66">
        <v>0</v>
      </c>
      <c r="C1268" s="66"/>
      <c r="D1268" s="66">
        <v>0.2</v>
      </c>
      <c r="E1268" s="66">
        <v>-0.2</v>
      </c>
      <c r="F1268" s="66">
        <f t="shared" si="16"/>
        <v>18</v>
      </c>
      <c r="G1268" s="92">
        <v>32824547.760000002</v>
      </c>
      <c r="H1268" s="92">
        <v>0</v>
      </c>
      <c r="I1268" s="92">
        <v>21388754.030000001</v>
      </c>
      <c r="J1268" s="92"/>
      <c r="K1268" s="87">
        <f t="shared" si="17"/>
        <v>-11435793.73</v>
      </c>
      <c r="L1268" s="100"/>
      <c r="M1268" s="115"/>
    </row>
    <row r="1269" spans="1:13">
      <c r="A1269" s="66">
        <v>-5</v>
      </c>
      <c r="B1269" s="66">
        <v>2.4</v>
      </c>
      <c r="C1269" s="66"/>
      <c r="D1269" s="66">
        <v>0.2</v>
      </c>
      <c r="E1269" s="66">
        <v>0</v>
      </c>
      <c r="F1269" s="66">
        <f t="shared" si="16"/>
        <v>19</v>
      </c>
      <c r="G1269" s="92">
        <v>33518783.629999999</v>
      </c>
      <c r="H1269" s="92">
        <v>0</v>
      </c>
      <c r="I1269" s="92">
        <v>21388754.030000001</v>
      </c>
      <c r="J1269" s="92"/>
      <c r="K1269" s="87">
        <f t="shared" si="17"/>
        <v>-12130029.599999998</v>
      </c>
      <c r="L1269" s="100"/>
      <c r="M1269" s="115"/>
    </row>
    <row r="1270" spans="1:13">
      <c r="A1270" s="66">
        <v>-5</v>
      </c>
      <c r="B1270" s="66">
        <v>2.4</v>
      </c>
      <c r="C1270" s="66"/>
      <c r="D1270" s="66">
        <v>-0.2</v>
      </c>
      <c r="E1270" s="66">
        <v>-0.2</v>
      </c>
      <c r="F1270" s="66">
        <f t="shared" si="16"/>
        <v>20</v>
      </c>
      <c r="G1270" s="92">
        <v>31773773.890000001</v>
      </c>
      <c r="H1270" s="92">
        <v>0</v>
      </c>
      <c r="I1270" s="92">
        <v>19401858.109999999</v>
      </c>
      <c r="J1270" s="92"/>
      <c r="K1270" s="87">
        <f t="shared" si="17"/>
        <v>-12371915.780000001</v>
      </c>
      <c r="L1270" s="100"/>
      <c r="M1270" s="115"/>
    </row>
    <row r="1271" spans="1:13">
      <c r="A1271" s="66">
        <v>-5</v>
      </c>
      <c r="B1271" s="66">
        <v>2.4</v>
      </c>
      <c r="C1271" s="66"/>
      <c r="D1271" s="66">
        <v>0</v>
      </c>
      <c r="E1271" s="66">
        <v>-0.2</v>
      </c>
      <c r="F1271" s="66">
        <f t="shared" si="16"/>
        <v>21</v>
      </c>
      <c r="G1271" s="92">
        <v>33613293.640000001</v>
      </c>
      <c r="H1271" s="92">
        <v>0</v>
      </c>
      <c r="I1271" s="92">
        <v>20292826.039999999</v>
      </c>
      <c r="J1271" s="92"/>
      <c r="K1271" s="87">
        <f t="shared" si="17"/>
        <v>-13320467.600000001</v>
      </c>
      <c r="L1271" s="100"/>
      <c r="M1271" s="115"/>
    </row>
    <row r="1272" spans="1:13">
      <c r="A1272" s="66">
        <v>-5</v>
      </c>
      <c r="B1272" s="66">
        <v>2.4</v>
      </c>
      <c r="C1272" s="66"/>
      <c r="D1272" s="66">
        <v>0.2</v>
      </c>
      <c r="E1272" s="66">
        <v>-0.2</v>
      </c>
      <c r="F1272" s="66">
        <f t="shared" si="16"/>
        <v>22</v>
      </c>
      <c r="G1272" s="92">
        <v>35219792.460000001</v>
      </c>
      <c r="H1272" s="92">
        <v>0</v>
      </c>
      <c r="I1272" s="92">
        <v>21388754.030000001</v>
      </c>
      <c r="J1272" s="92"/>
      <c r="K1272" s="87">
        <f t="shared" si="17"/>
        <v>-13831038.43</v>
      </c>
      <c r="L1272" s="100"/>
      <c r="M1272" s="115"/>
    </row>
  </sheetData>
  <pageMargins left="0.75" right="0.75" top="1" bottom="1" header="0.5" footer="0.5"/>
  <pageSetup scale="1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Button 8">
              <controlPr defaultSize="0" print="0" autoFill="0" autoPict="0" macro="[0]!Alex.SimpleScenario">
                <anchor moveWithCells="1" sizeWithCells="1">
                  <from>
                    <xdr:col>7</xdr:col>
                    <xdr:colOff>662940</xdr:colOff>
                    <xdr:row>6</xdr:row>
                    <xdr:rowOff>137160</xdr:rowOff>
                  </from>
                  <to>
                    <xdr:col>8</xdr:col>
                    <xdr:colOff>419100</xdr:colOff>
                    <xdr:row>10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AR2009"/>
  <sheetViews>
    <sheetView workbookViewId="0">
      <selection activeCell="N7" sqref="N7"/>
    </sheetView>
  </sheetViews>
  <sheetFormatPr defaultColWidth="9.109375" defaultRowHeight="10.199999999999999"/>
  <cols>
    <col min="1" max="1" width="5.88671875" style="73" customWidth="1"/>
    <col min="2" max="2" width="9.109375" style="1"/>
    <col min="3" max="3" width="8.5546875" style="1" customWidth="1"/>
    <col min="4" max="4" width="10.6640625" style="1" bestFit="1" customWidth="1"/>
    <col min="5" max="5" width="9.88671875" style="1" bestFit="1" customWidth="1"/>
    <col min="6" max="6" width="12.44140625" style="1" customWidth="1"/>
    <col min="7" max="7" width="9.109375" style="275"/>
    <col min="8" max="8" width="7" style="1" customWidth="1"/>
    <col min="9" max="9" width="3.109375" style="1" customWidth="1"/>
    <col min="10" max="11" width="9.109375" style="1"/>
    <col min="12" max="12" width="2.6640625" style="1" customWidth="1"/>
    <col min="13" max="14" width="9.109375" style="1"/>
    <col min="15" max="15" width="3.33203125" style="1" customWidth="1"/>
    <col min="16" max="16" width="9.109375" style="1"/>
    <col min="17" max="17" width="2.88671875" style="1" customWidth="1"/>
    <col min="18" max="18" width="9.109375" style="1"/>
    <col min="19" max="19" width="3.88671875" style="1" customWidth="1"/>
    <col min="20" max="20" width="2.6640625" style="1" customWidth="1"/>
    <col min="21" max="21" width="5.109375" style="1" customWidth="1"/>
    <col min="22" max="24" width="9.109375" style="1"/>
    <col min="25" max="25" width="6.5546875" style="1" customWidth="1"/>
    <col min="26" max="27" width="9.33203125" style="1" bestFit="1" customWidth="1"/>
    <col min="28" max="28" width="10.33203125" style="1" bestFit="1" customWidth="1"/>
    <col min="29" max="29" width="10.33203125" style="1" customWidth="1"/>
    <col min="30" max="30" width="4.109375" style="1" customWidth="1"/>
    <col min="31" max="31" width="12.44140625" style="308" customWidth="1"/>
    <col min="32" max="32" width="12" style="1" bestFit="1" customWidth="1"/>
    <col min="33" max="33" width="15.5546875" style="1" customWidth="1"/>
    <col min="34" max="34" width="18" style="138" bestFit="1" customWidth="1"/>
    <col min="35" max="35" width="9.5546875" style="1" customWidth="1"/>
    <col min="36" max="36" width="11.44140625" style="1" customWidth="1"/>
    <col min="37" max="38" width="9.109375" style="1"/>
    <col min="39" max="40" width="9.109375" style="66"/>
    <col min="41" max="16384" width="9.109375" style="1"/>
  </cols>
  <sheetData>
    <row r="1" spans="1:44">
      <c r="AF1" s="140" t="s">
        <v>21</v>
      </c>
      <c r="AG1" s="139"/>
      <c r="AH1" s="147"/>
      <c r="AM1" s="1"/>
      <c r="AN1" s="1"/>
    </row>
    <row r="2" spans="1:44">
      <c r="AG2" s="146"/>
      <c r="AH2" s="144"/>
      <c r="AJ2" s="152" t="s">
        <v>174</v>
      </c>
      <c r="AK2" s="152" t="s">
        <v>290</v>
      </c>
      <c r="AL2" s="9"/>
      <c r="AM2" s="11"/>
      <c r="AN2" s="11"/>
      <c r="AO2" s="11"/>
      <c r="AP2" s="153"/>
      <c r="AQ2" s="153"/>
      <c r="AR2" s="153"/>
    </row>
    <row r="3" spans="1:44">
      <c r="B3" s="117" t="s">
        <v>136</v>
      </c>
      <c r="AG3" s="141"/>
      <c r="AH3" s="141"/>
      <c r="AM3" s="1"/>
      <c r="AN3" s="1"/>
    </row>
    <row r="4" spans="1:44">
      <c r="B4" s="117" t="s">
        <v>135</v>
      </c>
      <c r="AE4" s="308" t="s">
        <v>159</v>
      </c>
      <c r="AF4" s="68"/>
      <c r="AG4" s="157"/>
      <c r="AH4" s="156"/>
      <c r="AI4" s="68"/>
      <c r="AJ4" s="68"/>
      <c r="AK4" s="158"/>
      <c r="AL4" s="68"/>
      <c r="AM4" s="1"/>
      <c r="AN4" s="1"/>
    </row>
    <row r="5" spans="1:44" ht="10.8" thickBot="1">
      <c r="B5" s="1">
        <f ca="1">TreeDepth</f>
        <v>23</v>
      </c>
      <c r="P5" s="117" t="s">
        <v>156</v>
      </c>
      <c r="R5" s="117" t="s">
        <v>157</v>
      </c>
      <c r="V5" s="1" t="s">
        <v>158</v>
      </c>
      <c r="W5" s="117"/>
      <c r="X5" s="117"/>
      <c r="Y5" s="374" t="s">
        <v>294</v>
      </c>
      <c r="Z5" s="374"/>
      <c r="AA5" s="374"/>
      <c r="AB5" s="374"/>
      <c r="AC5" s="117"/>
      <c r="AF5" s="151"/>
      <c r="AG5" s="68"/>
      <c r="AH5" s="159"/>
      <c r="AI5" s="68"/>
      <c r="AJ5" s="68"/>
      <c r="AK5" s="68"/>
      <c r="AL5" s="68"/>
      <c r="AM5" s="1"/>
      <c r="AN5" s="1"/>
    </row>
    <row r="6" spans="1:44">
      <c r="B6" s="117" t="s">
        <v>135</v>
      </c>
      <c r="C6" s="1" t="s">
        <v>309</v>
      </c>
      <c r="E6" s="117" t="s">
        <v>137</v>
      </c>
      <c r="G6" s="279" t="s">
        <v>152</v>
      </c>
      <c r="H6" s="117" t="s">
        <v>337</v>
      </c>
      <c r="J6" s="117" t="s">
        <v>153</v>
      </c>
      <c r="K6" s="117" t="s">
        <v>154</v>
      </c>
      <c r="L6" s="117"/>
      <c r="M6" s="117"/>
      <c r="N6" s="117" t="s">
        <v>46</v>
      </c>
      <c r="P6" s="1">
        <f ca="1">E11</f>
        <v>23</v>
      </c>
      <c r="R6" s="1">
        <f t="array" ref="R6:R18">Dispatchmonths(Calculation!Y7:Y18)</f>
        <v>8</v>
      </c>
      <c r="S6" s="1">
        <f>R6</f>
        <v>8</v>
      </c>
      <c r="T6" s="117"/>
      <c r="Y6" s="316"/>
      <c r="Z6" s="47" t="s">
        <v>295</v>
      </c>
      <c r="AA6" s="47" t="s">
        <v>297</v>
      </c>
      <c r="AB6" s="317" t="s">
        <v>296</v>
      </c>
      <c r="AD6" s="1">
        <v>1</v>
      </c>
      <c r="AE6" s="322">
        <f t="array" aca="1" ref="AE6:AE517" ca="1">_xll.XCMPDaily(OFFSET($E$7, 0,0, 20,1),OFFSET($B$7,0,0,TreeDepth,1), OFFSET($K$7, 0,0, TreeDepth, 1),OFFSET($G$7, 0, 0, TreeDepth, 1), OFFSET($J$7,0,0, TreeDepth, 1), OFFSET($P$7, 0,0,nu_strike, 1), OFFSET($N$8, 0,0, no_strike, 1), OFFSET($S$6,0,0,E23+1,1), OFFSET($W$7,0,0,E12*E13, 1), OFFSET($Z$7, 0, 0, TreeDepth, 1),OFFSET($AA$7, 0, 0, TreeDepth, 1),OFFSET($AB$7, 0, 0, TreeDepth, 1),OFFSET($H$7, 0,0,TreeDepth,1))</f>
        <v>2976132.3278220631</v>
      </c>
      <c r="AF6" s="156" t="s">
        <v>288</v>
      </c>
      <c r="AG6" s="160"/>
      <c r="AH6" s="151"/>
      <c r="AI6" s="68"/>
      <c r="AJ6" s="68"/>
      <c r="AK6" s="158"/>
      <c r="AL6" s="68"/>
      <c r="AM6" s="1"/>
      <c r="AN6" s="1"/>
    </row>
    <row r="7" spans="1:44">
      <c r="A7" s="73">
        <v>1</v>
      </c>
      <c r="B7" s="1">
        <f ca="1">IF(A7&lt;=$B$5,Data!L8,"")</f>
        <v>0</v>
      </c>
      <c r="C7" s="1">
        <f ca="1">IF(A7&lt;=$B$5,DayInfo!F5,"")</f>
        <v>31</v>
      </c>
      <c r="D7" s="1" t="s">
        <v>138</v>
      </c>
      <c r="E7" s="1">
        <f ca="1">(Calculation!C8-Calculation!C6)/365.25</f>
        <v>1.9164955509924708</v>
      </c>
      <c r="F7" s="1">
        <v>1.998631074606434</v>
      </c>
      <c r="G7" s="275">
        <f ca="1">IF(A7&lt;=$B$5, Data!O8,"")</f>
        <v>1.5658352403749252</v>
      </c>
      <c r="H7" s="118">
        <f ca="1">IF(A7&lt;=$B$5, Data!P8,"")</f>
        <v>1.87900228844991</v>
      </c>
      <c r="J7" s="1">
        <f ca="1">IF(A7&lt;=$B$5,Data!E8,"")</f>
        <v>6.7946741398870011E-2</v>
      </c>
      <c r="K7" s="1">
        <f ca="1">IF(A7&lt;=$B$5,Data!B8,"")</f>
        <v>29.249998092651367</v>
      </c>
      <c r="M7" s="117" t="s">
        <v>155</v>
      </c>
      <c r="N7" s="1">
        <f ca="1">Calcndebt(E16, E17, E9, E10, E15)</f>
        <v>1</v>
      </c>
      <c r="P7" s="1">
        <f ca="1">IF(A7&lt;=$P$6,Data!D8,"")</f>
        <v>55</v>
      </c>
      <c r="R7" s="1">
        <v>2</v>
      </c>
      <c r="S7" s="1">
        <f t="shared" ref="S7:S18" si="0">R7</f>
        <v>2</v>
      </c>
      <c r="T7" s="117"/>
      <c r="U7" s="1">
        <v>1</v>
      </c>
      <c r="V7" s="61">
        <f t="array" aca="1" ref="V7:V726" ca="1">Scalars($E$11, $E$17, $E$13,$E$12, OFFSET(Scalars!$C$8,0,0,24,12))</f>
        <v>1.3759999999999999</v>
      </c>
      <c r="W7" s="119">
        <f ca="1">V7</f>
        <v>1.3759999999999999</v>
      </c>
      <c r="X7" s="119"/>
      <c r="Y7" s="314">
        <v>1</v>
      </c>
      <c r="Z7" s="318">
        <f ca="1">IF(A7&lt;=$B$5, OldData!O8,"")</f>
        <v>1.5580797155473143</v>
      </c>
      <c r="AA7" s="318">
        <f ca="1">IF(A7&lt;=$B$5,OldData!E8,"")</f>
        <v>6.7846741398869995E-2</v>
      </c>
      <c r="AB7" s="319">
        <f ca="1">IF(A7&lt;=$B$5,OldData!B8,"")</f>
        <v>29.259998092651301</v>
      </c>
      <c r="AC7" s="120"/>
      <c r="AD7" s="1">
        <f>AD6+1</f>
        <v>2</v>
      </c>
      <c r="AE7" s="322">
        <f ca="1"/>
        <v>799489.58402415249</v>
      </c>
      <c r="AF7" s="156" t="s">
        <v>289</v>
      </c>
      <c r="AG7" s="160"/>
      <c r="AH7" s="151"/>
      <c r="AI7" s="68"/>
      <c r="AJ7" s="68"/>
      <c r="AK7" s="158"/>
      <c r="AL7" s="68"/>
      <c r="AM7" s="1"/>
      <c r="AN7" s="1"/>
    </row>
    <row r="8" spans="1:44">
      <c r="A8" s="73">
        <f>1+A7</f>
        <v>2</v>
      </c>
      <c r="B8" s="1">
        <f ca="1">IF(A8&lt;=$B$5,Data!L9,"")</f>
        <v>8.4873374401095145E-2</v>
      </c>
      <c r="C8" s="1">
        <f ca="1">IF(A8&lt;=$B$5,DayInfo!F6,"")</f>
        <v>31</v>
      </c>
      <c r="D8" s="1" t="s">
        <v>139</v>
      </c>
      <c r="E8" s="120">
        <f ca="1">Calculation!U6</f>
        <v>14</v>
      </c>
      <c r="F8" s="120">
        <v>14</v>
      </c>
      <c r="G8" s="275">
        <f ca="1">IF(A8&lt;=$B$5, Data!O9,"")</f>
        <v>1.2340826281233013</v>
      </c>
      <c r="H8" s="118">
        <f ca="1">IF(A8&lt;=$B$5, Data!P9,"")</f>
        <v>1.4808991537479614</v>
      </c>
      <c r="J8" s="1">
        <f ca="1">IF(A8&lt;=$B$5,Data!E9,"")</f>
        <v>6.9384076867962996E-2</v>
      </c>
      <c r="K8" s="308">
        <f ca="1">IF(A8&lt;=$B$5,Data!B9,"")</f>
        <v>35.5</v>
      </c>
      <c r="M8" s="117"/>
      <c r="N8" s="120">
        <f ca="1">IF(A7&lt;=$N$7,Data!G8,"")</f>
        <v>7600</v>
      </c>
      <c r="P8" s="1">
        <f ca="1">IF(A8&lt;=$P$6,Data!D9,"")</f>
        <v>55</v>
      </c>
      <c r="R8" s="1">
        <v>3</v>
      </c>
      <c r="S8" s="1">
        <f t="shared" si="0"/>
        <v>3</v>
      </c>
      <c r="T8" s="117"/>
      <c r="U8" s="1">
        <f>1+U7</f>
        <v>2</v>
      </c>
      <c r="V8" s="61">
        <f ca="1"/>
        <v>1.0615000000000001</v>
      </c>
      <c r="W8" s="119">
        <f t="shared" ref="W8:W71" ca="1" si="1">V8</f>
        <v>1.0615000000000001</v>
      </c>
      <c r="X8" s="119"/>
      <c r="Y8" s="314">
        <f>1+Y7</f>
        <v>2</v>
      </c>
      <c r="Z8" s="318">
        <f ca="1">IF(A8&lt;=$B$5, OldData!O9,"")</f>
        <v>1.2348544394409984</v>
      </c>
      <c r="AA8" s="318">
        <f ca="1">IF(A8&lt;=$B$5,OldData!E9,"")</f>
        <v>6.9374076867963E-2</v>
      </c>
      <c r="AB8" s="319">
        <f ca="1">IF(A8&lt;=$B$5,OldData!B9,"")</f>
        <v>35.49</v>
      </c>
      <c r="AC8" s="120"/>
      <c r="AD8" s="1">
        <f t="shared" ref="AD8:AD71" si="2">AD7+1</f>
        <v>3</v>
      </c>
      <c r="AE8" s="322">
        <f ca="1"/>
        <v>2974817.1370039256</v>
      </c>
      <c r="AF8" s="156" t="s">
        <v>298</v>
      </c>
      <c r="AG8" s="119"/>
      <c r="AH8" s="151"/>
      <c r="AI8" s="68"/>
      <c r="AJ8" s="68"/>
      <c r="AK8" s="158"/>
      <c r="AL8" s="68"/>
      <c r="AM8" s="1"/>
      <c r="AN8" s="1"/>
    </row>
    <row r="9" spans="1:44">
      <c r="A9" s="73">
        <f t="shared" ref="A9:A72" si="3">1+A8</f>
        <v>3</v>
      </c>
      <c r="B9" s="1">
        <f ca="1">IF(A9&lt;=$B$5,Data!L10,"")</f>
        <v>0.16974674880219029</v>
      </c>
      <c r="C9" s="1">
        <f ca="1">IF(A9&lt;=$B$5,DayInfo!F7,"")</f>
        <v>28</v>
      </c>
      <c r="D9" s="1" t="s">
        <v>140</v>
      </c>
      <c r="E9" s="120">
        <f ca="1">Calculation!W6</f>
        <v>10</v>
      </c>
      <c r="F9" s="120">
        <v>11</v>
      </c>
      <c r="G9" s="275">
        <f ca="1">IF(A9&lt;=$B$5, Data!O10,"")</f>
        <v>1.0137307334790635</v>
      </c>
      <c r="H9" s="118">
        <f ca="1">IF(A9&lt;=$B$5, Data!P10,"")</f>
        <v>1.2164768801748762</v>
      </c>
      <c r="J9" s="1">
        <f ca="1">IF(A9&lt;=$B$5,Data!E10,"")</f>
        <v>6.9159843599809021E-2</v>
      </c>
      <c r="K9" s="308">
        <f ca="1">IF(A9&lt;=$B$5,Data!B10,"")</f>
        <v>35.5</v>
      </c>
      <c r="M9" s="117"/>
      <c r="N9" s="120" t="str">
        <f ca="1">IF(A8&lt;=$N$7,Data!G9,"")</f>
        <v/>
      </c>
      <c r="P9" s="1">
        <f ca="1">IF(A9&lt;=$P$6,Data!D10,"")</f>
        <v>55</v>
      </c>
      <c r="R9" s="1">
        <v>5</v>
      </c>
      <c r="S9" s="1">
        <f t="shared" si="0"/>
        <v>5</v>
      </c>
      <c r="T9" s="117"/>
      <c r="U9" s="1">
        <f t="shared" ref="U9:U72" si="4">1+U8</f>
        <v>3</v>
      </c>
      <c r="V9" s="61">
        <f ca="1"/>
        <v>1.1326000000000001</v>
      </c>
      <c r="W9" s="119">
        <f t="shared" ca="1" si="1"/>
        <v>1.1326000000000001</v>
      </c>
      <c r="X9" s="119"/>
      <c r="Y9" s="314">
        <f t="shared" ref="Y9:Y72" si="5">1+Y8</f>
        <v>3</v>
      </c>
      <c r="Z9" s="318">
        <f ca="1">IF(A9&lt;=$B$5, OldData!O10,"")</f>
        <v>1.0140558884142366</v>
      </c>
      <c r="AA9" s="318">
        <f ca="1">IF(A9&lt;=$B$5,OldData!E10,"")</f>
        <v>6.9259843599808996E-2</v>
      </c>
      <c r="AB9" s="319">
        <f ca="1">IF(A9&lt;=$B$5,OldData!B10,"")</f>
        <v>35.51</v>
      </c>
      <c r="AD9" s="1">
        <f t="shared" si="2"/>
        <v>4</v>
      </c>
      <c r="AE9" s="322">
        <f ca="1"/>
        <v>796831.02173767611</v>
      </c>
      <c r="AF9" s="156" t="s">
        <v>299</v>
      </c>
      <c r="AG9" s="323"/>
      <c r="AH9" s="151"/>
      <c r="AI9" s="68"/>
      <c r="AJ9" s="151"/>
      <c r="AK9" s="68"/>
      <c r="AL9" s="68"/>
      <c r="AM9" s="1"/>
      <c r="AN9" s="1"/>
    </row>
    <row r="10" spans="1:44" ht="10.8" thickBot="1">
      <c r="A10" s="73">
        <f t="shared" si="3"/>
        <v>4</v>
      </c>
      <c r="B10" s="1">
        <f ca="1">IF(A10&lt;=$B$5,Data!L11,"")</f>
        <v>0.24640657084188911</v>
      </c>
      <c r="C10" s="1">
        <f ca="1">IF(A10&lt;=$B$5,DayInfo!F8,"")</f>
        <v>31</v>
      </c>
      <c r="D10" s="1" t="s">
        <v>141</v>
      </c>
      <c r="E10" s="120">
        <f ca="1">Calculation!W5</f>
        <v>11</v>
      </c>
      <c r="F10" s="120">
        <v>12</v>
      </c>
      <c r="G10" s="275">
        <f ca="1">IF(A10&lt;=$B$5, Data!O11,"")</f>
        <v>0.75864940060839581</v>
      </c>
      <c r="H10" s="118">
        <f ca="1">IF(A10&lt;=$B$5, Data!P11,"")</f>
        <v>0.9103792807300749</v>
      </c>
      <c r="J10" s="1">
        <f ca="1">IF(A10&lt;=$B$5,Data!E11,"")</f>
        <v>6.8947172504962004E-2</v>
      </c>
      <c r="K10" s="308">
        <f ca="1">IF(A10&lt;=$B$5,Data!B11,"")</f>
        <v>31.25</v>
      </c>
      <c r="M10" s="117"/>
      <c r="N10" s="120" t="str">
        <f ca="1">IF(A9&lt;=$N$7,Data!G10,"")</f>
        <v/>
      </c>
      <c r="P10" s="1">
        <f ca="1">IF(A10&lt;=$P$6,Data!D11,"")</f>
        <v>55</v>
      </c>
      <c r="R10" s="1">
        <v>6</v>
      </c>
      <c r="S10" s="1">
        <f t="shared" si="0"/>
        <v>6</v>
      </c>
      <c r="T10" s="117"/>
      <c r="U10" s="1">
        <f t="shared" si="4"/>
        <v>4</v>
      </c>
      <c r="V10" s="61">
        <f ca="1"/>
        <v>1.1291</v>
      </c>
      <c r="W10" s="119">
        <f t="shared" ca="1" si="1"/>
        <v>1.1291</v>
      </c>
      <c r="X10" s="119"/>
      <c r="Y10" s="314">
        <f t="shared" si="5"/>
        <v>4</v>
      </c>
      <c r="Z10" s="318">
        <f ca="1">IF(A10&lt;=$B$5, OldData!O11,"")</f>
        <v>0.76165851643119831</v>
      </c>
      <c r="AA10" s="318">
        <f ca="1">IF(A10&lt;=$B$5,OldData!E11,"")</f>
        <v>6.8948172504962005E-2</v>
      </c>
      <c r="AB10" s="319">
        <f ca="1">IF(A10&lt;=$B$5,OldData!B11,"")</f>
        <v>31.251000000000001</v>
      </c>
      <c r="AD10" s="1">
        <f t="shared" si="2"/>
        <v>5</v>
      </c>
      <c r="AE10" s="322">
        <f ca="1"/>
        <v>1682.0362783678574</v>
      </c>
      <c r="AF10" s="117" t="s">
        <v>327</v>
      </c>
      <c r="AG10" s="160"/>
      <c r="AH10" s="151"/>
      <c r="AI10" s="68"/>
      <c r="AJ10" s="151"/>
      <c r="AK10" s="68"/>
      <c r="AL10" s="68"/>
      <c r="AM10" s="1"/>
      <c r="AN10" s="1"/>
    </row>
    <row r="11" spans="1:44">
      <c r="A11" s="73">
        <f t="shared" si="3"/>
        <v>5</v>
      </c>
      <c r="B11" s="1">
        <f ca="1">IF(A11&lt;=$B$5,Data!L12,"")</f>
        <v>0.33127994524298426</v>
      </c>
      <c r="C11" s="1">
        <f ca="1">IF(A11&lt;=$B$5,DayInfo!F9,"")</f>
        <v>30</v>
      </c>
      <c r="D11" s="1" t="s">
        <v>142</v>
      </c>
      <c r="E11" s="1">
        <f ca="1">B5</f>
        <v>23</v>
      </c>
      <c r="F11" s="1">
        <v>24</v>
      </c>
      <c r="G11" s="275">
        <f ca="1">IF(A11&lt;=$B$5, Data!O12,"")</f>
        <v>0.67304928044245727</v>
      </c>
      <c r="H11" s="118">
        <f ca="1">IF(A11&lt;=$B$5, Data!P12,"")</f>
        <v>0.80765913653094867</v>
      </c>
      <c r="J11" s="1">
        <f ca="1">IF(A11&lt;=$B$5,Data!E12,"")</f>
        <v>6.8749384739725014E-2</v>
      </c>
      <c r="K11" s="308">
        <f ca="1">IF(A11&lt;=$B$5,Data!B12,"")</f>
        <v>31.25</v>
      </c>
      <c r="N11" s="120" t="str">
        <f ca="1">IF(A10&lt;=$N$7,Data!G11,"")</f>
        <v/>
      </c>
      <c r="P11" s="1">
        <f ca="1">IF(A11&lt;=$P$6,Data!D12,"")</f>
        <v>55</v>
      </c>
      <c r="R11" s="1">
        <v>7</v>
      </c>
      <c r="S11" s="1">
        <f t="shared" si="0"/>
        <v>7</v>
      </c>
      <c r="T11" s="117"/>
      <c r="U11" s="1">
        <f t="shared" si="4"/>
        <v>5</v>
      </c>
      <c r="V11" s="61">
        <f ca="1"/>
        <v>1.1227</v>
      </c>
      <c r="W11" s="119">
        <f t="shared" ca="1" si="1"/>
        <v>1.1227</v>
      </c>
      <c r="X11" s="119"/>
      <c r="Y11" s="314">
        <f t="shared" si="5"/>
        <v>5</v>
      </c>
      <c r="Z11" s="318">
        <f ca="1">IF(A11&lt;=$B$5, OldData!O12,"")</f>
        <v>0.67554997761843938</v>
      </c>
      <c r="AA11" s="318">
        <f ca="1">IF(A11&lt;=$B$5,OldData!E12,"")</f>
        <v>6.8739384739725004E-2</v>
      </c>
      <c r="AB11" s="319">
        <f ca="1">IF(A11&lt;=$B$5,OldData!B12,"")</f>
        <v>31.251000000000001</v>
      </c>
      <c r="AD11" s="1">
        <f t="shared" si="2"/>
        <v>6</v>
      </c>
      <c r="AE11" s="309">
        <f ca="1"/>
        <v>-423.13527544415956</v>
      </c>
      <c r="AF11" s="156" t="s">
        <v>291</v>
      </c>
      <c r="AG11" s="160"/>
      <c r="AH11" s="151"/>
      <c r="AI11" s="68"/>
      <c r="AJ11" s="151"/>
      <c r="AK11" s="68"/>
      <c r="AL11" s="352" t="s">
        <v>291</v>
      </c>
      <c r="AM11" s="149" t="s">
        <v>292</v>
      </c>
      <c r="AN11" s="149" t="s">
        <v>293</v>
      </c>
      <c r="AO11" s="353" t="s">
        <v>287</v>
      </c>
      <c r="AP11" s="354" t="s">
        <v>314</v>
      </c>
    </row>
    <row r="12" spans="1:44">
      <c r="A12" s="73">
        <f t="shared" si="3"/>
        <v>6</v>
      </c>
      <c r="B12" s="1">
        <f ca="1">IF(A12&lt;=$B$5,Data!L13,"")</f>
        <v>0.4134154688569473</v>
      </c>
      <c r="C12" s="1">
        <f ca="1">IF(A12&lt;=$B$5,DayInfo!F10,"")</f>
        <v>31</v>
      </c>
      <c r="D12" s="1" t="s">
        <v>143</v>
      </c>
      <c r="E12" s="1">
        <f>IF(Calculation!V10=1,24,16)</f>
        <v>16</v>
      </c>
      <c r="F12" s="1">
        <v>16</v>
      </c>
      <c r="G12" s="275">
        <f ca="1">IF(A12&lt;=$B$5, Data!O13,"")</f>
        <v>0.681509255297988</v>
      </c>
      <c r="H12" s="118">
        <f ca="1">IF(A12&lt;=$B$5, Data!P13,"")</f>
        <v>0.81781110635758558</v>
      </c>
      <c r="J12" s="1">
        <f ca="1">IF(A12&lt;=$B$5,Data!E13,"")</f>
        <v>6.8515237685152997E-2</v>
      </c>
      <c r="K12" s="308">
        <f ca="1">IF(A12&lt;=$B$5,Data!B13,"")</f>
        <v>43.25</v>
      </c>
      <c r="M12" s="117"/>
      <c r="N12" s="120" t="str">
        <f ca="1">IF(A11&lt;=$N$7,Data!G12,"")</f>
        <v/>
      </c>
      <c r="P12" s="1">
        <f ca="1">IF(A12&lt;=$P$6,Data!D13,"")</f>
        <v>55</v>
      </c>
      <c r="R12" s="1">
        <v>8</v>
      </c>
      <c r="S12" s="1">
        <f t="shared" si="0"/>
        <v>8</v>
      </c>
      <c r="T12" s="117"/>
      <c r="U12" s="1">
        <f t="shared" si="4"/>
        <v>6</v>
      </c>
      <c r="V12" s="61">
        <f ca="1"/>
        <v>0.94740000000000002</v>
      </c>
      <c r="W12" s="119">
        <f t="shared" ca="1" si="1"/>
        <v>0.94740000000000002</v>
      </c>
      <c r="X12" s="119"/>
      <c r="Y12" s="314">
        <f t="shared" si="5"/>
        <v>6</v>
      </c>
      <c r="Z12" s="318">
        <f ca="1">IF(A12&lt;=$B$5, OldData!O13,"")</f>
        <v>0.68450401855683396</v>
      </c>
      <c r="AA12" s="318">
        <f ca="1">IF(A12&lt;=$B$5,OldData!E13,"")</f>
        <v>6.8525237685153007E-2</v>
      </c>
      <c r="AB12" s="319">
        <f ca="1">IF(A12&lt;=$B$5,OldData!B13,"")</f>
        <v>43.249000000000002</v>
      </c>
      <c r="AC12" s="121"/>
      <c r="AD12" s="1">
        <f t="shared" si="2"/>
        <v>7</v>
      </c>
      <c r="AE12" s="309">
        <f ca="1"/>
        <v>476.98240921823708</v>
      </c>
      <c r="AF12" s="156" t="s">
        <v>292</v>
      </c>
      <c r="AG12" s="160"/>
      <c r="AH12" s="151"/>
      <c r="AI12" s="68"/>
      <c r="AJ12" s="151"/>
      <c r="AK12" s="68"/>
      <c r="AL12" s="355"/>
      <c r="AM12" s="68"/>
      <c r="AN12" s="68"/>
      <c r="AO12" s="53"/>
      <c r="AP12" s="356"/>
    </row>
    <row r="13" spans="1:44">
      <c r="A13" s="73">
        <f t="shared" si="3"/>
        <v>7</v>
      </c>
      <c r="B13" s="1">
        <f ca="1">IF(A13&lt;=$B$5,Data!L14,"")</f>
        <v>0.49828884325804246</v>
      </c>
      <c r="C13" s="1">
        <f ca="1">IF(A13&lt;=$B$5,DayInfo!F11,"")</f>
        <v>30</v>
      </c>
      <c r="D13" s="1" t="s">
        <v>144</v>
      </c>
      <c r="E13" s="1">
        <f>IF(Calculation!V10=1,30,22)</f>
        <v>22</v>
      </c>
      <c r="F13" s="1">
        <v>22</v>
      </c>
      <c r="G13" s="275">
        <f ca="1">IF(A13&lt;=$B$5, Data!O14,"")</f>
        <v>1.4297250369072441</v>
      </c>
      <c r="H13" s="118">
        <f ca="1">IF(A13&lt;=$B$5, Data!P14,"")</f>
        <v>1.7156700442886927</v>
      </c>
      <c r="J13" s="1">
        <f ca="1">IF(A13&lt;=$B$5,Data!E14,"")</f>
        <v>6.827328574782103E-2</v>
      </c>
      <c r="K13" s="308">
        <f ca="1">IF(A13&lt;=$B$5,Data!B14,"")</f>
        <v>72.5</v>
      </c>
      <c r="N13" s="120" t="str">
        <f ca="1">IF(A12&lt;=$N$7,Data!G13,"")</f>
        <v/>
      </c>
      <c r="P13" s="1">
        <f ca="1">IF(A13&lt;=$P$6,Data!D14,"")</f>
        <v>55</v>
      </c>
      <c r="R13" s="1">
        <v>9</v>
      </c>
      <c r="S13" s="1">
        <f t="shared" si="0"/>
        <v>9</v>
      </c>
      <c r="T13" s="117"/>
      <c r="U13" s="1">
        <f t="shared" si="4"/>
        <v>7</v>
      </c>
      <c r="V13" s="61">
        <f ca="1"/>
        <v>0.88990000000000002</v>
      </c>
      <c r="W13" s="119">
        <f t="shared" ca="1" si="1"/>
        <v>0.88990000000000002</v>
      </c>
      <c r="X13" s="119"/>
      <c r="Y13" s="314">
        <f t="shared" si="5"/>
        <v>7</v>
      </c>
      <c r="Z13" s="318">
        <f ca="1">IF(A13&lt;=$B$5, OldData!O14,"")</f>
        <v>1.428805830562458</v>
      </c>
      <c r="AA13" s="318">
        <f ca="1">IF(A13&lt;=$B$5,OldData!E14,"")</f>
        <v>6.8263285747821006E-2</v>
      </c>
      <c r="AB13" s="319">
        <f ca="1">IF(A13&lt;=$B$5,OldData!B14,"")</f>
        <v>72.489999999999995</v>
      </c>
      <c r="AC13" s="61"/>
      <c r="AD13" s="1">
        <f t="shared" si="2"/>
        <v>8</v>
      </c>
      <c r="AE13" s="309">
        <f ca="1"/>
        <v>2627.3451194242807</v>
      </c>
      <c r="AF13" s="156" t="s">
        <v>293</v>
      </c>
      <c r="AG13" s="160"/>
      <c r="AH13" s="151"/>
      <c r="AI13" s="68"/>
      <c r="AJ13" s="151"/>
      <c r="AK13" s="68">
        <v>1</v>
      </c>
      <c r="AL13" s="357">
        <f ca="1">AE17</f>
        <v>11224.64173841927</v>
      </c>
      <c r="AM13" s="271">
        <f ca="1">AE117</f>
        <v>261.91322967202916</v>
      </c>
      <c r="AN13" s="271">
        <f ca="1">AE217</f>
        <v>181711.12115489811</v>
      </c>
      <c r="AO13" s="271">
        <f ca="1">AE317</f>
        <v>-57412.769709189888</v>
      </c>
      <c r="AP13" s="356"/>
    </row>
    <row r="14" spans="1:44">
      <c r="A14" s="73">
        <f t="shared" si="3"/>
        <v>8</v>
      </c>
      <c r="B14" s="1">
        <f ca="1">IF(A14&lt;=$B$5,Data!L15,"")</f>
        <v>0.58042436687200549</v>
      </c>
      <c r="C14" s="1">
        <f ca="1">IF(A14&lt;=$B$5,DayInfo!F12,"")</f>
        <v>31</v>
      </c>
      <c r="D14" s="1" t="s">
        <v>145</v>
      </c>
      <c r="E14" s="119">
        <f>Calculation!C11</f>
        <v>50</v>
      </c>
      <c r="F14" s="119">
        <v>50</v>
      </c>
      <c r="G14" s="275">
        <f ca="1">IF(A14&lt;=$B$5, Data!O15,"")</f>
        <v>1.6615349811758062</v>
      </c>
      <c r="H14" s="118">
        <f ca="1">IF(A14&lt;=$B$5, Data!P15,"")</f>
        <v>1.9938419774109675</v>
      </c>
      <c r="J14" s="1">
        <f ca="1">IF(A14&lt;=$B$5,Data!E15,"")</f>
        <v>6.8044850799765008E-2</v>
      </c>
      <c r="K14" s="308">
        <f ca="1">IF(A14&lt;=$B$5,Data!B15,"")</f>
        <v>140.5</v>
      </c>
      <c r="N14" s="120" t="str">
        <f ca="1">IF(A13&lt;=$N$7,Data!G14,"")</f>
        <v/>
      </c>
      <c r="P14" s="1">
        <f ca="1">IF(A14&lt;=$P$6,Data!D15,"")</f>
        <v>55</v>
      </c>
      <c r="R14" s="1">
        <v>10</v>
      </c>
      <c r="S14" s="1">
        <f t="shared" si="0"/>
        <v>10</v>
      </c>
      <c r="T14" s="117"/>
      <c r="U14" s="1">
        <f t="shared" si="4"/>
        <v>8</v>
      </c>
      <c r="V14" s="61">
        <f ca="1"/>
        <v>0.86519999999999997</v>
      </c>
      <c r="W14" s="119">
        <f t="shared" ca="1" si="1"/>
        <v>0.86519999999999997</v>
      </c>
      <c r="X14" s="119"/>
      <c r="Y14" s="314">
        <f t="shared" si="5"/>
        <v>8</v>
      </c>
      <c r="Z14" s="318">
        <f ca="1">IF(A14&lt;=$B$5, OldData!O15,"")</f>
        <v>1.6623393574239005</v>
      </c>
      <c r="AA14" s="318">
        <f ca="1">IF(A14&lt;=$B$5,OldData!E15,"")</f>
        <v>6.8034850799764998E-2</v>
      </c>
      <c r="AB14" s="319">
        <f ca="1">IF(A14&lt;=$B$5,OldData!B15,"")</f>
        <v>140.51</v>
      </c>
      <c r="AD14" s="1">
        <f t="shared" si="2"/>
        <v>9</v>
      </c>
      <c r="AE14" s="309">
        <f ca="1"/>
        <v>-22.28846478019841</v>
      </c>
      <c r="AF14" s="156" t="s">
        <v>287</v>
      </c>
      <c r="AG14" s="160"/>
      <c r="AH14" s="151"/>
      <c r="AI14" s="68"/>
      <c r="AJ14" s="151"/>
      <c r="AK14" s="68">
        <v>2</v>
      </c>
      <c r="AL14" s="357">
        <f t="shared" ref="AL14:AL77" ca="1" si="6">AE18</f>
        <v>8563.3598611538437</v>
      </c>
      <c r="AM14" s="271">
        <f t="shared" ref="AM14:AM77" ca="1" si="7">AE118</f>
        <v>510.70336629739575</v>
      </c>
      <c r="AN14" s="271">
        <f t="shared" ref="AN14:AN77" ca="1" si="8">AE218</f>
        <v>117620.22181461175</v>
      </c>
      <c r="AO14" s="271">
        <f t="shared" ref="AO14:AO77" ca="1" si="9">AE318</f>
        <v>-24954.724172770511</v>
      </c>
      <c r="AP14" s="356"/>
    </row>
    <row r="15" spans="1:44">
      <c r="A15" s="73">
        <f t="shared" si="3"/>
        <v>9</v>
      </c>
      <c r="B15" s="1">
        <f ca="1">IF(A15&lt;=$B$5,Data!L16,"")</f>
        <v>0.6652977412731006</v>
      </c>
      <c r="C15" s="1">
        <f ca="1">IF(A15&lt;=$B$5,DayInfo!F13,"")</f>
        <v>31</v>
      </c>
      <c r="D15" s="1" t="s">
        <v>146</v>
      </c>
      <c r="E15" s="1">
        <f>IF(Calculation!V36=1, 12,IF(Calculation!V36=2,6,IF(Calculation!V36=3,4,IF(Calculation!V36=4,3,IF(Calculation!V36=5,2,1)))))</f>
        <v>12</v>
      </c>
      <c r="F15" s="1">
        <v>6</v>
      </c>
      <c r="G15" s="275">
        <f ca="1">IF(A15&lt;=$B$5, Data!O16,"")</f>
        <v>1.5750561542346793</v>
      </c>
      <c r="H15" s="118">
        <f ca="1">IF(A15&lt;=$B$5, Data!P16,"")</f>
        <v>1.890067385081615</v>
      </c>
      <c r="J15" s="1">
        <f ca="1">IF(A15&lt;=$B$5,Data!E16,"")</f>
        <v>6.7819418121030012E-2</v>
      </c>
      <c r="K15" s="308">
        <f ca="1">IF(A15&lt;=$B$5,Data!B16,"")</f>
        <v>140.5</v>
      </c>
      <c r="N15" s="120" t="str">
        <f ca="1">IF(A14&lt;=$N$7,Data!G15,"")</f>
        <v/>
      </c>
      <c r="P15" s="1">
        <f ca="1">IF(A15&lt;=$P$6,Data!D16,"")</f>
        <v>55</v>
      </c>
      <c r="R15" s="1">
        <v>0</v>
      </c>
      <c r="S15" s="1">
        <f t="shared" si="0"/>
        <v>0</v>
      </c>
      <c r="T15" s="117"/>
      <c r="U15" s="1">
        <f t="shared" si="4"/>
        <v>9</v>
      </c>
      <c r="V15" s="61">
        <f ca="1"/>
        <v>0.84509999999999996</v>
      </c>
      <c r="W15" s="119">
        <f t="shared" ca="1" si="1"/>
        <v>0.84509999999999996</v>
      </c>
      <c r="X15" s="119"/>
      <c r="Y15" s="314">
        <f t="shared" si="5"/>
        <v>9</v>
      </c>
      <c r="Z15" s="318">
        <f ca="1">IF(A15&lt;=$B$5, OldData!O16,"")</f>
        <v>1.5749676545482241</v>
      </c>
      <c r="AA15" s="318">
        <f ca="1">IF(A15&lt;=$B$5,OldData!E16,"")</f>
        <v>6.7829418121029994E-2</v>
      </c>
      <c r="AB15" s="319">
        <f ca="1">IF(A15&lt;=$B$5,OldData!B16,"")</f>
        <v>140.49</v>
      </c>
      <c r="AD15" s="1">
        <f t="shared" si="2"/>
        <v>10</v>
      </c>
      <c r="AE15" s="309">
        <f ca="1"/>
        <v>675.01543776586186</v>
      </c>
      <c r="AF15" s="156" t="s">
        <v>310</v>
      </c>
      <c r="AG15" s="160"/>
      <c r="AH15" s="151"/>
      <c r="AI15" s="68"/>
      <c r="AJ15" s="151"/>
      <c r="AK15" s="68">
        <v>3</v>
      </c>
      <c r="AL15" s="357">
        <f t="shared" ca="1" si="6"/>
        <v>0</v>
      </c>
      <c r="AM15" s="271">
        <f t="shared" ca="1" si="7"/>
        <v>0</v>
      </c>
      <c r="AN15" s="271">
        <f t="shared" ca="1" si="8"/>
        <v>0</v>
      </c>
      <c r="AO15" s="271">
        <f t="shared" ca="1" si="9"/>
        <v>0</v>
      </c>
      <c r="AP15" s="356"/>
    </row>
    <row r="16" spans="1:44">
      <c r="A16" s="73">
        <f t="shared" si="3"/>
        <v>10</v>
      </c>
      <c r="B16" s="1">
        <f ca="1">IF(A16&lt;=$B$5,Data!L17,"")</f>
        <v>0.75017111567419581</v>
      </c>
      <c r="C16" s="1">
        <f ca="1">IF(A16&lt;=$B$5,DayInfo!F14,"")</f>
        <v>30</v>
      </c>
      <c r="D16" s="1" t="s">
        <v>147</v>
      </c>
      <c r="E16" s="1">
        <f>Calculation!V23</f>
        <v>10</v>
      </c>
      <c r="F16" s="1">
        <v>4</v>
      </c>
      <c r="G16" s="275">
        <f ca="1">IF(A16&lt;=$B$5, Data!O17,"")</f>
        <v>0.72410540816960367</v>
      </c>
      <c r="H16" s="118">
        <f ca="1">IF(A16&lt;=$B$5, Data!P17,"")</f>
        <v>0.86892648980352438</v>
      </c>
      <c r="J16" s="1">
        <f ca="1">IF(A16&lt;=$B$5,Data!E17,"")</f>
        <v>6.7593985459117004E-2</v>
      </c>
      <c r="K16" s="308">
        <f ca="1">IF(A16&lt;=$B$5,Data!B17,"")</f>
        <v>37.25</v>
      </c>
      <c r="N16" s="120" t="str">
        <f ca="1">IF(A15&lt;=$N$7,Data!G16,"")</f>
        <v/>
      </c>
      <c r="P16" s="1">
        <f ca="1">IF(A16&lt;=$P$6,Data!D17,"")</f>
        <v>55</v>
      </c>
      <c r="R16" s="1">
        <v>0</v>
      </c>
      <c r="S16" s="1">
        <f t="shared" si="0"/>
        <v>0</v>
      </c>
      <c r="T16" s="117"/>
      <c r="U16" s="1">
        <f t="shared" si="4"/>
        <v>10</v>
      </c>
      <c r="V16" s="61">
        <f ca="1"/>
        <v>0.83930000000000005</v>
      </c>
      <c r="W16" s="119">
        <f t="shared" ca="1" si="1"/>
        <v>0.83930000000000005</v>
      </c>
      <c r="X16" s="119"/>
      <c r="Y16" s="314">
        <f t="shared" si="5"/>
        <v>10</v>
      </c>
      <c r="Z16" s="318">
        <f ca="1">IF(A16&lt;=$B$5, OldData!O17,"")</f>
        <v>0.72357032603777227</v>
      </c>
      <c r="AA16" s="318">
        <f ca="1">IF(A16&lt;=$B$5,OldData!E17,"")</f>
        <v>6.7594985459117005E-2</v>
      </c>
      <c r="AB16" s="319">
        <f ca="1">IF(A16&lt;=$B$5,OldData!B17,"")</f>
        <v>37.250999999999998</v>
      </c>
      <c r="AD16" s="1">
        <f t="shared" si="2"/>
        <v>11</v>
      </c>
      <c r="AE16" s="309">
        <f ca="1"/>
        <v>0</v>
      </c>
      <c r="AF16" s="156"/>
      <c r="AG16" s="160"/>
      <c r="AH16" s="151"/>
      <c r="AI16" s="68"/>
      <c r="AJ16" s="151"/>
      <c r="AK16" s="68">
        <v>4</v>
      </c>
      <c r="AL16" s="357">
        <f t="shared" ca="1" si="6"/>
        <v>9197.223686401765</v>
      </c>
      <c r="AM16" s="271">
        <f t="shared" ca="1" si="7"/>
        <v>172.64860534197518</v>
      </c>
      <c r="AN16" s="271">
        <f t="shared" ca="1" si="8"/>
        <v>194712.80586038594</v>
      </c>
      <c r="AO16" s="271">
        <f t="shared" ca="1" si="9"/>
        <v>-74437.513010925613</v>
      </c>
      <c r="AP16" s="356"/>
    </row>
    <row r="17" spans="1:42">
      <c r="A17" s="73">
        <f t="shared" si="3"/>
        <v>11</v>
      </c>
      <c r="B17" s="1">
        <f ca="1">IF(A17&lt;=$B$5,Data!L18,"")</f>
        <v>0.83230663928815884</v>
      </c>
      <c r="C17" s="1">
        <f ca="1">IF(A17&lt;=$B$5,DayInfo!F15,"")</f>
        <v>31</v>
      </c>
      <c r="D17" s="1" t="s">
        <v>148</v>
      </c>
      <c r="E17" s="1">
        <f ca="1">Calculation!V6</f>
        <v>12</v>
      </c>
      <c r="F17" s="1">
        <v>12</v>
      </c>
      <c r="G17" s="275">
        <f ca="1">IF(A17&lt;=$B$5, Data!O18,"")</f>
        <v>0.53214728889854068</v>
      </c>
      <c r="H17" s="118">
        <f ca="1">IF(A17&lt;=$B$5, Data!P18,"")</f>
        <v>0.63857674667824882</v>
      </c>
      <c r="J17" s="1">
        <f ca="1">IF(A17&lt;=$B$5,Data!E18,"")</f>
        <v>6.7398454530956012E-2</v>
      </c>
      <c r="K17" s="1">
        <f ca="1">IF(A17&lt;=$B$5,Data!B18,"")</f>
        <v>31.249998092651367</v>
      </c>
      <c r="N17" s="120" t="str">
        <f ca="1">IF(A16&lt;=$N$7,Data!G17,"")</f>
        <v/>
      </c>
      <c r="P17" s="1">
        <f ca="1">IF(A17&lt;=$P$6,Data!D18,"")</f>
        <v>55</v>
      </c>
      <c r="R17" s="1">
        <v>0</v>
      </c>
      <c r="S17" s="1">
        <f t="shared" si="0"/>
        <v>0</v>
      </c>
      <c r="T17" s="117"/>
      <c r="U17" s="1">
        <f t="shared" si="4"/>
        <v>11</v>
      </c>
      <c r="V17" s="61">
        <f ca="1"/>
        <v>0.88959999999999995</v>
      </c>
      <c r="W17" s="119">
        <f t="shared" ca="1" si="1"/>
        <v>0.88959999999999995</v>
      </c>
      <c r="X17" s="119"/>
      <c r="Y17" s="314">
        <f t="shared" si="5"/>
        <v>11</v>
      </c>
      <c r="Z17" s="318">
        <f ca="1">IF(A17&lt;=$B$5, OldData!O18,"")</f>
        <v>0.53359343122645753</v>
      </c>
      <c r="AA17" s="318">
        <f ca="1">IF(A17&lt;=$B$5,OldData!E18,"")</f>
        <v>6.7408454530955994E-2</v>
      </c>
      <c r="AB17" s="319">
        <f ca="1">IF(A17&lt;=$B$5,OldData!B18,"")</f>
        <v>31.248998092651298</v>
      </c>
      <c r="AD17" s="1">
        <f t="shared" si="2"/>
        <v>12</v>
      </c>
      <c r="AE17" s="309">
        <f ca="1"/>
        <v>11224.64173841927</v>
      </c>
      <c r="AF17" s="151"/>
      <c r="AG17" s="160"/>
      <c r="AH17" s="151"/>
      <c r="AI17" s="68"/>
      <c r="AJ17" s="151"/>
      <c r="AK17" s="68">
        <v>5</v>
      </c>
      <c r="AL17" s="357">
        <f t="shared" ca="1" si="6"/>
        <v>9530.5214001413096</v>
      </c>
      <c r="AM17" s="271">
        <f t="shared" ca="1" si="7"/>
        <v>12.025468391982917</v>
      </c>
      <c r="AN17" s="271">
        <f t="shared" ca="1" si="8"/>
        <v>394218.6755057025</v>
      </c>
      <c r="AO17" s="271">
        <f t="shared" ca="1" si="9"/>
        <v>-419417.08148270845</v>
      </c>
      <c r="AP17" s="356"/>
    </row>
    <row r="18" spans="1:42">
      <c r="A18" s="73">
        <f t="shared" si="3"/>
        <v>12</v>
      </c>
      <c r="B18" s="1">
        <f ca="1">IF(A18&lt;=$B$5,Data!L19,"")</f>
        <v>0.91718001368925395</v>
      </c>
      <c r="C18" s="1">
        <f ca="1">IF(A18&lt;=$B$5,DayInfo!F16,"")</f>
        <v>30</v>
      </c>
      <c r="D18" s="1" t="s">
        <v>149</v>
      </c>
      <c r="E18" s="1">
        <f>IF(Calculation!V14=1,1,IF(Calculation!V14=2,2,3))</f>
        <v>1</v>
      </c>
      <c r="F18" s="1">
        <v>10</v>
      </c>
      <c r="G18" s="275">
        <f ca="1">IF(A18&lt;=$B$5, Data!O19,"")</f>
        <v>0.53455174952165918</v>
      </c>
      <c r="H18" s="118">
        <f ca="1">IF(A18&lt;=$B$5, Data!P19,"")</f>
        <v>0.64146209942599097</v>
      </c>
      <c r="J18" s="1">
        <f ca="1">IF(A18&lt;=$B$5,Data!E19,"")</f>
        <v>6.723327691046603E-2</v>
      </c>
      <c r="K18" s="1">
        <f ca="1">IF(A18&lt;=$B$5,Data!B19,"")</f>
        <v>31.249998092651367</v>
      </c>
      <c r="N18" s="120" t="str">
        <f ca="1">IF(A17&lt;=$N$7,Data!G18,"")</f>
        <v/>
      </c>
      <c r="P18" s="1">
        <f ca="1">IF(A18&lt;=$P$6,Data!D19,"")</f>
        <v>55</v>
      </c>
      <c r="R18" s="1">
        <v>0</v>
      </c>
      <c r="S18" s="1">
        <f t="shared" si="0"/>
        <v>0</v>
      </c>
      <c r="T18" s="117"/>
      <c r="U18" s="1">
        <f t="shared" si="4"/>
        <v>12</v>
      </c>
      <c r="V18" s="61">
        <f ca="1"/>
        <v>1.2000999999999999</v>
      </c>
      <c r="W18" s="119">
        <f t="shared" ca="1" si="1"/>
        <v>1.2000999999999999</v>
      </c>
      <c r="X18" s="119"/>
      <c r="Y18" s="314">
        <f t="shared" si="5"/>
        <v>12</v>
      </c>
      <c r="Z18" s="318">
        <f ca="1">IF(A18&lt;=$B$5, OldData!O19,"")</f>
        <v>0.53454489014799611</v>
      </c>
      <c r="AA18" s="318">
        <f ca="1">IF(A18&lt;=$B$5,OldData!E19,"")</f>
        <v>6.7234276910466004E-2</v>
      </c>
      <c r="AB18" s="319">
        <f ca="1">IF(A18&lt;=$B$5,OldData!B19,"")</f>
        <v>31.2499980926513</v>
      </c>
      <c r="AD18" s="1">
        <f t="shared" si="2"/>
        <v>13</v>
      </c>
      <c r="AE18" s="309">
        <f ca="1"/>
        <v>8563.3598611538437</v>
      </c>
      <c r="AH18" s="142"/>
      <c r="AI18" s="141"/>
      <c r="AJ18" s="117"/>
      <c r="AK18" s="68">
        <v>6</v>
      </c>
      <c r="AL18" s="357">
        <f t="shared" ca="1" si="6"/>
        <v>7128.4338090356041</v>
      </c>
      <c r="AM18" s="271">
        <f t="shared" ca="1" si="7"/>
        <v>1.7403746002018381</v>
      </c>
      <c r="AN18" s="271">
        <f t="shared" ca="1" si="8"/>
        <v>639800.90535274555</v>
      </c>
      <c r="AO18" s="271">
        <f t="shared" ca="1" si="9"/>
        <v>-1013969.0004354343</v>
      </c>
      <c r="AP18" s="356"/>
    </row>
    <row r="19" spans="1:42">
      <c r="A19" s="73">
        <f t="shared" si="3"/>
        <v>13</v>
      </c>
      <c r="B19" s="1">
        <f ca="1">IF(A19&lt;=$B$5,Data!L20,"")</f>
        <v>0.99931553730321698</v>
      </c>
      <c r="C19" s="1">
        <f ca="1">IF(A19&lt;=$B$5,DayInfo!F17,"")</f>
        <v>31</v>
      </c>
      <c r="D19" s="1" t="s">
        <v>150</v>
      </c>
      <c r="E19" s="1">
        <f>IF(Calculation!V17=1,1,2)</f>
        <v>1</v>
      </c>
      <c r="F19" s="1">
        <v>11</v>
      </c>
      <c r="G19" s="275">
        <f ca="1">IF(A19&lt;=$B$5, Data!O20,"")</f>
        <v>0.52280332564712351</v>
      </c>
      <c r="H19" s="118">
        <f ca="1">IF(A19&lt;=$B$5, Data!P20,"")</f>
        <v>0.62736399077654814</v>
      </c>
      <c r="J19" s="1">
        <f ca="1">IF(A19&lt;=$B$5,Data!E20,"")</f>
        <v>6.707342760891602E-2</v>
      </c>
      <c r="K19" s="1">
        <f ca="1">IF(A19&lt;=$B$5,Data!B20,"")</f>
        <v>31.25</v>
      </c>
      <c r="N19" s="120" t="str">
        <f ca="1">IF(A18&lt;=$N$7,Data!G19,"")</f>
        <v/>
      </c>
      <c r="P19" s="1">
        <f ca="1">IF(A19&lt;=$P$6,Data!D20,"")</f>
        <v>55</v>
      </c>
      <c r="S19" s="117"/>
      <c r="T19" s="117"/>
      <c r="U19" s="1">
        <f t="shared" si="4"/>
        <v>13</v>
      </c>
      <c r="V19" s="61">
        <f ca="1"/>
        <v>1.2095</v>
      </c>
      <c r="W19" s="119">
        <f t="shared" ca="1" si="1"/>
        <v>1.2095</v>
      </c>
      <c r="X19" s="119"/>
      <c r="Y19" s="314">
        <f t="shared" si="5"/>
        <v>13</v>
      </c>
      <c r="Z19" s="318">
        <f ca="1">IF(A19&lt;=$B$5, OldData!O20,"")</f>
        <v>0.52230286122723257</v>
      </c>
      <c r="AA19" s="318">
        <f ca="1">IF(A19&lt;=$B$5,OldData!E20,"")</f>
        <v>6.7073427608916006E-2</v>
      </c>
      <c r="AB19" s="319">
        <f ca="1">IF(A19&lt;=$B$5,OldData!B20,"")</f>
        <v>31.251000000000001</v>
      </c>
      <c r="AD19" s="1">
        <f t="shared" si="2"/>
        <v>14</v>
      </c>
      <c r="AE19" s="309">
        <f ca="1"/>
        <v>0</v>
      </c>
      <c r="AH19" s="142"/>
      <c r="AI19" s="143"/>
      <c r="AJ19" s="117"/>
      <c r="AK19" s="68">
        <v>7</v>
      </c>
      <c r="AL19" s="357">
        <f t="shared" ca="1" si="6"/>
        <v>7071.6492660770818</v>
      </c>
      <c r="AM19" s="271">
        <f t="shared" ca="1" si="7"/>
        <v>1.8460594517731392</v>
      </c>
      <c r="AN19" s="271">
        <f t="shared" ca="1" si="8"/>
        <v>648400.55180613778</v>
      </c>
      <c r="AO19" s="271">
        <f t="shared" ca="1" si="9"/>
        <v>-1061770.697404223</v>
      </c>
      <c r="AP19" s="356"/>
    </row>
    <row r="20" spans="1:42">
      <c r="A20" s="73">
        <f t="shared" si="3"/>
        <v>14</v>
      </c>
      <c r="B20" s="1">
        <f ca="1">IF(A20&lt;=$B$5,Data!L21,"")</f>
        <v>1.0841889117043122</v>
      </c>
      <c r="C20" s="1">
        <f ca="1">IF(A20&lt;=$B$5,DayInfo!F18,"")</f>
        <v>31</v>
      </c>
      <c r="D20" s="1" t="s">
        <v>151</v>
      </c>
      <c r="E20" s="1">
        <f>IF(Calculation!V20=1,0,1)</f>
        <v>1</v>
      </c>
      <c r="F20" s="1">
        <v>1</v>
      </c>
      <c r="G20" s="275">
        <f ca="1">IF(A20&lt;=$B$5, Data!O21,"")</f>
        <v>0.54977404449464506</v>
      </c>
      <c r="H20" s="118">
        <f ca="1">IF(A20&lt;=$B$5, Data!P21,"")</f>
        <v>0.65972885339357401</v>
      </c>
      <c r="J20" s="1">
        <f ca="1">IF(A20&lt;=$B$5,Data!E21,"")</f>
        <v>6.6955610489916023E-2</v>
      </c>
      <c r="K20" s="1">
        <f ca="1">IF(A20&lt;=$B$5,Data!B21,"")</f>
        <v>34.254997253417969</v>
      </c>
      <c r="N20" s="120" t="str">
        <f ca="1">IF(A19&lt;=$N$7,Data!G20,"")</f>
        <v/>
      </c>
      <c r="P20" s="1">
        <f ca="1">IF(A20&lt;=$P$6,Data!D21,"")</f>
        <v>55</v>
      </c>
      <c r="S20" s="117"/>
      <c r="T20" s="117"/>
      <c r="U20" s="1">
        <f t="shared" si="4"/>
        <v>14</v>
      </c>
      <c r="V20" s="61">
        <f ca="1"/>
        <v>1.1567000000000001</v>
      </c>
      <c r="W20" s="119">
        <f t="shared" ca="1" si="1"/>
        <v>1.1567000000000001</v>
      </c>
      <c r="X20" s="119"/>
      <c r="Y20" s="314">
        <f t="shared" si="5"/>
        <v>14</v>
      </c>
      <c r="Z20" s="318">
        <f ca="1">IF(A20&lt;=$B$5, OldData!O21,"")</f>
        <v>0.5505438220523412</v>
      </c>
      <c r="AA20" s="318">
        <f ca="1">IF(A20&lt;=$B$5,OldData!E21,"")</f>
        <v>6.6957610489915997E-2</v>
      </c>
      <c r="AB20" s="319">
        <f ca="1">IF(A20&lt;=$B$5,OldData!B21,"")</f>
        <v>34.254897253417901</v>
      </c>
      <c r="AD20" s="1">
        <f t="shared" si="2"/>
        <v>15</v>
      </c>
      <c r="AE20" s="309">
        <f ca="1"/>
        <v>9197.223686401765</v>
      </c>
      <c r="AF20" s="141"/>
      <c r="AG20" s="141"/>
      <c r="AH20" s="142"/>
      <c r="AI20" s="141"/>
      <c r="AJ20" s="117"/>
      <c r="AK20" s="68">
        <v>8</v>
      </c>
      <c r="AL20" s="357">
        <f t="shared" ca="1" si="6"/>
        <v>10122.177316408328</v>
      </c>
      <c r="AM20" s="271">
        <f t="shared" ca="1" si="7"/>
        <v>175.58393869159974</v>
      </c>
      <c r="AN20" s="271">
        <f t="shared" ca="1" si="8"/>
        <v>192849.28998394607</v>
      </c>
      <c r="AO20" s="271">
        <f t="shared" ca="1" si="9"/>
        <v>-99063.788542815018</v>
      </c>
      <c r="AP20" s="356"/>
    </row>
    <row r="21" spans="1:42">
      <c r="A21" s="73">
        <f t="shared" si="3"/>
        <v>15</v>
      </c>
      <c r="B21" s="1">
        <f ca="1">IF(A21&lt;=$B$5,Data!L22,"")</f>
        <v>1.1690622861054072</v>
      </c>
      <c r="C21" s="1">
        <f ca="1">IF(A21&lt;=$B$5,DayInfo!F19,"")</f>
        <v>28</v>
      </c>
      <c r="D21" s="1" t="s">
        <v>172</v>
      </c>
      <c r="E21" s="1">
        <f ca="1">N7</f>
        <v>1</v>
      </c>
      <c r="F21" s="1">
        <v>1</v>
      </c>
      <c r="G21" s="275">
        <f ca="1">IF(A21&lt;=$B$5, Data!O22,"")</f>
        <v>0.53869242962839015</v>
      </c>
      <c r="H21" s="118">
        <f ca="1">IF(A21&lt;=$B$5, Data!P22,"")</f>
        <v>0.64643091555406818</v>
      </c>
      <c r="J21" s="1">
        <f ca="1">IF(A21&lt;=$B$5,Data!E22,"")</f>
        <v>6.6903369428552004E-2</v>
      </c>
      <c r="K21" s="1">
        <f ca="1">IF(A21&lt;=$B$5,Data!B22,"")</f>
        <v>34.250003814697266</v>
      </c>
      <c r="N21" s="120" t="str">
        <f ca="1">IF(A20&lt;=$N$7,Data!G21,"")</f>
        <v/>
      </c>
      <c r="P21" s="1">
        <f ca="1">IF(A21&lt;=$P$6,Data!D22,"")</f>
        <v>55</v>
      </c>
      <c r="S21" s="117"/>
      <c r="T21" s="117"/>
      <c r="U21" s="1">
        <f t="shared" si="4"/>
        <v>15</v>
      </c>
      <c r="V21" s="61">
        <f ca="1"/>
        <v>1.0689</v>
      </c>
      <c r="W21" s="119">
        <f t="shared" ca="1" si="1"/>
        <v>1.0689</v>
      </c>
      <c r="X21" s="119"/>
      <c r="Y21" s="314">
        <f t="shared" si="5"/>
        <v>15</v>
      </c>
      <c r="Z21" s="318">
        <f ca="1">IF(A21&lt;=$B$5, OldData!O22,"")</f>
        <v>0.53791615758266231</v>
      </c>
      <c r="AA21" s="318">
        <f ca="1">IF(A21&lt;=$B$5,OldData!E22,"")</f>
        <v>6.6913369428552E-2</v>
      </c>
      <c r="AB21" s="319">
        <f ca="1">IF(A21&lt;=$B$5,OldData!B22,"")</f>
        <v>34.251003814697199</v>
      </c>
      <c r="AD21" s="1">
        <f t="shared" si="2"/>
        <v>16</v>
      </c>
      <c r="AE21" s="310">
        <f ca="1"/>
        <v>9530.5214001413096</v>
      </c>
      <c r="AF21" s="141"/>
      <c r="AG21" s="141"/>
      <c r="AH21" s="142"/>
      <c r="AI21" s="141"/>
      <c r="AJ21" s="117"/>
      <c r="AK21" s="68">
        <v>9</v>
      </c>
      <c r="AL21" s="357">
        <f t="shared" ca="1" si="6"/>
        <v>7974.0416353601349</v>
      </c>
      <c r="AM21" s="271">
        <f t="shared" ca="1" si="7"/>
        <v>339.30776161192449</v>
      </c>
      <c r="AN21" s="271">
        <f t="shared" ca="1" si="8"/>
        <v>136476.17525981681</v>
      </c>
      <c r="AO21" s="271">
        <f t="shared" ca="1" si="9"/>
        <v>-44508.734775532503</v>
      </c>
      <c r="AP21" s="356"/>
    </row>
    <row r="22" spans="1:42">
      <c r="A22" s="73">
        <f t="shared" si="3"/>
        <v>16</v>
      </c>
      <c r="B22" s="1">
        <f ca="1">IF(A22&lt;=$B$5,Data!L23,"")</f>
        <v>1.2457221081451062</v>
      </c>
      <c r="C22" s="1">
        <f ca="1">IF(A22&lt;=$B$5,DayInfo!F20,"")</f>
        <v>31</v>
      </c>
      <c r="D22" s="1" t="s">
        <v>173</v>
      </c>
      <c r="E22" s="1">
        <f ca="1">P6</f>
        <v>23</v>
      </c>
      <c r="F22" s="1">
        <v>0</v>
      </c>
      <c r="G22" s="275">
        <f ca="1">IF(A22&lt;=$B$5, Data!O23,"")</f>
        <v>0.47194556591571024</v>
      </c>
      <c r="H22" s="118">
        <f ca="1">IF(A22&lt;=$B$5, Data!P23,"")</f>
        <v>0.56633467909885227</v>
      </c>
      <c r="J22" s="1">
        <f ca="1">IF(A22&lt;=$B$5,Data!E23,"")</f>
        <v>6.6856183954549023E-2</v>
      </c>
      <c r="K22" s="1">
        <f ca="1">IF(A22&lt;=$B$5,Data!B23,"")</f>
        <v>29.000001907348633</v>
      </c>
      <c r="N22" s="120" t="str">
        <f ca="1">IF(A21&lt;=$N$7,Data!G22,"")</f>
        <v/>
      </c>
      <c r="P22" s="1">
        <f ca="1">IF(A22&lt;=$P$6,Data!D23,"")</f>
        <v>55</v>
      </c>
      <c r="U22" s="1">
        <f t="shared" si="4"/>
        <v>16</v>
      </c>
      <c r="V22" s="61">
        <f ca="1"/>
        <v>0.88670000000000004</v>
      </c>
      <c r="W22" s="119">
        <f t="shared" ca="1" si="1"/>
        <v>0.88670000000000004</v>
      </c>
      <c r="X22" s="119"/>
      <c r="Y22" s="314">
        <f t="shared" si="5"/>
        <v>16</v>
      </c>
      <c r="Z22" s="318">
        <f ca="1">IF(A22&lt;=$B$5, OldData!O23,"")</f>
        <v>0.47274731457460445</v>
      </c>
      <c r="AA22" s="318">
        <f ca="1">IF(A22&lt;=$B$5,OldData!E23,"")</f>
        <v>6.6846183954548999E-2</v>
      </c>
      <c r="AB22" s="319">
        <f ca="1">IF(A22&lt;=$B$5,OldData!B23,"")</f>
        <v>29.001001907348599</v>
      </c>
      <c r="AD22" s="1">
        <f t="shared" si="2"/>
        <v>17</v>
      </c>
      <c r="AE22" s="311">
        <f ca="1"/>
        <v>7128.4338090356041</v>
      </c>
      <c r="AF22" s="141"/>
      <c r="AG22" s="141"/>
      <c r="AH22" s="142"/>
      <c r="AI22" s="66"/>
      <c r="AK22" s="68">
        <v>10</v>
      </c>
      <c r="AL22" s="357">
        <f t="shared" ca="1" si="6"/>
        <v>0</v>
      </c>
      <c r="AM22" s="271">
        <f t="shared" ca="1" si="7"/>
        <v>0</v>
      </c>
      <c r="AN22" s="271">
        <f t="shared" ca="1" si="8"/>
        <v>0</v>
      </c>
      <c r="AO22" s="271">
        <f t="shared" ca="1" si="9"/>
        <v>0</v>
      </c>
      <c r="AP22" s="356"/>
    </row>
    <row r="23" spans="1:42" ht="10.8" thickBot="1">
      <c r="A23" s="73">
        <f t="shared" si="3"/>
        <v>17</v>
      </c>
      <c r="B23" s="1">
        <f ca="1">IF(A23&lt;=$B$5,Data!L24,"")</f>
        <v>1.3305954825462012</v>
      </c>
      <c r="C23" s="1">
        <f ca="1">IF(A23&lt;=$B$5,DayInfo!F21,"")</f>
        <v>30</v>
      </c>
      <c r="D23" s="1" t="s">
        <v>175</v>
      </c>
      <c r="E23" s="1">
        <f>S6</f>
        <v>8</v>
      </c>
      <c r="G23" s="275">
        <f ca="1">IF(A23&lt;=$B$5, Data!O24,"")</f>
        <v>0.45834104838433454</v>
      </c>
      <c r="H23" s="118">
        <f ca="1">IF(A23&lt;=$B$5, Data!P24,"")</f>
        <v>0.55000925806120138</v>
      </c>
      <c r="J23" s="1">
        <f ca="1">IF(A23&lt;=$B$5,Data!E24,"")</f>
        <v>6.6798811100598002E-2</v>
      </c>
      <c r="K23" s="1">
        <f ca="1">IF(A23&lt;=$B$5,Data!B24,"")</f>
        <v>29</v>
      </c>
      <c r="N23" s="120" t="str">
        <f ca="1">IF(A22&lt;=$N$7,Data!G23,"")</f>
        <v/>
      </c>
      <c r="P23" s="1">
        <f ca="1">IF(A23&lt;=$P$6,Data!D24,"")</f>
        <v>55</v>
      </c>
      <c r="U23" s="1">
        <f t="shared" si="4"/>
        <v>17</v>
      </c>
      <c r="V23" s="61">
        <f ca="1"/>
        <v>1.4138345674324397</v>
      </c>
      <c r="W23" s="119">
        <f t="shared" ca="1" si="1"/>
        <v>1.4138345674324397</v>
      </c>
      <c r="X23" s="119"/>
      <c r="Y23" s="314">
        <f t="shared" si="5"/>
        <v>17</v>
      </c>
      <c r="Z23" s="318">
        <f ca="1">IF(A23&lt;=$B$5, OldData!O24,"")</f>
        <v>0.45712579469136433</v>
      </c>
      <c r="AA23" s="318">
        <f ca="1">IF(A23&lt;=$B$5,OldData!E24,"")</f>
        <v>6.6808811100597998E-2</v>
      </c>
      <c r="AB23" s="319">
        <f ca="1">IF(A23&lt;=$B$5,OldData!B24,"")</f>
        <v>29.01</v>
      </c>
      <c r="AD23" s="1">
        <f t="shared" si="2"/>
        <v>18</v>
      </c>
      <c r="AE23" s="311">
        <f ca="1"/>
        <v>7071.6492660770818</v>
      </c>
      <c r="AF23" s="141"/>
      <c r="AG23" s="141"/>
      <c r="AK23" s="68">
        <v>11</v>
      </c>
      <c r="AL23" s="357">
        <f t="shared" ca="1" si="6"/>
        <v>0</v>
      </c>
      <c r="AM23" s="271">
        <f t="shared" ca="1" si="7"/>
        <v>0</v>
      </c>
      <c r="AN23" s="271">
        <f t="shared" ca="1" si="8"/>
        <v>0</v>
      </c>
      <c r="AO23" s="271">
        <f t="shared" ca="1" si="9"/>
        <v>0</v>
      </c>
      <c r="AP23" s="356"/>
    </row>
    <row r="24" spans="1:42">
      <c r="A24" s="73">
        <f t="shared" si="3"/>
        <v>18</v>
      </c>
      <c r="B24" s="1">
        <f ca="1">IF(A24&lt;=$B$5,Data!L25,"")</f>
        <v>1.4127310061601643</v>
      </c>
      <c r="C24" s="1">
        <f ca="1">IF(A24&lt;=$B$5,DayInfo!F22,"")</f>
        <v>31</v>
      </c>
      <c r="D24" s="1" t="s">
        <v>326</v>
      </c>
      <c r="E24" s="275">
        <f ca="1">(Curves!G3-OldCurves!G3)/365.25</f>
        <v>2.7378507871321012E-2</v>
      </c>
      <c r="G24" s="275">
        <f ca="1">IF(A24&lt;=$B$5, Data!O25,"")</f>
        <v>0.47429895245840714</v>
      </c>
      <c r="H24" s="118">
        <f ca="1">IF(A24&lt;=$B$5, Data!P25,"")</f>
        <v>0.5691587429500885</v>
      </c>
      <c r="J24" s="1">
        <f ca="1">IF(A24&lt;=$B$5,Data!E25,"")</f>
        <v>6.673485322759401E-2</v>
      </c>
      <c r="K24" s="1">
        <f ca="1">IF(A24&lt;=$B$5,Data!B25,"")</f>
        <v>38.25</v>
      </c>
      <c r="N24" s="120" t="str">
        <f ca="1">IF(A23&lt;=$N$7,Data!G24,"")</f>
        <v/>
      </c>
      <c r="P24" s="1">
        <f ca="1">IF(A24&lt;=$P$6,Data!D25,"")</f>
        <v>55</v>
      </c>
      <c r="U24" s="1">
        <f t="shared" si="4"/>
        <v>18</v>
      </c>
      <c r="V24" s="61">
        <f ca="1"/>
        <v>0.65</v>
      </c>
      <c r="W24" s="119">
        <f t="shared" ca="1" si="1"/>
        <v>0.65</v>
      </c>
      <c r="X24" s="119"/>
      <c r="Y24" s="314">
        <f t="shared" si="5"/>
        <v>18</v>
      </c>
      <c r="Z24" s="318">
        <f ca="1">IF(A24&lt;=$B$5, OldData!O25,"")</f>
        <v>0.47371446530537398</v>
      </c>
      <c r="AA24" s="318">
        <f ca="1">IF(A24&lt;=$B$5,OldData!E25,"")</f>
        <v>6.6724853227594E-2</v>
      </c>
      <c r="AB24" s="319">
        <f ca="1">IF(A24&lt;=$B$5,OldData!B25,"")</f>
        <v>38.249000000000002</v>
      </c>
      <c r="AD24" s="1">
        <f t="shared" si="2"/>
        <v>19</v>
      </c>
      <c r="AE24" s="311">
        <f ca="1"/>
        <v>10122.177316408328</v>
      </c>
      <c r="AF24" s="141"/>
      <c r="AG24" s="141"/>
      <c r="AH24" s="148" t="s">
        <v>163</v>
      </c>
      <c r="AI24" s="149"/>
      <c r="AJ24" s="154">
        <f t="shared" ref="AJ24:AJ32" ca="1" si="10">AE6</f>
        <v>2976132.3278220631</v>
      </c>
      <c r="AK24" s="68">
        <v>12</v>
      </c>
      <c r="AL24" s="357">
        <f t="shared" ca="1" si="6"/>
        <v>0</v>
      </c>
      <c r="AM24" s="271">
        <f t="shared" ca="1" si="7"/>
        <v>0</v>
      </c>
      <c r="AN24" s="271">
        <f t="shared" ca="1" si="8"/>
        <v>0</v>
      </c>
      <c r="AO24" s="271">
        <f t="shared" ca="1" si="9"/>
        <v>0</v>
      </c>
      <c r="AP24" s="356"/>
    </row>
    <row r="25" spans="1:42">
      <c r="A25" s="73">
        <f t="shared" si="3"/>
        <v>19</v>
      </c>
      <c r="B25" s="1">
        <f ca="1">IF(A25&lt;=$B$5,Data!L26,"")</f>
        <v>1.4976043805612593</v>
      </c>
      <c r="C25" s="1">
        <f ca="1">IF(A25&lt;=$B$5,DayInfo!F23,"")</f>
        <v>30</v>
      </c>
      <c r="D25" s="1" t="s">
        <v>334</v>
      </c>
      <c r="E25" s="1">
        <f>block</f>
        <v>1</v>
      </c>
      <c r="G25" s="275">
        <f ca="1">IF(A25&lt;=$B$5, Data!O26,"")</f>
        <v>0.81628615728878673</v>
      </c>
      <c r="H25" s="118">
        <f ca="1">IF(A25&lt;=$B$5, Data!P26,"")</f>
        <v>0.97954338874654401</v>
      </c>
      <c r="J25" s="1">
        <f ca="1">IF(A25&lt;=$B$5,Data!E26,"")</f>
        <v>6.6668763426913011E-2</v>
      </c>
      <c r="K25" s="1">
        <f ca="1">IF(A25&lt;=$B$5,Data!B26,"")</f>
        <v>63.5</v>
      </c>
      <c r="N25" s="120" t="str">
        <f ca="1">IF(A24&lt;=$N$7,Data!G25,"")</f>
        <v/>
      </c>
      <c r="P25" s="1">
        <f ca="1">IF(A25&lt;=$P$6,Data!D26,"")</f>
        <v>55</v>
      </c>
      <c r="U25" s="1">
        <f t="shared" si="4"/>
        <v>19</v>
      </c>
      <c r="V25" s="61">
        <f ca="1"/>
        <v>0.65</v>
      </c>
      <c r="W25" s="119">
        <f t="shared" ca="1" si="1"/>
        <v>0.65</v>
      </c>
      <c r="X25" s="119"/>
      <c r="Y25" s="314">
        <f t="shared" si="5"/>
        <v>19</v>
      </c>
      <c r="Z25" s="318">
        <f ca="1">IF(A25&lt;=$B$5, OldData!O26,"")</f>
        <v>0.81693378448845921</v>
      </c>
      <c r="AA25" s="318">
        <f ca="1">IF(A25&lt;=$B$5,OldData!E26,"")</f>
        <v>6.6669763426912998E-2</v>
      </c>
      <c r="AB25" s="319">
        <f ca="1">IF(A25&lt;=$B$5,OldData!B26,"")</f>
        <v>63.49</v>
      </c>
      <c r="AD25" s="1">
        <f t="shared" si="2"/>
        <v>20</v>
      </c>
      <c r="AE25" s="311">
        <f ca="1"/>
        <v>7974.0416353601349</v>
      </c>
      <c r="AF25" s="141"/>
      <c r="AG25" s="141"/>
      <c r="AH25" s="150" t="s">
        <v>164</v>
      </c>
      <c r="AI25" s="151"/>
      <c r="AJ25" s="155">
        <f t="shared" ca="1" si="10"/>
        <v>799489.58402415249</v>
      </c>
      <c r="AK25" s="68">
        <v>13</v>
      </c>
      <c r="AL25" s="357">
        <f t="shared" ca="1" si="6"/>
        <v>0</v>
      </c>
      <c r="AM25" s="271">
        <f t="shared" ca="1" si="7"/>
        <v>0</v>
      </c>
      <c r="AN25" s="271">
        <f t="shared" ca="1" si="8"/>
        <v>0</v>
      </c>
      <c r="AO25" s="271">
        <f t="shared" ca="1" si="9"/>
        <v>0</v>
      </c>
      <c r="AP25" s="356"/>
    </row>
    <row r="26" spans="1:42">
      <c r="A26" s="73">
        <f t="shared" si="3"/>
        <v>20</v>
      </c>
      <c r="B26" s="1">
        <f ca="1">IF(A26&lt;=$B$5,Data!L27,"")</f>
        <v>1.5797399041752225</v>
      </c>
      <c r="C26" s="1">
        <f ca="1">IF(A26&lt;=$B$5,DayInfo!F24,"")</f>
        <v>31</v>
      </c>
      <c r="D26" s="1" t="s">
        <v>335</v>
      </c>
      <c r="E26" s="1">
        <f>fwdvol</f>
        <v>0</v>
      </c>
      <c r="G26" s="275">
        <f ca="1">IF(A26&lt;=$B$5, Data!O27,"")</f>
        <v>1.0288399831671857</v>
      </c>
      <c r="H26" s="118">
        <f ca="1">IF(A26&lt;=$B$5, Data!P27,"")</f>
        <v>1.2346079798006229</v>
      </c>
      <c r="J26" s="1">
        <f ca="1">IF(A26&lt;=$B$5,Data!E27,"")</f>
        <v>6.6620435040402021E-2</v>
      </c>
      <c r="K26" s="1">
        <f ca="1">IF(A26&lt;=$B$5,Data!B27,"")</f>
        <v>102.5</v>
      </c>
      <c r="N26" s="120" t="str">
        <f ca="1">IF(A25&lt;=$N$7,Data!G26,"")</f>
        <v/>
      </c>
      <c r="P26" s="1">
        <f ca="1">IF(A26&lt;=$P$6,Data!D27,"")</f>
        <v>55</v>
      </c>
      <c r="U26" s="1">
        <f t="shared" si="4"/>
        <v>20</v>
      </c>
      <c r="V26" s="61">
        <f ca="1"/>
        <v>0.65</v>
      </c>
      <c r="W26" s="119">
        <f t="shared" ca="1" si="1"/>
        <v>0.65</v>
      </c>
      <c r="X26" s="119"/>
      <c r="Y26" s="314">
        <f t="shared" si="5"/>
        <v>20</v>
      </c>
      <c r="Z26" s="318">
        <f ca="1">IF(A26&lt;=$B$5, OldData!O27,"")</f>
        <v>1.0239797693833177</v>
      </c>
      <c r="AA26" s="318">
        <f ca="1">IF(A26&lt;=$B$5,OldData!E27,"")</f>
        <v>6.6610435040401997E-2</v>
      </c>
      <c r="AB26" s="319">
        <f ca="1">IF(A26&lt;=$B$5,OldData!B27,"")</f>
        <v>102.51</v>
      </c>
      <c r="AD26" s="1">
        <f t="shared" si="2"/>
        <v>21</v>
      </c>
      <c r="AE26" s="311">
        <f ca="1"/>
        <v>0</v>
      </c>
      <c r="AF26" s="141"/>
      <c r="AG26" s="141"/>
      <c r="AH26" s="150" t="s">
        <v>311</v>
      </c>
      <c r="AI26" s="151"/>
      <c r="AJ26" s="312">
        <f t="shared" ca="1" si="10"/>
        <v>2974817.1370039256</v>
      </c>
      <c r="AK26" s="68">
        <v>14</v>
      </c>
      <c r="AL26" s="357">
        <f t="shared" ca="1" si="6"/>
        <v>0</v>
      </c>
      <c r="AM26" s="271">
        <f t="shared" ca="1" si="7"/>
        <v>0</v>
      </c>
      <c r="AN26" s="271">
        <f t="shared" ca="1" si="8"/>
        <v>0</v>
      </c>
      <c r="AO26" s="271">
        <f t="shared" ca="1" si="9"/>
        <v>0</v>
      </c>
      <c r="AP26" s="356"/>
    </row>
    <row r="27" spans="1:42">
      <c r="A27" s="73">
        <f t="shared" si="3"/>
        <v>21</v>
      </c>
      <c r="B27" s="1">
        <f ca="1">IF(A27&lt;=$B$5,Data!L28,"")</f>
        <v>1.6646132785763177</v>
      </c>
      <c r="C27" s="1">
        <f ca="1">IF(A27&lt;=$B$5,DayInfo!F25,"")</f>
        <v>31</v>
      </c>
      <c r="G27" s="275">
        <f ca="1">IF(A27&lt;=$B$5, Data!O28,"")</f>
        <v>1.010553963327149</v>
      </c>
      <c r="H27" s="118">
        <f ca="1">IF(A27&lt;=$B$5, Data!P28,"")</f>
        <v>1.2126647559925787</v>
      </c>
      <c r="J27" s="1">
        <f ca="1">IF(A27&lt;=$B$5,Data!E28,"")</f>
        <v>6.6596188495471026E-2</v>
      </c>
      <c r="K27" s="1">
        <f ca="1">IF(A27&lt;=$B$5,Data!B28,"")</f>
        <v>102.5</v>
      </c>
      <c r="N27" s="120" t="str">
        <f ca="1">IF(A26&lt;=$N$7,Data!G27,"")</f>
        <v/>
      </c>
      <c r="P27" s="1">
        <f ca="1">IF(A27&lt;=$P$6,Data!D28,"")</f>
        <v>55</v>
      </c>
      <c r="U27" s="1">
        <f t="shared" si="4"/>
        <v>21</v>
      </c>
      <c r="V27" s="61">
        <f ca="1"/>
        <v>0.65</v>
      </c>
      <c r="W27" s="119">
        <f t="shared" ca="1" si="1"/>
        <v>0.65</v>
      </c>
      <c r="X27" s="119"/>
      <c r="Y27" s="314">
        <f t="shared" si="5"/>
        <v>21</v>
      </c>
      <c r="Z27" s="318">
        <f ca="1">IF(A27&lt;=$B$5, OldData!O28,"")</f>
        <v>1.0101632123769952</v>
      </c>
      <c r="AA27" s="318">
        <f ca="1">IF(A27&lt;=$B$5,OldData!E28,"")</f>
        <v>6.6593188495470995E-2</v>
      </c>
      <c r="AB27" s="319">
        <f ca="1">IF(A27&lt;=$B$5,OldData!B28,"")</f>
        <v>102.49</v>
      </c>
      <c r="AD27" s="1">
        <f t="shared" si="2"/>
        <v>22</v>
      </c>
      <c r="AE27" s="311">
        <f ca="1"/>
        <v>0</v>
      </c>
      <c r="AF27" s="141"/>
      <c r="AG27" s="141"/>
      <c r="AH27" s="150" t="s">
        <v>312</v>
      </c>
      <c r="AI27" s="151"/>
      <c r="AJ27" s="312">
        <f t="shared" ca="1" si="10"/>
        <v>796831.02173767611</v>
      </c>
      <c r="AK27" s="68">
        <v>15</v>
      </c>
      <c r="AL27" s="357">
        <f t="shared" ca="1" si="6"/>
        <v>0</v>
      </c>
      <c r="AM27" s="271">
        <f t="shared" ca="1" si="7"/>
        <v>0</v>
      </c>
      <c r="AN27" s="271">
        <f t="shared" ca="1" si="8"/>
        <v>0</v>
      </c>
      <c r="AO27" s="271">
        <f t="shared" ca="1" si="9"/>
        <v>0</v>
      </c>
      <c r="AP27" s="356"/>
    </row>
    <row r="28" spans="1:42">
      <c r="A28" s="73">
        <f t="shared" si="3"/>
        <v>22</v>
      </c>
      <c r="B28" s="1">
        <f ca="1">IF(A28&lt;=$B$5,Data!L29,"")</f>
        <v>1.7494866529774127</v>
      </c>
      <c r="C28" s="1">
        <f ca="1">IF(A28&lt;=$B$5,DayInfo!F26,"")</f>
        <v>30</v>
      </c>
      <c r="G28" s="275">
        <f ca="1">IF(A28&lt;=$B$5, Data!O29,"")</f>
        <v>0.52953540247076925</v>
      </c>
      <c r="H28" s="118">
        <f ca="1">IF(A28&lt;=$B$5, Data!P29,"")</f>
        <v>0.63544248296492312</v>
      </c>
      <c r="J28" s="1">
        <f ca="1">IF(A28&lt;=$B$5,Data!E29,"")</f>
        <v>6.6571941950734001E-2</v>
      </c>
      <c r="K28" s="1">
        <f ca="1">IF(A28&lt;=$B$5,Data!B29,"")</f>
        <v>35.25</v>
      </c>
      <c r="N28" s="120" t="str">
        <f ca="1">IF(A27&lt;=$N$7,Data!G28,"")</f>
        <v/>
      </c>
      <c r="P28" s="1">
        <f ca="1">IF(A28&lt;=$P$6,Data!D29,"")</f>
        <v>55</v>
      </c>
      <c r="U28" s="1">
        <f t="shared" si="4"/>
        <v>22</v>
      </c>
      <c r="V28" s="61">
        <f ca="1"/>
        <v>1.3</v>
      </c>
      <c r="W28" s="119">
        <f t="shared" ca="1" si="1"/>
        <v>1.3</v>
      </c>
      <c r="X28" s="119"/>
      <c r="Y28" s="314">
        <f t="shared" si="5"/>
        <v>22</v>
      </c>
      <c r="Z28" s="318">
        <f ca="1">IF(A28&lt;=$B$5, OldData!O29,"")</f>
        <v>0.53110954757101125</v>
      </c>
      <c r="AA28" s="318">
        <f ca="1">IF(A28&lt;=$B$5,OldData!E29,"")</f>
        <v>6.6572941950734002E-2</v>
      </c>
      <c r="AB28" s="319">
        <f ca="1">IF(A28&lt;=$B$5,OldData!B29,"")</f>
        <v>35.250999999999998</v>
      </c>
      <c r="AD28" s="1">
        <f t="shared" si="2"/>
        <v>23</v>
      </c>
      <c r="AE28" s="311">
        <f ca="1"/>
        <v>0</v>
      </c>
      <c r="AF28" s="141"/>
      <c r="AG28" s="141"/>
      <c r="AH28" s="345" t="s">
        <v>327</v>
      </c>
      <c r="AI28" s="68"/>
      <c r="AJ28" s="155">
        <f t="shared" ca="1" si="10"/>
        <v>1682.0362783678574</v>
      </c>
      <c r="AK28" s="68">
        <v>16</v>
      </c>
      <c r="AL28" s="357">
        <f t="shared" ca="1" si="6"/>
        <v>0</v>
      </c>
      <c r="AM28" s="271">
        <f t="shared" ca="1" si="7"/>
        <v>0</v>
      </c>
      <c r="AN28" s="271">
        <f t="shared" ca="1" si="8"/>
        <v>0</v>
      </c>
      <c r="AO28" s="271">
        <f t="shared" ca="1" si="9"/>
        <v>0</v>
      </c>
      <c r="AP28" s="356"/>
    </row>
    <row r="29" spans="1:42">
      <c r="A29" s="73">
        <f t="shared" si="3"/>
        <v>23</v>
      </c>
      <c r="B29" s="1">
        <f ca="1">IF(A29&lt;=$B$5,Data!L30,"")</f>
        <v>1.8316221765913758</v>
      </c>
      <c r="C29" s="1">
        <f ca="1">IF(A29&lt;=$B$5,DayInfo!F27,"")</f>
        <v>31</v>
      </c>
      <c r="G29" s="275">
        <f ca="1">IF(A29&lt;=$B$5, Data!O30,"")</f>
        <v>0.42774287596578542</v>
      </c>
      <c r="H29" s="118">
        <f ca="1">IF(A29&lt;=$B$5, Data!P30,"")</f>
        <v>0.51329145115894248</v>
      </c>
      <c r="J29" s="1">
        <f ca="1">IF(A29&lt;=$B$5,Data!E30,"")</f>
        <v>6.6556780787153019E-2</v>
      </c>
      <c r="K29" s="1">
        <f ca="1">IF(A29&lt;=$B$5,Data!B30,"")</f>
        <v>30.249998092651367</v>
      </c>
      <c r="N29" s="120" t="str">
        <f ca="1">IF(A28&lt;=$N$7,Data!G29,"")</f>
        <v/>
      </c>
      <c r="P29" s="1">
        <f ca="1">IF(A29&lt;=$P$6,Data!D30,"")</f>
        <v>55</v>
      </c>
      <c r="U29" s="1">
        <f t="shared" si="4"/>
        <v>23</v>
      </c>
      <c r="V29" s="61">
        <f ca="1"/>
        <v>1.3</v>
      </c>
      <c r="W29" s="119">
        <f t="shared" ca="1" si="1"/>
        <v>1.3</v>
      </c>
      <c r="X29" s="119"/>
      <c r="Y29" s="314">
        <f t="shared" si="5"/>
        <v>23</v>
      </c>
      <c r="Z29" s="318">
        <f ca="1">IF(A29&lt;=$B$5, OldData!O30,"")</f>
        <v>0.43020117897887339</v>
      </c>
      <c r="AA29" s="318">
        <f ca="1">IF(A29&lt;=$B$5,OldData!E30,"")</f>
        <v>6.6554780787153003E-2</v>
      </c>
      <c r="AB29" s="319">
        <f ca="1">IF(A29&lt;=$B$5,OldData!B30,"")</f>
        <v>30.2499980926513</v>
      </c>
      <c r="AD29" s="1">
        <f t="shared" si="2"/>
        <v>24</v>
      </c>
      <c r="AE29" s="311">
        <f ca="1"/>
        <v>0</v>
      </c>
      <c r="AF29" s="141"/>
      <c r="AG29" s="141"/>
      <c r="AH29" s="345" t="s">
        <v>291</v>
      </c>
      <c r="AI29" s="68"/>
      <c r="AJ29" s="155">
        <f t="shared" ca="1" si="10"/>
        <v>-423.13527544415956</v>
      </c>
      <c r="AK29" s="68">
        <v>17</v>
      </c>
      <c r="AL29" s="357">
        <f t="shared" ca="1" si="6"/>
        <v>0</v>
      </c>
      <c r="AM29" s="271">
        <f t="shared" ca="1" si="7"/>
        <v>0</v>
      </c>
      <c r="AN29" s="271">
        <f t="shared" ca="1" si="8"/>
        <v>0</v>
      </c>
      <c r="AO29" s="271">
        <f t="shared" ca="1" si="9"/>
        <v>0</v>
      </c>
      <c r="AP29" s="356"/>
    </row>
    <row r="30" spans="1:42">
      <c r="A30" s="73">
        <f t="shared" si="3"/>
        <v>24</v>
      </c>
      <c r="B30" s="1" t="str">
        <f ca="1">IF(A30&lt;=$B$5,Data!L31,"")</f>
        <v/>
      </c>
      <c r="C30" s="1" t="str">
        <f ca="1">IF(A30&lt;=$B$5,DayInfo!F28,"")</f>
        <v/>
      </c>
      <c r="G30" s="275" t="str">
        <f ca="1">IF(A30&lt;=$B$5, Data!O31,"")</f>
        <v/>
      </c>
      <c r="H30" s="118" t="str">
        <f ca="1">IF(A30&lt;=$B$5, Data!P31,"")</f>
        <v/>
      </c>
      <c r="J30" s="1" t="str">
        <f ca="1">IF(A30&lt;=$B$5,Data!E31,"")</f>
        <v/>
      </c>
      <c r="K30" s="1" t="str">
        <f ca="1">IF(A30&lt;=$B$5,Data!B31,"")</f>
        <v/>
      </c>
      <c r="N30" s="120" t="str">
        <f ca="1">IF(A29&lt;=$N$7,Data!G30,"")</f>
        <v/>
      </c>
      <c r="P30" s="1" t="str">
        <f ca="1">IF(A30&lt;=$P$6,Data!D31,"")</f>
        <v/>
      </c>
      <c r="U30" s="1">
        <f t="shared" si="4"/>
        <v>24</v>
      </c>
      <c r="V30" s="61">
        <f ca="1"/>
        <v>1.4</v>
      </c>
      <c r="W30" s="119">
        <f t="shared" ca="1" si="1"/>
        <v>1.4</v>
      </c>
      <c r="X30" s="119"/>
      <c r="Y30" s="314">
        <f t="shared" si="5"/>
        <v>24</v>
      </c>
      <c r="Z30" s="318" t="str">
        <f ca="1">IF(A30&lt;=$B$5, OldData!O31,"")</f>
        <v/>
      </c>
      <c r="AA30" s="318" t="str">
        <f ca="1">IF(A30&lt;=$B$5,OldData!E31,"")</f>
        <v/>
      </c>
      <c r="AB30" s="319" t="str">
        <f ca="1">IF(A30&lt;=$B$5,OldData!B31,"")</f>
        <v/>
      </c>
      <c r="AD30" s="1">
        <f t="shared" si="2"/>
        <v>25</v>
      </c>
      <c r="AE30" s="311">
        <f ca="1"/>
        <v>0</v>
      </c>
      <c r="AF30" s="141"/>
      <c r="AG30" s="141"/>
      <c r="AH30" s="345" t="s">
        <v>292</v>
      </c>
      <c r="AI30" s="68"/>
      <c r="AJ30" s="155">
        <f t="shared" ca="1" si="10"/>
        <v>476.98240921823708</v>
      </c>
      <c r="AK30" s="68">
        <v>18</v>
      </c>
      <c r="AL30" s="357">
        <f t="shared" ca="1" si="6"/>
        <v>0</v>
      </c>
      <c r="AM30" s="271">
        <f t="shared" ca="1" si="7"/>
        <v>0</v>
      </c>
      <c r="AN30" s="271">
        <f t="shared" ca="1" si="8"/>
        <v>0</v>
      </c>
      <c r="AO30" s="271">
        <f t="shared" ca="1" si="9"/>
        <v>0</v>
      </c>
      <c r="AP30" s="356"/>
    </row>
    <row r="31" spans="1:42">
      <c r="A31" s="73">
        <f t="shared" si="3"/>
        <v>25</v>
      </c>
      <c r="B31" s="1" t="str">
        <f ca="1">IF(A31&lt;=$B$5,Data!L32,"")</f>
        <v/>
      </c>
      <c r="C31" s="1" t="str">
        <f ca="1">IF(A31&lt;=$B$5,DayInfo!F29,"")</f>
        <v/>
      </c>
      <c r="G31" s="275" t="str">
        <f ca="1">IF(A31&lt;=$B$5, Data!O32,"")</f>
        <v/>
      </c>
      <c r="H31" s="118" t="str">
        <f ca="1">IF(A31&lt;=$B$5,Data!P32,"")</f>
        <v/>
      </c>
      <c r="J31" s="1" t="str">
        <f ca="1">IF(A31&lt;=$B$5,Data!E32,"")</f>
        <v/>
      </c>
      <c r="K31" s="1" t="str">
        <f ca="1">IF(A31&lt;=$B$5,Data!B32,"")</f>
        <v/>
      </c>
      <c r="L31" s="1" t="str">
        <f ca="1">IF(A31&lt;=$B$5,Data!C32,"")</f>
        <v/>
      </c>
      <c r="N31" s="120" t="str">
        <f ca="1">IF(A30&lt;=$N$7,Data!G31,"")</f>
        <v/>
      </c>
      <c r="P31" s="1" t="str">
        <f ca="1">IF(A31&lt;=$P$6,Data!D32,"")</f>
        <v/>
      </c>
      <c r="U31" s="1">
        <f t="shared" si="4"/>
        <v>25</v>
      </c>
      <c r="V31" s="61">
        <f ca="1"/>
        <v>1.4</v>
      </c>
      <c r="W31" s="119">
        <f t="shared" ca="1" si="1"/>
        <v>1.4</v>
      </c>
      <c r="X31" s="119"/>
      <c r="Y31" s="314">
        <f t="shared" si="5"/>
        <v>25</v>
      </c>
      <c r="Z31" s="318" t="str">
        <f ca="1">IF(A31&lt;=$B$5, OldData!O32,"")</f>
        <v/>
      </c>
      <c r="AA31" s="318" t="str">
        <f ca="1">IF(A31&lt;=$B$5,OldData!E32,"")</f>
        <v/>
      </c>
      <c r="AB31" s="319" t="str">
        <f ca="1">IF(A31&lt;=$B$5,OldData!B32,"")</f>
        <v/>
      </c>
      <c r="AD31" s="1">
        <f t="shared" si="2"/>
        <v>26</v>
      </c>
      <c r="AE31" s="311">
        <f ca="1"/>
        <v>0</v>
      </c>
      <c r="AF31" s="141"/>
      <c r="AG31" s="66"/>
      <c r="AH31" s="345" t="s">
        <v>293</v>
      </c>
      <c r="AI31" s="68"/>
      <c r="AJ31" s="155">
        <f t="shared" ca="1" si="10"/>
        <v>2627.3451194242807</v>
      </c>
      <c r="AK31" s="68">
        <v>19</v>
      </c>
      <c r="AL31" s="357">
        <f t="shared" ca="1" si="6"/>
        <v>0</v>
      </c>
      <c r="AM31" s="271">
        <f t="shared" ca="1" si="7"/>
        <v>0</v>
      </c>
      <c r="AN31" s="271">
        <f t="shared" ca="1" si="8"/>
        <v>0</v>
      </c>
      <c r="AO31" s="271">
        <f t="shared" ca="1" si="9"/>
        <v>0</v>
      </c>
      <c r="AP31" s="356"/>
    </row>
    <row r="32" spans="1:42">
      <c r="A32" s="73">
        <f t="shared" si="3"/>
        <v>26</v>
      </c>
      <c r="B32" s="1" t="str">
        <f ca="1">IF(A32&lt;=$B$5,Data!L33,"")</f>
        <v/>
      </c>
      <c r="C32" s="1" t="str">
        <f ca="1">IF(A32&lt;=$B$5,DayInfo!F30,"")</f>
        <v/>
      </c>
      <c r="G32" s="275" t="str">
        <f ca="1">IF(A32&lt;=$B$5, Data!O33,"")</f>
        <v/>
      </c>
      <c r="H32" s="118" t="str">
        <f ca="1">IF(A32&lt;=$B$5,Data!P33,"")</f>
        <v/>
      </c>
      <c r="J32" s="1" t="str">
        <f ca="1">IF(A32&lt;=$B$5,Data!E33,"")</f>
        <v/>
      </c>
      <c r="K32" s="1" t="str">
        <f ca="1">IF(A32&lt;=$B$5,Data!B33,"")</f>
        <v/>
      </c>
      <c r="L32" s="1" t="str">
        <f ca="1">IF(A32&lt;=$B$5,Data!C33,"")</f>
        <v/>
      </c>
      <c r="N32" s="120" t="str">
        <f ca="1">IF(A31&lt;=$N$7,Data!G32,"")</f>
        <v/>
      </c>
      <c r="P32" s="1" t="str">
        <f ca="1">IF(A32&lt;=$P$6,Data!D33,"")</f>
        <v/>
      </c>
      <c r="U32" s="1">
        <f t="shared" si="4"/>
        <v>26</v>
      </c>
      <c r="V32" s="61">
        <f ca="1"/>
        <v>1.4</v>
      </c>
      <c r="W32" s="119">
        <f t="shared" ca="1" si="1"/>
        <v>1.4</v>
      </c>
      <c r="X32" s="119"/>
      <c r="Y32" s="314">
        <f t="shared" si="5"/>
        <v>26</v>
      </c>
      <c r="Z32" s="318" t="str">
        <f ca="1">IF(A32&lt;=$B$5, OldData!O33,"")</f>
        <v/>
      </c>
      <c r="AA32" s="318" t="str">
        <f ca="1">IF(A32&lt;=$B$5,OldData!E33,"")</f>
        <v/>
      </c>
      <c r="AB32" s="319" t="str">
        <f ca="1">IF(A32&lt;=$B$5,OldData!B33,"")</f>
        <v/>
      </c>
      <c r="AD32" s="1">
        <f t="shared" si="2"/>
        <v>27</v>
      </c>
      <c r="AE32" s="311">
        <f ca="1"/>
        <v>0</v>
      </c>
      <c r="AF32" s="141"/>
      <c r="AG32" s="141"/>
      <c r="AH32" s="345" t="s">
        <v>287</v>
      </c>
      <c r="AI32" s="68"/>
      <c r="AJ32" s="155">
        <f t="shared" ca="1" si="10"/>
        <v>-22.28846478019841</v>
      </c>
      <c r="AK32" s="68">
        <v>20</v>
      </c>
      <c r="AL32" s="357">
        <f t="shared" ca="1" si="6"/>
        <v>0</v>
      </c>
      <c r="AM32" s="271">
        <f t="shared" ca="1" si="7"/>
        <v>0</v>
      </c>
      <c r="AN32" s="271">
        <f t="shared" ca="1" si="8"/>
        <v>0</v>
      </c>
      <c r="AO32" s="271">
        <f t="shared" ca="1" si="9"/>
        <v>0</v>
      </c>
      <c r="AP32" s="356"/>
    </row>
    <row r="33" spans="1:42" ht="10.8" thickBot="1">
      <c r="A33" s="73">
        <f t="shared" si="3"/>
        <v>27</v>
      </c>
      <c r="B33" s="1" t="str">
        <f ca="1">IF(A33&lt;=$B$5,Data!L34,"")</f>
        <v/>
      </c>
      <c r="C33" s="1" t="str">
        <f ca="1">IF(A33&lt;=$B$5,DayInfo!F31,"")</f>
        <v/>
      </c>
      <c r="G33" s="275" t="str">
        <f ca="1">IF(A33&lt;=$B$5, Data!O34,"")</f>
        <v/>
      </c>
      <c r="H33" s="118" t="str">
        <f ca="1">IF(A33&lt;=$B$5,Data!P34,"")</f>
        <v/>
      </c>
      <c r="J33" s="1" t="str">
        <f ca="1">IF(A33&lt;=$B$5,Data!E34,"")</f>
        <v/>
      </c>
      <c r="K33" s="1" t="str">
        <f ca="1">IF(A33&lt;=$B$5,Data!B34,"")</f>
        <v/>
      </c>
      <c r="L33" s="1" t="str">
        <f ca="1">IF(A33&lt;=$B$5,Data!C34,"")</f>
        <v/>
      </c>
      <c r="N33" s="120" t="str">
        <f ca="1">IF(A32&lt;=$N$7,Data!G33,"")</f>
        <v/>
      </c>
      <c r="P33" s="1" t="str">
        <f ca="1">IF(A33&lt;=$P$6,Data!D34,"")</f>
        <v/>
      </c>
      <c r="U33" s="1">
        <f t="shared" si="4"/>
        <v>27</v>
      </c>
      <c r="V33" s="61">
        <f ca="1"/>
        <v>1.4</v>
      </c>
      <c r="W33" s="119">
        <f t="shared" ca="1" si="1"/>
        <v>1.4</v>
      </c>
      <c r="X33" s="119"/>
      <c r="Y33" s="314">
        <f t="shared" si="5"/>
        <v>27</v>
      </c>
      <c r="Z33" s="318" t="str">
        <f ca="1">IF(A33&lt;=$B$5, OldData!O34,"")</f>
        <v/>
      </c>
      <c r="AA33" s="318" t="str">
        <f ca="1">IF(A33&lt;=$B$5,OldData!E34,"")</f>
        <v/>
      </c>
      <c r="AB33" s="319" t="str">
        <f ca="1">IF(A33&lt;=$B$5,OldData!B34,"")</f>
        <v/>
      </c>
      <c r="AD33" s="1">
        <f t="shared" si="2"/>
        <v>28</v>
      </c>
      <c r="AE33" s="311">
        <f ca="1"/>
        <v>0</v>
      </c>
      <c r="AF33" s="141"/>
      <c r="AG33" s="141"/>
      <c r="AH33" s="346" t="s">
        <v>313</v>
      </c>
      <c r="AI33" s="69"/>
      <c r="AJ33" s="347">
        <f ca="1">AJ25-AJ27-(AJ28+AJ29+AJ30+AJ31+AJ32)</f>
        <v>-1682.3777803096455</v>
      </c>
      <c r="AK33" s="68">
        <v>21</v>
      </c>
      <c r="AL33" s="357">
        <f t="shared" ca="1" si="6"/>
        <v>0</v>
      </c>
      <c r="AM33" s="271">
        <f t="shared" ca="1" si="7"/>
        <v>0</v>
      </c>
      <c r="AN33" s="271">
        <f t="shared" ca="1" si="8"/>
        <v>0</v>
      </c>
      <c r="AO33" s="271">
        <f t="shared" ca="1" si="9"/>
        <v>0</v>
      </c>
      <c r="AP33" s="356"/>
    </row>
    <row r="34" spans="1:42">
      <c r="A34" s="73">
        <f t="shared" si="3"/>
        <v>28</v>
      </c>
      <c r="B34" s="1" t="str">
        <f ca="1">IF(A34&lt;=$B$5,Data!L35,"")</f>
        <v/>
      </c>
      <c r="C34" s="1" t="str">
        <f ca="1">IF(A34&lt;=$B$5,DayInfo!F32,"")</f>
        <v/>
      </c>
      <c r="G34" s="275" t="str">
        <f ca="1">IF(A34&lt;=$B$5, Data!O35,"")</f>
        <v/>
      </c>
      <c r="H34" s="118" t="str">
        <f ca="1">IF(A34&lt;=$B$5,Data!P35,"")</f>
        <v/>
      </c>
      <c r="J34" s="1" t="str">
        <f ca="1">IF(A34&lt;=$B$5,Data!E35,"")</f>
        <v/>
      </c>
      <c r="K34" s="1" t="str">
        <f ca="1">IF(A34&lt;=$B$5,Data!B35,"")</f>
        <v/>
      </c>
      <c r="L34" s="1" t="str">
        <f ca="1">IF(A34&lt;=$B$5,Data!C35,"")</f>
        <v/>
      </c>
      <c r="N34" s="120" t="str">
        <f ca="1">IF(A33&lt;=$N$7,Data!G34,"")</f>
        <v/>
      </c>
      <c r="P34" s="1" t="str">
        <f ca="1">IF(A34&lt;=$P$6,Data!D35,"")</f>
        <v/>
      </c>
      <c r="U34" s="1">
        <f t="shared" si="4"/>
        <v>28</v>
      </c>
      <c r="V34" s="61">
        <f ca="1"/>
        <v>1.3</v>
      </c>
      <c r="W34" s="119">
        <f t="shared" ca="1" si="1"/>
        <v>1.3</v>
      </c>
      <c r="X34" s="119"/>
      <c r="Y34" s="314">
        <f t="shared" si="5"/>
        <v>28</v>
      </c>
      <c r="Z34" s="318" t="str">
        <f ca="1">IF(A34&lt;=$B$5, OldData!O35,"")</f>
        <v/>
      </c>
      <c r="AA34" s="318" t="str">
        <f ca="1">IF(A34&lt;=$B$5,OldData!E35,"")</f>
        <v/>
      </c>
      <c r="AB34" s="319" t="str">
        <f ca="1">IF(A34&lt;=$B$5,OldData!B35,"")</f>
        <v/>
      </c>
      <c r="AD34" s="1">
        <f t="shared" si="2"/>
        <v>29</v>
      </c>
      <c r="AE34" s="311">
        <f ca="1"/>
        <v>0</v>
      </c>
      <c r="AF34" s="141"/>
      <c r="AG34" s="141"/>
      <c r="AH34" s="142" t="s">
        <v>310</v>
      </c>
      <c r="AI34" s="66"/>
      <c r="AJ34" s="308">
        <f ca="1">AE15</f>
        <v>675.01543776586186</v>
      </c>
      <c r="AK34" s="68">
        <v>22</v>
      </c>
      <c r="AL34" s="357">
        <f t="shared" ca="1" si="6"/>
        <v>0</v>
      </c>
      <c r="AM34" s="271">
        <f t="shared" ca="1" si="7"/>
        <v>0</v>
      </c>
      <c r="AN34" s="271">
        <f t="shared" ca="1" si="8"/>
        <v>0</v>
      </c>
      <c r="AO34" s="271">
        <f t="shared" ca="1" si="9"/>
        <v>0</v>
      </c>
      <c r="AP34" s="356"/>
    </row>
    <row r="35" spans="1:42">
      <c r="A35" s="73">
        <f t="shared" si="3"/>
        <v>29</v>
      </c>
      <c r="B35" s="1" t="str">
        <f ca="1">IF(A35&lt;=$B$5,Data!L36,"")</f>
        <v/>
      </c>
      <c r="C35" s="1" t="str">
        <f ca="1">IF(A35&lt;=$B$5,DayInfo!F33,"")</f>
        <v/>
      </c>
      <c r="G35" s="275" t="str">
        <f ca="1">IF(A35&lt;=$B$5, Data!O36,"")</f>
        <v/>
      </c>
      <c r="H35" s="118" t="str">
        <f ca="1">IF(A35&lt;=$B$5,Data!P36,"")</f>
        <v/>
      </c>
      <c r="J35" s="1" t="str">
        <f ca="1">IF(A35&lt;=$B$5,Data!E36,"")</f>
        <v/>
      </c>
      <c r="K35" s="1" t="str">
        <f ca="1">IF(A35&lt;=$B$5,Data!B36,"")</f>
        <v/>
      </c>
      <c r="L35" s="1" t="str">
        <f ca="1">IF(A35&lt;=$B$5,Data!C36,"")</f>
        <v/>
      </c>
      <c r="N35" s="120" t="str">
        <f ca="1">IF(A34&lt;=$N$7,Data!G35,"")</f>
        <v/>
      </c>
      <c r="P35" s="1" t="str">
        <f ca="1">IF(A35&lt;=$P$6,Data!D36,"")</f>
        <v/>
      </c>
      <c r="U35" s="1">
        <f t="shared" si="4"/>
        <v>29</v>
      </c>
      <c r="V35" s="61">
        <f ca="1"/>
        <v>1.3</v>
      </c>
      <c r="W35" s="119">
        <f t="shared" ca="1" si="1"/>
        <v>1.3</v>
      </c>
      <c r="X35" s="119"/>
      <c r="Y35" s="314">
        <f t="shared" si="5"/>
        <v>29</v>
      </c>
      <c r="Z35" s="318" t="str">
        <f ca="1">IF(A35&lt;=$B$5, OldData!O36,"")</f>
        <v/>
      </c>
      <c r="AA35" s="318" t="str">
        <f ca="1">IF(A35&lt;=$B$5,OldData!E36,"")</f>
        <v/>
      </c>
      <c r="AB35" s="319" t="str">
        <f ca="1">IF(A35&lt;=$B$5,OldData!B36,"")</f>
        <v/>
      </c>
      <c r="AD35" s="1">
        <f t="shared" si="2"/>
        <v>30</v>
      </c>
      <c r="AE35" s="311">
        <f ca="1"/>
        <v>0</v>
      </c>
      <c r="AF35" s="141"/>
      <c r="AG35" s="141"/>
      <c r="AH35" s="142"/>
      <c r="AI35" s="66"/>
      <c r="AK35" s="68">
        <v>23</v>
      </c>
      <c r="AL35" s="357">
        <f t="shared" ca="1" si="6"/>
        <v>0</v>
      </c>
      <c r="AM35" s="271">
        <f t="shared" ca="1" si="7"/>
        <v>0</v>
      </c>
      <c r="AN35" s="271">
        <f t="shared" ca="1" si="8"/>
        <v>0</v>
      </c>
      <c r="AO35" s="271">
        <f t="shared" ca="1" si="9"/>
        <v>0</v>
      </c>
      <c r="AP35" s="356"/>
    </row>
    <row r="36" spans="1:42">
      <c r="A36" s="73">
        <f t="shared" si="3"/>
        <v>30</v>
      </c>
      <c r="B36" s="1" t="str">
        <f ca="1">IF(A36&lt;=$B$5,Data!L37,"")</f>
        <v/>
      </c>
      <c r="C36" s="1" t="str">
        <f ca="1">IF(A36&lt;=$B$5,DayInfo!F34,"")</f>
        <v/>
      </c>
      <c r="G36" s="275" t="str">
        <f ca="1">IF(A36&lt;=$B$5, Data!O37,"")</f>
        <v/>
      </c>
      <c r="H36" s="118" t="str">
        <f ca="1">IF(A36&lt;=$B$5,Data!P37,"")</f>
        <v/>
      </c>
      <c r="J36" s="1" t="str">
        <f ca="1">IF(A36&lt;=$B$5,Data!E37,"")</f>
        <v/>
      </c>
      <c r="K36" s="1" t="str">
        <f ca="1">IF(A36&lt;=$B$5,Data!B37,"")</f>
        <v/>
      </c>
      <c r="L36" s="1" t="str">
        <f ca="1">IF(A36&lt;=$B$5,Data!C37,"")</f>
        <v/>
      </c>
      <c r="N36" s="120" t="str">
        <f ca="1">IF(A35&lt;=$N$7,Data!G36,"")</f>
        <v/>
      </c>
      <c r="P36" s="1" t="str">
        <f ca="1">IF(A36&lt;=$P$6,Data!D37,"")</f>
        <v/>
      </c>
      <c r="U36" s="1">
        <f t="shared" si="4"/>
        <v>30</v>
      </c>
      <c r="V36" s="61">
        <f ca="1"/>
        <v>0.65</v>
      </c>
      <c r="W36" s="119">
        <f t="shared" ca="1" si="1"/>
        <v>0.65</v>
      </c>
      <c r="X36" s="119"/>
      <c r="Y36" s="314">
        <f t="shared" si="5"/>
        <v>30</v>
      </c>
      <c r="Z36" s="318" t="str">
        <f ca="1">IF(A36&lt;=$B$5, OldData!O37,"")</f>
        <v/>
      </c>
      <c r="AA36" s="318" t="str">
        <f ca="1">IF(A36&lt;=$B$5,OldData!E37,"")</f>
        <v/>
      </c>
      <c r="AB36" s="319" t="str">
        <f ca="1">IF(A36&lt;=$B$5,OldData!B37,"")</f>
        <v/>
      </c>
      <c r="AD36" s="1">
        <f t="shared" si="2"/>
        <v>31</v>
      </c>
      <c r="AE36" s="311">
        <f ca="1"/>
        <v>0</v>
      </c>
      <c r="AF36" s="141"/>
      <c r="AG36" s="141"/>
      <c r="AH36" s="142"/>
      <c r="AI36" s="66"/>
      <c r="AK36" s="68">
        <v>24</v>
      </c>
      <c r="AL36" s="357">
        <f t="shared" ca="1" si="6"/>
        <v>0</v>
      </c>
      <c r="AM36" s="271">
        <f t="shared" ca="1" si="7"/>
        <v>0</v>
      </c>
      <c r="AN36" s="271">
        <f t="shared" ca="1" si="8"/>
        <v>0</v>
      </c>
      <c r="AO36" s="271">
        <f t="shared" ca="1" si="9"/>
        <v>0</v>
      </c>
      <c r="AP36" s="356"/>
    </row>
    <row r="37" spans="1:42">
      <c r="A37" s="73">
        <f t="shared" si="3"/>
        <v>31</v>
      </c>
      <c r="B37" s="1" t="str">
        <f ca="1">IF(A37&lt;=$B$5,Data!L38,"")</f>
        <v/>
      </c>
      <c r="C37" s="1" t="str">
        <f ca="1">IF(A37&lt;=$B$5,DayInfo!F35,"")</f>
        <v/>
      </c>
      <c r="G37" s="275" t="str">
        <f ca="1">IF(A37&lt;=$B$5, Data!O38,"")</f>
        <v/>
      </c>
      <c r="H37" s="118" t="str">
        <f ca="1">IF(A37&lt;=$B$5,Data!P38,"")</f>
        <v/>
      </c>
      <c r="J37" s="1" t="str">
        <f ca="1">IF(A37&lt;=$B$5,Data!E38,"")</f>
        <v/>
      </c>
      <c r="K37" s="1" t="str">
        <f ca="1">IF(A37&lt;=$B$5,Data!B38,"")</f>
        <v/>
      </c>
      <c r="L37" s="1" t="str">
        <f ca="1">IF(A37&lt;=$B$5,Data!C38,"")</f>
        <v/>
      </c>
      <c r="N37" s="120" t="str">
        <f ca="1">IF(A36&lt;=$N$7,Data!G37,"")</f>
        <v/>
      </c>
      <c r="P37" s="1" t="str">
        <f ca="1">IF(A37&lt;=$P$6,Data!D38,"")</f>
        <v/>
      </c>
      <c r="U37" s="1">
        <f t="shared" si="4"/>
        <v>31</v>
      </c>
      <c r="V37" s="61">
        <f ca="1"/>
        <v>0.65</v>
      </c>
      <c r="W37" s="119">
        <f t="shared" ca="1" si="1"/>
        <v>0.65</v>
      </c>
      <c r="X37" s="119"/>
      <c r="Y37" s="314">
        <f t="shared" si="5"/>
        <v>31</v>
      </c>
      <c r="Z37" s="318" t="str">
        <f ca="1">IF(A37&lt;=$B$5, OldData!O38,"")</f>
        <v/>
      </c>
      <c r="AA37" s="318" t="str">
        <f ca="1">IF(A37&lt;=$B$5,OldData!E38,"")</f>
        <v/>
      </c>
      <c r="AB37" s="319" t="str">
        <f ca="1">IF(A37&lt;=$B$5,OldData!B38,"")</f>
        <v/>
      </c>
      <c r="AD37" s="1">
        <f t="shared" si="2"/>
        <v>32</v>
      </c>
      <c r="AE37" s="311">
        <f ca="1"/>
        <v>0</v>
      </c>
      <c r="AF37" s="141"/>
      <c r="AG37" s="141"/>
      <c r="AH37" s="142"/>
      <c r="AI37" s="66"/>
      <c r="AK37" s="68">
        <v>25</v>
      </c>
      <c r="AL37" s="357">
        <f t="shared" ca="1" si="6"/>
        <v>0</v>
      </c>
      <c r="AM37" s="271">
        <f t="shared" ca="1" si="7"/>
        <v>0</v>
      </c>
      <c r="AN37" s="271">
        <f t="shared" ca="1" si="8"/>
        <v>0</v>
      </c>
      <c r="AO37" s="271">
        <f t="shared" ca="1" si="9"/>
        <v>0</v>
      </c>
      <c r="AP37" s="356"/>
    </row>
    <row r="38" spans="1:42">
      <c r="A38" s="73">
        <f t="shared" si="3"/>
        <v>32</v>
      </c>
      <c r="B38" s="1" t="str">
        <f ca="1">IF(A38&lt;=$B$5,Data!L39,"")</f>
        <v/>
      </c>
      <c r="C38" s="1" t="str">
        <f ca="1">IF(A38&lt;=$B$5,DayInfo!F36,"")</f>
        <v/>
      </c>
      <c r="G38" s="275" t="str">
        <f ca="1">IF(A38&lt;=$B$5, Data!O39,"")</f>
        <v/>
      </c>
      <c r="H38" s="118" t="str">
        <f ca="1">IF(A38&lt;=$B$5,Data!P39,"")</f>
        <v/>
      </c>
      <c r="J38" s="1" t="str">
        <f ca="1">IF(A38&lt;=$B$5,Data!E39,"")</f>
        <v/>
      </c>
      <c r="K38" s="1" t="str">
        <f ca="1">IF(A38&lt;=$B$5,Data!B39,"")</f>
        <v/>
      </c>
      <c r="L38" s="1" t="str">
        <f ca="1">IF(A38&lt;=$B$5,Data!C39,"")</f>
        <v/>
      </c>
      <c r="N38" s="120" t="str">
        <f ca="1">IF(A37&lt;=$N$7,Data!G38,"")</f>
        <v/>
      </c>
      <c r="P38" s="1" t="str">
        <f ca="1">IF(A38&lt;=$P$6,Data!D39,"")</f>
        <v/>
      </c>
      <c r="U38" s="1">
        <f t="shared" si="4"/>
        <v>32</v>
      </c>
      <c r="V38" s="61">
        <f ca="1"/>
        <v>0.65</v>
      </c>
      <c r="W38" s="119">
        <f t="shared" ca="1" si="1"/>
        <v>0.65</v>
      </c>
      <c r="X38" s="119"/>
      <c r="Y38" s="314">
        <f t="shared" si="5"/>
        <v>32</v>
      </c>
      <c r="Z38" s="318" t="str">
        <f ca="1">IF(A38&lt;=$B$5, OldData!O39,"")</f>
        <v/>
      </c>
      <c r="AA38" s="318" t="str">
        <f ca="1">IF(A38&lt;=$B$5,OldData!E39,"")</f>
        <v/>
      </c>
      <c r="AB38" s="319" t="str">
        <f ca="1">IF(A38&lt;=$B$5,OldData!B39,"")</f>
        <v/>
      </c>
      <c r="AD38" s="1">
        <f t="shared" si="2"/>
        <v>33</v>
      </c>
      <c r="AE38" s="311">
        <f ca="1"/>
        <v>0</v>
      </c>
      <c r="AF38" s="141"/>
      <c r="AG38" s="141"/>
      <c r="AH38" s="142"/>
      <c r="AI38" s="66"/>
      <c r="AK38" s="68">
        <v>26</v>
      </c>
      <c r="AL38" s="357">
        <f t="shared" ca="1" si="6"/>
        <v>0</v>
      </c>
      <c r="AM38" s="271">
        <f t="shared" ca="1" si="7"/>
        <v>0</v>
      </c>
      <c r="AN38" s="271">
        <f t="shared" ca="1" si="8"/>
        <v>0</v>
      </c>
      <c r="AO38" s="271">
        <f t="shared" ca="1" si="9"/>
        <v>0</v>
      </c>
      <c r="AP38" s="356"/>
    </row>
    <row r="39" spans="1:42">
      <c r="A39" s="73">
        <f t="shared" si="3"/>
        <v>33</v>
      </c>
      <c r="B39" s="1" t="str">
        <f ca="1">IF(A39&lt;=$B$5,Data!L40,"")</f>
        <v/>
      </c>
      <c r="C39" s="1" t="str">
        <f ca="1">IF(A39&lt;=$B$5,DayInfo!F37,"")</f>
        <v/>
      </c>
      <c r="G39" s="275" t="str">
        <f ca="1">IF(A39&lt;=$B$5, Data!O40,"")</f>
        <v/>
      </c>
      <c r="H39" s="118" t="str">
        <f ca="1">IF(A39&lt;=$B$5,Data!P40,"")</f>
        <v/>
      </c>
      <c r="J39" s="1" t="str">
        <f ca="1">IF(A39&lt;=$B$5,Data!E40,"")</f>
        <v/>
      </c>
      <c r="K39" s="1" t="str">
        <f ca="1">IF(A39&lt;=$B$5,Data!B40,"")</f>
        <v/>
      </c>
      <c r="L39" s="1" t="str">
        <f ca="1">IF(A39&lt;=$B$5,Data!C40,"")</f>
        <v/>
      </c>
      <c r="N39" s="120" t="str">
        <f ca="1">IF(A38&lt;=$N$7,Data!G39,"")</f>
        <v/>
      </c>
      <c r="P39" s="1" t="str">
        <f ca="1">IF(A39&lt;=$P$6,Data!D40,"")</f>
        <v/>
      </c>
      <c r="U39" s="1">
        <f t="shared" si="4"/>
        <v>33</v>
      </c>
      <c r="V39" s="61">
        <f ca="1"/>
        <v>1.1172877975819515</v>
      </c>
      <c r="W39" s="119">
        <f t="shared" ca="1" si="1"/>
        <v>1.1172877975819515</v>
      </c>
      <c r="X39" s="119"/>
      <c r="Y39" s="314">
        <f t="shared" si="5"/>
        <v>33</v>
      </c>
      <c r="Z39" s="318" t="str">
        <f ca="1">IF(A39&lt;=$B$5, OldData!O40,"")</f>
        <v/>
      </c>
      <c r="AA39" s="318" t="str">
        <f ca="1">IF(A39&lt;=$B$5,OldData!E40,"")</f>
        <v/>
      </c>
      <c r="AB39" s="319" t="str">
        <f ca="1">IF(A39&lt;=$B$5,OldData!B40,"")</f>
        <v/>
      </c>
      <c r="AD39" s="1">
        <f t="shared" si="2"/>
        <v>34</v>
      </c>
      <c r="AE39" s="311">
        <f ca="1"/>
        <v>0</v>
      </c>
      <c r="AF39" s="141"/>
      <c r="AG39" s="141"/>
      <c r="AH39" s="142"/>
      <c r="AI39" s="66"/>
      <c r="AK39" s="68">
        <v>27</v>
      </c>
      <c r="AL39" s="357">
        <f t="shared" ca="1" si="6"/>
        <v>0</v>
      </c>
      <c r="AM39" s="271">
        <f t="shared" ca="1" si="7"/>
        <v>0</v>
      </c>
      <c r="AN39" s="271">
        <f t="shared" ca="1" si="8"/>
        <v>0</v>
      </c>
      <c r="AO39" s="271">
        <f t="shared" ca="1" si="9"/>
        <v>0</v>
      </c>
      <c r="AP39" s="356"/>
    </row>
    <row r="40" spans="1:42">
      <c r="A40" s="73">
        <f t="shared" si="3"/>
        <v>34</v>
      </c>
      <c r="B40" s="1" t="str">
        <f ca="1">IF(A40&lt;=$B$5,Data!L41,"")</f>
        <v/>
      </c>
      <c r="C40" s="1" t="str">
        <f ca="1">IF(A40&lt;=$B$5,DayInfo!F38,"")</f>
        <v/>
      </c>
      <c r="G40" s="275" t="str">
        <f ca="1">IF(A40&lt;=$B$5, Data!O41,"")</f>
        <v/>
      </c>
      <c r="H40" s="118" t="str">
        <f ca="1">IF(A40&lt;=$B$5,Data!P41,"")</f>
        <v/>
      </c>
      <c r="J40" s="1" t="str">
        <f ca="1">IF(A40&lt;=$B$5,Data!E41,"")</f>
        <v/>
      </c>
      <c r="K40" s="1" t="str">
        <f ca="1">IF(A40&lt;=$B$5,Data!B41,"")</f>
        <v/>
      </c>
      <c r="L40" s="1" t="str">
        <f ca="1">IF(A40&lt;=$B$5,Data!C41,"")</f>
        <v/>
      </c>
      <c r="N40" s="120" t="str">
        <f ca="1">IF(A39&lt;=$N$7,Data!G40,"")</f>
        <v/>
      </c>
      <c r="P40" s="1" t="str">
        <f ca="1">IF(A40&lt;=$P$6,Data!D41,"")</f>
        <v/>
      </c>
      <c r="U40" s="1">
        <f t="shared" si="4"/>
        <v>34</v>
      </c>
      <c r="V40" s="61">
        <f ca="1"/>
        <v>0.4</v>
      </c>
      <c r="W40" s="119">
        <f t="shared" ca="1" si="1"/>
        <v>0.4</v>
      </c>
      <c r="X40" s="119"/>
      <c r="Y40" s="314">
        <f t="shared" si="5"/>
        <v>34</v>
      </c>
      <c r="Z40" s="318" t="str">
        <f ca="1">IF(A40&lt;=$B$5, OldData!O41,"")</f>
        <v/>
      </c>
      <c r="AA40" s="318" t="str">
        <f ca="1">IF(A40&lt;=$B$5,OldData!E41,"")</f>
        <v/>
      </c>
      <c r="AB40" s="319" t="str">
        <f ca="1">IF(A40&lt;=$B$5,OldData!B41,"")</f>
        <v/>
      </c>
      <c r="AD40" s="1">
        <f t="shared" si="2"/>
        <v>35</v>
      </c>
      <c r="AE40" s="311">
        <f ca="1"/>
        <v>0</v>
      </c>
      <c r="AF40" s="141"/>
      <c r="AG40" s="141"/>
      <c r="AH40" s="142"/>
      <c r="AI40" s="66"/>
      <c r="AK40" s="68">
        <v>28</v>
      </c>
      <c r="AL40" s="357">
        <f t="shared" ca="1" si="6"/>
        <v>0</v>
      </c>
      <c r="AM40" s="271">
        <f t="shared" ca="1" si="7"/>
        <v>0</v>
      </c>
      <c r="AN40" s="271">
        <f t="shared" ca="1" si="8"/>
        <v>0</v>
      </c>
      <c r="AO40" s="271">
        <f t="shared" ca="1" si="9"/>
        <v>0</v>
      </c>
      <c r="AP40" s="356"/>
    </row>
    <row r="41" spans="1:42">
      <c r="A41" s="73">
        <f t="shared" si="3"/>
        <v>35</v>
      </c>
      <c r="B41" s="1" t="str">
        <f ca="1">IF(A41&lt;=$B$5,Data!L42,"")</f>
        <v/>
      </c>
      <c r="C41" s="1" t="str">
        <f ca="1">IF(A41&lt;=$B$5,DayInfo!F39,"")</f>
        <v/>
      </c>
      <c r="G41" s="275" t="str">
        <f ca="1">IF(A41&lt;=$B$5, Data!O42,"")</f>
        <v/>
      </c>
      <c r="H41" s="118" t="str">
        <f ca="1">IF(A41&lt;=$B$5,Data!P42,"")</f>
        <v/>
      </c>
      <c r="J41" s="1" t="str">
        <f ca="1">IF(A41&lt;=$B$5,Data!E42,"")</f>
        <v/>
      </c>
      <c r="K41" s="1" t="str">
        <f ca="1">IF(A41&lt;=$B$5,Data!B42,"")</f>
        <v/>
      </c>
      <c r="L41" s="1" t="str">
        <f ca="1">IF(A41&lt;=$B$5,Data!C42,"")</f>
        <v/>
      </c>
      <c r="N41" s="120" t="str">
        <f ca="1">IF(A40&lt;=$N$7,Data!G41,"")</f>
        <v/>
      </c>
      <c r="P41" s="1" t="str">
        <f ca="1">IF(A41&lt;=$P$6,Data!D42,"")</f>
        <v/>
      </c>
      <c r="U41" s="1">
        <f t="shared" si="4"/>
        <v>35</v>
      </c>
      <c r="V41" s="61">
        <f ca="1"/>
        <v>0.4</v>
      </c>
      <c r="W41" s="119">
        <f t="shared" ca="1" si="1"/>
        <v>0.4</v>
      </c>
      <c r="X41" s="119"/>
      <c r="Y41" s="314">
        <f t="shared" si="5"/>
        <v>35</v>
      </c>
      <c r="Z41" s="318" t="str">
        <f ca="1">IF(A41&lt;=$B$5, OldData!O42,"")</f>
        <v/>
      </c>
      <c r="AA41" s="318" t="str">
        <f ca="1">IF(A41&lt;=$B$5,OldData!E42,"")</f>
        <v/>
      </c>
      <c r="AB41" s="319" t="str">
        <f ca="1">IF(A41&lt;=$B$5,OldData!B42,"")</f>
        <v/>
      </c>
      <c r="AD41" s="1">
        <f t="shared" si="2"/>
        <v>36</v>
      </c>
      <c r="AE41" s="311">
        <f ca="1"/>
        <v>0</v>
      </c>
      <c r="AF41" s="141"/>
      <c r="AG41" s="141"/>
      <c r="AH41" s="142"/>
      <c r="AI41" s="66"/>
      <c r="AK41" s="68">
        <v>29</v>
      </c>
      <c r="AL41" s="357">
        <f t="shared" ca="1" si="6"/>
        <v>0</v>
      </c>
      <c r="AM41" s="271">
        <f t="shared" ca="1" si="7"/>
        <v>0</v>
      </c>
      <c r="AN41" s="271">
        <f t="shared" ca="1" si="8"/>
        <v>0</v>
      </c>
      <c r="AO41" s="271">
        <f t="shared" ca="1" si="9"/>
        <v>0</v>
      </c>
      <c r="AP41" s="356"/>
    </row>
    <row r="42" spans="1:42">
      <c r="A42" s="73">
        <f t="shared" si="3"/>
        <v>36</v>
      </c>
      <c r="B42" s="1" t="str">
        <f ca="1">IF(A42&lt;=$B$5,Data!L43,"")</f>
        <v/>
      </c>
      <c r="C42" s="1" t="str">
        <f ca="1">IF(A42&lt;=$B$5,DayInfo!F40,"")</f>
        <v/>
      </c>
      <c r="G42" s="275" t="str">
        <f ca="1">IF(A42&lt;=$B$5, Data!O43,"")</f>
        <v/>
      </c>
      <c r="H42" s="118" t="str">
        <f ca="1">IF(A42&lt;=$B$5,Data!P43,"")</f>
        <v/>
      </c>
      <c r="J42" s="1" t="str">
        <f ca="1">IF(A42&lt;=$B$5,Data!E43,"")</f>
        <v/>
      </c>
      <c r="K42" s="1" t="str">
        <f ca="1">IF(A42&lt;=$B$5,Data!B43,"")</f>
        <v/>
      </c>
      <c r="L42" s="1" t="str">
        <f ca="1">IF(A42&lt;=$B$5,Data!C43,"")</f>
        <v/>
      </c>
      <c r="N42" s="120" t="str">
        <f ca="1">IF(A41&lt;=$N$7,Data!G42,"")</f>
        <v/>
      </c>
      <c r="P42" s="1" t="str">
        <f ca="1">IF(A42&lt;=$P$6,Data!D43,"")</f>
        <v/>
      </c>
      <c r="U42" s="1">
        <f t="shared" si="4"/>
        <v>36</v>
      </c>
      <c r="V42" s="61">
        <f ca="1"/>
        <v>0.4</v>
      </c>
      <c r="W42" s="119">
        <f t="shared" ca="1" si="1"/>
        <v>0.4</v>
      </c>
      <c r="X42" s="119"/>
      <c r="Y42" s="314">
        <f t="shared" si="5"/>
        <v>36</v>
      </c>
      <c r="Z42" s="318" t="str">
        <f ca="1">IF(A42&lt;=$B$5, OldData!O43,"")</f>
        <v/>
      </c>
      <c r="AA42" s="318" t="str">
        <f ca="1">IF(A42&lt;=$B$5,OldData!E43,"")</f>
        <v/>
      </c>
      <c r="AB42" s="319" t="str">
        <f ca="1">IF(A42&lt;=$B$5,OldData!B43,"")</f>
        <v/>
      </c>
      <c r="AD42" s="1">
        <f t="shared" si="2"/>
        <v>37</v>
      </c>
      <c r="AE42" s="311">
        <f ca="1"/>
        <v>0</v>
      </c>
      <c r="AF42" s="141"/>
      <c r="AG42" s="141"/>
      <c r="AH42" s="142"/>
      <c r="AI42" s="66"/>
      <c r="AK42" s="68">
        <v>30</v>
      </c>
      <c r="AL42" s="357">
        <f t="shared" ca="1" si="6"/>
        <v>0</v>
      </c>
      <c r="AM42" s="271">
        <f t="shared" ca="1" si="7"/>
        <v>0</v>
      </c>
      <c r="AN42" s="271">
        <f t="shared" ca="1" si="8"/>
        <v>0</v>
      </c>
      <c r="AO42" s="271">
        <f t="shared" ca="1" si="9"/>
        <v>0</v>
      </c>
      <c r="AP42" s="356"/>
    </row>
    <row r="43" spans="1:42">
      <c r="A43" s="73">
        <f t="shared" si="3"/>
        <v>37</v>
      </c>
      <c r="B43" s="1" t="str">
        <f ca="1">IF(A43&lt;=$B$5,Data!L44,"")</f>
        <v/>
      </c>
      <c r="C43" s="1" t="str">
        <f ca="1">IF(A43&lt;=$B$5,DayInfo!F41,"")</f>
        <v/>
      </c>
      <c r="G43" s="275" t="str">
        <f ca="1">IF(A43&lt;=$B$5, Data!O44,"")</f>
        <v/>
      </c>
      <c r="H43" s="118" t="str">
        <f ca="1">IF(A43&lt;=$B$5,Data!P44,"")</f>
        <v/>
      </c>
      <c r="J43" s="1" t="str">
        <f ca="1">IF(A43&lt;=$B$5,Data!E44,"")</f>
        <v/>
      </c>
      <c r="K43" s="1" t="str">
        <f ca="1">IF(A43&lt;=$B$5,Data!B44,"")</f>
        <v/>
      </c>
      <c r="L43" s="1" t="str">
        <f ca="1">IF(A43&lt;=$B$5,Data!C44,"")</f>
        <v/>
      </c>
      <c r="N43" s="120" t="str">
        <f ca="1">IF(A42&lt;=$N$7,Data!G43,"")</f>
        <v/>
      </c>
      <c r="P43" s="1" t="str">
        <f ca="1">IF(A43&lt;=$P$6,Data!D44,"")</f>
        <v/>
      </c>
      <c r="U43" s="1">
        <f t="shared" si="4"/>
        <v>37</v>
      </c>
      <c r="V43" s="61">
        <f ca="1"/>
        <v>0.4</v>
      </c>
      <c r="W43" s="119">
        <f t="shared" ca="1" si="1"/>
        <v>0.4</v>
      </c>
      <c r="X43" s="119"/>
      <c r="Y43" s="314">
        <f t="shared" si="5"/>
        <v>37</v>
      </c>
      <c r="Z43" s="318" t="str">
        <f ca="1">IF(A43&lt;=$B$5, OldData!O44,"")</f>
        <v/>
      </c>
      <c r="AA43" s="318" t="str">
        <f ca="1">IF(A43&lt;=$B$5,OldData!E44,"")</f>
        <v/>
      </c>
      <c r="AB43" s="319" t="str">
        <f ca="1">IF(A43&lt;=$B$5,OldData!B44,"")</f>
        <v/>
      </c>
      <c r="AD43" s="1">
        <f t="shared" si="2"/>
        <v>38</v>
      </c>
      <c r="AE43" s="311">
        <f ca="1"/>
        <v>0</v>
      </c>
      <c r="AF43" s="141"/>
      <c r="AG43" s="141"/>
      <c r="AH43" s="142"/>
      <c r="AI43" s="66"/>
      <c r="AK43" s="68">
        <v>31</v>
      </c>
      <c r="AL43" s="357">
        <f t="shared" ca="1" si="6"/>
        <v>0</v>
      </c>
      <c r="AM43" s="271">
        <f t="shared" ca="1" si="7"/>
        <v>0</v>
      </c>
      <c r="AN43" s="271">
        <f t="shared" ca="1" si="8"/>
        <v>0</v>
      </c>
      <c r="AO43" s="271">
        <f t="shared" ca="1" si="9"/>
        <v>0</v>
      </c>
      <c r="AP43" s="356"/>
    </row>
    <row r="44" spans="1:42">
      <c r="A44" s="73">
        <f t="shared" si="3"/>
        <v>38</v>
      </c>
      <c r="B44" s="1" t="str">
        <f ca="1">IF(A44&lt;=$B$5,Data!L45,"")</f>
        <v/>
      </c>
      <c r="C44" s="1" t="str">
        <f ca="1">IF(A44&lt;=$B$5,DayInfo!F42,"")</f>
        <v/>
      </c>
      <c r="G44" s="275" t="str">
        <f ca="1">IF(A44&lt;=$B$5, Data!O45,"")</f>
        <v/>
      </c>
      <c r="H44" s="118" t="str">
        <f ca="1">IF(A44&lt;=$B$5,Data!P45,"")</f>
        <v/>
      </c>
      <c r="J44" s="1" t="str">
        <f ca="1">IF(A44&lt;=$B$5,Data!E45,"")</f>
        <v/>
      </c>
      <c r="K44" s="1" t="str">
        <f ca="1">IF(A44&lt;=$B$5,Data!B45,"")</f>
        <v/>
      </c>
      <c r="L44" s="1" t="str">
        <f ca="1">IF(A44&lt;=$B$5,Data!C45,"")</f>
        <v/>
      </c>
      <c r="N44" s="120" t="str">
        <f ca="1">IF(A43&lt;=$N$7,Data!G44,"")</f>
        <v/>
      </c>
      <c r="P44" s="1" t="str">
        <f ca="1">IF(A44&lt;=$P$6,Data!D45,"")</f>
        <v/>
      </c>
      <c r="U44" s="1">
        <f t="shared" si="4"/>
        <v>38</v>
      </c>
      <c r="V44" s="61">
        <f ca="1"/>
        <v>1.3</v>
      </c>
      <c r="W44" s="119">
        <f t="shared" ca="1" si="1"/>
        <v>1.3</v>
      </c>
      <c r="X44" s="119"/>
      <c r="Y44" s="314">
        <f t="shared" si="5"/>
        <v>38</v>
      </c>
      <c r="Z44" s="318" t="str">
        <f ca="1">IF(A44&lt;=$B$5, OldData!O45,"")</f>
        <v/>
      </c>
      <c r="AA44" s="318" t="str">
        <f ca="1">IF(A44&lt;=$B$5,OldData!E45,"")</f>
        <v/>
      </c>
      <c r="AB44" s="319" t="str">
        <f ca="1">IF(A44&lt;=$B$5,OldData!B45,"")</f>
        <v/>
      </c>
      <c r="AD44" s="1">
        <f t="shared" si="2"/>
        <v>39</v>
      </c>
      <c r="AE44" s="311">
        <f ca="1"/>
        <v>0</v>
      </c>
      <c r="AF44" s="141"/>
      <c r="AG44" s="141"/>
      <c r="AH44" s="142"/>
      <c r="AI44" s="66"/>
      <c r="AK44" s="68">
        <v>32</v>
      </c>
      <c r="AL44" s="357">
        <f t="shared" ca="1" si="6"/>
        <v>0</v>
      </c>
      <c r="AM44" s="271">
        <f t="shared" ca="1" si="7"/>
        <v>0</v>
      </c>
      <c r="AN44" s="271">
        <f t="shared" ca="1" si="8"/>
        <v>0</v>
      </c>
      <c r="AO44" s="271">
        <f t="shared" ca="1" si="9"/>
        <v>0</v>
      </c>
      <c r="AP44" s="356"/>
    </row>
    <row r="45" spans="1:42">
      <c r="A45" s="73">
        <f t="shared" si="3"/>
        <v>39</v>
      </c>
      <c r="B45" s="1" t="str">
        <f ca="1">IF(A45&lt;=$B$5,Data!L46,"")</f>
        <v/>
      </c>
      <c r="C45" s="1" t="str">
        <f ca="1">IF(A45&lt;=$B$5,DayInfo!F43,"")</f>
        <v/>
      </c>
      <c r="G45" s="275" t="str">
        <f ca="1">IF(A45&lt;=$B$5, Data!O46,"")</f>
        <v/>
      </c>
      <c r="H45" s="118" t="str">
        <f ca="1">IF(A45&lt;=$B$5,Data!P46,"")</f>
        <v/>
      </c>
      <c r="J45" s="1" t="str">
        <f ca="1">IF(A45&lt;=$B$5,Data!E46,"")</f>
        <v/>
      </c>
      <c r="K45" s="1" t="str">
        <f ca="1">IF(A45&lt;=$B$5,Data!B46,"")</f>
        <v/>
      </c>
      <c r="L45" s="1" t="str">
        <f ca="1">IF(A45&lt;=$B$5,Data!C46,"")</f>
        <v/>
      </c>
      <c r="N45" s="120" t="str">
        <f ca="1">IF(A44&lt;=$N$7,Data!G45,"")</f>
        <v/>
      </c>
      <c r="P45" s="1" t="str">
        <f ca="1">IF(A45&lt;=$P$6,Data!D46,"")</f>
        <v/>
      </c>
      <c r="U45" s="1">
        <f t="shared" si="4"/>
        <v>39</v>
      </c>
      <c r="V45" s="61">
        <f ca="1"/>
        <v>1.3</v>
      </c>
      <c r="W45" s="119">
        <f t="shared" ca="1" si="1"/>
        <v>1.3</v>
      </c>
      <c r="X45" s="119"/>
      <c r="Y45" s="314">
        <f t="shared" si="5"/>
        <v>39</v>
      </c>
      <c r="Z45" s="318" t="str">
        <f ca="1">IF(A45&lt;=$B$5, OldData!O46,"")</f>
        <v/>
      </c>
      <c r="AA45" s="318" t="str">
        <f ca="1">IF(A45&lt;=$B$5,OldData!E46,"")</f>
        <v/>
      </c>
      <c r="AB45" s="319" t="str">
        <f ca="1">IF(A45&lt;=$B$5,OldData!B46,"")</f>
        <v/>
      </c>
      <c r="AD45" s="1">
        <f t="shared" si="2"/>
        <v>40</v>
      </c>
      <c r="AE45" s="311">
        <f ca="1"/>
        <v>0</v>
      </c>
      <c r="AF45" s="141"/>
      <c r="AG45" s="141"/>
      <c r="AH45" s="142"/>
      <c r="AI45" s="66"/>
      <c r="AK45" s="68">
        <v>33</v>
      </c>
      <c r="AL45" s="357">
        <f t="shared" ca="1" si="6"/>
        <v>0</v>
      </c>
      <c r="AM45" s="271">
        <f t="shared" ca="1" si="7"/>
        <v>0</v>
      </c>
      <c r="AN45" s="271">
        <f t="shared" ca="1" si="8"/>
        <v>0</v>
      </c>
      <c r="AO45" s="271">
        <f t="shared" ca="1" si="9"/>
        <v>0</v>
      </c>
      <c r="AP45" s="356"/>
    </row>
    <row r="46" spans="1:42">
      <c r="A46" s="73">
        <f t="shared" si="3"/>
        <v>40</v>
      </c>
      <c r="B46" s="1" t="str">
        <f ca="1">IF(A46&lt;=$B$5,Data!L47,"")</f>
        <v/>
      </c>
      <c r="C46" s="1" t="str">
        <f ca="1">IF(A46&lt;=$B$5,DayInfo!F44,"")</f>
        <v/>
      </c>
      <c r="G46" s="275" t="str">
        <f ca="1">IF(A46&lt;=$B$5, Data!O47,"")</f>
        <v/>
      </c>
      <c r="H46" s="118" t="str">
        <f ca="1">IF(A46&lt;=$B$5,Data!P47,"")</f>
        <v/>
      </c>
      <c r="J46" s="1" t="str">
        <f ca="1">IF(A46&lt;=$B$5,Data!E47,"")</f>
        <v/>
      </c>
      <c r="K46" s="1" t="str">
        <f ca="1">IF(A46&lt;=$B$5,Data!B47,"")</f>
        <v/>
      </c>
      <c r="L46" s="1" t="str">
        <f ca="1">IF(A46&lt;=$B$5,Data!C47,"")</f>
        <v/>
      </c>
      <c r="N46" s="120" t="str">
        <f ca="1">IF(A45&lt;=$N$7,Data!G46,"")</f>
        <v/>
      </c>
      <c r="P46" s="1" t="str">
        <f ca="1">IF(A46&lt;=$P$6,Data!D47,"")</f>
        <v/>
      </c>
      <c r="U46" s="1">
        <f t="shared" si="4"/>
        <v>40</v>
      </c>
      <c r="V46" s="61">
        <f ca="1"/>
        <v>1.9</v>
      </c>
      <c r="W46" s="119">
        <f t="shared" ca="1" si="1"/>
        <v>1.9</v>
      </c>
      <c r="X46" s="119"/>
      <c r="Y46" s="314">
        <f t="shared" si="5"/>
        <v>40</v>
      </c>
      <c r="Z46" s="318" t="str">
        <f ca="1">IF(A46&lt;=$B$5, OldData!O47,"")</f>
        <v/>
      </c>
      <c r="AA46" s="318" t="str">
        <f ca="1">IF(A46&lt;=$B$5,OldData!E47,"")</f>
        <v/>
      </c>
      <c r="AB46" s="319" t="str">
        <f ca="1">IF(A46&lt;=$B$5,OldData!B47,"")</f>
        <v/>
      </c>
      <c r="AD46" s="1">
        <f t="shared" si="2"/>
        <v>41</v>
      </c>
      <c r="AE46" s="311">
        <f ca="1"/>
        <v>0</v>
      </c>
      <c r="AF46" s="141"/>
      <c r="AG46" s="141"/>
      <c r="AH46" s="142"/>
      <c r="AI46" s="66"/>
      <c r="AK46" s="68">
        <v>34</v>
      </c>
      <c r="AL46" s="357">
        <f t="shared" ca="1" si="6"/>
        <v>0</v>
      </c>
      <c r="AM46" s="271">
        <f t="shared" ca="1" si="7"/>
        <v>0</v>
      </c>
      <c r="AN46" s="271">
        <f t="shared" ca="1" si="8"/>
        <v>0</v>
      </c>
      <c r="AO46" s="271">
        <f t="shared" ca="1" si="9"/>
        <v>0</v>
      </c>
      <c r="AP46" s="356"/>
    </row>
    <row r="47" spans="1:42">
      <c r="A47" s="73">
        <f t="shared" si="3"/>
        <v>41</v>
      </c>
      <c r="B47" s="1" t="str">
        <f ca="1">IF(A47&lt;=$B$5,Data!L48,"")</f>
        <v/>
      </c>
      <c r="C47" s="1" t="str">
        <f ca="1">IF(A47&lt;=$B$5,DayInfo!F45,"")</f>
        <v/>
      </c>
      <c r="G47" s="275" t="str">
        <f ca="1">IF(A47&lt;=$B$5, Data!O48,"")</f>
        <v/>
      </c>
      <c r="H47" s="118" t="str">
        <f ca="1">IF(A47&lt;=$B$5,Data!P48,"")</f>
        <v/>
      </c>
      <c r="J47" s="1" t="str">
        <f ca="1">IF(A47&lt;=$B$5,Data!E48,"")</f>
        <v/>
      </c>
      <c r="K47" s="1" t="str">
        <f ca="1">IF(A47&lt;=$B$5,Data!B48,"")</f>
        <v/>
      </c>
      <c r="L47" s="1" t="str">
        <f ca="1">IF(A47&lt;=$B$5,Data!C48,"")</f>
        <v/>
      </c>
      <c r="N47" s="120" t="str">
        <f ca="1">IF(A46&lt;=$N$7,Data!G47,"")</f>
        <v/>
      </c>
      <c r="P47" s="1" t="str">
        <f ca="1">IF(A47&lt;=$P$6,Data!D48,"")</f>
        <v/>
      </c>
      <c r="U47" s="1">
        <f t="shared" si="4"/>
        <v>41</v>
      </c>
      <c r="V47" s="61">
        <f ca="1"/>
        <v>1.9</v>
      </c>
      <c r="W47" s="119">
        <f t="shared" ca="1" si="1"/>
        <v>1.9</v>
      </c>
      <c r="X47" s="119"/>
      <c r="Y47" s="314">
        <f t="shared" si="5"/>
        <v>41</v>
      </c>
      <c r="Z47" s="318" t="str">
        <f ca="1">IF(A47&lt;=$B$5, OldData!O48,"")</f>
        <v/>
      </c>
      <c r="AA47" s="318" t="str">
        <f ca="1">IF(A47&lt;=$B$5,OldData!E48,"")</f>
        <v/>
      </c>
      <c r="AB47" s="319" t="str">
        <f ca="1">IF(A47&lt;=$B$5,OldData!B48,"")</f>
        <v/>
      </c>
      <c r="AD47" s="1">
        <f t="shared" si="2"/>
        <v>42</v>
      </c>
      <c r="AE47" s="311">
        <f ca="1"/>
        <v>0</v>
      </c>
      <c r="AF47" s="141"/>
      <c r="AG47" s="141"/>
      <c r="AH47" s="142"/>
      <c r="AI47" s="66"/>
      <c r="AK47" s="68">
        <v>35</v>
      </c>
      <c r="AL47" s="357">
        <f t="shared" ca="1" si="6"/>
        <v>0</v>
      </c>
      <c r="AM47" s="271">
        <f t="shared" ca="1" si="7"/>
        <v>0</v>
      </c>
      <c r="AN47" s="271">
        <f t="shared" ca="1" si="8"/>
        <v>0</v>
      </c>
      <c r="AO47" s="271">
        <f t="shared" ca="1" si="9"/>
        <v>0</v>
      </c>
      <c r="AP47" s="356"/>
    </row>
    <row r="48" spans="1:42">
      <c r="A48" s="73">
        <f t="shared" si="3"/>
        <v>42</v>
      </c>
      <c r="B48" s="1" t="str">
        <f ca="1">IF(A48&lt;=$B$5,Data!L49,"")</f>
        <v/>
      </c>
      <c r="C48" s="1" t="str">
        <f ca="1">IF(A48&lt;=$B$5,DayInfo!F46,"")</f>
        <v/>
      </c>
      <c r="G48" s="275" t="str">
        <f ca="1">IF(A48&lt;=$B$5, Data!O49,"")</f>
        <v/>
      </c>
      <c r="H48" s="118" t="str">
        <f ca="1">IF(A48&lt;=$B$5,Data!P49,"")</f>
        <v/>
      </c>
      <c r="J48" s="1" t="str">
        <f ca="1">IF(A48&lt;=$B$5,Data!E49,"")</f>
        <v/>
      </c>
      <c r="K48" s="1" t="str">
        <f ca="1">IF(A48&lt;=$B$5,Data!B49,"")</f>
        <v/>
      </c>
      <c r="L48" s="1" t="str">
        <f ca="1">IF(A48&lt;=$B$5,Data!C49,"")</f>
        <v/>
      </c>
      <c r="N48" s="120" t="str">
        <f ca="1">IF(A47&lt;=$N$7,Data!G48,"")</f>
        <v/>
      </c>
      <c r="P48" s="1" t="str">
        <f ca="1">IF(A48&lt;=$P$6,Data!D49,"")</f>
        <v/>
      </c>
      <c r="U48" s="1">
        <f t="shared" si="4"/>
        <v>42</v>
      </c>
      <c r="V48" s="61">
        <f ca="1"/>
        <v>1.9</v>
      </c>
      <c r="W48" s="119">
        <f t="shared" ca="1" si="1"/>
        <v>1.9</v>
      </c>
      <c r="X48" s="119"/>
      <c r="Y48" s="314">
        <f t="shared" si="5"/>
        <v>42</v>
      </c>
      <c r="Z48" s="318" t="str">
        <f ca="1">IF(A48&lt;=$B$5, OldData!O49,"")</f>
        <v/>
      </c>
      <c r="AA48" s="318" t="str">
        <f ca="1">IF(A48&lt;=$B$5,OldData!E49,"")</f>
        <v/>
      </c>
      <c r="AB48" s="319" t="str">
        <f ca="1">IF(A48&lt;=$B$5,OldData!B49,"")</f>
        <v/>
      </c>
      <c r="AD48" s="1">
        <f t="shared" si="2"/>
        <v>43</v>
      </c>
      <c r="AE48" s="311">
        <f ca="1"/>
        <v>0</v>
      </c>
      <c r="AF48" s="141"/>
      <c r="AG48" s="141"/>
      <c r="AH48" s="142"/>
      <c r="AI48" s="66"/>
      <c r="AK48" s="68">
        <v>36</v>
      </c>
      <c r="AL48" s="357">
        <f t="shared" ca="1" si="6"/>
        <v>0</v>
      </c>
      <c r="AM48" s="271">
        <f t="shared" ca="1" si="7"/>
        <v>0</v>
      </c>
      <c r="AN48" s="271">
        <f t="shared" ca="1" si="8"/>
        <v>0</v>
      </c>
      <c r="AO48" s="271">
        <f t="shared" ca="1" si="9"/>
        <v>0</v>
      </c>
      <c r="AP48" s="356"/>
    </row>
    <row r="49" spans="1:42">
      <c r="A49" s="73">
        <f t="shared" si="3"/>
        <v>43</v>
      </c>
      <c r="B49" s="1" t="str">
        <f ca="1">IF(A49&lt;=$B$5,Data!L50,"")</f>
        <v/>
      </c>
      <c r="C49" s="1" t="str">
        <f ca="1">IF(A49&lt;=$B$5,DayInfo!F47,"")</f>
        <v/>
      </c>
      <c r="G49" s="275" t="str">
        <f ca="1">IF(A49&lt;=$B$5, Data!O50,"")</f>
        <v/>
      </c>
      <c r="H49" s="118" t="str">
        <f ca="1">IF(A49&lt;=$B$5,Data!P50,"")</f>
        <v/>
      </c>
      <c r="J49" s="1" t="str">
        <f ca="1">IF(A49&lt;=$B$5,Data!E50,"")</f>
        <v/>
      </c>
      <c r="K49" s="1" t="str">
        <f ca="1">IF(A49&lt;=$B$5,Data!B50,"")</f>
        <v/>
      </c>
      <c r="L49" s="1" t="str">
        <f ca="1">IF(A49&lt;=$B$5,Data!C50,"")</f>
        <v/>
      </c>
      <c r="N49" s="120" t="str">
        <f ca="1">IF(A48&lt;=$N$7,Data!G49,"")</f>
        <v/>
      </c>
      <c r="P49" s="1" t="str">
        <f ca="1">IF(A49&lt;=$P$6,Data!D50,"")</f>
        <v/>
      </c>
      <c r="U49" s="1">
        <f t="shared" si="4"/>
        <v>43</v>
      </c>
      <c r="V49" s="61">
        <f ca="1"/>
        <v>1.9</v>
      </c>
      <c r="W49" s="119">
        <f t="shared" ca="1" si="1"/>
        <v>1.9</v>
      </c>
      <c r="X49" s="119"/>
      <c r="Y49" s="314">
        <f t="shared" si="5"/>
        <v>43</v>
      </c>
      <c r="Z49" s="318" t="str">
        <f ca="1">IF(A49&lt;=$B$5, OldData!O50,"")</f>
        <v/>
      </c>
      <c r="AA49" s="318" t="str">
        <f ca="1">IF(A49&lt;=$B$5,OldData!E50,"")</f>
        <v/>
      </c>
      <c r="AB49" s="319" t="str">
        <f ca="1">IF(A49&lt;=$B$5,OldData!B50,"")</f>
        <v/>
      </c>
      <c r="AD49" s="1">
        <f t="shared" si="2"/>
        <v>44</v>
      </c>
      <c r="AE49" s="311">
        <f ca="1"/>
        <v>0</v>
      </c>
      <c r="AF49" s="141"/>
      <c r="AG49" s="141"/>
      <c r="AH49" s="142"/>
      <c r="AI49" s="66"/>
      <c r="AK49" s="68">
        <v>37</v>
      </c>
      <c r="AL49" s="357">
        <f t="shared" ca="1" si="6"/>
        <v>0</v>
      </c>
      <c r="AM49" s="271">
        <f t="shared" ca="1" si="7"/>
        <v>0</v>
      </c>
      <c r="AN49" s="271">
        <f t="shared" ca="1" si="8"/>
        <v>0</v>
      </c>
      <c r="AO49" s="271">
        <f t="shared" ca="1" si="9"/>
        <v>0</v>
      </c>
      <c r="AP49" s="356"/>
    </row>
    <row r="50" spans="1:42">
      <c r="A50" s="73">
        <f t="shared" si="3"/>
        <v>44</v>
      </c>
      <c r="B50" s="1" t="str">
        <f ca="1">IF(A50&lt;=$B$5,Data!L51,"")</f>
        <v/>
      </c>
      <c r="C50" s="1" t="str">
        <f ca="1">IF(A50&lt;=$B$5,DayInfo!F48,"")</f>
        <v/>
      </c>
      <c r="G50" s="275" t="str">
        <f ca="1">IF(A50&lt;=$B$5, Data!O51,"")</f>
        <v/>
      </c>
      <c r="H50" s="118" t="str">
        <f ca="1">IF(A50&lt;=$B$5,Data!P51,"")</f>
        <v/>
      </c>
      <c r="J50" s="1" t="str">
        <f ca="1">IF(A50&lt;=$B$5,Data!E51,"")</f>
        <v/>
      </c>
      <c r="K50" s="1" t="str">
        <f ca="1">IF(A50&lt;=$B$5,Data!B51,"")</f>
        <v/>
      </c>
      <c r="L50" s="1" t="str">
        <f ca="1">IF(A50&lt;=$B$5,Data!C51,"")</f>
        <v/>
      </c>
      <c r="N50" s="120" t="str">
        <f ca="1">IF(A49&lt;=$N$7,Data!G50,"")</f>
        <v/>
      </c>
      <c r="P50" s="1" t="str">
        <f ca="1">IF(A50&lt;=$P$6,Data!D51,"")</f>
        <v/>
      </c>
      <c r="U50" s="1">
        <f t="shared" si="4"/>
        <v>44</v>
      </c>
      <c r="V50" s="61">
        <f ca="1"/>
        <v>1.3</v>
      </c>
      <c r="W50" s="119">
        <f t="shared" ca="1" si="1"/>
        <v>1.3</v>
      </c>
      <c r="X50" s="119"/>
      <c r="Y50" s="314">
        <f t="shared" si="5"/>
        <v>44</v>
      </c>
      <c r="Z50" s="318" t="str">
        <f ca="1">IF(A50&lt;=$B$5, OldData!O51,"")</f>
        <v/>
      </c>
      <c r="AA50" s="318" t="str">
        <f ca="1">IF(A50&lt;=$B$5,OldData!E51,"")</f>
        <v/>
      </c>
      <c r="AB50" s="319" t="str">
        <f ca="1">IF(A50&lt;=$B$5,OldData!B51,"")</f>
        <v/>
      </c>
      <c r="AD50" s="1">
        <f t="shared" si="2"/>
        <v>45</v>
      </c>
      <c r="AE50" s="311">
        <f ca="1"/>
        <v>0</v>
      </c>
      <c r="AF50" s="141"/>
      <c r="AG50" s="141"/>
      <c r="AH50" s="142"/>
      <c r="AI50" s="66"/>
      <c r="AK50" s="68">
        <v>38</v>
      </c>
      <c r="AL50" s="357">
        <f t="shared" ca="1" si="6"/>
        <v>0</v>
      </c>
      <c r="AM50" s="271">
        <f t="shared" ca="1" si="7"/>
        <v>0</v>
      </c>
      <c r="AN50" s="271">
        <f t="shared" ca="1" si="8"/>
        <v>0</v>
      </c>
      <c r="AO50" s="271">
        <f t="shared" ca="1" si="9"/>
        <v>0</v>
      </c>
      <c r="AP50" s="356"/>
    </row>
    <row r="51" spans="1:42">
      <c r="A51" s="73">
        <f t="shared" si="3"/>
        <v>45</v>
      </c>
      <c r="B51" s="1" t="str">
        <f ca="1">IF(A51&lt;=$B$5,Data!L52,"")</f>
        <v/>
      </c>
      <c r="C51" s="1" t="str">
        <f ca="1">IF(A51&lt;=$B$5,DayInfo!F49,"")</f>
        <v/>
      </c>
      <c r="G51" s="275" t="str">
        <f ca="1">IF(A51&lt;=$B$5, Data!O52,"")</f>
        <v/>
      </c>
      <c r="H51" s="118" t="str">
        <f ca="1">IF(A51&lt;=$B$5,Data!P52,"")</f>
        <v/>
      </c>
      <c r="J51" s="1" t="str">
        <f ca="1">IF(A51&lt;=$B$5,Data!E52,"")</f>
        <v/>
      </c>
      <c r="K51" s="1" t="str">
        <f ca="1">IF(A51&lt;=$B$5,Data!B52,"")</f>
        <v/>
      </c>
      <c r="L51" s="1" t="str">
        <f ca="1">IF(A51&lt;=$B$5,Data!C52,"")</f>
        <v/>
      </c>
      <c r="N51" s="120" t="str">
        <f ca="1">IF(A50&lt;=$N$7,Data!G51,"")</f>
        <v/>
      </c>
      <c r="P51" s="1" t="str">
        <f ca="1">IF(A51&lt;=$P$6,Data!D52,"")</f>
        <v/>
      </c>
      <c r="U51" s="1">
        <f t="shared" si="4"/>
        <v>45</v>
      </c>
      <c r="V51" s="61">
        <f ca="1"/>
        <v>1.3</v>
      </c>
      <c r="W51" s="119">
        <f t="shared" ca="1" si="1"/>
        <v>1.3</v>
      </c>
      <c r="X51" s="119"/>
      <c r="Y51" s="314">
        <f t="shared" si="5"/>
        <v>45</v>
      </c>
      <c r="Z51" s="318" t="str">
        <f ca="1">IF(A51&lt;=$B$5, OldData!O52,"")</f>
        <v/>
      </c>
      <c r="AA51" s="318" t="str">
        <f ca="1">IF(A51&lt;=$B$5,OldData!E52,"")</f>
        <v/>
      </c>
      <c r="AB51" s="319" t="str">
        <f ca="1">IF(A51&lt;=$B$5,OldData!B52,"")</f>
        <v/>
      </c>
      <c r="AD51" s="1">
        <f t="shared" si="2"/>
        <v>46</v>
      </c>
      <c r="AE51" s="311">
        <f ca="1"/>
        <v>0</v>
      </c>
      <c r="AF51" s="141"/>
      <c r="AG51" s="141"/>
      <c r="AH51" s="142"/>
      <c r="AI51" s="66"/>
      <c r="AK51" s="68">
        <v>39</v>
      </c>
      <c r="AL51" s="357">
        <f t="shared" ca="1" si="6"/>
        <v>0</v>
      </c>
      <c r="AM51" s="271">
        <f t="shared" ca="1" si="7"/>
        <v>0</v>
      </c>
      <c r="AN51" s="271">
        <f t="shared" ca="1" si="8"/>
        <v>0</v>
      </c>
      <c r="AO51" s="271">
        <f t="shared" ca="1" si="9"/>
        <v>0</v>
      </c>
      <c r="AP51" s="356"/>
    </row>
    <row r="52" spans="1:42">
      <c r="A52" s="73">
        <f t="shared" si="3"/>
        <v>46</v>
      </c>
      <c r="B52" s="1" t="str">
        <f ca="1">IF(A52&lt;=$B$5,Data!L53,"")</f>
        <v/>
      </c>
      <c r="C52" s="1" t="str">
        <f ca="1">IF(A52&lt;=$B$5,DayInfo!F50,"")</f>
        <v/>
      </c>
      <c r="G52" s="275" t="str">
        <f ca="1">IF(A52&lt;=$B$5, Data!O53,"")</f>
        <v/>
      </c>
      <c r="H52" s="118" t="str">
        <f ca="1">IF(A52&lt;=$B$5,Data!P53,"")</f>
        <v/>
      </c>
      <c r="J52" s="1" t="str">
        <f ca="1">IF(A52&lt;=$B$5,Data!E53,"")</f>
        <v/>
      </c>
      <c r="K52" s="1" t="str">
        <f ca="1">IF(A52&lt;=$B$5,Data!B53,"")</f>
        <v/>
      </c>
      <c r="L52" s="1" t="str">
        <f ca="1">IF(A52&lt;=$B$5,Data!C53,"")</f>
        <v/>
      </c>
      <c r="N52" s="120" t="str">
        <f ca="1">IF(A51&lt;=$N$7,Data!G52,"")</f>
        <v/>
      </c>
      <c r="P52" s="1" t="str">
        <f ca="1">IF(A52&lt;=$P$6,Data!D53,"")</f>
        <v/>
      </c>
      <c r="U52" s="1">
        <f t="shared" si="4"/>
        <v>46</v>
      </c>
      <c r="V52" s="61">
        <f ca="1"/>
        <v>0.4</v>
      </c>
      <c r="W52" s="119">
        <f t="shared" ca="1" si="1"/>
        <v>0.4</v>
      </c>
      <c r="X52" s="119"/>
      <c r="Y52" s="314">
        <f t="shared" si="5"/>
        <v>46</v>
      </c>
      <c r="Z52" s="318" t="str">
        <f ca="1">IF(A52&lt;=$B$5, OldData!O53,"")</f>
        <v/>
      </c>
      <c r="AA52" s="318" t="str">
        <f ca="1">IF(A52&lt;=$B$5,OldData!E53,"")</f>
        <v/>
      </c>
      <c r="AB52" s="319" t="str">
        <f ca="1">IF(A52&lt;=$B$5,OldData!B53,"")</f>
        <v/>
      </c>
      <c r="AD52" s="1">
        <f t="shared" si="2"/>
        <v>47</v>
      </c>
      <c r="AE52" s="311">
        <f ca="1"/>
        <v>0</v>
      </c>
      <c r="AF52" s="141"/>
      <c r="AG52" s="141"/>
      <c r="AH52" s="142"/>
      <c r="AI52" s="66"/>
      <c r="AK52" s="68">
        <v>40</v>
      </c>
      <c r="AL52" s="357">
        <f t="shared" ca="1" si="6"/>
        <v>0</v>
      </c>
      <c r="AM52" s="271">
        <f t="shared" ca="1" si="7"/>
        <v>0</v>
      </c>
      <c r="AN52" s="271">
        <f t="shared" ca="1" si="8"/>
        <v>0</v>
      </c>
      <c r="AO52" s="271">
        <f t="shared" ca="1" si="9"/>
        <v>0</v>
      </c>
      <c r="AP52" s="356"/>
    </row>
    <row r="53" spans="1:42">
      <c r="A53" s="73">
        <f t="shared" si="3"/>
        <v>47</v>
      </c>
      <c r="B53" s="1" t="str">
        <f ca="1">IF(A53&lt;=$B$5,Data!L54,"")</f>
        <v/>
      </c>
      <c r="C53" s="1" t="str">
        <f ca="1">IF(A53&lt;=$B$5,DayInfo!F51,"")</f>
        <v/>
      </c>
      <c r="G53" s="275" t="str">
        <f ca="1">IF(A53&lt;=$B$5, Data!O54,"")</f>
        <v/>
      </c>
      <c r="H53" s="118" t="str">
        <f ca="1">IF(A53&lt;=$B$5,Data!P54,"")</f>
        <v/>
      </c>
      <c r="J53" s="1" t="str">
        <f ca="1">IF(A53&lt;=$B$5,Data!E54,"")</f>
        <v/>
      </c>
      <c r="K53" s="1" t="str">
        <f ca="1">IF(A53&lt;=$B$5,Data!B54,"")</f>
        <v/>
      </c>
      <c r="L53" s="1" t="str">
        <f ca="1">IF(A53&lt;=$B$5,Data!C54,"")</f>
        <v/>
      </c>
      <c r="N53" s="120" t="str">
        <f ca="1">IF(A52&lt;=$N$7,Data!G53,"")</f>
        <v/>
      </c>
      <c r="P53" s="1" t="str">
        <f ca="1">IF(A53&lt;=$P$6,Data!D54,"")</f>
        <v/>
      </c>
      <c r="U53" s="1">
        <f t="shared" si="4"/>
        <v>47</v>
      </c>
      <c r="V53" s="61">
        <f ca="1"/>
        <v>0.4</v>
      </c>
      <c r="W53" s="119">
        <f t="shared" ca="1" si="1"/>
        <v>0.4</v>
      </c>
      <c r="X53" s="119"/>
      <c r="Y53" s="314">
        <f t="shared" si="5"/>
        <v>47</v>
      </c>
      <c r="Z53" s="318" t="str">
        <f ca="1">IF(A53&lt;=$B$5, OldData!O54,"")</f>
        <v/>
      </c>
      <c r="AA53" s="318" t="str">
        <f ca="1">IF(A53&lt;=$B$5,OldData!E54,"")</f>
        <v/>
      </c>
      <c r="AB53" s="319" t="str">
        <f ca="1">IF(A53&lt;=$B$5,OldData!B54,"")</f>
        <v/>
      </c>
      <c r="AD53" s="1">
        <f t="shared" si="2"/>
        <v>48</v>
      </c>
      <c r="AE53" s="311">
        <f ca="1"/>
        <v>0</v>
      </c>
      <c r="AF53" s="141"/>
      <c r="AG53" s="141"/>
      <c r="AH53" s="142"/>
      <c r="AI53" s="66"/>
      <c r="AK53" s="68">
        <v>41</v>
      </c>
      <c r="AL53" s="357">
        <f t="shared" ca="1" si="6"/>
        <v>0</v>
      </c>
      <c r="AM53" s="271">
        <f t="shared" ca="1" si="7"/>
        <v>0</v>
      </c>
      <c r="AN53" s="271">
        <f t="shared" ca="1" si="8"/>
        <v>0</v>
      </c>
      <c r="AO53" s="271">
        <f t="shared" ca="1" si="9"/>
        <v>0</v>
      </c>
      <c r="AP53" s="356"/>
    </row>
    <row r="54" spans="1:42">
      <c r="A54" s="73">
        <f t="shared" si="3"/>
        <v>48</v>
      </c>
      <c r="B54" s="1" t="str">
        <f ca="1">IF(A54&lt;=$B$5,Data!L55,"")</f>
        <v/>
      </c>
      <c r="C54" s="1" t="str">
        <f ca="1">IF(A54&lt;=$B$5,DayInfo!F52,"")</f>
        <v/>
      </c>
      <c r="G54" s="275" t="str">
        <f ca="1">IF(A54&lt;=$B$5, Data!O55,"")</f>
        <v/>
      </c>
      <c r="H54" s="118" t="str">
        <f ca="1">IF(A54&lt;=$B$5,Data!P55,"")</f>
        <v/>
      </c>
      <c r="J54" s="1" t="str">
        <f ca="1">IF(A54&lt;=$B$5,Data!E55,"")</f>
        <v/>
      </c>
      <c r="K54" s="1" t="str">
        <f ca="1">IF(A54&lt;=$B$5,Data!B55,"")</f>
        <v/>
      </c>
      <c r="L54" s="1" t="str">
        <f ca="1">IF(A54&lt;=$B$5,Data!C55,"")</f>
        <v/>
      </c>
      <c r="N54" s="120" t="str">
        <f ca="1">IF(A53&lt;=$N$7,Data!G54,"")</f>
        <v/>
      </c>
      <c r="P54" s="1" t="str">
        <f ca="1">IF(A54&lt;=$P$6,Data!D55,"")</f>
        <v/>
      </c>
      <c r="U54" s="1">
        <f t="shared" si="4"/>
        <v>48</v>
      </c>
      <c r="V54" s="61">
        <f ca="1"/>
        <v>0.4</v>
      </c>
      <c r="W54" s="119">
        <f t="shared" ca="1" si="1"/>
        <v>0.4</v>
      </c>
      <c r="X54" s="119"/>
      <c r="Y54" s="314">
        <f t="shared" si="5"/>
        <v>48</v>
      </c>
      <c r="Z54" s="318" t="str">
        <f ca="1">IF(A54&lt;=$B$5, OldData!O55,"")</f>
        <v/>
      </c>
      <c r="AA54" s="318" t="str">
        <f ca="1">IF(A54&lt;=$B$5,OldData!E55,"")</f>
        <v/>
      </c>
      <c r="AB54" s="319" t="str">
        <f ca="1">IF(A54&lt;=$B$5,OldData!B55,"")</f>
        <v/>
      </c>
      <c r="AD54" s="1">
        <f t="shared" si="2"/>
        <v>49</v>
      </c>
      <c r="AE54" s="311">
        <f ca="1"/>
        <v>0</v>
      </c>
      <c r="AF54" s="141"/>
      <c r="AG54" s="141"/>
      <c r="AH54" s="142"/>
      <c r="AI54" s="66"/>
      <c r="AK54" s="68">
        <v>42</v>
      </c>
      <c r="AL54" s="357">
        <f t="shared" ca="1" si="6"/>
        <v>0</v>
      </c>
      <c r="AM54" s="271">
        <f t="shared" ca="1" si="7"/>
        <v>0</v>
      </c>
      <c r="AN54" s="271">
        <f t="shared" ca="1" si="8"/>
        <v>0</v>
      </c>
      <c r="AO54" s="271">
        <f t="shared" ca="1" si="9"/>
        <v>0</v>
      </c>
      <c r="AP54" s="356"/>
    </row>
    <row r="55" spans="1:42">
      <c r="A55" s="73">
        <f t="shared" si="3"/>
        <v>49</v>
      </c>
      <c r="B55" s="1" t="str">
        <f ca="1">IF(A55&lt;=$B$5,Data!L56,"")</f>
        <v/>
      </c>
      <c r="C55" s="1" t="str">
        <f ca="1">IF(A55&lt;=$B$5,DayInfo!F53,"")</f>
        <v/>
      </c>
      <c r="G55" s="275" t="str">
        <f ca="1">IF(A55&lt;=$B$5, Data!O56,"")</f>
        <v/>
      </c>
      <c r="H55" s="118" t="str">
        <f ca="1">IF(A55&lt;=$B$5,Data!P56,"")</f>
        <v/>
      </c>
      <c r="J55" s="1" t="str">
        <f ca="1">IF(A55&lt;=$B$5,Data!E56,"")</f>
        <v/>
      </c>
      <c r="K55" s="1" t="str">
        <f ca="1">IF(A55&lt;=$B$5,Data!B56,"")</f>
        <v/>
      </c>
      <c r="L55" s="1" t="str">
        <f ca="1">IF(A55&lt;=$B$5,Data!C56,"")</f>
        <v/>
      </c>
      <c r="N55" s="120" t="str">
        <f ca="1">IF(A54&lt;=$N$7,Data!G55,"")</f>
        <v/>
      </c>
      <c r="P55" s="1" t="str">
        <f ca="1">IF(A55&lt;=$P$6,Data!D56,"")</f>
        <v/>
      </c>
      <c r="U55" s="1">
        <f t="shared" si="4"/>
        <v>49</v>
      </c>
      <c r="V55" s="61">
        <f ca="1"/>
        <v>1.0157625828894443</v>
      </c>
      <c r="W55" s="119">
        <f t="shared" ca="1" si="1"/>
        <v>1.0157625828894443</v>
      </c>
      <c r="X55" s="119"/>
      <c r="Y55" s="314">
        <f t="shared" si="5"/>
        <v>49</v>
      </c>
      <c r="Z55" s="318" t="str">
        <f ca="1">IF(A55&lt;=$B$5, OldData!O56,"")</f>
        <v/>
      </c>
      <c r="AA55" s="318" t="str">
        <f ca="1">IF(A55&lt;=$B$5,OldData!E56,"")</f>
        <v/>
      </c>
      <c r="AB55" s="319" t="str">
        <f ca="1">IF(A55&lt;=$B$5,OldData!B56,"")</f>
        <v/>
      </c>
      <c r="AD55" s="1">
        <f t="shared" si="2"/>
        <v>50</v>
      </c>
      <c r="AE55" s="311">
        <f ca="1"/>
        <v>0</v>
      </c>
      <c r="AF55" s="141"/>
      <c r="AG55" s="141"/>
      <c r="AH55" s="142"/>
      <c r="AI55" s="66"/>
      <c r="AK55" s="68">
        <v>43</v>
      </c>
      <c r="AL55" s="357">
        <f t="shared" ca="1" si="6"/>
        <v>0</v>
      </c>
      <c r="AM55" s="271">
        <f t="shared" ca="1" si="7"/>
        <v>0</v>
      </c>
      <c r="AN55" s="271">
        <f t="shared" ca="1" si="8"/>
        <v>0</v>
      </c>
      <c r="AO55" s="271">
        <f t="shared" ca="1" si="9"/>
        <v>0</v>
      </c>
      <c r="AP55" s="356"/>
    </row>
    <row r="56" spans="1:42">
      <c r="A56" s="73">
        <f t="shared" si="3"/>
        <v>50</v>
      </c>
      <c r="B56" s="1" t="str">
        <f ca="1">IF(A56&lt;=$B$5,Data!L57,"")</f>
        <v/>
      </c>
      <c r="C56" s="1" t="str">
        <f ca="1">IF(A56&lt;=$B$5,DayInfo!F54,"")</f>
        <v/>
      </c>
      <c r="G56" s="275" t="str">
        <f ca="1">IF(A56&lt;=$B$5, Data!O57,"")</f>
        <v/>
      </c>
      <c r="H56" s="118" t="str">
        <f ca="1">IF(A56&lt;=$B$5,Data!P57,"")</f>
        <v/>
      </c>
      <c r="J56" s="1" t="str">
        <f ca="1">IF(A56&lt;=$B$5,Data!E57,"")</f>
        <v/>
      </c>
      <c r="K56" s="1" t="str">
        <f ca="1">IF(A56&lt;=$B$5,Data!B57,"")</f>
        <v/>
      </c>
      <c r="L56" s="1" t="str">
        <f ca="1">IF(A56&lt;=$B$5,Data!C57,"")</f>
        <v/>
      </c>
      <c r="N56" s="120" t="str">
        <f ca="1">IF(A55&lt;=$N$7,Data!G56,"")</f>
        <v/>
      </c>
      <c r="P56" s="1" t="str">
        <f ca="1">IF(A56&lt;=$P$6,Data!D57,"")</f>
        <v/>
      </c>
      <c r="U56" s="1">
        <f t="shared" si="4"/>
        <v>50</v>
      </c>
      <c r="V56" s="61">
        <f ca="1"/>
        <v>0.4</v>
      </c>
      <c r="W56" s="119">
        <f t="shared" ca="1" si="1"/>
        <v>0.4</v>
      </c>
      <c r="X56" s="119"/>
      <c r="Y56" s="314">
        <f t="shared" si="5"/>
        <v>50</v>
      </c>
      <c r="Z56" s="318" t="str">
        <f ca="1">IF(A56&lt;=$B$5, OldData!O57,"")</f>
        <v/>
      </c>
      <c r="AA56" s="318" t="str">
        <f ca="1">IF(A56&lt;=$B$5,OldData!E57,"")</f>
        <v/>
      </c>
      <c r="AB56" s="319" t="str">
        <f ca="1">IF(A56&lt;=$B$5,OldData!B57,"")</f>
        <v/>
      </c>
      <c r="AD56" s="1">
        <f t="shared" si="2"/>
        <v>51</v>
      </c>
      <c r="AE56" s="311">
        <f ca="1"/>
        <v>0</v>
      </c>
      <c r="AF56" s="141"/>
      <c r="AG56" s="141"/>
      <c r="AH56" s="142"/>
      <c r="AI56" s="66"/>
      <c r="AK56" s="68">
        <v>44</v>
      </c>
      <c r="AL56" s="357">
        <f t="shared" ca="1" si="6"/>
        <v>0</v>
      </c>
      <c r="AM56" s="271">
        <f t="shared" ca="1" si="7"/>
        <v>0</v>
      </c>
      <c r="AN56" s="271">
        <f t="shared" ca="1" si="8"/>
        <v>0</v>
      </c>
      <c r="AO56" s="271">
        <f t="shared" ca="1" si="9"/>
        <v>0</v>
      </c>
      <c r="AP56" s="356"/>
    </row>
    <row r="57" spans="1:42">
      <c r="A57" s="73">
        <f t="shared" si="3"/>
        <v>51</v>
      </c>
      <c r="B57" s="1" t="str">
        <f ca="1">IF(A57&lt;=$B$5,Data!L58,"")</f>
        <v/>
      </c>
      <c r="C57" s="1" t="str">
        <f ca="1">IF(A57&lt;=$B$5,DayInfo!F55,"")</f>
        <v/>
      </c>
      <c r="G57" s="275" t="str">
        <f ca="1">IF(A57&lt;=$B$5, Data!O58,"")</f>
        <v/>
      </c>
      <c r="H57" s="118" t="str">
        <f ca="1">IF(A57&lt;=$B$5,Data!P58,"")</f>
        <v/>
      </c>
      <c r="J57" s="1" t="str">
        <f ca="1">IF(A57&lt;=$B$5,Data!E58,"")</f>
        <v/>
      </c>
      <c r="K57" s="1" t="str">
        <f ca="1">IF(A57&lt;=$B$5,Data!B58,"")</f>
        <v/>
      </c>
      <c r="L57" s="1" t="str">
        <f ca="1">IF(A57&lt;=$B$5,Data!C58,"")</f>
        <v/>
      </c>
      <c r="N57" s="120" t="str">
        <f ca="1">IF(A56&lt;=$N$7,Data!G57,"")</f>
        <v/>
      </c>
      <c r="P57" s="1" t="str">
        <f ca="1">IF(A57&lt;=$P$6,Data!D58,"")</f>
        <v/>
      </c>
      <c r="U57" s="1">
        <f t="shared" si="4"/>
        <v>51</v>
      </c>
      <c r="V57" s="61">
        <f ca="1"/>
        <v>0.4</v>
      </c>
      <c r="W57" s="119">
        <f t="shared" ca="1" si="1"/>
        <v>0.4</v>
      </c>
      <c r="X57" s="119"/>
      <c r="Y57" s="314">
        <f t="shared" si="5"/>
        <v>51</v>
      </c>
      <c r="Z57" s="318" t="str">
        <f ca="1">IF(A57&lt;=$B$5, OldData!O58,"")</f>
        <v/>
      </c>
      <c r="AA57" s="318" t="str">
        <f ca="1">IF(A57&lt;=$B$5,OldData!E58,"")</f>
        <v/>
      </c>
      <c r="AB57" s="319" t="str">
        <f ca="1">IF(A57&lt;=$B$5,OldData!B58,"")</f>
        <v/>
      </c>
      <c r="AD57" s="1">
        <f t="shared" si="2"/>
        <v>52</v>
      </c>
      <c r="AE57" s="311">
        <f ca="1"/>
        <v>0</v>
      </c>
      <c r="AF57" s="141"/>
      <c r="AG57" s="141"/>
      <c r="AH57" s="142"/>
      <c r="AI57" s="66"/>
      <c r="AK57" s="68">
        <v>45</v>
      </c>
      <c r="AL57" s="357">
        <f t="shared" ca="1" si="6"/>
        <v>0</v>
      </c>
      <c r="AM57" s="271">
        <f t="shared" ca="1" si="7"/>
        <v>0</v>
      </c>
      <c r="AN57" s="271">
        <f t="shared" ca="1" si="8"/>
        <v>0</v>
      </c>
      <c r="AO57" s="271">
        <f t="shared" ca="1" si="9"/>
        <v>0</v>
      </c>
      <c r="AP57" s="356"/>
    </row>
    <row r="58" spans="1:42">
      <c r="A58" s="73">
        <f t="shared" si="3"/>
        <v>52</v>
      </c>
      <c r="B58" s="1" t="str">
        <f ca="1">IF(A58&lt;=$B$5,Data!L59,"")</f>
        <v/>
      </c>
      <c r="C58" s="1" t="str">
        <f ca="1">IF(A58&lt;=$B$5,DayInfo!F56,"")</f>
        <v/>
      </c>
      <c r="G58" s="275" t="str">
        <f ca="1">IF(A58&lt;=$B$5, Data!O59,"")</f>
        <v/>
      </c>
      <c r="H58" s="118" t="str">
        <f ca="1">IF(A58&lt;=$B$5,Data!P59,"")</f>
        <v/>
      </c>
      <c r="J58" s="1" t="str">
        <f ca="1">IF(A58&lt;=$B$5,Data!E59,"")</f>
        <v/>
      </c>
      <c r="K58" s="1" t="str">
        <f ca="1">IF(A58&lt;=$B$5,Data!B59,"")</f>
        <v/>
      </c>
      <c r="L58" s="1" t="str">
        <f ca="1">IF(A58&lt;=$B$5,Data!C59,"")</f>
        <v/>
      </c>
      <c r="N58" s="120" t="str">
        <f ca="1">IF(A57&lt;=$N$7,Data!G58,"")</f>
        <v/>
      </c>
      <c r="P58" s="1" t="str">
        <f ca="1">IF(A58&lt;=$P$6,Data!D59,"")</f>
        <v/>
      </c>
      <c r="U58" s="1">
        <f t="shared" si="4"/>
        <v>52</v>
      </c>
      <c r="V58" s="61">
        <f ca="1"/>
        <v>0.4</v>
      </c>
      <c r="W58" s="119">
        <f t="shared" ca="1" si="1"/>
        <v>0.4</v>
      </c>
      <c r="X58" s="119"/>
      <c r="Y58" s="314">
        <f t="shared" si="5"/>
        <v>52</v>
      </c>
      <c r="Z58" s="318" t="str">
        <f ca="1">IF(A58&lt;=$B$5, OldData!O59,"")</f>
        <v/>
      </c>
      <c r="AA58" s="318" t="str">
        <f ca="1">IF(A58&lt;=$B$5,OldData!E59,"")</f>
        <v/>
      </c>
      <c r="AB58" s="319" t="str">
        <f ca="1">IF(A58&lt;=$B$5,OldData!B59,"")</f>
        <v/>
      </c>
      <c r="AD58" s="1">
        <f t="shared" si="2"/>
        <v>53</v>
      </c>
      <c r="AE58" s="311">
        <f ca="1"/>
        <v>0</v>
      </c>
      <c r="AF58" s="141"/>
      <c r="AG58" s="141"/>
      <c r="AH58" s="142"/>
      <c r="AI58" s="66"/>
      <c r="AK58" s="68">
        <v>46</v>
      </c>
      <c r="AL58" s="357">
        <f t="shared" ca="1" si="6"/>
        <v>0</v>
      </c>
      <c r="AM58" s="271">
        <f t="shared" ca="1" si="7"/>
        <v>0</v>
      </c>
      <c r="AN58" s="271">
        <f t="shared" ca="1" si="8"/>
        <v>0</v>
      </c>
      <c r="AO58" s="271">
        <f t="shared" ca="1" si="9"/>
        <v>0</v>
      </c>
      <c r="AP58" s="356"/>
    </row>
    <row r="59" spans="1:42">
      <c r="A59" s="73">
        <f t="shared" si="3"/>
        <v>53</v>
      </c>
      <c r="B59" s="1" t="str">
        <f ca="1">IF(A59&lt;=$B$5,Data!L60,"")</f>
        <v/>
      </c>
      <c r="C59" s="1" t="str">
        <f ca="1">IF(A59&lt;=$B$5,DayInfo!F57,"")</f>
        <v/>
      </c>
      <c r="G59" s="275" t="str">
        <f ca="1">IF(A59&lt;=$B$5, Data!O60,"")</f>
        <v/>
      </c>
      <c r="H59" s="118" t="str">
        <f ca="1">IF(A59&lt;=$B$5,Data!P60,"")</f>
        <v/>
      </c>
      <c r="J59" s="1" t="str">
        <f ca="1">IF(A59&lt;=$B$5,Data!E60,"")</f>
        <v/>
      </c>
      <c r="K59" s="1" t="str">
        <f ca="1">IF(A59&lt;=$B$5,Data!B60,"")</f>
        <v/>
      </c>
      <c r="L59" s="1" t="str">
        <f ca="1">IF(A59&lt;=$B$5,Data!C60,"")</f>
        <v/>
      </c>
      <c r="N59" s="120" t="str">
        <f ca="1">IF(A58&lt;=$N$7,Data!G59,"")</f>
        <v/>
      </c>
      <c r="P59" s="1" t="str">
        <f ca="1">IF(A59&lt;=$P$6,Data!D60,"")</f>
        <v/>
      </c>
      <c r="U59" s="1">
        <f t="shared" si="4"/>
        <v>53</v>
      </c>
      <c r="V59" s="61">
        <f ca="1"/>
        <v>0.4</v>
      </c>
      <c r="W59" s="119">
        <f t="shared" ca="1" si="1"/>
        <v>0.4</v>
      </c>
      <c r="X59" s="119"/>
      <c r="Y59" s="314">
        <f t="shared" si="5"/>
        <v>53</v>
      </c>
      <c r="Z59" s="318" t="str">
        <f ca="1">IF(A59&lt;=$B$5, OldData!O60,"")</f>
        <v/>
      </c>
      <c r="AA59" s="318" t="str">
        <f ca="1">IF(A59&lt;=$B$5,OldData!E60,"")</f>
        <v/>
      </c>
      <c r="AB59" s="319" t="str">
        <f ca="1">IF(A59&lt;=$B$5,OldData!B60,"")</f>
        <v/>
      </c>
      <c r="AD59" s="1">
        <f t="shared" si="2"/>
        <v>54</v>
      </c>
      <c r="AE59" s="311">
        <f ca="1"/>
        <v>0</v>
      </c>
      <c r="AF59" s="141"/>
      <c r="AG59" s="141"/>
      <c r="AH59" s="142"/>
      <c r="AI59" s="66"/>
      <c r="AK59" s="68">
        <v>47</v>
      </c>
      <c r="AL59" s="357">
        <f t="shared" ca="1" si="6"/>
        <v>0</v>
      </c>
      <c r="AM59" s="271">
        <f t="shared" ca="1" si="7"/>
        <v>0</v>
      </c>
      <c r="AN59" s="271">
        <f t="shared" ca="1" si="8"/>
        <v>0</v>
      </c>
      <c r="AO59" s="271">
        <f t="shared" ca="1" si="9"/>
        <v>0</v>
      </c>
      <c r="AP59" s="356"/>
    </row>
    <row r="60" spans="1:42">
      <c r="A60" s="73">
        <f t="shared" si="3"/>
        <v>54</v>
      </c>
      <c r="B60" s="1" t="str">
        <f ca="1">IF(A60&lt;=$B$5,Data!L61,"")</f>
        <v/>
      </c>
      <c r="C60" s="1" t="str">
        <f ca="1">IF(A60&lt;=$B$5,DayInfo!F58,"")</f>
        <v/>
      </c>
      <c r="G60" s="275" t="str">
        <f ca="1">IF(A60&lt;=$B$5, Data!O61,"")</f>
        <v/>
      </c>
      <c r="H60" s="118" t="str">
        <f ca="1">IF(A60&lt;=$B$5,Data!P61,"")</f>
        <v/>
      </c>
      <c r="J60" s="1" t="str">
        <f ca="1">IF(A60&lt;=$B$5,Data!E61,"")</f>
        <v/>
      </c>
      <c r="K60" s="1" t="str">
        <f ca="1">IF(A60&lt;=$B$5,Data!B61,"")</f>
        <v/>
      </c>
      <c r="L60" s="1" t="str">
        <f ca="1">IF(A60&lt;=$B$5,Data!C61,"")</f>
        <v/>
      </c>
      <c r="N60" s="120" t="str">
        <f ca="1">IF(A59&lt;=$N$7,Data!G60,"")</f>
        <v/>
      </c>
      <c r="P60" s="1" t="str">
        <f ca="1">IF(A60&lt;=$P$6,Data!D61,"")</f>
        <v/>
      </c>
      <c r="U60" s="1">
        <f t="shared" si="4"/>
        <v>54</v>
      </c>
      <c r="V60" s="61">
        <f ca="1"/>
        <v>1.3</v>
      </c>
      <c r="W60" s="119">
        <f t="shared" ca="1" si="1"/>
        <v>1.3</v>
      </c>
      <c r="X60" s="119"/>
      <c r="Y60" s="314">
        <f t="shared" si="5"/>
        <v>54</v>
      </c>
      <c r="Z60" s="318" t="str">
        <f ca="1">IF(A60&lt;=$B$5, OldData!O61,"")</f>
        <v/>
      </c>
      <c r="AA60" s="318" t="str">
        <f ca="1">IF(A60&lt;=$B$5,OldData!E61,"")</f>
        <v/>
      </c>
      <c r="AB60" s="319" t="str">
        <f ca="1">IF(A60&lt;=$B$5,OldData!B61,"")</f>
        <v/>
      </c>
      <c r="AD60" s="1">
        <f t="shared" si="2"/>
        <v>55</v>
      </c>
      <c r="AE60" s="311">
        <f ca="1"/>
        <v>0</v>
      </c>
      <c r="AF60" s="141"/>
      <c r="AG60" s="141"/>
      <c r="AH60" s="142"/>
      <c r="AI60" s="66"/>
      <c r="AK60" s="68">
        <v>48</v>
      </c>
      <c r="AL60" s="357">
        <f t="shared" ca="1" si="6"/>
        <v>0</v>
      </c>
      <c r="AM60" s="271">
        <f t="shared" ca="1" si="7"/>
        <v>0</v>
      </c>
      <c r="AN60" s="271">
        <f t="shared" ca="1" si="8"/>
        <v>0</v>
      </c>
      <c r="AO60" s="271">
        <f t="shared" ca="1" si="9"/>
        <v>0</v>
      </c>
      <c r="AP60" s="356"/>
    </row>
    <row r="61" spans="1:42">
      <c r="A61" s="73">
        <f t="shared" si="3"/>
        <v>55</v>
      </c>
      <c r="B61" s="1" t="str">
        <f ca="1">IF(A61&lt;=$B$5,Data!L62,"")</f>
        <v/>
      </c>
      <c r="C61" s="1" t="str">
        <f ca="1">IF(A61&lt;=$B$5,DayInfo!F59,"")</f>
        <v/>
      </c>
      <c r="G61" s="275" t="str">
        <f ca="1">IF(A61&lt;=$B$5, Data!O62,"")</f>
        <v/>
      </c>
      <c r="H61" s="118" t="str">
        <f ca="1">IF(A61&lt;=$B$5,Data!P62,"")</f>
        <v/>
      </c>
      <c r="J61" s="1" t="str">
        <f ca="1">IF(A61&lt;=$B$5,Data!E62,"")</f>
        <v/>
      </c>
      <c r="K61" s="1" t="str">
        <f ca="1">IF(A61&lt;=$B$5,Data!B62,"")</f>
        <v/>
      </c>
      <c r="L61" s="1" t="str">
        <f ca="1">IF(A61&lt;=$B$5,Data!C62,"")</f>
        <v/>
      </c>
      <c r="N61" s="120" t="str">
        <f ca="1">IF(A60&lt;=$N$7,Data!G61,"")</f>
        <v/>
      </c>
      <c r="P61" s="1" t="str">
        <f ca="1">IF(A61&lt;=$P$6,Data!D62,"")</f>
        <v/>
      </c>
      <c r="U61" s="1">
        <f t="shared" si="4"/>
        <v>55</v>
      </c>
      <c r="V61" s="61">
        <f ca="1"/>
        <v>1.3</v>
      </c>
      <c r="W61" s="119">
        <f t="shared" ca="1" si="1"/>
        <v>1.3</v>
      </c>
      <c r="X61" s="119"/>
      <c r="Y61" s="314">
        <f t="shared" si="5"/>
        <v>55</v>
      </c>
      <c r="Z61" s="318" t="str">
        <f ca="1">IF(A61&lt;=$B$5, OldData!O62,"")</f>
        <v/>
      </c>
      <c r="AA61" s="318" t="str">
        <f ca="1">IF(A61&lt;=$B$5,OldData!E62,"")</f>
        <v/>
      </c>
      <c r="AB61" s="319" t="str">
        <f ca="1">IF(A61&lt;=$B$5,OldData!B62,"")</f>
        <v/>
      </c>
      <c r="AD61" s="1">
        <f t="shared" si="2"/>
        <v>56</v>
      </c>
      <c r="AE61" s="311">
        <f ca="1"/>
        <v>0</v>
      </c>
      <c r="AF61" s="141"/>
      <c r="AG61" s="141"/>
      <c r="AH61" s="142"/>
      <c r="AI61" s="66"/>
      <c r="AK61" s="68">
        <v>49</v>
      </c>
      <c r="AL61" s="357">
        <f t="shared" ca="1" si="6"/>
        <v>0</v>
      </c>
      <c r="AM61" s="271">
        <f t="shared" ca="1" si="7"/>
        <v>0</v>
      </c>
      <c r="AN61" s="271">
        <f t="shared" ca="1" si="8"/>
        <v>0</v>
      </c>
      <c r="AO61" s="271">
        <f t="shared" ca="1" si="9"/>
        <v>0</v>
      </c>
      <c r="AP61" s="356"/>
    </row>
    <row r="62" spans="1:42">
      <c r="A62" s="73">
        <f t="shared" si="3"/>
        <v>56</v>
      </c>
      <c r="B62" s="1" t="str">
        <f ca="1">IF(A62&lt;=$B$5,Data!L63,"")</f>
        <v/>
      </c>
      <c r="C62" s="1" t="str">
        <f ca="1">IF(A62&lt;=$B$5,DayInfo!F60,"")</f>
        <v/>
      </c>
      <c r="G62" s="275" t="str">
        <f ca="1">IF(A62&lt;=$B$5, Data!O63,"")</f>
        <v/>
      </c>
      <c r="H62" s="118" t="str">
        <f ca="1">IF(A62&lt;=$B$5,Data!P63,"")</f>
        <v/>
      </c>
      <c r="J62" s="1" t="str">
        <f ca="1">IF(A62&lt;=$B$5,Data!E63,"")</f>
        <v/>
      </c>
      <c r="K62" s="1" t="str">
        <f ca="1">IF(A62&lt;=$B$5,Data!B63,"")</f>
        <v/>
      </c>
      <c r="L62" s="1" t="str">
        <f ca="1">IF(A62&lt;=$B$5,Data!C63,"")</f>
        <v/>
      </c>
      <c r="N62" s="120" t="str">
        <f ca="1">IF(A61&lt;=$N$7,Data!G62,"")</f>
        <v/>
      </c>
      <c r="P62" s="1" t="str">
        <f ca="1">IF(A62&lt;=$P$6,Data!D63,"")</f>
        <v/>
      </c>
      <c r="U62" s="1">
        <f t="shared" si="4"/>
        <v>56</v>
      </c>
      <c r="V62" s="61">
        <f ca="1"/>
        <v>1.9</v>
      </c>
      <c r="W62" s="119">
        <f t="shared" ca="1" si="1"/>
        <v>1.9</v>
      </c>
      <c r="X62" s="119"/>
      <c r="Y62" s="314">
        <f t="shared" si="5"/>
        <v>56</v>
      </c>
      <c r="Z62" s="318" t="str">
        <f ca="1">IF(A62&lt;=$B$5, OldData!O63,"")</f>
        <v/>
      </c>
      <c r="AA62" s="318" t="str">
        <f ca="1">IF(A62&lt;=$B$5,OldData!E63,"")</f>
        <v/>
      </c>
      <c r="AB62" s="319" t="str">
        <f ca="1">IF(A62&lt;=$B$5,OldData!B63,"")</f>
        <v/>
      </c>
      <c r="AD62" s="1">
        <f t="shared" si="2"/>
        <v>57</v>
      </c>
      <c r="AE62" s="311">
        <f ca="1"/>
        <v>0</v>
      </c>
      <c r="AF62" s="141"/>
      <c r="AG62" s="141"/>
      <c r="AH62" s="142"/>
      <c r="AI62" s="66"/>
      <c r="AK62" s="68">
        <v>50</v>
      </c>
      <c r="AL62" s="357">
        <f t="shared" ca="1" si="6"/>
        <v>0</v>
      </c>
      <c r="AM62" s="271">
        <f t="shared" ca="1" si="7"/>
        <v>0</v>
      </c>
      <c r="AN62" s="271">
        <f t="shared" ca="1" si="8"/>
        <v>0</v>
      </c>
      <c r="AO62" s="271">
        <f t="shared" ca="1" si="9"/>
        <v>0</v>
      </c>
      <c r="AP62" s="356"/>
    </row>
    <row r="63" spans="1:42">
      <c r="A63" s="73">
        <f t="shared" si="3"/>
        <v>57</v>
      </c>
      <c r="B63" s="1" t="str">
        <f ca="1">IF(A63&lt;=$B$5,Data!L64,"")</f>
        <v/>
      </c>
      <c r="C63" s="1" t="str">
        <f ca="1">IF(A63&lt;=$B$5,DayInfo!F61,"")</f>
        <v/>
      </c>
      <c r="G63" s="275" t="str">
        <f ca="1">IF(A63&lt;=$B$5, Data!O64,"")</f>
        <v/>
      </c>
      <c r="H63" s="118" t="str">
        <f ca="1">IF(A63&lt;=$B$5,Data!P64,"")</f>
        <v/>
      </c>
      <c r="J63" s="1" t="str">
        <f ca="1">IF(A63&lt;=$B$5,Data!E64,"")</f>
        <v/>
      </c>
      <c r="K63" s="1" t="str">
        <f ca="1">IF(A63&lt;=$B$5,Data!B64,"")</f>
        <v/>
      </c>
      <c r="L63" s="1" t="str">
        <f ca="1">IF(A63&lt;=$B$5,Data!C64,"")</f>
        <v/>
      </c>
      <c r="N63" s="120" t="str">
        <f ca="1">IF(A62&lt;=$N$7,Data!G63,"")</f>
        <v/>
      </c>
      <c r="P63" s="1" t="str">
        <f ca="1">IF(A63&lt;=$P$6,Data!D64,"")</f>
        <v/>
      </c>
      <c r="U63" s="1">
        <f t="shared" si="4"/>
        <v>57</v>
      </c>
      <c r="V63" s="61">
        <f ca="1"/>
        <v>1.9</v>
      </c>
      <c r="W63" s="119">
        <f t="shared" ca="1" si="1"/>
        <v>1.9</v>
      </c>
      <c r="X63" s="119"/>
      <c r="Y63" s="314">
        <f t="shared" si="5"/>
        <v>57</v>
      </c>
      <c r="Z63" s="318" t="str">
        <f ca="1">IF(A63&lt;=$B$5, OldData!O64,"")</f>
        <v/>
      </c>
      <c r="AA63" s="318" t="str">
        <f ca="1">IF(A63&lt;=$B$5,OldData!E64,"")</f>
        <v/>
      </c>
      <c r="AB63" s="319" t="str">
        <f ca="1">IF(A63&lt;=$B$5,OldData!B64,"")</f>
        <v/>
      </c>
      <c r="AD63" s="1">
        <f t="shared" si="2"/>
        <v>58</v>
      </c>
      <c r="AE63" s="311">
        <f ca="1"/>
        <v>0</v>
      </c>
      <c r="AF63" s="141"/>
      <c r="AG63" s="141"/>
      <c r="AH63" s="142"/>
      <c r="AI63" s="66"/>
      <c r="AK63" s="68">
        <v>51</v>
      </c>
      <c r="AL63" s="357">
        <f t="shared" ca="1" si="6"/>
        <v>0</v>
      </c>
      <c r="AM63" s="271">
        <f t="shared" ca="1" si="7"/>
        <v>0</v>
      </c>
      <c r="AN63" s="271">
        <f t="shared" ca="1" si="8"/>
        <v>0</v>
      </c>
      <c r="AO63" s="271">
        <f t="shared" ca="1" si="9"/>
        <v>0</v>
      </c>
      <c r="AP63" s="356"/>
    </row>
    <row r="64" spans="1:42">
      <c r="A64" s="73">
        <f t="shared" si="3"/>
        <v>58</v>
      </c>
      <c r="B64" s="1" t="str">
        <f ca="1">IF(A64&lt;=$B$5,Data!L65,"")</f>
        <v/>
      </c>
      <c r="C64" s="1" t="str">
        <f ca="1">IF(A64&lt;=$B$5,DayInfo!F62,"")</f>
        <v/>
      </c>
      <c r="G64" s="275" t="str">
        <f ca="1">IF(A64&lt;=$B$5, Data!O65,"")</f>
        <v/>
      </c>
      <c r="H64" s="118" t="str">
        <f ca="1">IF(A64&lt;=$B$5,Data!P65,"")</f>
        <v/>
      </c>
      <c r="J64" s="1" t="str">
        <f ca="1">IF(A64&lt;=$B$5,Data!E65,"")</f>
        <v/>
      </c>
      <c r="K64" s="1" t="str">
        <f ca="1">IF(A64&lt;=$B$5,Data!B65,"")</f>
        <v/>
      </c>
      <c r="L64" s="1" t="str">
        <f ca="1">IF(A64&lt;=$B$5,Data!C65,"")</f>
        <v/>
      </c>
      <c r="N64" s="120" t="str">
        <f ca="1">IF(A63&lt;=$N$7,Data!G64,"")</f>
        <v/>
      </c>
      <c r="P64" s="1" t="str">
        <f ca="1">IF(A64&lt;=$P$6,Data!D65,"")</f>
        <v/>
      </c>
      <c r="U64" s="1">
        <f t="shared" si="4"/>
        <v>58</v>
      </c>
      <c r="V64" s="61">
        <f ca="1"/>
        <v>1.9</v>
      </c>
      <c r="W64" s="119">
        <f t="shared" ca="1" si="1"/>
        <v>1.9</v>
      </c>
      <c r="X64" s="119"/>
      <c r="Y64" s="314">
        <f t="shared" si="5"/>
        <v>58</v>
      </c>
      <c r="Z64" s="318" t="str">
        <f ca="1">IF(A64&lt;=$B$5, OldData!O65,"")</f>
        <v/>
      </c>
      <c r="AA64" s="318" t="str">
        <f ca="1">IF(A64&lt;=$B$5,OldData!E65,"")</f>
        <v/>
      </c>
      <c r="AB64" s="319" t="str">
        <f ca="1">IF(A64&lt;=$B$5,OldData!B65,"")</f>
        <v/>
      </c>
      <c r="AD64" s="1">
        <f t="shared" si="2"/>
        <v>59</v>
      </c>
      <c r="AE64" s="311">
        <f ca="1"/>
        <v>0</v>
      </c>
      <c r="AF64" s="141"/>
      <c r="AG64" s="141"/>
      <c r="AH64" s="142"/>
      <c r="AI64" s="66"/>
      <c r="AK64" s="68">
        <v>52</v>
      </c>
      <c r="AL64" s="357">
        <f t="shared" ca="1" si="6"/>
        <v>0</v>
      </c>
      <c r="AM64" s="271">
        <f t="shared" ca="1" si="7"/>
        <v>0</v>
      </c>
      <c r="AN64" s="271">
        <f t="shared" ca="1" si="8"/>
        <v>0</v>
      </c>
      <c r="AO64" s="271">
        <f t="shared" ca="1" si="9"/>
        <v>0</v>
      </c>
      <c r="AP64" s="356"/>
    </row>
    <row r="65" spans="1:42">
      <c r="A65" s="73">
        <f t="shared" si="3"/>
        <v>59</v>
      </c>
      <c r="B65" s="1" t="str">
        <f ca="1">IF(A65&lt;=$B$5,Data!L66,"")</f>
        <v/>
      </c>
      <c r="C65" s="1" t="str">
        <f ca="1">IF(A65&lt;=$B$5,DayInfo!F63,"")</f>
        <v/>
      </c>
      <c r="G65" s="275" t="str">
        <f ca="1">IF(A65&lt;=$B$5, Data!O66,"")</f>
        <v/>
      </c>
      <c r="H65" s="118" t="str">
        <f ca="1">IF(A65&lt;=$B$5,Data!P66,"")</f>
        <v/>
      </c>
      <c r="J65" s="1" t="str">
        <f ca="1">IF(A65&lt;=$B$5,Data!E66,"")</f>
        <v/>
      </c>
      <c r="K65" s="1" t="str">
        <f ca="1">IF(A65&lt;=$B$5,Data!B66,"")</f>
        <v/>
      </c>
      <c r="L65" s="1" t="str">
        <f ca="1">IF(A65&lt;=$B$5,Data!C66,"")</f>
        <v/>
      </c>
      <c r="N65" s="120" t="str">
        <f ca="1">IF(A64&lt;=$N$7,Data!G65,"")</f>
        <v/>
      </c>
      <c r="P65" s="1" t="str">
        <f ca="1">IF(A65&lt;=$P$6,Data!D66,"")</f>
        <v/>
      </c>
      <c r="U65" s="1">
        <f t="shared" si="4"/>
        <v>59</v>
      </c>
      <c r="V65" s="61">
        <f ca="1"/>
        <v>1.9</v>
      </c>
      <c r="W65" s="119">
        <f t="shared" ca="1" si="1"/>
        <v>1.9</v>
      </c>
      <c r="X65" s="119"/>
      <c r="Y65" s="314">
        <f t="shared" si="5"/>
        <v>59</v>
      </c>
      <c r="Z65" s="318" t="str">
        <f ca="1">IF(A65&lt;=$B$5, OldData!O66,"")</f>
        <v/>
      </c>
      <c r="AA65" s="318" t="str">
        <f ca="1">IF(A65&lt;=$B$5,OldData!E66,"")</f>
        <v/>
      </c>
      <c r="AB65" s="319" t="str">
        <f ca="1">IF(A65&lt;=$B$5,OldData!B66,"")</f>
        <v/>
      </c>
      <c r="AD65" s="1">
        <f t="shared" si="2"/>
        <v>60</v>
      </c>
      <c r="AE65" s="311">
        <f ca="1"/>
        <v>0</v>
      </c>
      <c r="AF65" s="141"/>
      <c r="AG65" s="141"/>
      <c r="AH65" s="142"/>
      <c r="AI65" s="66"/>
      <c r="AK65" s="68">
        <v>53</v>
      </c>
      <c r="AL65" s="357">
        <f t="shared" ca="1" si="6"/>
        <v>0</v>
      </c>
      <c r="AM65" s="271">
        <f t="shared" ca="1" si="7"/>
        <v>0</v>
      </c>
      <c r="AN65" s="271">
        <f t="shared" ca="1" si="8"/>
        <v>0</v>
      </c>
      <c r="AO65" s="271">
        <f t="shared" ca="1" si="9"/>
        <v>0</v>
      </c>
      <c r="AP65" s="356"/>
    </row>
    <row r="66" spans="1:42">
      <c r="A66" s="73">
        <f t="shared" si="3"/>
        <v>60</v>
      </c>
      <c r="B66" s="1" t="str">
        <f ca="1">IF(A66&lt;=$B$5,Data!L67,"")</f>
        <v/>
      </c>
      <c r="C66" s="1" t="str">
        <f ca="1">IF(A66&lt;=$B$5,DayInfo!F64,"")</f>
        <v/>
      </c>
      <c r="G66" s="275" t="str">
        <f ca="1">IF(A66&lt;=$B$5, Data!O67,"")</f>
        <v/>
      </c>
      <c r="H66" s="118" t="str">
        <f ca="1">IF(A66&lt;=$B$5,Data!P67,"")</f>
        <v/>
      </c>
      <c r="J66" s="1" t="str">
        <f ca="1">IF(A66&lt;=$B$5,Data!E67,"")</f>
        <v/>
      </c>
      <c r="K66" s="1" t="str">
        <f ca="1">IF(A66&lt;=$B$5,Data!B67,"")</f>
        <v/>
      </c>
      <c r="L66" s="1" t="str">
        <f ca="1">IF(A66&lt;=$B$5,Data!C67,"")</f>
        <v/>
      </c>
      <c r="N66" s="120" t="str">
        <f ca="1">IF(A65&lt;=$N$7,Data!G66,"")</f>
        <v/>
      </c>
      <c r="P66" s="1" t="str">
        <f ca="1">IF(A66&lt;=$P$6,Data!D67,"")</f>
        <v/>
      </c>
      <c r="U66" s="1">
        <f t="shared" si="4"/>
        <v>60</v>
      </c>
      <c r="V66" s="61">
        <f ca="1"/>
        <v>1.3</v>
      </c>
      <c r="W66" s="119">
        <f t="shared" ca="1" si="1"/>
        <v>1.3</v>
      </c>
      <c r="X66" s="119"/>
      <c r="Y66" s="314">
        <f t="shared" si="5"/>
        <v>60</v>
      </c>
      <c r="Z66" s="318" t="str">
        <f ca="1">IF(A66&lt;=$B$5, OldData!O67,"")</f>
        <v/>
      </c>
      <c r="AA66" s="318" t="str">
        <f ca="1">IF(A66&lt;=$B$5,OldData!E67,"")</f>
        <v/>
      </c>
      <c r="AB66" s="319" t="str">
        <f ca="1">IF(A66&lt;=$B$5,OldData!B67,"")</f>
        <v/>
      </c>
      <c r="AD66" s="1">
        <f t="shared" si="2"/>
        <v>61</v>
      </c>
      <c r="AE66" s="311">
        <f ca="1"/>
        <v>0</v>
      </c>
      <c r="AF66" s="141"/>
      <c r="AG66" s="141"/>
      <c r="AH66" s="142"/>
      <c r="AI66" s="66"/>
      <c r="AK66" s="68">
        <v>54</v>
      </c>
      <c r="AL66" s="357">
        <f t="shared" ca="1" si="6"/>
        <v>0</v>
      </c>
      <c r="AM66" s="271">
        <f t="shared" ca="1" si="7"/>
        <v>0</v>
      </c>
      <c r="AN66" s="271">
        <f t="shared" ca="1" si="8"/>
        <v>0</v>
      </c>
      <c r="AO66" s="271">
        <f t="shared" ca="1" si="9"/>
        <v>0</v>
      </c>
      <c r="AP66" s="356"/>
    </row>
    <row r="67" spans="1:42">
      <c r="A67" s="73">
        <f t="shared" si="3"/>
        <v>61</v>
      </c>
      <c r="B67" s="1" t="str">
        <f ca="1">IF(A67&lt;=$B$5,Data!L68,"")</f>
        <v/>
      </c>
      <c r="C67" s="1" t="str">
        <f ca="1">IF(A67&lt;=$B$5,DayInfo!F65,"")</f>
        <v/>
      </c>
      <c r="G67" s="275" t="str">
        <f ca="1">IF(A67&lt;=$B$5, Data!O68,"")</f>
        <v/>
      </c>
      <c r="H67" s="118" t="str">
        <f ca="1">IF(A67&lt;=$B$5,Data!P68,"")</f>
        <v/>
      </c>
      <c r="J67" s="1" t="str">
        <f ca="1">IF(A67&lt;=$B$5,Data!E68,"")</f>
        <v/>
      </c>
      <c r="K67" s="1" t="str">
        <f ca="1">IF(A67&lt;=$B$5,Data!B68,"")</f>
        <v/>
      </c>
      <c r="L67" s="1" t="str">
        <f ca="1">IF(A67&lt;=$B$5,Data!C68,"")</f>
        <v/>
      </c>
      <c r="N67" s="120" t="str">
        <f ca="1">IF(A66&lt;=$N$7,Data!G67,"")</f>
        <v/>
      </c>
      <c r="P67" s="1" t="str">
        <f ca="1">IF(A67&lt;=$P$6,Data!D68,"")</f>
        <v/>
      </c>
      <c r="U67" s="1">
        <f t="shared" si="4"/>
        <v>61</v>
      </c>
      <c r="V67" s="61">
        <f ca="1"/>
        <v>1.3</v>
      </c>
      <c r="W67" s="119">
        <f t="shared" ca="1" si="1"/>
        <v>1.3</v>
      </c>
      <c r="X67" s="119"/>
      <c r="Y67" s="314">
        <f t="shared" si="5"/>
        <v>61</v>
      </c>
      <c r="Z67" s="318" t="str">
        <f ca="1">IF(A67&lt;=$B$5, OldData!O68,"")</f>
        <v/>
      </c>
      <c r="AA67" s="318" t="str">
        <f ca="1">IF(A67&lt;=$B$5,OldData!E68,"")</f>
        <v/>
      </c>
      <c r="AB67" s="319" t="str">
        <f ca="1">IF(A67&lt;=$B$5,OldData!B68,"")</f>
        <v/>
      </c>
      <c r="AD67" s="1">
        <f t="shared" si="2"/>
        <v>62</v>
      </c>
      <c r="AE67" s="311">
        <f ca="1"/>
        <v>0</v>
      </c>
      <c r="AF67" s="141"/>
      <c r="AG67" s="141"/>
      <c r="AH67" s="142"/>
      <c r="AI67" s="66"/>
      <c r="AK67" s="68">
        <v>55</v>
      </c>
      <c r="AL67" s="357">
        <f t="shared" ca="1" si="6"/>
        <v>0</v>
      </c>
      <c r="AM67" s="271">
        <f t="shared" ca="1" si="7"/>
        <v>0</v>
      </c>
      <c r="AN67" s="271">
        <f t="shared" ca="1" si="8"/>
        <v>0</v>
      </c>
      <c r="AO67" s="271">
        <f t="shared" ca="1" si="9"/>
        <v>0</v>
      </c>
      <c r="AP67" s="356"/>
    </row>
    <row r="68" spans="1:42">
      <c r="A68" s="73">
        <f t="shared" si="3"/>
        <v>62</v>
      </c>
      <c r="B68" s="1" t="str">
        <f ca="1">IF(A68&lt;=$B$5,Data!L69,"")</f>
        <v/>
      </c>
      <c r="C68" s="1" t="str">
        <f ca="1">IF(A68&lt;=$B$5,DayInfo!F66,"")</f>
        <v/>
      </c>
      <c r="G68" s="275" t="str">
        <f ca="1">IF(A68&lt;=$B$5, Data!O69,"")</f>
        <v/>
      </c>
      <c r="H68" s="118" t="str">
        <f ca="1">IF(A68&lt;=$B$5,Data!P69,"")</f>
        <v/>
      </c>
      <c r="J68" s="1" t="str">
        <f ca="1">IF(A68&lt;=$B$5,Data!E69,"")</f>
        <v/>
      </c>
      <c r="K68" s="1" t="str">
        <f ca="1">IF(A68&lt;=$B$5,Data!B69,"")</f>
        <v/>
      </c>
      <c r="L68" s="1" t="str">
        <f ca="1">IF(A68&lt;=$B$5,Data!C69,"")</f>
        <v/>
      </c>
      <c r="N68" s="120" t="str">
        <f ca="1">IF(A67&lt;=$N$7,Data!G68,"")</f>
        <v/>
      </c>
      <c r="P68" s="1" t="str">
        <f ca="1">IF(A68&lt;=$P$6,Data!D69,"")</f>
        <v/>
      </c>
      <c r="U68" s="1">
        <f t="shared" si="4"/>
        <v>62</v>
      </c>
      <c r="V68" s="61">
        <f ca="1"/>
        <v>0.4</v>
      </c>
      <c r="W68" s="119">
        <f t="shared" ca="1" si="1"/>
        <v>0.4</v>
      </c>
      <c r="X68" s="119"/>
      <c r="Y68" s="314">
        <f t="shared" si="5"/>
        <v>62</v>
      </c>
      <c r="Z68" s="318" t="str">
        <f ca="1">IF(A68&lt;=$B$5, OldData!O69,"")</f>
        <v/>
      </c>
      <c r="AA68" s="318" t="str">
        <f ca="1">IF(A68&lt;=$B$5,OldData!E69,"")</f>
        <v/>
      </c>
      <c r="AB68" s="319" t="str">
        <f ca="1">IF(A68&lt;=$B$5,OldData!B69,"")</f>
        <v/>
      </c>
      <c r="AD68" s="1">
        <f t="shared" si="2"/>
        <v>63</v>
      </c>
      <c r="AE68" s="311">
        <f ca="1"/>
        <v>0</v>
      </c>
      <c r="AF68" s="141"/>
      <c r="AG68" s="141"/>
      <c r="AH68" s="142"/>
      <c r="AI68" s="66"/>
      <c r="AK68" s="68">
        <v>56</v>
      </c>
      <c r="AL68" s="357">
        <f t="shared" ca="1" si="6"/>
        <v>0</v>
      </c>
      <c r="AM68" s="271">
        <f t="shared" ca="1" si="7"/>
        <v>0</v>
      </c>
      <c r="AN68" s="271">
        <f t="shared" ca="1" si="8"/>
        <v>0</v>
      </c>
      <c r="AO68" s="271">
        <f t="shared" ca="1" si="9"/>
        <v>0</v>
      </c>
      <c r="AP68" s="356"/>
    </row>
    <row r="69" spans="1:42">
      <c r="A69" s="73">
        <f t="shared" si="3"/>
        <v>63</v>
      </c>
      <c r="B69" s="1" t="str">
        <f ca="1">IF(A69&lt;=$B$5,Data!L70,"")</f>
        <v/>
      </c>
      <c r="C69" s="1" t="str">
        <f ca="1">IF(A69&lt;=$B$5,DayInfo!F67,"")</f>
        <v/>
      </c>
      <c r="G69" s="275" t="str">
        <f ca="1">IF(A69&lt;=$B$5, Data!O70,"")</f>
        <v/>
      </c>
      <c r="H69" s="118" t="str">
        <f ca="1">IF(A69&lt;=$B$5,Data!P70,"")</f>
        <v/>
      </c>
      <c r="J69" s="1" t="str">
        <f ca="1">IF(A69&lt;=$B$5,Data!E70,"")</f>
        <v/>
      </c>
      <c r="K69" s="1" t="str">
        <f ca="1">IF(A69&lt;=$B$5,Data!B70,"")</f>
        <v/>
      </c>
      <c r="L69" s="1" t="str">
        <f ca="1">IF(A69&lt;=$B$5,Data!C70,"")</f>
        <v/>
      </c>
      <c r="N69" s="120" t="str">
        <f ca="1">IF(A68&lt;=$N$7,Data!G69,"")</f>
        <v/>
      </c>
      <c r="P69" s="1" t="str">
        <f ca="1">IF(A69&lt;=$P$6,Data!D70,"")</f>
        <v/>
      </c>
      <c r="U69" s="1">
        <f t="shared" si="4"/>
        <v>63</v>
      </c>
      <c r="V69" s="61">
        <f ca="1"/>
        <v>0.4</v>
      </c>
      <c r="W69" s="119">
        <f t="shared" ca="1" si="1"/>
        <v>0.4</v>
      </c>
      <c r="X69" s="119"/>
      <c r="Y69" s="314">
        <f t="shared" si="5"/>
        <v>63</v>
      </c>
      <c r="Z69" s="318" t="str">
        <f ca="1">IF(A69&lt;=$B$5, OldData!O70,"")</f>
        <v/>
      </c>
      <c r="AA69" s="318" t="str">
        <f ca="1">IF(A69&lt;=$B$5,OldData!E70,"")</f>
        <v/>
      </c>
      <c r="AB69" s="319" t="str">
        <f ca="1">IF(A69&lt;=$B$5,OldData!B70,"")</f>
        <v/>
      </c>
      <c r="AD69" s="1">
        <f t="shared" si="2"/>
        <v>64</v>
      </c>
      <c r="AE69" s="311">
        <f ca="1"/>
        <v>0</v>
      </c>
      <c r="AF69" s="141"/>
      <c r="AG69" s="141"/>
      <c r="AH69" s="142"/>
      <c r="AI69" s="66"/>
      <c r="AK69" s="68">
        <v>57</v>
      </c>
      <c r="AL69" s="357">
        <f t="shared" ca="1" si="6"/>
        <v>0</v>
      </c>
      <c r="AM69" s="271">
        <f t="shared" ca="1" si="7"/>
        <v>0</v>
      </c>
      <c r="AN69" s="271">
        <f t="shared" ca="1" si="8"/>
        <v>0</v>
      </c>
      <c r="AO69" s="271">
        <f t="shared" ca="1" si="9"/>
        <v>0</v>
      </c>
      <c r="AP69" s="356"/>
    </row>
    <row r="70" spans="1:42">
      <c r="A70" s="73">
        <f t="shared" si="3"/>
        <v>64</v>
      </c>
      <c r="B70" s="1" t="str">
        <f ca="1">IF(A70&lt;=$B$5,Data!L71,"")</f>
        <v/>
      </c>
      <c r="C70" s="1" t="str">
        <f ca="1">IF(A70&lt;=$B$5,DayInfo!F68,"")</f>
        <v/>
      </c>
      <c r="G70" s="275" t="str">
        <f ca="1">IF(A70&lt;=$B$5, Data!O71,"")</f>
        <v/>
      </c>
      <c r="H70" s="118" t="str">
        <f ca="1">IF(A70&lt;=$B$5,Data!P71,"")</f>
        <v/>
      </c>
      <c r="J70" s="1" t="str">
        <f ca="1">IF(A70&lt;=$B$5,Data!E71,"")</f>
        <v/>
      </c>
      <c r="K70" s="1" t="str">
        <f ca="1">IF(A70&lt;=$B$5,Data!B71,"")</f>
        <v/>
      </c>
      <c r="L70" s="1" t="str">
        <f ca="1">IF(A70&lt;=$B$5,Data!C71,"")</f>
        <v/>
      </c>
      <c r="N70" s="120" t="str">
        <f ca="1">IF(A69&lt;=$N$7,Data!G70,"")</f>
        <v/>
      </c>
      <c r="P70" s="1" t="str">
        <f ca="1">IF(A70&lt;=$P$6,Data!D71,"")</f>
        <v/>
      </c>
      <c r="U70" s="1">
        <f t="shared" si="4"/>
        <v>64</v>
      </c>
      <c r="V70" s="61">
        <f ca="1"/>
        <v>0.4</v>
      </c>
      <c r="W70" s="119">
        <f t="shared" ca="1" si="1"/>
        <v>0.4</v>
      </c>
      <c r="X70" s="119"/>
      <c r="Y70" s="314">
        <f t="shared" si="5"/>
        <v>64</v>
      </c>
      <c r="Z70" s="318" t="str">
        <f ca="1">IF(A70&lt;=$B$5, OldData!O71,"")</f>
        <v/>
      </c>
      <c r="AA70" s="318" t="str">
        <f ca="1">IF(A70&lt;=$B$5,OldData!E71,"")</f>
        <v/>
      </c>
      <c r="AB70" s="319" t="str">
        <f ca="1">IF(A70&lt;=$B$5,OldData!B71,"")</f>
        <v/>
      </c>
      <c r="AD70" s="1">
        <f t="shared" si="2"/>
        <v>65</v>
      </c>
      <c r="AE70" s="311">
        <f ca="1"/>
        <v>0</v>
      </c>
      <c r="AF70" s="141"/>
      <c r="AG70" s="141"/>
      <c r="AH70" s="142"/>
      <c r="AI70" s="66"/>
      <c r="AK70" s="68">
        <v>58</v>
      </c>
      <c r="AL70" s="357">
        <f t="shared" ca="1" si="6"/>
        <v>0</v>
      </c>
      <c r="AM70" s="271">
        <f t="shared" ca="1" si="7"/>
        <v>0</v>
      </c>
      <c r="AN70" s="271">
        <f t="shared" ca="1" si="8"/>
        <v>0</v>
      </c>
      <c r="AO70" s="271">
        <f t="shared" ca="1" si="9"/>
        <v>0</v>
      </c>
      <c r="AP70" s="356"/>
    </row>
    <row r="71" spans="1:42">
      <c r="A71" s="73">
        <f t="shared" si="3"/>
        <v>65</v>
      </c>
      <c r="B71" s="1" t="str">
        <f ca="1">IF(A71&lt;=$B$5,Data!L72,"")</f>
        <v/>
      </c>
      <c r="C71" s="1" t="str">
        <f ca="1">IF(A71&lt;=$B$5,DayInfo!F69,"")</f>
        <v/>
      </c>
      <c r="G71" s="275" t="str">
        <f ca="1">IF(A71&lt;=$B$5, Data!O72,"")</f>
        <v/>
      </c>
      <c r="H71" s="118" t="str">
        <f ca="1">IF(A71&lt;=$B$5,Data!P72,"")</f>
        <v/>
      </c>
      <c r="J71" s="1" t="str">
        <f ca="1">IF(A71&lt;=$B$5,Data!E72,"")</f>
        <v/>
      </c>
      <c r="K71" s="1" t="str">
        <f ca="1">IF(A71&lt;=$B$5,Data!B72,"")</f>
        <v/>
      </c>
      <c r="L71" s="1" t="str">
        <f ca="1">IF(A71&lt;=$B$5,Data!C72,"")</f>
        <v/>
      </c>
      <c r="N71" s="120" t="str">
        <f ca="1">IF(A70&lt;=$N$7,Data!G71,"")</f>
        <v/>
      </c>
      <c r="P71" s="1" t="str">
        <f ca="1">IF(A71&lt;=$P$6,Data!D72,"")</f>
        <v/>
      </c>
      <c r="U71" s="1">
        <f t="shared" si="4"/>
        <v>65</v>
      </c>
      <c r="V71" s="61">
        <f ca="1"/>
        <v>1.134695085849615</v>
      </c>
      <c r="W71" s="119">
        <f t="shared" ca="1" si="1"/>
        <v>1.134695085849615</v>
      </c>
      <c r="X71" s="119"/>
      <c r="Y71" s="314">
        <f t="shared" si="5"/>
        <v>65</v>
      </c>
      <c r="Z71" s="318" t="str">
        <f ca="1">IF(A71&lt;=$B$5, OldData!O72,"")</f>
        <v/>
      </c>
      <c r="AA71" s="318" t="str">
        <f ca="1">IF(A71&lt;=$B$5,OldData!E72,"")</f>
        <v/>
      </c>
      <c r="AB71" s="319" t="str">
        <f ca="1">IF(A71&lt;=$B$5,OldData!B72,"")</f>
        <v/>
      </c>
      <c r="AD71" s="1">
        <f t="shared" si="2"/>
        <v>66</v>
      </c>
      <c r="AE71" s="311">
        <f ca="1"/>
        <v>0</v>
      </c>
      <c r="AF71" s="141"/>
      <c r="AG71" s="141"/>
      <c r="AH71" s="142"/>
      <c r="AI71" s="66"/>
      <c r="AK71" s="68">
        <v>59</v>
      </c>
      <c r="AL71" s="357">
        <f t="shared" ca="1" si="6"/>
        <v>0</v>
      </c>
      <c r="AM71" s="271">
        <f t="shared" ca="1" si="7"/>
        <v>0</v>
      </c>
      <c r="AN71" s="271">
        <f t="shared" ca="1" si="8"/>
        <v>0</v>
      </c>
      <c r="AO71" s="271">
        <f t="shared" ca="1" si="9"/>
        <v>0</v>
      </c>
      <c r="AP71" s="356"/>
    </row>
    <row r="72" spans="1:42">
      <c r="A72" s="73">
        <f t="shared" si="3"/>
        <v>66</v>
      </c>
      <c r="B72" s="1" t="str">
        <f ca="1">IF(A72&lt;=$B$5,Data!L73,"")</f>
        <v/>
      </c>
      <c r="C72" s="1" t="str">
        <f ca="1">IF(A72&lt;=$B$5,DayInfo!F70,"")</f>
        <v/>
      </c>
      <c r="G72" s="275" t="str">
        <f ca="1">IF(A72&lt;=$B$5, Data!O73,"")</f>
        <v/>
      </c>
      <c r="H72" s="118" t="str">
        <f ca="1">IF(A72&lt;=$B$5,Data!P73,"")</f>
        <v/>
      </c>
      <c r="J72" s="1" t="str">
        <f ca="1">IF(A72&lt;=$B$5,Data!E73,"")</f>
        <v/>
      </c>
      <c r="K72" s="1" t="str">
        <f ca="1">IF(A72&lt;=$B$5,Data!B73,"")</f>
        <v/>
      </c>
      <c r="L72" s="1" t="str">
        <f ca="1">IF(A72&lt;=$B$5,Data!C73,"")</f>
        <v/>
      </c>
      <c r="N72" s="120" t="str">
        <f ca="1">IF(A71&lt;=$N$7,Data!G72,"")</f>
        <v/>
      </c>
      <c r="P72" s="1" t="str">
        <f ca="1">IF(A72&lt;=$P$6,Data!D73,"")</f>
        <v/>
      </c>
      <c r="U72" s="1">
        <f t="shared" si="4"/>
        <v>66</v>
      </c>
      <c r="V72" s="61">
        <f ca="1"/>
        <v>0.55000000000000004</v>
      </c>
      <c r="W72" s="119">
        <f t="shared" ref="W72:W135" ca="1" si="11">V72</f>
        <v>0.55000000000000004</v>
      </c>
      <c r="X72" s="119"/>
      <c r="Y72" s="314">
        <f t="shared" si="5"/>
        <v>66</v>
      </c>
      <c r="Z72" s="318" t="str">
        <f ca="1">IF(A72&lt;=$B$5, OldData!O73,"")</f>
        <v/>
      </c>
      <c r="AA72" s="318" t="str">
        <f ca="1">IF(A72&lt;=$B$5,OldData!E73,"")</f>
        <v/>
      </c>
      <c r="AB72" s="319" t="str">
        <f ca="1">IF(A72&lt;=$B$5,OldData!B73,"")</f>
        <v/>
      </c>
      <c r="AD72" s="1">
        <f t="shared" ref="AD72:AD136" si="12">AD71+1</f>
        <v>67</v>
      </c>
      <c r="AE72" s="311">
        <f ca="1"/>
        <v>0</v>
      </c>
      <c r="AF72" s="141"/>
      <c r="AG72" s="141"/>
      <c r="AH72" s="142"/>
      <c r="AI72" s="66"/>
      <c r="AK72" s="68">
        <v>60</v>
      </c>
      <c r="AL72" s="357">
        <f t="shared" ca="1" si="6"/>
        <v>0</v>
      </c>
      <c r="AM72" s="271">
        <f t="shared" ca="1" si="7"/>
        <v>0</v>
      </c>
      <c r="AN72" s="271">
        <f t="shared" ca="1" si="8"/>
        <v>0</v>
      </c>
      <c r="AO72" s="271">
        <f t="shared" ca="1" si="9"/>
        <v>0</v>
      </c>
      <c r="AP72" s="356"/>
    </row>
    <row r="73" spans="1:42">
      <c r="A73" s="73">
        <f t="shared" ref="A73:A136" si="13">1+A72</f>
        <v>67</v>
      </c>
      <c r="B73" s="1" t="str">
        <f ca="1">IF(A73&lt;=$B$5,Data!L74,"")</f>
        <v/>
      </c>
      <c r="C73" s="1" t="str">
        <f ca="1">IF(A73&lt;=$B$5,DayInfo!F71,"")</f>
        <v/>
      </c>
      <c r="G73" s="275" t="str">
        <f ca="1">IF(A73&lt;=$B$5, Data!O74,"")</f>
        <v/>
      </c>
      <c r="H73" s="118" t="str">
        <f ca="1">IF(A73&lt;=$B$5,Data!P74,"")</f>
        <v/>
      </c>
      <c r="J73" s="1" t="str">
        <f ca="1">IF(A73&lt;=$B$5,Data!E74,"")</f>
        <v/>
      </c>
      <c r="K73" s="1" t="str">
        <f ca="1">IF(A73&lt;=$B$5,Data!B74,"")</f>
        <v/>
      </c>
      <c r="L73" s="1" t="str">
        <f ca="1">IF(A73&lt;=$B$5,Data!C74,"")</f>
        <v/>
      </c>
      <c r="N73" s="120" t="str">
        <f ca="1">IF(A72&lt;=$N$7,Data!G73,"")</f>
        <v/>
      </c>
      <c r="P73" s="1" t="str">
        <f ca="1">IF(A73&lt;=$P$6,Data!D74,"")</f>
        <v/>
      </c>
      <c r="U73" s="1">
        <f t="shared" ref="U73:U136" si="14">1+U72</f>
        <v>67</v>
      </c>
      <c r="V73" s="61">
        <f ca="1"/>
        <v>0.55000000000000004</v>
      </c>
      <c r="W73" s="119">
        <f t="shared" ca="1" si="11"/>
        <v>0.55000000000000004</v>
      </c>
      <c r="X73" s="119"/>
      <c r="Y73" s="314">
        <f t="shared" ref="Y73:Y136" si="15">1+Y72</f>
        <v>67</v>
      </c>
      <c r="Z73" s="318" t="str">
        <f ca="1">IF(A73&lt;=$B$5, OldData!O74,"")</f>
        <v/>
      </c>
      <c r="AA73" s="318" t="str">
        <f ca="1">IF(A73&lt;=$B$5,OldData!E74,"")</f>
        <v/>
      </c>
      <c r="AB73" s="319" t="str">
        <f ca="1">IF(A73&lt;=$B$5,OldData!B74,"")</f>
        <v/>
      </c>
      <c r="AD73" s="1">
        <f t="shared" si="12"/>
        <v>68</v>
      </c>
      <c r="AE73" s="311">
        <f ca="1"/>
        <v>0</v>
      </c>
      <c r="AF73" s="141"/>
      <c r="AG73" s="141"/>
      <c r="AH73" s="142"/>
      <c r="AI73" s="66"/>
      <c r="AK73" s="68">
        <v>61</v>
      </c>
      <c r="AL73" s="357">
        <f t="shared" ca="1" si="6"/>
        <v>0</v>
      </c>
      <c r="AM73" s="271">
        <f t="shared" ca="1" si="7"/>
        <v>0</v>
      </c>
      <c r="AN73" s="271">
        <f t="shared" ca="1" si="8"/>
        <v>0</v>
      </c>
      <c r="AO73" s="271">
        <f t="shared" ca="1" si="9"/>
        <v>0</v>
      </c>
      <c r="AP73" s="356"/>
    </row>
    <row r="74" spans="1:42">
      <c r="A74" s="73">
        <f t="shared" si="13"/>
        <v>68</v>
      </c>
      <c r="B74" s="1" t="str">
        <f ca="1">IF(A74&lt;=$B$5,Data!L75,"")</f>
        <v/>
      </c>
      <c r="C74" s="1" t="str">
        <f ca="1">IF(A74&lt;=$B$5,DayInfo!F72,"")</f>
        <v/>
      </c>
      <c r="G74" s="275" t="str">
        <f ca="1">IF(A74&lt;=$B$5, Data!O75,"")</f>
        <v/>
      </c>
      <c r="H74" s="118" t="str">
        <f ca="1">IF(A74&lt;=$B$5,Data!P75,"")</f>
        <v/>
      </c>
      <c r="J74" s="1" t="str">
        <f ca="1">IF(A74&lt;=$B$5,Data!E75,"")</f>
        <v/>
      </c>
      <c r="K74" s="1" t="str">
        <f ca="1">IF(A74&lt;=$B$5,Data!B75,"")</f>
        <v/>
      </c>
      <c r="L74" s="1" t="str">
        <f ca="1">IF(A74&lt;=$B$5,Data!C75,"")</f>
        <v/>
      </c>
      <c r="N74" s="120" t="str">
        <f ca="1">IF(A73&lt;=$N$7,Data!G74,"")</f>
        <v/>
      </c>
      <c r="P74" s="1" t="str">
        <f ca="1">IF(A74&lt;=$P$6,Data!D75,"")</f>
        <v/>
      </c>
      <c r="U74" s="1">
        <f t="shared" si="14"/>
        <v>68</v>
      </c>
      <c r="V74" s="61">
        <f ca="1"/>
        <v>0.55000000000000004</v>
      </c>
      <c r="W74" s="119">
        <f t="shared" ca="1" si="11"/>
        <v>0.55000000000000004</v>
      </c>
      <c r="X74" s="119"/>
      <c r="Y74" s="314">
        <f t="shared" si="15"/>
        <v>68</v>
      </c>
      <c r="Z74" s="318" t="str">
        <f ca="1">IF(A74&lt;=$B$5, OldData!O75,"")</f>
        <v/>
      </c>
      <c r="AA74" s="318" t="str">
        <f ca="1">IF(A74&lt;=$B$5,OldData!E75,"")</f>
        <v/>
      </c>
      <c r="AB74" s="319" t="str">
        <f ca="1">IF(A74&lt;=$B$5,OldData!B75,"")</f>
        <v/>
      </c>
      <c r="AD74" s="1">
        <f t="shared" si="12"/>
        <v>69</v>
      </c>
      <c r="AE74" s="311">
        <f ca="1"/>
        <v>0</v>
      </c>
      <c r="AF74" s="141"/>
      <c r="AG74" s="141"/>
      <c r="AH74" s="142"/>
      <c r="AI74" s="66"/>
      <c r="AK74" s="68">
        <v>62</v>
      </c>
      <c r="AL74" s="357">
        <f t="shared" ca="1" si="6"/>
        <v>0</v>
      </c>
      <c r="AM74" s="271">
        <f t="shared" ca="1" si="7"/>
        <v>0</v>
      </c>
      <c r="AN74" s="271">
        <f t="shared" ca="1" si="8"/>
        <v>0</v>
      </c>
      <c r="AO74" s="271">
        <f t="shared" ca="1" si="9"/>
        <v>0</v>
      </c>
      <c r="AP74" s="356"/>
    </row>
    <row r="75" spans="1:42">
      <c r="A75" s="73">
        <f t="shared" si="13"/>
        <v>69</v>
      </c>
      <c r="B75" s="1" t="str">
        <f ca="1">IF(A75&lt;=$B$5,Data!L76,"")</f>
        <v/>
      </c>
      <c r="C75" s="1" t="str">
        <f ca="1">IF(A75&lt;=$B$5,DayInfo!F73,"")</f>
        <v/>
      </c>
      <c r="G75" s="275" t="str">
        <f ca="1">IF(A75&lt;=$B$5, Data!O76,"")</f>
        <v/>
      </c>
      <c r="H75" s="118" t="str">
        <f ca="1">IF(A75&lt;=$B$5,Data!P76,"")</f>
        <v/>
      </c>
      <c r="J75" s="1" t="str">
        <f ca="1">IF(A75&lt;=$B$5,Data!E76,"")</f>
        <v/>
      </c>
      <c r="K75" s="1" t="str">
        <f ca="1">IF(A75&lt;=$B$5,Data!B76,"")</f>
        <v/>
      </c>
      <c r="L75" s="1" t="str">
        <f ca="1">IF(A75&lt;=$B$5,Data!C76,"")</f>
        <v/>
      </c>
      <c r="N75" s="120" t="str">
        <f ca="1">IF(A74&lt;=$N$7,Data!G75,"")</f>
        <v/>
      </c>
      <c r="P75" s="1" t="str">
        <f ca="1">IF(A75&lt;=$P$6,Data!D76,"")</f>
        <v/>
      </c>
      <c r="U75" s="1">
        <f t="shared" si="14"/>
        <v>69</v>
      </c>
      <c r="V75" s="61">
        <f ca="1"/>
        <v>0.55000000000000004</v>
      </c>
      <c r="W75" s="119">
        <f t="shared" ca="1" si="11"/>
        <v>0.55000000000000004</v>
      </c>
      <c r="X75" s="119"/>
      <c r="Y75" s="314">
        <f t="shared" si="15"/>
        <v>69</v>
      </c>
      <c r="Z75" s="318" t="str">
        <f ca="1">IF(A75&lt;=$B$5, OldData!O76,"")</f>
        <v/>
      </c>
      <c r="AA75" s="318" t="str">
        <f ca="1">IF(A75&lt;=$B$5,OldData!E76,"")</f>
        <v/>
      </c>
      <c r="AB75" s="319" t="str">
        <f ca="1">IF(A75&lt;=$B$5,OldData!B76,"")</f>
        <v/>
      </c>
      <c r="AD75" s="1">
        <f t="shared" si="12"/>
        <v>70</v>
      </c>
      <c r="AE75" s="311">
        <f ca="1"/>
        <v>0</v>
      </c>
      <c r="AF75" s="141"/>
      <c r="AG75" s="141"/>
      <c r="AH75" s="142"/>
      <c r="AI75" s="66"/>
      <c r="AK75" s="68">
        <v>63</v>
      </c>
      <c r="AL75" s="357">
        <f t="shared" ca="1" si="6"/>
        <v>0</v>
      </c>
      <c r="AM75" s="271">
        <f t="shared" ca="1" si="7"/>
        <v>0</v>
      </c>
      <c r="AN75" s="271">
        <f t="shared" ca="1" si="8"/>
        <v>0</v>
      </c>
      <c r="AO75" s="271">
        <f t="shared" ca="1" si="9"/>
        <v>0</v>
      </c>
      <c r="AP75" s="356"/>
    </row>
    <row r="76" spans="1:42">
      <c r="A76" s="73">
        <f t="shared" si="13"/>
        <v>70</v>
      </c>
      <c r="B76" s="1" t="str">
        <f ca="1">IF(A76&lt;=$B$5,Data!L77,"")</f>
        <v/>
      </c>
      <c r="C76" s="1" t="str">
        <f ca="1">IF(A76&lt;=$B$5,DayInfo!F74,"")</f>
        <v/>
      </c>
      <c r="G76" s="275" t="str">
        <f ca="1">IF(A76&lt;=$B$5, Data!O77,"")</f>
        <v/>
      </c>
      <c r="H76" s="118" t="str">
        <f ca="1">IF(A76&lt;=$B$5,Data!P77,"")</f>
        <v/>
      </c>
      <c r="J76" s="1" t="str">
        <f ca="1">IF(A76&lt;=$B$5,Data!E77,"")</f>
        <v/>
      </c>
      <c r="K76" s="1" t="str">
        <f ca="1">IF(A76&lt;=$B$5,Data!B77,"")</f>
        <v/>
      </c>
      <c r="L76" s="1" t="str">
        <f ca="1">IF(A76&lt;=$B$5,Data!C77,"")</f>
        <v/>
      </c>
      <c r="N76" s="120" t="str">
        <f ca="1">IF(A75&lt;=$N$7,Data!G76,"")</f>
        <v/>
      </c>
      <c r="P76" s="1" t="str">
        <f ca="1">IF(A76&lt;=$P$6,Data!D77,"")</f>
        <v/>
      </c>
      <c r="U76" s="1">
        <f t="shared" si="14"/>
        <v>70</v>
      </c>
      <c r="V76" s="61">
        <f ca="1"/>
        <v>1.2</v>
      </c>
      <c r="W76" s="119">
        <f t="shared" ca="1" si="11"/>
        <v>1.2</v>
      </c>
      <c r="X76" s="119"/>
      <c r="Y76" s="314">
        <f t="shared" si="15"/>
        <v>70</v>
      </c>
      <c r="Z76" s="318" t="str">
        <f ca="1">IF(A76&lt;=$B$5, OldData!O77,"")</f>
        <v/>
      </c>
      <c r="AA76" s="318" t="str">
        <f ca="1">IF(A76&lt;=$B$5,OldData!E77,"")</f>
        <v/>
      </c>
      <c r="AB76" s="319" t="str">
        <f ca="1">IF(A76&lt;=$B$5,OldData!B77,"")</f>
        <v/>
      </c>
      <c r="AD76" s="1">
        <f t="shared" si="12"/>
        <v>71</v>
      </c>
      <c r="AE76" s="311">
        <f ca="1"/>
        <v>0</v>
      </c>
      <c r="AF76" s="141"/>
      <c r="AG76" s="141"/>
      <c r="AH76" s="142"/>
      <c r="AI76" s="66"/>
      <c r="AK76" s="68">
        <v>64</v>
      </c>
      <c r="AL76" s="357">
        <f t="shared" ca="1" si="6"/>
        <v>0</v>
      </c>
      <c r="AM76" s="271">
        <f t="shared" ca="1" si="7"/>
        <v>0</v>
      </c>
      <c r="AN76" s="271">
        <f t="shared" ca="1" si="8"/>
        <v>0</v>
      </c>
      <c r="AO76" s="271">
        <f t="shared" ca="1" si="9"/>
        <v>0</v>
      </c>
      <c r="AP76" s="356"/>
    </row>
    <row r="77" spans="1:42">
      <c r="A77" s="73">
        <f t="shared" si="13"/>
        <v>71</v>
      </c>
      <c r="B77" s="1" t="str">
        <f ca="1">IF(A77&lt;=$B$5,Data!L78,"")</f>
        <v/>
      </c>
      <c r="C77" s="1" t="str">
        <f ca="1">IF(A77&lt;=$B$5,DayInfo!F75,"")</f>
        <v/>
      </c>
      <c r="G77" s="275" t="str">
        <f ca="1">IF(A77&lt;=$B$5, Data!O78,"")</f>
        <v/>
      </c>
      <c r="H77" s="118" t="str">
        <f ca="1">IF(A77&lt;=$B$5,Data!P78,"")</f>
        <v/>
      </c>
      <c r="J77" s="1" t="str">
        <f ca="1">IF(A77&lt;=$B$5,Data!E78,"")</f>
        <v/>
      </c>
      <c r="K77" s="1" t="str">
        <f ca="1">IF(A77&lt;=$B$5,Data!B78,"")</f>
        <v/>
      </c>
      <c r="L77" s="1" t="str">
        <f ca="1">IF(A77&lt;=$B$5,Data!C78,"")</f>
        <v/>
      </c>
      <c r="N77" s="120" t="str">
        <f ca="1">IF(A76&lt;=$N$7,Data!G77,"")</f>
        <v/>
      </c>
      <c r="P77" s="1" t="str">
        <f ca="1">IF(A77&lt;=$P$6,Data!D78,"")</f>
        <v/>
      </c>
      <c r="U77" s="1">
        <f t="shared" si="14"/>
        <v>71</v>
      </c>
      <c r="V77" s="61">
        <f ca="1"/>
        <v>1.2</v>
      </c>
      <c r="W77" s="119">
        <f t="shared" ca="1" si="11"/>
        <v>1.2</v>
      </c>
      <c r="X77" s="119"/>
      <c r="Y77" s="314">
        <f t="shared" si="15"/>
        <v>71</v>
      </c>
      <c r="Z77" s="318" t="str">
        <f ca="1">IF(A77&lt;=$B$5, OldData!O78,"")</f>
        <v/>
      </c>
      <c r="AA77" s="318" t="str">
        <f ca="1">IF(A77&lt;=$B$5,OldData!E78,"")</f>
        <v/>
      </c>
      <c r="AB77" s="319" t="str">
        <f ca="1">IF(A77&lt;=$B$5,OldData!B78,"")</f>
        <v/>
      </c>
      <c r="AD77" s="1">
        <f t="shared" si="12"/>
        <v>72</v>
      </c>
      <c r="AE77" s="311">
        <f ca="1"/>
        <v>0</v>
      </c>
      <c r="AF77" s="141"/>
      <c r="AG77" s="141"/>
      <c r="AH77" s="142"/>
      <c r="AI77" s="66"/>
      <c r="AK77" s="68">
        <v>65</v>
      </c>
      <c r="AL77" s="357">
        <f t="shared" ca="1" si="6"/>
        <v>0</v>
      </c>
      <c r="AM77" s="271">
        <f t="shared" ca="1" si="7"/>
        <v>0</v>
      </c>
      <c r="AN77" s="271">
        <f t="shared" ca="1" si="8"/>
        <v>0</v>
      </c>
      <c r="AO77" s="271">
        <f t="shared" ca="1" si="9"/>
        <v>0</v>
      </c>
      <c r="AP77" s="356"/>
    </row>
    <row r="78" spans="1:42">
      <c r="A78" s="73">
        <f t="shared" si="13"/>
        <v>72</v>
      </c>
      <c r="B78" s="1" t="str">
        <f ca="1">IF(A78&lt;=$B$5,Data!L79,"")</f>
        <v/>
      </c>
      <c r="C78" s="1" t="str">
        <f ca="1">IF(A78&lt;=$B$5,DayInfo!F76,"")</f>
        <v/>
      </c>
      <c r="G78" s="275" t="str">
        <f ca="1">IF(A78&lt;=$B$5, Data!O79,"")</f>
        <v/>
      </c>
      <c r="H78" s="118" t="str">
        <f ca="1">IF(A78&lt;=$B$5,Data!P79,"")</f>
        <v/>
      </c>
      <c r="J78" s="1" t="str">
        <f ca="1">IF(A78&lt;=$B$5,Data!E79,"")</f>
        <v/>
      </c>
      <c r="K78" s="1" t="str">
        <f ca="1">IF(A78&lt;=$B$5,Data!B79,"")</f>
        <v/>
      </c>
      <c r="L78" s="1" t="str">
        <f ca="1">IF(A78&lt;=$B$5,Data!C79,"")</f>
        <v/>
      </c>
      <c r="N78" s="120" t="str">
        <f ca="1">IF(A77&lt;=$N$7,Data!G78,"")</f>
        <v/>
      </c>
      <c r="P78" s="1" t="str">
        <f ca="1">IF(A78&lt;=$P$6,Data!D79,"")</f>
        <v/>
      </c>
      <c r="U78" s="1">
        <f t="shared" si="14"/>
        <v>72</v>
      </c>
      <c r="V78" s="61">
        <f ca="1"/>
        <v>1.7</v>
      </c>
      <c r="W78" s="119">
        <f t="shared" ca="1" si="11"/>
        <v>1.7</v>
      </c>
      <c r="X78" s="119"/>
      <c r="Y78" s="314">
        <f t="shared" si="15"/>
        <v>72</v>
      </c>
      <c r="Z78" s="318" t="str">
        <f ca="1">IF(A78&lt;=$B$5, OldData!O79,"")</f>
        <v/>
      </c>
      <c r="AA78" s="318" t="str">
        <f ca="1">IF(A78&lt;=$B$5,OldData!E79,"")</f>
        <v/>
      </c>
      <c r="AB78" s="319" t="str">
        <f ca="1">IF(A78&lt;=$B$5,OldData!B79,"")</f>
        <v/>
      </c>
      <c r="AD78" s="1">
        <f t="shared" si="12"/>
        <v>73</v>
      </c>
      <c r="AE78" s="311">
        <f ca="1"/>
        <v>0</v>
      </c>
      <c r="AF78" s="141"/>
      <c r="AG78" s="141"/>
      <c r="AH78" s="142"/>
      <c r="AI78" s="66"/>
      <c r="AK78" s="68">
        <v>66</v>
      </c>
      <c r="AL78" s="357">
        <f t="shared" ref="AL78:AL112" ca="1" si="16">AE82</f>
        <v>0</v>
      </c>
      <c r="AM78" s="271">
        <f t="shared" ref="AM78:AM112" ca="1" si="17">AE182</f>
        <v>0</v>
      </c>
      <c r="AN78" s="271">
        <f t="shared" ref="AN78:AN112" ca="1" si="18">AE282</f>
        <v>0</v>
      </c>
      <c r="AO78" s="271">
        <f t="shared" ref="AO78:AO112" ca="1" si="19">AE382</f>
        <v>0</v>
      </c>
      <c r="AP78" s="356"/>
    </row>
    <row r="79" spans="1:42">
      <c r="A79" s="73">
        <f t="shared" si="13"/>
        <v>73</v>
      </c>
      <c r="B79" s="1" t="str">
        <f ca="1">IF(A79&lt;=$B$5,Data!L80,"")</f>
        <v/>
      </c>
      <c r="C79" s="1" t="str">
        <f ca="1">IF(A79&lt;=$B$5,DayInfo!F77,"")</f>
        <v/>
      </c>
      <c r="G79" s="275" t="str">
        <f ca="1">IF(A79&lt;=$B$5, Data!O80,"")</f>
        <v/>
      </c>
      <c r="H79" s="118" t="str">
        <f ca="1">IF(A79&lt;=$B$5,Data!P80,"")</f>
        <v/>
      </c>
      <c r="J79" s="1" t="str">
        <f ca="1">IF(A79&lt;=$B$5,Data!E80,"")</f>
        <v/>
      </c>
      <c r="K79" s="1" t="str">
        <f ca="1">IF(A79&lt;=$B$5,Data!B80,"")</f>
        <v/>
      </c>
      <c r="L79" s="1" t="str">
        <f ca="1">IF(A79&lt;=$B$5,Data!C80,"")</f>
        <v/>
      </c>
      <c r="N79" s="120" t="str">
        <f ca="1">IF(A78&lt;=$N$7,Data!G79,"")</f>
        <v/>
      </c>
      <c r="P79" s="1" t="str">
        <f ca="1">IF(A79&lt;=$P$6,Data!D80,"")</f>
        <v/>
      </c>
      <c r="U79" s="1">
        <f t="shared" si="14"/>
        <v>73</v>
      </c>
      <c r="V79" s="61">
        <f ca="1"/>
        <v>1.7</v>
      </c>
      <c r="W79" s="119">
        <f t="shared" ca="1" si="11"/>
        <v>1.7</v>
      </c>
      <c r="X79" s="119"/>
      <c r="Y79" s="314">
        <f t="shared" si="15"/>
        <v>73</v>
      </c>
      <c r="Z79" s="318" t="str">
        <f ca="1">IF(A79&lt;=$B$5, OldData!O80,"")</f>
        <v/>
      </c>
      <c r="AA79" s="318" t="str">
        <f ca="1">IF(A79&lt;=$B$5,OldData!E80,"")</f>
        <v/>
      </c>
      <c r="AB79" s="319" t="str">
        <f ca="1">IF(A79&lt;=$B$5,OldData!B80,"")</f>
        <v/>
      </c>
      <c r="AD79" s="1">
        <f t="shared" si="12"/>
        <v>74</v>
      </c>
      <c r="AE79" s="311">
        <f ca="1"/>
        <v>0</v>
      </c>
      <c r="AF79" s="141"/>
      <c r="AG79" s="141"/>
      <c r="AH79" s="142"/>
      <c r="AI79" s="66"/>
      <c r="AK79" s="68">
        <v>67</v>
      </c>
      <c r="AL79" s="357">
        <f t="shared" ca="1" si="16"/>
        <v>0</v>
      </c>
      <c r="AM79" s="271">
        <f t="shared" ca="1" si="17"/>
        <v>0</v>
      </c>
      <c r="AN79" s="271">
        <f t="shared" ca="1" si="18"/>
        <v>0</v>
      </c>
      <c r="AO79" s="271">
        <f t="shared" ca="1" si="19"/>
        <v>0</v>
      </c>
      <c r="AP79" s="356"/>
    </row>
    <row r="80" spans="1:42">
      <c r="A80" s="73">
        <f t="shared" si="13"/>
        <v>74</v>
      </c>
      <c r="B80" s="1" t="str">
        <f ca="1">IF(A80&lt;=$B$5,Data!L81,"")</f>
        <v/>
      </c>
      <c r="C80" s="1" t="str">
        <f ca="1">IF(A80&lt;=$B$5,DayInfo!F78,"")</f>
        <v/>
      </c>
      <c r="G80" s="275" t="str">
        <f ca="1">IF(A80&lt;=$B$5, Data!O81,"")</f>
        <v/>
      </c>
      <c r="H80" s="118" t="str">
        <f ca="1">IF(A80&lt;=$B$5,Data!P81,"")</f>
        <v/>
      </c>
      <c r="J80" s="1" t="str">
        <f ca="1">IF(A80&lt;=$B$5,Data!E81,"")</f>
        <v/>
      </c>
      <c r="K80" s="1" t="str">
        <f ca="1">IF(A80&lt;=$B$5,Data!B81,"")</f>
        <v/>
      </c>
      <c r="L80" s="1" t="str">
        <f ca="1">IF(A80&lt;=$B$5,Data!C81,"")</f>
        <v/>
      </c>
      <c r="N80" s="120" t="str">
        <f ca="1">IF(A79&lt;=$N$7,Data!G80,"")</f>
        <v/>
      </c>
      <c r="P80" s="1" t="str">
        <f ca="1">IF(A80&lt;=$P$6,Data!D81,"")</f>
        <v/>
      </c>
      <c r="U80" s="1">
        <f t="shared" si="14"/>
        <v>74</v>
      </c>
      <c r="V80" s="61">
        <f ca="1"/>
        <v>1.7</v>
      </c>
      <c r="W80" s="119">
        <f t="shared" ca="1" si="11"/>
        <v>1.7</v>
      </c>
      <c r="X80" s="119"/>
      <c r="Y80" s="314">
        <f t="shared" si="15"/>
        <v>74</v>
      </c>
      <c r="Z80" s="318" t="str">
        <f ca="1">IF(A80&lt;=$B$5, OldData!O81,"")</f>
        <v/>
      </c>
      <c r="AA80" s="318" t="str">
        <f ca="1">IF(A80&lt;=$B$5,OldData!E81,"")</f>
        <v/>
      </c>
      <c r="AB80" s="319" t="str">
        <f ca="1">IF(A80&lt;=$B$5,OldData!B81,"")</f>
        <v/>
      </c>
      <c r="AD80" s="1">
        <f t="shared" si="12"/>
        <v>75</v>
      </c>
      <c r="AE80" s="311">
        <f ca="1"/>
        <v>0</v>
      </c>
      <c r="AF80" s="141"/>
      <c r="AG80" s="141"/>
      <c r="AH80" s="142"/>
      <c r="AI80" s="66"/>
      <c r="AK80" s="68">
        <v>68</v>
      </c>
      <c r="AL80" s="357">
        <f t="shared" ca="1" si="16"/>
        <v>0</v>
      </c>
      <c r="AM80" s="271">
        <f t="shared" ca="1" si="17"/>
        <v>0</v>
      </c>
      <c r="AN80" s="271">
        <f t="shared" ca="1" si="18"/>
        <v>0</v>
      </c>
      <c r="AO80" s="271">
        <f t="shared" ca="1" si="19"/>
        <v>0</v>
      </c>
      <c r="AP80" s="356"/>
    </row>
    <row r="81" spans="1:42">
      <c r="A81" s="73">
        <f t="shared" si="13"/>
        <v>75</v>
      </c>
      <c r="B81" s="1" t="str">
        <f ca="1">IF(A81&lt;=$B$5,Data!L82,"")</f>
        <v/>
      </c>
      <c r="C81" s="1" t="str">
        <f ca="1">IF(A81&lt;=$B$5,DayInfo!F79,"")</f>
        <v/>
      </c>
      <c r="G81" s="275" t="str">
        <f ca="1">IF(A81&lt;=$B$5, Data!O82,"")</f>
        <v/>
      </c>
      <c r="H81" s="118" t="str">
        <f ca="1">IF(A81&lt;=$B$5,Data!P82,"")</f>
        <v/>
      </c>
      <c r="J81" s="1" t="str">
        <f ca="1">IF(A81&lt;=$B$5,Data!E82,"")</f>
        <v/>
      </c>
      <c r="K81" s="1" t="str">
        <f ca="1">IF(A81&lt;=$B$5,Data!B82,"")</f>
        <v/>
      </c>
      <c r="L81" s="1" t="str">
        <f ca="1">IF(A81&lt;=$B$5,Data!C82,"")</f>
        <v/>
      </c>
      <c r="N81" s="120" t="str">
        <f ca="1">IF(A80&lt;=$N$7,Data!G81,"")</f>
        <v/>
      </c>
      <c r="P81" s="1" t="str">
        <f ca="1">IF(A81&lt;=$P$6,Data!D82,"")</f>
        <v/>
      </c>
      <c r="U81" s="1">
        <f t="shared" si="14"/>
        <v>75</v>
      </c>
      <c r="V81" s="61">
        <f ca="1"/>
        <v>1.7</v>
      </c>
      <c r="W81" s="119">
        <f t="shared" ca="1" si="11"/>
        <v>1.7</v>
      </c>
      <c r="X81" s="119"/>
      <c r="Y81" s="314">
        <f t="shared" si="15"/>
        <v>75</v>
      </c>
      <c r="Z81" s="318" t="str">
        <f ca="1">IF(A81&lt;=$B$5, OldData!O82,"")</f>
        <v/>
      </c>
      <c r="AA81" s="318" t="str">
        <f ca="1">IF(A81&lt;=$B$5,OldData!E82,"")</f>
        <v/>
      </c>
      <c r="AB81" s="319" t="str">
        <f ca="1">IF(A81&lt;=$B$5,OldData!B82,"")</f>
        <v/>
      </c>
      <c r="AD81" s="1">
        <f t="shared" si="12"/>
        <v>76</v>
      </c>
      <c r="AE81" s="311">
        <f ca="1"/>
        <v>0</v>
      </c>
      <c r="AF81" s="141"/>
      <c r="AG81" s="141"/>
      <c r="AH81" s="142"/>
      <c r="AI81" s="66"/>
      <c r="AK81" s="68">
        <v>69</v>
      </c>
      <c r="AL81" s="357">
        <f t="shared" ca="1" si="16"/>
        <v>0</v>
      </c>
      <c r="AM81" s="271">
        <f t="shared" ca="1" si="17"/>
        <v>0</v>
      </c>
      <c r="AN81" s="271">
        <f t="shared" ca="1" si="18"/>
        <v>0</v>
      </c>
      <c r="AO81" s="271">
        <f t="shared" ca="1" si="19"/>
        <v>0</v>
      </c>
      <c r="AP81" s="356"/>
    </row>
    <row r="82" spans="1:42">
      <c r="A82" s="73">
        <f t="shared" si="13"/>
        <v>76</v>
      </c>
      <c r="B82" s="1" t="str">
        <f ca="1">IF(A82&lt;=$B$5,Data!L83,"")</f>
        <v/>
      </c>
      <c r="C82" s="1" t="str">
        <f ca="1">IF(A82&lt;=$B$5,DayInfo!F80,"")</f>
        <v/>
      </c>
      <c r="G82" s="275" t="str">
        <f ca="1">IF(A82&lt;=$B$5, Data!O83,"")</f>
        <v/>
      </c>
      <c r="H82" s="118" t="str">
        <f ca="1">IF(A82&lt;=$B$5,Data!P83,"")</f>
        <v/>
      </c>
      <c r="J82" s="1" t="str">
        <f ca="1">IF(A82&lt;=$B$5,Data!E83,"")</f>
        <v/>
      </c>
      <c r="K82" s="1" t="str">
        <f ca="1">IF(A82&lt;=$B$5,Data!B83,"")</f>
        <v/>
      </c>
      <c r="L82" s="1" t="str">
        <f ca="1">IF(A82&lt;=$B$5,Data!C83,"")</f>
        <v/>
      </c>
      <c r="N82" s="120" t="str">
        <f ca="1">IF(A81&lt;=$N$7,Data!G82,"")</f>
        <v/>
      </c>
      <c r="P82" s="1" t="str">
        <f ca="1">IF(A82&lt;=$P$6,Data!D83,"")</f>
        <v/>
      </c>
      <c r="U82" s="1">
        <f t="shared" si="14"/>
        <v>76</v>
      </c>
      <c r="V82" s="61">
        <f ca="1"/>
        <v>1.2</v>
      </c>
      <c r="W82" s="119">
        <f t="shared" ca="1" si="11"/>
        <v>1.2</v>
      </c>
      <c r="X82" s="119"/>
      <c r="Y82" s="314">
        <f t="shared" si="15"/>
        <v>76</v>
      </c>
      <c r="Z82" s="318" t="str">
        <f ca="1">IF(A82&lt;=$B$5, OldData!O83,"")</f>
        <v/>
      </c>
      <c r="AA82" s="318" t="str">
        <f ca="1">IF(A82&lt;=$B$5,OldData!E83,"")</f>
        <v/>
      </c>
      <c r="AB82" s="319" t="str">
        <f ca="1">IF(A82&lt;=$B$5,OldData!B83,"")</f>
        <v/>
      </c>
      <c r="AD82" s="1">
        <f t="shared" si="12"/>
        <v>77</v>
      </c>
      <c r="AE82" s="311">
        <f ca="1"/>
        <v>0</v>
      </c>
      <c r="AF82" s="141"/>
      <c r="AG82" s="141"/>
      <c r="AH82" s="142"/>
      <c r="AI82" s="66"/>
      <c r="AK82" s="68">
        <v>70</v>
      </c>
      <c r="AL82" s="357">
        <f t="shared" ca="1" si="16"/>
        <v>0</v>
      </c>
      <c r="AM82" s="271">
        <f t="shared" ca="1" si="17"/>
        <v>0</v>
      </c>
      <c r="AN82" s="271">
        <f t="shared" ca="1" si="18"/>
        <v>0</v>
      </c>
      <c r="AO82" s="271">
        <f t="shared" ca="1" si="19"/>
        <v>0</v>
      </c>
      <c r="AP82" s="356"/>
    </row>
    <row r="83" spans="1:42">
      <c r="A83" s="73">
        <f t="shared" si="13"/>
        <v>77</v>
      </c>
      <c r="B83" s="1" t="str">
        <f ca="1">IF(A83&lt;=$B$5,Data!L84,"")</f>
        <v/>
      </c>
      <c r="C83" s="1" t="str">
        <f ca="1">IF(A83&lt;=$B$5,DayInfo!F81,"")</f>
        <v/>
      </c>
      <c r="G83" s="275" t="str">
        <f ca="1">IF(A83&lt;=$B$5, Data!O84,"")</f>
        <v/>
      </c>
      <c r="H83" s="118" t="str">
        <f ca="1">IF(A83&lt;=$B$5,Data!P84,"")</f>
        <v/>
      </c>
      <c r="J83" s="1" t="str">
        <f ca="1">IF(A83&lt;=$B$5,Data!E84,"")</f>
        <v/>
      </c>
      <c r="K83" s="1" t="str">
        <f ca="1">IF(A83&lt;=$B$5,Data!B84,"")</f>
        <v/>
      </c>
      <c r="L83" s="1" t="str">
        <f ca="1">IF(A83&lt;=$B$5,Data!C84,"")</f>
        <v/>
      </c>
      <c r="N83" s="120" t="str">
        <f ca="1">IF(A82&lt;=$N$7,Data!G83,"")</f>
        <v/>
      </c>
      <c r="P83" s="1" t="str">
        <f ca="1">IF(A83&lt;=$P$6,Data!D84,"")</f>
        <v/>
      </c>
      <c r="U83" s="1">
        <f t="shared" si="14"/>
        <v>77</v>
      </c>
      <c r="V83" s="61">
        <f ca="1"/>
        <v>1.2</v>
      </c>
      <c r="W83" s="119">
        <f t="shared" ca="1" si="11"/>
        <v>1.2</v>
      </c>
      <c r="X83" s="119"/>
      <c r="Y83" s="314">
        <f t="shared" si="15"/>
        <v>77</v>
      </c>
      <c r="Z83" s="318" t="str">
        <f ca="1">IF(A83&lt;=$B$5, OldData!O84,"")</f>
        <v/>
      </c>
      <c r="AA83" s="318" t="str">
        <f ca="1">IF(A83&lt;=$B$5,OldData!E84,"")</f>
        <v/>
      </c>
      <c r="AB83" s="319" t="str">
        <f ca="1">IF(A83&lt;=$B$5,OldData!B84,"")</f>
        <v/>
      </c>
      <c r="AD83" s="1">
        <f t="shared" si="12"/>
        <v>78</v>
      </c>
      <c r="AE83" s="311">
        <f ca="1"/>
        <v>0</v>
      </c>
      <c r="AF83" s="141"/>
      <c r="AG83" s="141"/>
      <c r="AH83" s="142"/>
      <c r="AI83" s="66"/>
      <c r="AK83" s="68">
        <v>71</v>
      </c>
      <c r="AL83" s="357">
        <f t="shared" ca="1" si="16"/>
        <v>0</v>
      </c>
      <c r="AM83" s="271">
        <f t="shared" ca="1" si="17"/>
        <v>0</v>
      </c>
      <c r="AN83" s="271">
        <f t="shared" ca="1" si="18"/>
        <v>0</v>
      </c>
      <c r="AO83" s="271">
        <f t="shared" ca="1" si="19"/>
        <v>0</v>
      </c>
      <c r="AP83" s="356"/>
    </row>
    <row r="84" spans="1:42">
      <c r="A84" s="73">
        <f t="shared" si="13"/>
        <v>78</v>
      </c>
      <c r="B84" s="1" t="str">
        <f ca="1">IF(A84&lt;=$B$5,Data!L85,"")</f>
        <v/>
      </c>
      <c r="C84" s="1" t="str">
        <f ca="1">IF(A84&lt;=$B$5,DayInfo!F82,"")</f>
        <v/>
      </c>
      <c r="G84" s="275" t="str">
        <f ca="1">IF(A84&lt;=$B$5, Data!O85,"")</f>
        <v/>
      </c>
      <c r="H84" s="118" t="str">
        <f ca="1">IF(A84&lt;=$B$5,Data!P85,"")</f>
        <v/>
      </c>
      <c r="J84" s="1" t="str">
        <f ca="1">IF(A84&lt;=$B$5,Data!E85,"")</f>
        <v/>
      </c>
      <c r="K84" s="1" t="str">
        <f ca="1">IF(A84&lt;=$B$5,Data!B85,"")</f>
        <v/>
      </c>
      <c r="L84" s="1" t="str">
        <f ca="1">IF(A84&lt;=$B$5,Data!C85,"")</f>
        <v/>
      </c>
      <c r="N84" s="120" t="str">
        <f ca="1">IF(A83&lt;=$N$7,Data!G84,"")</f>
        <v/>
      </c>
      <c r="P84" s="1" t="str">
        <f ca="1">IF(A84&lt;=$P$6,Data!D85,"")</f>
        <v/>
      </c>
      <c r="U84" s="1">
        <f t="shared" si="14"/>
        <v>78</v>
      </c>
      <c r="V84" s="61">
        <f ca="1"/>
        <v>0.55000000000000004</v>
      </c>
      <c r="W84" s="119">
        <f t="shared" ca="1" si="11"/>
        <v>0.55000000000000004</v>
      </c>
      <c r="X84" s="119"/>
      <c r="Y84" s="314">
        <f t="shared" si="15"/>
        <v>78</v>
      </c>
      <c r="Z84" s="318" t="str">
        <f ca="1">IF(A84&lt;=$B$5, OldData!O85,"")</f>
        <v/>
      </c>
      <c r="AA84" s="318" t="str">
        <f ca="1">IF(A84&lt;=$B$5,OldData!E85,"")</f>
        <v/>
      </c>
      <c r="AB84" s="319" t="str">
        <f ca="1">IF(A84&lt;=$B$5,OldData!B85,"")</f>
        <v/>
      </c>
      <c r="AD84" s="1">
        <f t="shared" si="12"/>
        <v>79</v>
      </c>
      <c r="AE84" s="311">
        <f ca="1"/>
        <v>0</v>
      </c>
      <c r="AF84" s="141"/>
      <c r="AG84" s="141"/>
      <c r="AH84" s="142"/>
      <c r="AI84" s="66"/>
      <c r="AK84" s="68">
        <v>72</v>
      </c>
      <c r="AL84" s="357">
        <f t="shared" ca="1" si="16"/>
        <v>0</v>
      </c>
      <c r="AM84" s="271">
        <f t="shared" ca="1" si="17"/>
        <v>0</v>
      </c>
      <c r="AN84" s="271">
        <f t="shared" ca="1" si="18"/>
        <v>0</v>
      </c>
      <c r="AO84" s="271">
        <f t="shared" ca="1" si="19"/>
        <v>0</v>
      </c>
      <c r="AP84" s="356"/>
    </row>
    <row r="85" spans="1:42">
      <c r="A85" s="73">
        <f t="shared" si="13"/>
        <v>79</v>
      </c>
      <c r="B85" s="1" t="str">
        <f ca="1">IF(A85&lt;=$B$5,Data!L86,"")</f>
        <v/>
      </c>
      <c r="C85" s="1" t="str">
        <f ca="1">IF(A85&lt;=$B$5,DayInfo!F83,"")</f>
        <v/>
      </c>
      <c r="G85" s="275" t="str">
        <f ca="1">IF(A85&lt;=$B$5, Data!O86,"")</f>
        <v/>
      </c>
      <c r="H85" s="118" t="str">
        <f ca="1">IF(A85&lt;=$B$5,Data!P86,"")</f>
        <v/>
      </c>
      <c r="J85" s="1" t="str">
        <f ca="1">IF(A85&lt;=$B$5,Data!E86,"")</f>
        <v/>
      </c>
      <c r="K85" s="1" t="str">
        <f ca="1">IF(A85&lt;=$B$5,Data!B86,"")</f>
        <v/>
      </c>
      <c r="L85" s="1" t="str">
        <f ca="1">IF(A85&lt;=$B$5,Data!C86,"")</f>
        <v/>
      </c>
      <c r="N85" s="120" t="str">
        <f ca="1">IF(A84&lt;=$N$7,Data!G85,"")</f>
        <v/>
      </c>
      <c r="P85" s="1" t="str">
        <f ca="1">IF(A85&lt;=$P$6,Data!D86,"")</f>
        <v/>
      </c>
      <c r="U85" s="1">
        <f t="shared" si="14"/>
        <v>79</v>
      </c>
      <c r="V85" s="61">
        <f ca="1"/>
        <v>0.55000000000000004</v>
      </c>
      <c r="W85" s="119">
        <f t="shared" ca="1" si="11"/>
        <v>0.55000000000000004</v>
      </c>
      <c r="X85" s="119"/>
      <c r="Y85" s="314">
        <f t="shared" si="15"/>
        <v>79</v>
      </c>
      <c r="Z85" s="318" t="str">
        <f ca="1">IF(A85&lt;=$B$5, OldData!O86,"")</f>
        <v/>
      </c>
      <c r="AA85" s="318" t="str">
        <f ca="1">IF(A85&lt;=$B$5,OldData!E86,"")</f>
        <v/>
      </c>
      <c r="AB85" s="319" t="str">
        <f ca="1">IF(A85&lt;=$B$5,OldData!B86,"")</f>
        <v/>
      </c>
      <c r="AD85" s="1">
        <f t="shared" si="12"/>
        <v>80</v>
      </c>
      <c r="AE85" s="311">
        <f ca="1"/>
        <v>0</v>
      </c>
      <c r="AF85" s="141"/>
      <c r="AG85" s="141"/>
      <c r="AH85" s="142"/>
      <c r="AI85" s="66"/>
      <c r="AK85" s="68">
        <v>73</v>
      </c>
      <c r="AL85" s="357">
        <f t="shared" ca="1" si="16"/>
        <v>0</v>
      </c>
      <c r="AM85" s="271">
        <f t="shared" ca="1" si="17"/>
        <v>0</v>
      </c>
      <c r="AN85" s="271">
        <f t="shared" ca="1" si="18"/>
        <v>0</v>
      </c>
      <c r="AO85" s="271">
        <f t="shared" ca="1" si="19"/>
        <v>0</v>
      </c>
      <c r="AP85" s="356"/>
    </row>
    <row r="86" spans="1:42">
      <c r="A86" s="73">
        <f t="shared" si="13"/>
        <v>80</v>
      </c>
      <c r="B86" s="1" t="str">
        <f ca="1">IF(A86&lt;=$B$5,Data!L87,"")</f>
        <v/>
      </c>
      <c r="C86" s="1" t="str">
        <f ca="1">IF(A86&lt;=$B$5,DayInfo!F84,"")</f>
        <v/>
      </c>
      <c r="G86" s="275" t="str">
        <f ca="1">IF(A86&lt;=$B$5, Data!O87,"")</f>
        <v/>
      </c>
      <c r="H86" s="118" t="str">
        <f ca="1">IF(A86&lt;=$B$5,Data!P87,"")</f>
        <v/>
      </c>
      <c r="J86" s="1" t="str">
        <f ca="1">IF(A86&lt;=$B$5,Data!E87,"")</f>
        <v/>
      </c>
      <c r="K86" s="1" t="str">
        <f ca="1">IF(A86&lt;=$B$5,Data!B87,"")</f>
        <v/>
      </c>
      <c r="L86" s="1" t="str">
        <f ca="1">IF(A86&lt;=$B$5,Data!C87,"")</f>
        <v/>
      </c>
      <c r="N86" s="120" t="str">
        <f ca="1">IF(A85&lt;=$N$7,Data!G86,"")</f>
        <v/>
      </c>
      <c r="P86" s="1" t="str">
        <f ca="1">IF(A86&lt;=$P$6,Data!D87,"")</f>
        <v/>
      </c>
      <c r="U86" s="1">
        <f t="shared" si="14"/>
        <v>80</v>
      </c>
      <c r="V86" s="61">
        <f ca="1"/>
        <v>0.55000000000000004</v>
      </c>
      <c r="W86" s="119">
        <f t="shared" ca="1" si="11"/>
        <v>0.55000000000000004</v>
      </c>
      <c r="X86" s="119"/>
      <c r="Y86" s="314">
        <f t="shared" si="15"/>
        <v>80</v>
      </c>
      <c r="Z86" s="318" t="str">
        <f ca="1">IF(A86&lt;=$B$5, OldData!O87,"")</f>
        <v/>
      </c>
      <c r="AA86" s="318" t="str">
        <f ca="1">IF(A86&lt;=$B$5,OldData!E87,"")</f>
        <v/>
      </c>
      <c r="AB86" s="319" t="str">
        <f ca="1">IF(A86&lt;=$B$5,OldData!B87,"")</f>
        <v/>
      </c>
      <c r="AD86" s="1">
        <f t="shared" si="12"/>
        <v>81</v>
      </c>
      <c r="AE86" s="311">
        <f ca="1"/>
        <v>0</v>
      </c>
      <c r="AF86" s="141"/>
      <c r="AG86" s="141"/>
      <c r="AH86" s="142"/>
      <c r="AI86" s="66"/>
      <c r="AK86" s="68">
        <v>74</v>
      </c>
      <c r="AL86" s="357">
        <f t="shared" ca="1" si="16"/>
        <v>0</v>
      </c>
      <c r="AM86" s="271">
        <f t="shared" ca="1" si="17"/>
        <v>0</v>
      </c>
      <c r="AN86" s="271">
        <f t="shared" ca="1" si="18"/>
        <v>0</v>
      </c>
      <c r="AO86" s="271">
        <f t="shared" ca="1" si="19"/>
        <v>0</v>
      </c>
      <c r="AP86" s="356"/>
    </row>
    <row r="87" spans="1:42">
      <c r="A87" s="73">
        <f t="shared" si="13"/>
        <v>81</v>
      </c>
      <c r="B87" s="1" t="str">
        <f ca="1">IF(A87&lt;=$B$5,Data!L88,"")</f>
        <v/>
      </c>
      <c r="C87" s="1" t="str">
        <f ca="1">IF(A87&lt;=$B$5,DayInfo!F85,"")</f>
        <v/>
      </c>
      <c r="G87" s="275" t="str">
        <f ca="1">IF(A87&lt;=$B$5, Data!O88,"")</f>
        <v/>
      </c>
      <c r="H87" s="118" t="str">
        <f ca="1">IF(A87&lt;=$B$5,Data!P88,"")</f>
        <v/>
      </c>
      <c r="J87" s="1" t="str">
        <f ca="1">IF(A87&lt;=$B$5,Data!E88,"")</f>
        <v/>
      </c>
      <c r="K87" s="1" t="str">
        <f ca="1">IF(A87&lt;=$B$5,Data!B88,"")</f>
        <v/>
      </c>
      <c r="L87" s="1" t="str">
        <f ca="1">IF(A87&lt;=$B$5,Data!C88,"")</f>
        <v/>
      </c>
      <c r="N87" s="120" t="str">
        <f ca="1">IF(A86&lt;=$N$7,Data!G87,"")</f>
        <v/>
      </c>
      <c r="P87" s="1" t="str">
        <f ca="1">IF(A87&lt;=$P$6,Data!D88,"")</f>
        <v/>
      </c>
      <c r="U87" s="1">
        <f t="shared" si="14"/>
        <v>81</v>
      </c>
      <c r="V87" s="61">
        <f ca="1"/>
        <v>1.2913252146658396</v>
      </c>
      <c r="W87" s="119">
        <f t="shared" ca="1" si="11"/>
        <v>1.2913252146658396</v>
      </c>
      <c r="X87" s="119"/>
      <c r="Y87" s="314">
        <f t="shared" si="15"/>
        <v>81</v>
      </c>
      <c r="Z87" s="318" t="str">
        <f ca="1">IF(A87&lt;=$B$5, OldData!O88,"")</f>
        <v/>
      </c>
      <c r="AA87" s="318" t="str">
        <f ca="1">IF(A87&lt;=$B$5,OldData!E88,"")</f>
        <v/>
      </c>
      <c r="AB87" s="319" t="str">
        <f ca="1">IF(A87&lt;=$B$5,OldData!B88,"")</f>
        <v/>
      </c>
      <c r="AD87" s="1">
        <f t="shared" si="12"/>
        <v>82</v>
      </c>
      <c r="AE87" s="311">
        <f ca="1"/>
        <v>0</v>
      </c>
      <c r="AF87" s="141"/>
      <c r="AG87" s="141"/>
      <c r="AH87" s="142"/>
      <c r="AI87" s="66"/>
      <c r="AK87" s="68">
        <v>75</v>
      </c>
      <c r="AL87" s="357">
        <f t="shared" ca="1" si="16"/>
        <v>0</v>
      </c>
      <c r="AM87" s="271">
        <f t="shared" ca="1" si="17"/>
        <v>0</v>
      </c>
      <c r="AN87" s="271">
        <f t="shared" ca="1" si="18"/>
        <v>0</v>
      </c>
      <c r="AO87" s="271">
        <f t="shared" ca="1" si="19"/>
        <v>0</v>
      </c>
      <c r="AP87" s="356"/>
    </row>
    <row r="88" spans="1:42">
      <c r="A88" s="73">
        <f t="shared" si="13"/>
        <v>82</v>
      </c>
      <c r="B88" s="1" t="str">
        <f ca="1">IF(A88&lt;=$B$5,Data!L89,"")</f>
        <v/>
      </c>
      <c r="C88" s="1" t="str">
        <f ca="1">IF(A88&lt;=$B$5,DayInfo!F86,"")</f>
        <v/>
      </c>
      <c r="G88" s="275" t="str">
        <f ca="1">IF(A88&lt;=$B$5, Data!O89,"")</f>
        <v/>
      </c>
      <c r="H88" s="118" t="str">
        <f ca="1">IF(A88&lt;=$B$5,Data!P89,"")</f>
        <v/>
      </c>
      <c r="J88" s="1" t="str">
        <f ca="1">IF(A88&lt;=$B$5,Data!E89,"")</f>
        <v/>
      </c>
      <c r="K88" s="1" t="str">
        <f ca="1">IF(A88&lt;=$B$5,Data!B89,"")</f>
        <v/>
      </c>
      <c r="L88" s="1" t="str">
        <f ca="1">IF(A88&lt;=$B$5,Data!C89,"")</f>
        <v/>
      </c>
      <c r="N88" s="120" t="str">
        <f ca="1">IF(A87&lt;=$N$7,Data!G88,"")</f>
        <v/>
      </c>
      <c r="P88" s="1" t="str">
        <f ca="1">IF(A88&lt;=$P$6,Data!D89,"")</f>
        <v/>
      </c>
      <c r="U88" s="1">
        <f t="shared" si="14"/>
        <v>82</v>
      </c>
      <c r="V88" s="61">
        <f ca="1"/>
        <v>0.75</v>
      </c>
      <c r="W88" s="119">
        <f t="shared" ca="1" si="11"/>
        <v>0.75</v>
      </c>
      <c r="X88" s="119"/>
      <c r="Y88" s="314">
        <f t="shared" si="15"/>
        <v>82</v>
      </c>
      <c r="Z88" s="318" t="str">
        <f ca="1">IF(A88&lt;=$B$5, OldData!O89,"")</f>
        <v/>
      </c>
      <c r="AA88" s="318" t="str">
        <f ca="1">IF(A88&lt;=$B$5,OldData!E89,"")</f>
        <v/>
      </c>
      <c r="AB88" s="319" t="str">
        <f ca="1">IF(A88&lt;=$B$5,OldData!B89,"")</f>
        <v/>
      </c>
      <c r="AD88" s="1">
        <f t="shared" si="12"/>
        <v>83</v>
      </c>
      <c r="AE88" s="311">
        <f ca="1"/>
        <v>0</v>
      </c>
      <c r="AF88" s="141"/>
      <c r="AG88" s="141"/>
      <c r="AH88" s="142"/>
      <c r="AI88" s="66"/>
      <c r="AK88" s="68">
        <v>76</v>
      </c>
      <c r="AL88" s="357">
        <f t="shared" ca="1" si="16"/>
        <v>0</v>
      </c>
      <c r="AM88" s="271">
        <f t="shared" ca="1" si="17"/>
        <v>0</v>
      </c>
      <c r="AN88" s="271">
        <f t="shared" ca="1" si="18"/>
        <v>0</v>
      </c>
      <c r="AO88" s="271">
        <f t="shared" ca="1" si="19"/>
        <v>0</v>
      </c>
      <c r="AP88" s="356"/>
    </row>
    <row r="89" spans="1:42">
      <c r="A89" s="73">
        <f t="shared" si="13"/>
        <v>83</v>
      </c>
      <c r="B89" s="1" t="str">
        <f ca="1">IF(A89&lt;=$B$5,Data!L90,"")</f>
        <v/>
      </c>
      <c r="C89" s="1" t="str">
        <f ca="1">IF(A89&lt;=$B$5,DayInfo!F87,"")</f>
        <v/>
      </c>
      <c r="G89" s="275" t="str">
        <f ca="1">IF(A89&lt;=$B$5, Data!O90,"")</f>
        <v/>
      </c>
      <c r="H89" s="118" t="str">
        <f ca="1">IF(A89&lt;=$B$5,Data!P90,"")</f>
        <v/>
      </c>
      <c r="J89" s="1" t="str">
        <f ca="1">IF(A89&lt;=$B$5,Data!E90,"")</f>
        <v/>
      </c>
      <c r="K89" s="1" t="str">
        <f ca="1">IF(A89&lt;=$B$5,Data!B90,"")</f>
        <v/>
      </c>
      <c r="L89" s="1" t="str">
        <f ca="1">IF(A89&lt;=$B$5,Data!C90,"")</f>
        <v/>
      </c>
      <c r="N89" s="120" t="str">
        <f ca="1">IF(A88&lt;=$N$7,Data!G89,"")</f>
        <v/>
      </c>
      <c r="P89" s="1" t="str">
        <f ca="1">IF(A89&lt;=$P$6,Data!D90,"")</f>
        <v/>
      </c>
      <c r="U89" s="1">
        <f t="shared" si="14"/>
        <v>83</v>
      </c>
      <c r="V89" s="61">
        <f ca="1"/>
        <v>0.75</v>
      </c>
      <c r="W89" s="119">
        <f t="shared" ca="1" si="11"/>
        <v>0.75</v>
      </c>
      <c r="X89" s="119"/>
      <c r="Y89" s="314">
        <f t="shared" si="15"/>
        <v>83</v>
      </c>
      <c r="Z89" s="318" t="str">
        <f ca="1">IF(A89&lt;=$B$5, OldData!O90,"")</f>
        <v/>
      </c>
      <c r="AA89" s="318" t="str">
        <f ca="1">IF(A89&lt;=$B$5,OldData!E90,"")</f>
        <v/>
      </c>
      <c r="AB89" s="319" t="str">
        <f ca="1">IF(A89&lt;=$B$5,OldData!B90,"")</f>
        <v/>
      </c>
      <c r="AD89" s="1">
        <f t="shared" si="12"/>
        <v>84</v>
      </c>
      <c r="AE89" s="311">
        <f ca="1"/>
        <v>0</v>
      </c>
      <c r="AF89" s="141"/>
      <c r="AG89" s="141"/>
      <c r="AH89" s="142"/>
      <c r="AI89" s="66"/>
      <c r="AK89" s="68">
        <v>77</v>
      </c>
      <c r="AL89" s="357">
        <f t="shared" ca="1" si="16"/>
        <v>0</v>
      </c>
      <c r="AM89" s="271">
        <f t="shared" ca="1" si="17"/>
        <v>0</v>
      </c>
      <c r="AN89" s="271">
        <f t="shared" ca="1" si="18"/>
        <v>0</v>
      </c>
      <c r="AO89" s="271">
        <f t="shared" ca="1" si="19"/>
        <v>0</v>
      </c>
      <c r="AP89" s="356"/>
    </row>
    <row r="90" spans="1:42">
      <c r="A90" s="73">
        <f t="shared" si="13"/>
        <v>84</v>
      </c>
      <c r="B90" s="1" t="str">
        <f ca="1">IF(A90&lt;=$B$5,Data!L91,"")</f>
        <v/>
      </c>
      <c r="C90" s="1" t="str">
        <f ca="1">IF(A90&lt;=$B$5,DayInfo!F88,"")</f>
        <v/>
      </c>
      <c r="G90" s="275" t="str">
        <f ca="1">IF(A90&lt;=$B$5, Data!O91,"")</f>
        <v/>
      </c>
      <c r="H90" s="118" t="str">
        <f ca="1">IF(A90&lt;=$B$5,Data!P91,"")</f>
        <v/>
      </c>
      <c r="J90" s="1" t="str">
        <f ca="1">IF(A90&lt;=$B$5,Data!E91,"")</f>
        <v/>
      </c>
      <c r="K90" s="1" t="str">
        <f ca="1">IF(A90&lt;=$B$5,Data!B91,"")</f>
        <v/>
      </c>
      <c r="L90" s="1" t="str">
        <f ca="1">IF(A90&lt;=$B$5,Data!C91,"")</f>
        <v/>
      </c>
      <c r="N90" s="120" t="str">
        <f ca="1">IF(A89&lt;=$N$7,Data!G90,"")</f>
        <v/>
      </c>
      <c r="P90" s="1" t="str">
        <f ca="1">IF(A90&lt;=$P$6,Data!D91,"")</f>
        <v/>
      </c>
      <c r="U90" s="1">
        <f t="shared" si="14"/>
        <v>84</v>
      </c>
      <c r="V90" s="61">
        <f ca="1"/>
        <v>0.75</v>
      </c>
      <c r="W90" s="119">
        <f t="shared" ca="1" si="11"/>
        <v>0.75</v>
      </c>
      <c r="X90" s="119"/>
      <c r="Y90" s="314">
        <f t="shared" si="15"/>
        <v>84</v>
      </c>
      <c r="Z90" s="318" t="str">
        <f ca="1">IF(A90&lt;=$B$5, OldData!O91,"")</f>
        <v/>
      </c>
      <c r="AA90" s="318" t="str">
        <f ca="1">IF(A90&lt;=$B$5,OldData!E91,"")</f>
        <v/>
      </c>
      <c r="AB90" s="319" t="str">
        <f ca="1">IF(A90&lt;=$B$5,OldData!B91,"")</f>
        <v/>
      </c>
      <c r="AD90" s="1">
        <f t="shared" si="12"/>
        <v>85</v>
      </c>
      <c r="AE90" s="311">
        <f ca="1"/>
        <v>0</v>
      </c>
      <c r="AF90" s="141"/>
      <c r="AG90" s="141"/>
      <c r="AH90" s="142"/>
      <c r="AI90" s="66"/>
      <c r="AK90" s="68">
        <v>78</v>
      </c>
      <c r="AL90" s="357">
        <f t="shared" ca="1" si="16"/>
        <v>0</v>
      </c>
      <c r="AM90" s="271">
        <f t="shared" ca="1" si="17"/>
        <v>0</v>
      </c>
      <c r="AN90" s="271">
        <f t="shared" ca="1" si="18"/>
        <v>0</v>
      </c>
      <c r="AO90" s="271">
        <f t="shared" ca="1" si="19"/>
        <v>0</v>
      </c>
      <c r="AP90" s="356"/>
    </row>
    <row r="91" spans="1:42">
      <c r="A91" s="73">
        <f t="shared" si="13"/>
        <v>85</v>
      </c>
      <c r="B91" s="1" t="str">
        <f ca="1">IF(A91&lt;=$B$5,Data!L92,"")</f>
        <v/>
      </c>
      <c r="C91" s="1" t="str">
        <f ca="1">IF(A91&lt;=$B$5,DayInfo!F89,"")</f>
        <v/>
      </c>
      <c r="G91" s="275" t="str">
        <f ca="1">IF(A91&lt;=$B$5, Data!O92,"")</f>
        <v/>
      </c>
      <c r="H91" s="118" t="str">
        <f ca="1">IF(A91&lt;=$B$5,Data!P92,"")</f>
        <v/>
      </c>
      <c r="J91" s="1" t="str">
        <f ca="1">IF(A91&lt;=$B$5,Data!E92,"")</f>
        <v/>
      </c>
      <c r="K91" s="1" t="str">
        <f ca="1">IF(A91&lt;=$B$5,Data!B92,"")</f>
        <v/>
      </c>
      <c r="L91" s="1" t="str">
        <f ca="1">IF(A91&lt;=$B$5,Data!C92,"")</f>
        <v/>
      </c>
      <c r="N91" s="120" t="str">
        <f ca="1">IF(A90&lt;=$N$7,Data!G91,"")</f>
        <v/>
      </c>
      <c r="P91" s="1" t="str">
        <f ca="1">IF(A91&lt;=$P$6,Data!D92,"")</f>
        <v/>
      </c>
      <c r="U91" s="1">
        <f t="shared" si="14"/>
        <v>85</v>
      </c>
      <c r="V91" s="61">
        <f ca="1"/>
        <v>0.75</v>
      </c>
      <c r="W91" s="119">
        <f t="shared" ca="1" si="11"/>
        <v>0.75</v>
      </c>
      <c r="X91" s="119"/>
      <c r="Y91" s="314">
        <f t="shared" si="15"/>
        <v>85</v>
      </c>
      <c r="Z91" s="318" t="str">
        <f ca="1">IF(A91&lt;=$B$5, OldData!O92,"")</f>
        <v/>
      </c>
      <c r="AA91" s="318" t="str">
        <f ca="1">IF(A91&lt;=$B$5,OldData!E92,"")</f>
        <v/>
      </c>
      <c r="AB91" s="319" t="str">
        <f ca="1">IF(A91&lt;=$B$5,OldData!B92,"")</f>
        <v/>
      </c>
      <c r="AD91" s="1">
        <f t="shared" si="12"/>
        <v>86</v>
      </c>
      <c r="AE91" s="311">
        <f ca="1"/>
        <v>0</v>
      </c>
      <c r="AF91" s="141"/>
      <c r="AG91" s="141"/>
      <c r="AH91" s="142"/>
      <c r="AI91" s="66"/>
      <c r="AK91" s="68">
        <v>79</v>
      </c>
      <c r="AL91" s="357">
        <f t="shared" ca="1" si="16"/>
        <v>0</v>
      </c>
      <c r="AM91" s="271">
        <f t="shared" ca="1" si="17"/>
        <v>0</v>
      </c>
      <c r="AN91" s="271">
        <f t="shared" ca="1" si="18"/>
        <v>0</v>
      </c>
      <c r="AO91" s="271">
        <f t="shared" ca="1" si="19"/>
        <v>0</v>
      </c>
      <c r="AP91" s="356"/>
    </row>
    <row r="92" spans="1:42">
      <c r="A92" s="73">
        <f t="shared" si="13"/>
        <v>86</v>
      </c>
      <c r="B92" s="1" t="str">
        <f ca="1">IF(A92&lt;=$B$5,Data!L93,"")</f>
        <v/>
      </c>
      <c r="C92" s="1" t="str">
        <f ca="1">IF(A92&lt;=$B$5,DayInfo!F90,"")</f>
        <v/>
      </c>
      <c r="G92" s="275" t="str">
        <f ca="1">IF(A92&lt;=$B$5, Data!O93,"")</f>
        <v/>
      </c>
      <c r="H92" s="118" t="str">
        <f ca="1">IF(A92&lt;=$B$5,Data!P93,"")</f>
        <v/>
      </c>
      <c r="J92" s="1" t="str">
        <f ca="1">IF(A92&lt;=$B$5,Data!E93,"")</f>
        <v/>
      </c>
      <c r="K92" s="1" t="str">
        <f ca="1">IF(A92&lt;=$B$5,Data!B93,"")</f>
        <v/>
      </c>
      <c r="L92" s="1" t="str">
        <f ca="1">IF(A92&lt;=$B$5,Data!C93,"")</f>
        <v/>
      </c>
      <c r="N92" s="120" t="str">
        <f ca="1">IF(A91&lt;=$N$7,Data!G92,"")</f>
        <v/>
      </c>
      <c r="P92" s="1" t="str">
        <f ca="1">IF(A92&lt;=$P$6,Data!D93,"")</f>
        <v/>
      </c>
      <c r="U92" s="1">
        <f t="shared" si="14"/>
        <v>86</v>
      </c>
      <c r="V92" s="61">
        <f ca="1"/>
        <v>1</v>
      </c>
      <c r="W92" s="119">
        <f t="shared" ca="1" si="11"/>
        <v>1</v>
      </c>
      <c r="X92" s="119"/>
      <c r="Y92" s="314">
        <f t="shared" si="15"/>
        <v>86</v>
      </c>
      <c r="Z92" s="318" t="str">
        <f ca="1">IF(A92&lt;=$B$5, OldData!O93,"")</f>
        <v/>
      </c>
      <c r="AA92" s="318" t="str">
        <f ca="1">IF(A92&lt;=$B$5,OldData!E93,"")</f>
        <v/>
      </c>
      <c r="AB92" s="319" t="str">
        <f ca="1">IF(A92&lt;=$B$5,OldData!B93,"")</f>
        <v/>
      </c>
      <c r="AD92" s="1">
        <f t="shared" si="12"/>
        <v>87</v>
      </c>
      <c r="AE92" s="311">
        <f ca="1"/>
        <v>0</v>
      </c>
      <c r="AF92" s="141"/>
      <c r="AG92" s="141"/>
      <c r="AH92" s="142"/>
      <c r="AI92" s="66"/>
      <c r="AK92" s="68">
        <v>80</v>
      </c>
      <c r="AL92" s="357">
        <f t="shared" ca="1" si="16"/>
        <v>0</v>
      </c>
      <c r="AM92" s="271">
        <f t="shared" ca="1" si="17"/>
        <v>0</v>
      </c>
      <c r="AN92" s="271">
        <f t="shared" ca="1" si="18"/>
        <v>0</v>
      </c>
      <c r="AO92" s="271">
        <f t="shared" ca="1" si="19"/>
        <v>0</v>
      </c>
      <c r="AP92" s="356"/>
    </row>
    <row r="93" spans="1:42">
      <c r="A93" s="73">
        <f t="shared" si="13"/>
        <v>87</v>
      </c>
      <c r="B93" s="1" t="str">
        <f ca="1">IF(A93&lt;=$B$5,Data!L94,"")</f>
        <v/>
      </c>
      <c r="C93" s="1" t="str">
        <f ca="1">IF(A93&lt;=$B$5,DayInfo!F91,"")</f>
        <v/>
      </c>
      <c r="G93" s="275" t="str">
        <f ca="1">IF(A93&lt;=$B$5, Data!O94,"")</f>
        <v/>
      </c>
      <c r="H93" s="118" t="str">
        <f ca="1">IF(A93&lt;=$B$5,Data!P94,"")</f>
        <v/>
      </c>
      <c r="J93" s="1" t="str">
        <f ca="1">IF(A93&lt;=$B$5,Data!E94,"")</f>
        <v/>
      </c>
      <c r="K93" s="1" t="str">
        <f ca="1">IF(A93&lt;=$B$5,Data!B94,"")</f>
        <v/>
      </c>
      <c r="L93" s="1" t="str">
        <f ca="1">IF(A93&lt;=$B$5,Data!C94,"")</f>
        <v/>
      </c>
      <c r="N93" s="120" t="str">
        <f ca="1">IF(A92&lt;=$N$7,Data!G93,"")</f>
        <v/>
      </c>
      <c r="P93" s="1" t="str">
        <f ca="1">IF(A93&lt;=$P$6,Data!D94,"")</f>
        <v/>
      </c>
      <c r="U93" s="1">
        <f t="shared" si="14"/>
        <v>87</v>
      </c>
      <c r="V93" s="61">
        <f ca="1"/>
        <v>1</v>
      </c>
      <c r="W93" s="119">
        <f t="shared" ca="1" si="11"/>
        <v>1</v>
      </c>
      <c r="X93" s="119"/>
      <c r="Y93" s="314">
        <f t="shared" si="15"/>
        <v>87</v>
      </c>
      <c r="Z93" s="318" t="str">
        <f ca="1">IF(A93&lt;=$B$5, OldData!O94,"")</f>
        <v/>
      </c>
      <c r="AA93" s="318" t="str">
        <f ca="1">IF(A93&lt;=$B$5,OldData!E94,"")</f>
        <v/>
      </c>
      <c r="AB93" s="319" t="str">
        <f ca="1">IF(A93&lt;=$B$5,OldData!B94,"")</f>
        <v/>
      </c>
      <c r="AD93" s="1">
        <f t="shared" si="12"/>
        <v>88</v>
      </c>
      <c r="AE93" s="311">
        <f ca="1"/>
        <v>0</v>
      </c>
      <c r="AF93" s="141"/>
      <c r="AG93" s="141"/>
      <c r="AH93" s="142"/>
      <c r="AI93" s="66"/>
      <c r="AK93" s="68">
        <v>81</v>
      </c>
      <c r="AL93" s="357">
        <f t="shared" ca="1" si="16"/>
        <v>0</v>
      </c>
      <c r="AM93" s="271">
        <f t="shared" ca="1" si="17"/>
        <v>0</v>
      </c>
      <c r="AN93" s="271">
        <f t="shared" ca="1" si="18"/>
        <v>0</v>
      </c>
      <c r="AO93" s="271">
        <f t="shared" ca="1" si="19"/>
        <v>0</v>
      </c>
      <c r="AP93" s="356"/>
    </row>
    <row r="94" spans="1:42">
      <c r="A94" s="73">
        <f t="shared" si="13"/>
        <v>88</v>
      </c>
      <c r="B94" s="1" t="str">
        <f ca="1">IF(A94&lt;=$B$5,Data!L95,"")</f>
        <v/>
      </c>
      <c r="C94" s="1" t="str">
        <f ca="1">IF(A94&lt;=$B$5,DayInfo!F92,"")</f>
        <v/>
      </c>
      <c r="G94" s="275" t="str">
        <f ca="1">IF(A94&lt;=$B$5, Data!O95,"")</f>
        <v/>
      </c>
      <c r="H94" s="118" t="str">
        <f ca="1">IF(A94&lt;=$B$5,Data!P95,"")</f>
        <v/>
      </c>
      <c r="J94" s="1" t="str">
        <f ca="1">IF(A94&lt;=$B$5,Data!E95,"")</f>
        <v/>
      </c>
      <c r="K94" s="1" t="str">
        <f ca="1">IF(A94&lt;=$B$5,Data!B95,"")</f>
        <v/>
      </c>
      <c r="L94" s="1" t="str">
        <f ca="1">IF(A94&lt;=$B$5,Data!C95,"")</f>
        <v/>
      </c>
      <c r="N94" s="120" t="str">
        <f ca="1">IF(A93&lt;=$N$7,Data!G94,"")</f>
        <v/>
      </c>
      <c r="P94" s="1" t="str">
        <f ca="1">IF(A94&lt;=$P$6,Data!D95,"")</f>
        <v/>
      </c>
      <c r="U94" s="1">
        <f t="shared" si="14"/>
        <v>88</v>
      </c>
      <c r="V94" s="61">
        <f ca="1"/>
        <v>1.5</v>
      </c>
      <c r="W94" s="119">
        <f t="shared" ca="1" si="11"/>
        <v>1.5</v>
      </c>
      <c r="X94" s="119"/>
      <c r="Y94" s="314">
        <f t="shared" si="15"/>
        <v>88</v>
      </c>
      <c r="Z94" s="318" t="str">
        <f ca="1">IF(A94&lt;=$B$5, OldData!O95,"")</f>
        <v/>
      </c>
      <c r="AA94" s="318" t="str">
        <f ca="1">IF(A94&lt;=$B$5,OldData!E95,"")</f>
        <v/>
      </c>
      <c r="AB94" s="319" t="str">
        <f ca="1">IF(A94&lt;=$B$5,OldData!B95,"")</f>
        <v/>
      </c>
      <c r="AD94" s="1">
        <f t="shared" si="12"/>
        <v>89</v>
      </c>
      <c r="AE94" s="311">
        <f ca="1"/>
        <v>0</v>
      </c>
      <c r="AF94" s="141"/>
      <c r="AG94" s="141"/>
      <c r="AH94" s="142"/>
      <c r="AI94" s="66"/>
      <c r="AK94" s="68">
        <v>82</v>
      </c>
      <c r="AL94" s="357">
        <f t="shared" ca="1" si="16"/>
        <v>0</v>
      </c>
      <c r="AM94" s="271">
        <f t="shared" ca="1" si="17"/>
        <v>0</v>
      </c>
      <c r="AN94" s="271">
        <f t="shared" ca="1" si="18"/>
        <v>0</v>
      </c>
      <c r="AO94" s="271">
        <f t="shared" ca="1" si="19"/>
        <v>0</v>
      </c>
      <c r="AP94" s="356"/>
    </row>
    <row r="95" spans="1:42">
      <c r="A95" s="73">
        <f t="shared" si="13"/>
        <v>89</v>
      </c>
      <c r="B95" s="1" t="str">
        <f ca="1">IF(A95&lt;=$B$5,Data!L96,"")</f>
        <v/>
      </c>
      <c r="C95" s="1" t="str">
        <f ca="1">IF(A95&lt;=$B$5,DayInfo!F93,"")</f>
        <v/>
      </c>
      <c r="G95" s="275" t="str">
        <f ca="1">IF(A95&lt;=$B$5, Data!O96,"")</f>
        <v/>
      </c>
      <c r="H95" s="118" t="str">
        <f ca="1">IF(A95&lt;=$B$5,Data!P96,"")</f>
        <v/>
      </c>
      <c r="J95" s="1" t="str">
        <f ca="1">IF(A95&lt;=$B$5,Data!E96,"")</f>
        <v/>
      </c>
      <c r="K95" s="1" t="str">
        <f ca="1">IF(A95&lt;=$B$5,Data!B96,"")</f>
        <v/>
      </c>
      <c r="L95" s="1" t="str">
        <f ca="1">IF(A95&lt;=$B$5,Data!C96,"")</f>
        <v/>
      </c>
      <c r="N95" s="120" t="str">
        <f ca="1">IF(A94&lt;=$N$7,Data!G95,"")</f>
        <v/>
      </c>
      <c r="P95" s="1" t="str">
        <f ca="1">IF(A95&lt;=$P$6,Data!D96,"")</f>
        <v/>
      </c>
      <c r="U95" s="1">
        <f t="shared" si="14"/>
        <v>89</v>
      </c>
      <c r="V95" s="61">
        <f ca="1"/>
        <v>1.5</v>
      </c>
      <c r="W95" s="119">
        <f t="shared" ca="1" si="11"/>
        <v>1.5</v>
      </c>
      <c r="X95" s="119"/>
      <c r="Y95" s="314">
        <f t="shared" si="15"/>
        <v>89</v>
      </c>
      <c r="Z95" s="318" t="str">
        <f ca="1">IF(A95&lt;=$B$5, OldData!O96,"")</f>
        <v/>
      </c>
      <c r="AA95" s="318" t="str">
        <f ca="1">IF(A95&lt;=$B$5,OldData!E96,"")</f>
        <v/>
      </c>
      <c r="AB95" s="319" t="str">
        <f ca="1">IF(A95&lt;=$B$5,OldData!B96,"")</f>
        <v/>
      </c>
      <c r="AD95" s="1">
        <f t="shared" si="12"/>
        <v>90</v>
      </c>
      <c r="AE95" s="311">
        <f ca="1"/>
        <v>0</v>
      </c>
      <c r="AF95" s="141"/>
      <c r="AG95" s="141"/>
      <c r="AH95" s="142"/>
      <c r="AI95" s="66"/>
      <c r="AK95" s="68">
        <v>83</v>
      </c>
      <c r="AL95" s="357">
        <f t="shared" ca="1" si="16"/>
        <v>0</v>
      </c>
      <c r="AM95" s="271">
        <f t="shared" ca="1" si="17"/>
        <v>0</v>
      </c>
      <c r="AN95" s="271">
        <f t="shared" ca="1" si="18"/>
        <v>0</v>
      </c>
      <c r="AO95" s="271">
        <f t="shared" ca="1" si="19"/>
        <v>0</v>
      </c>
      <c r="AP95" s="356"/>
    </row>
    <row r="96" spans="1:42">
      <c r="A96" s="73">
        <f t="shared" si="13"/>
        <v>90</v>
      </c>
      <c r="B96" s="1" t="str">
        <f ca="1">IF(A96&lt;=$B$5,Data!L97,"")</f>
        <v/>
      </c>
      <c r="C96" s="1" t="str">
        <f ca="1">IF(A96&lt;=$B$5,DayInfo!F94,"")</f>
        <v/>
      </c>
      <c r="G96" s="275" t="str">
        <f ca="1">IF(A96&lt;=$B$5, Data!O97,"")</f>
        <v/>
      </c>
      <c r="H96" s="118" t="str">
        <f ca="1">IF(A96&lt;=$B$5,Data!P97,"")</f>
        <v/>
      </c>
      <c r="J96" s="1" t="str">
        <f ca="1">IF(A96&lt;=$B$5,Data!E97,"")</f>
        <v/>
      </c>
      <c r="K96" s="1" t="str">
        <f ca="1">IF(A96&lt;=$B$5,Data!B97,"")</f>
        <v/>
      </c>
      <c r="L96" s="1" t="str">
        <f ca="1">IF(A96&lt;=$B$5,Data!C97,"")</f>
        <v/>
      </c>
      <c r="N96" s="120" t="str">
        <f ca="1">IF(A95&lt;=$N$7,Data!G96,"")</f>
        <v/>
      </c>
      <c r="P96" s="1" t="str">
        <f ca="1">IF(A96&lt;=$P$6,Data!D97,"")</f>
        <v/>
      </c>
      <c r="U96" s="1">
        <f t="shared" si="14"/>
        <v>90</v>
      </c>
      <c r="V96" s="61">
        <f ca="1"/>
        <v>1.5</v>
      </c>
      <c r="W96" s="119">
        <f t="shared" ca="1" si="11"/>
        <v>1.5</v>
      </c>
      <c r="X96" s="119"/>
      <c r="Y96" s="314">
        <f t="shared" si="15"/>
        <v>90</v>
      </c>
      <c r="Z96" s="318" t="str">
        <f ca="1">IF(A96&lt;=$B$5, OldData!O97,"")</f>
        <v/>
      </c>
      <c r="AA96" s="318" t="str">
        <f ca="1">IF(A96&lt;=$B$5,OldData!E97,"")</f>
        <v/>
      </c>
      <c r="AB96" s="319" t="str">
        <f ca="1">IF(A96&lt;=$B$5,OldData!B97,"")</f>
        <v/>
      </c>
      <c r="AD96" s="1">
        <f t="shared" si="12"/>
        <v>91</v>
      </c>
      <c r="AE96" s="311">
        <f ca="1"/>
        <v>0</v>
      </c>
      <c r="AF96" s="141"/>
      <c r="AG96" s="141"/>
      <c r="AH96" s="142"/>
      <c r="AI96" s="66"/>
      <c r="AK96" s="68">
        <v>84</v>
      </c>
      <c r="AL96" s="357">
        <f t="shared" ca="1" si="16"/>
        <v>0</v>
      </c>
      <c r="AM96" s="271">
        <f t="shared" ca="1" si="17"/>
        <v>0</v>
      </c>
      <c r="AN96" s="271">
        <f t="shared" ca="1" si="18"/>
        <v>0</v>
      </c>
      <c r="AO96" s="271">
        <f t="shared" ca="1" si="19"/>
        <v>0</v>
      </c>
      <c r="AP96" s="356"/>
    </row>
    <row r="97" spans="1:42">
      <c r="A97" s="73">
        <f t="shared" si="13"/>
        <v>91</v>
      </c>
      <c r="B97" s="1" t="str">
        <f ca="1">IF(A97&lt;=$B$5,Data!L98,"")</f>
        <v/>
      </c>
      <c r="C97" s="1" t="str">
        <f ca="1">IF(A97&lt;=$B$5,DayInfo!F95,"")</f>
        <v/>
      </c>
      <c r="G97" s="275" t="str">
        <f ca="1">IF(A97&lt;=$B$5, Data!O98,"")</f>
        <v/>
      </c>
      <c r="H97" s="118" t="str">
        <f ca="1">IF(A97&lt;=$B$5,Data!P98,"")</f>
        <v/>
      </c>
      <c r="J97" s="1" t="str">
        <f ca="1">IF(A97&lt;=$B$5,Data!E98,"")</f>
        <v/>
      </c>
      <c r="K97" s="1" t="str">
        <f ca="1">IF(A97&lt;=$B$5,Data!B98,"")</f>
        <v/>
      </c>
      <c r="L97" s="1" t="str">
        <f ca="1">IF(A97&lt;=$B$5,Data!C98,"")</f>
        <v/>
      </c>
      <c r="N97" s="120" t="str">
        <f ca="1">IF(A96&lt;=$N$7,Data!G97,"")</f>
        <v/>
      </c>
      <c r="P97" s="1" t="str">
        <f ca="1">IF(A97&lt;=$P$6,Data!D98,"")</f>
        <v/>
      </c>
      <c r="U97" s="1">
        <f t="shared" si="14"/>
        <v>91</v>
      </c>
      <c r="V97" s="61">
        <f ca="1"/>
        <v>1.5</v>
      </c>
      <c r="W97" s="119">
        <f t="shared" ca="1" si="11"/>
        <v>1.5</v>
      </c>
      <c r="X97" s="119"/>
      <c r="Y97" s="314">
        <f t="shared" si="15"/>
        <v>91</v>
      </c>
      <c r="Z97" s="318" t="str">
        <f ca="1">IF(A97&lt;=$B$5, OldData!O98,"")</f>
        <v/>
      </c>
      <c r="AA97" s="318" t="str">
        <f ca="1">IF(A97&lt;=$B$5,OldData!E98,"")</f>
        <v/>
      </c>
      <c r="AB97" s="319" t="str">
        <f ca="1">IF(A97&lt;=$B$5,OldData!B98,"")</f>
        <v/>
      </c>
      <c r="AD97" s="1">
        <f t="shared" si="12"/>
        <v>92</v>
      </c>
      <c r="AE97" s="311">
        <f ca="1"/>
        <v>0</v>
      </c>
      <c r="AF97" s="141"/>
      <c r="AG97" s="141"/>
      <c r="AH97" s="142"/>
      <c r="AI97" s="66"/>
      <c r="AK97" s="68">
        <v>85</v>
      </c>
      <c r="AL97" s="357">
        <f t="shared" ca="1" si="16"/>
        <v>0</v>
      </c>
      <c r="AM97" s="271">
        <f t="shared" ca="1" si="17"/>
        <v>0</v>
      </c>
      <c r="AN97" s="271">
        <f t="shared" ca="1" si="18"/>
        <v>0</v>
      </c>
      <c r="AO97" s="271">
        <f t="shared" ca="1" si="19"/>
        <v>0</v>
      </c>
      <c r="AP97" s="356"/>
    </row>
    <row r="98" spans="1:42">
      <c r="A98" s="73">
        <f t="shared" si="13"/>
        <v>92</v>
      </c>
      <c r="B98" s="1" t="str">
        <f ca="1">IF(A98&lt;=$B$5,Data!L99,"")</f>
        <v/>
      </c>
      <c r="C98" s="1" t="str">
        <f ca="1">IF(A98&lt;=$B$5,DayInfo!F96,"")</f>
        <v/>
      </c>
      <c r="G98" s="275" t="str">
        <f ca="1">IF(A98&lt;=$B$5, Data!O99,"")</f>
        <v/>
      </c>
      <c r="H98" s="118" t="str">
        <f ca="1">IF(A98&lt;=$B$5,Data!P99,"")</f>
        <v/>
      </c>
      <c r="J98" s="1" t="str">
        <f ca="1">IF(A98&lt;=$B$5,Data!E99,"")</f>
        <v/>
      </c>
      <c r="K98" s="1" t="str">
        <f ca="1">IF(A98&lt;=$B$5,Data!B99,"")</f>
        <v/>
      </c>
      <c r="L98" s="1" t="str">
        <f ca="1">IF(A98&lt;=$B$5,Data!C99,"")</f>
        <v/>
      </c>
      <c r="N98" s="120" t="str">
        <f ca="1">IF(A97&lt;=$N$7,Data!G98,"")</f>
        <v/>
      </c>
      <c r="P98" s="1" t="str">
        <f ca="1">IF(A98&lt;=$P$6,Data!D99,"")</f>
        <v/>
      </c>
      <c r="U98" s="1">
        <f t="shared" si="14"/>
        <v>92</v>
      </c>
      <c r="V98" s="61">
        <f ca="1"/>
        <v>1</v>
      </c>
      <c r="W98" s="119">
        <f t="shared" ca="1" si="11"/>
        <v>1</v>
      </c>
      <c r="X98" s="119"/>
      <c r="Y98" s="314">
        <f t="shared" si="15"/>
        <v>92</v>
      </c>
      <c r="Z98" s="318" t="str">
        <f ca="1">IF(A98&lt;=$B$5, OldData!O99,"")</f>
        <v/>
      </c>
      <c r="AA98" s="318" t="str">
        <f ca="1">IF(A98&lt;=$B$5,OldData!E99,"")</f>
        <v/>
      </c>
      <c r="AB98" s="319" t="str">
        <f ca="1">IF(A98&lt;=$B$5,OldData!B99,"")</f>
        <v/>
      </c>
      <c r="AD98" s="1">
        <f t="shared" si="12"/>
        <v>93</v>
      </c>
      <c r="AE98" s="311">
        <f ca="1"/>
        <v>0</v>
      </c>
      <c r="AF98" s="141"/>
      <c r="AG98" s="141"/>
      <c r="AH98" s="142"/>
      <c r="AI98" s="66"/>
      <c r="AK98" s="68">
        <v>86</v>
      </c>
      <c r="AL98" s="357">
        <f t="shared" ca="1" si="16"/>
        <v>0</v>
      </c>
      <c r="AM98" s="271">
        <f t="shared" ca="1" si="17"/>
        <v>0</v>
      </c>
      <c r="AN98" s="271">
        <f t="shared" ca="1" si="18"/>
        <v>0</v>
      </c>
      <c r="AO98" s="271">
        <f t="shared" ca="1" si="19"/>
        <v>0</v>
      </c>
      <c r="AP98" s="356"/>
    </row>
    <row r="99" spans="1:42">
      <c r="A99" s="73">
        <f t="shared" si="13"/>
        <v>93</v>
      </c>
      <c r="B99" s="1" t="str">
        <f ca="1">IF(A99&lt;=$B$5,Data!L100,"")</f>
        <v/>
      </c>
      <c r="C99" s="1" t="str">
        <f ca="1">IF(A99&lt;=$B$5,DayInfo!F97,"")</f>
        <v/>
      </c>
      <c r="G99" s="275" t="str">
        <f ca="1">IF(A99&lt;=$B$5, Data!O100,"")</f>
        <v/>
      </c>
      <c r="H99" s="118" t="str">
        <f ca="1">IF(A99&lt;=$B$5,Data!P100,"")</f>
        <v/>
      </c>
      <c r="J99" s="1" t="str">
        <f ca="1">IF(A99&lt;=$B$5,Data!E100,"")</f>
        <v/>
      </c>
      <c r="K99" s="1" t="str">
        <f ca="1">IF(A99&lt;=$B$5,Data!B100,"")</f>
        <v/>
      </c>
      <c r="L99" s="1" t="str">
        <f ca="1">IF(A99&lt;=$B$5,Data!C100,"")</f>
        <v/>
      </c>
      <c r="N99" s="120" t="str">
        <f ca="1">IF(A98&lt;=$N$7,Data!G99,"")</f>
        <v/>
      </c>
      <c r="P99" s="1" t="str">
        <f ca="1">IF(A99&lt;=$P$6,Data!D100,"")</f>
        <v/>
      </c>
      <c r="U99" s="1">
        <f t="shared" si="14"/>
        <v>93</v>
      </c>
      <c r="V99" s="61">
        <f ca="1"/>
        <v>1</v>
      </c>
      <c r="W99" s="119">
        <f t="shared" ca="1" si="11"/>
        <v>1</v>
      </c>
      <c r="X99" s="119"/>
      <c r="Y99" s="314">
        <f t="shared" si="15"/>
        <v>93</v>
      </c>
      <c r="Z99" s="318" t="str">
        <f ca="1">IF(A99&lt;=$B$5, OldData!O100,"")</f>
        <v/>
      </c>
      <c r="AA99" s="318" t="str">
        <f ca="1">IF(A99&lt;=$B$5,OldData!E100,"")</f>
        <v/>
      </c>
      <c r="AB99" s="319" t="str">
        <f ca="1">IF(A99&lt;=$B$5,OldData!B100,"")</f>
        <v/>
      </c>
      <c r="AD99" s="1">
        <f t="shared" si="12"/>
        <v>94</v>
      </c>
      <c r="AE99" s="311">
        <f ca="1"/>
        <v>0</v>
      </c>
      <c r="AF99" s="141"/>
      <c r="AG99" s="141"/>
      <c r="AH99" s="142"/>
      <c r="AI99" s="66"/>
      <c r="AK99" s="68">
        <v>87</v>
      </c>
      <c r="AL99" s="357">
        <f t="shared" ca="1" si="16"/>
        <v>0</v>
      </c>
      <c r="AM99" s="271">
        <f t="shared" ca="1" si="17"/>
        <v>0</v>
      </c>
      <c r="AN99" s="271">
        <f t="shared" ca="1" si="18"/>
        <v>0</v>
      </c>
      <c r="AO99" s="271">
        <f t="shared" ca="1" si="19"/>
        <v>0</v>
      </c>
      <c r="AP99" s="356"/>
    </row>
    <row r="100" spans="1:42">
      <c r="A100" s="73">
        <f t="shared" si="13"/>
        <v>94</v>
      </c>
      <c r="B100" s="1" t="str">
        <f ca="1">IF(A100&lt;=$B$5,Data!L101,"")</f>
        <v/>
      </c>
      <c r="C100" s="1" t="str">
        <f ca="1">IF(A100&lt;=$B$5,DayInfo!F98,"")</f>
        <v/>
      </c>
      <c r="G100" s="275" t="str">
        <f ca="1">IF(A100&lt;=$B$5, Data!O101,"")</f>
        <v/>
      </c>
      <c r="H100" s="118" t="str">
        <f ca="1">IF(A100&lt;=$B$5,Data!P101,"")</f>
        <v/>
      </c>
      <c r="J100" s="1" t="str">
        <f ca="1">IF(A100&lt;=$B$5,Data!E101,"")</f>
        <v/>
      </c>
      <c r="K100" s="1" t="str">
        <f ca="1">IF(A100&lt;=$B$5,Data!B101,"")</f>
        <v/>
      </c>
      <c r="L100" s="1" t="str">
        <f ca="1">IF(A100&lt;=$B$5,Data!C101,"")</f>
        <v/>
      </c>
      <c r="N100" s="120" t="str">
        <f ca="1">IF(A99&lt;=$N$7,Data!G100,"")</f>
        <v/>
      </c>
      <c r="P100" s="1" t="str">
        <f ca="1">IF(A100&lt;=$P$6,Data!D101,"")</f>
        <v/>
      </c>
      <c r="U100" s="1">
        <f t="shared" si="14"/>
        <v>94</v>
      </c>
      <c r="V100" s="61">
        <f ca="1"/>
        <v>0.75</v>
      </c>
      <c r="W100" s="119">
        <f t="shared" ca="1" si="11"/>
        <v>0.75</v>
      </c>
      <c r="X100" s="119"/>
      <c r="Y100" s="314">
        <f t="shared" si="15"/>
        <v>94</v>
      </c>
      <c r="Z100" s="318" t="str">
        <f ca="1">IF(A100&lt;=$B$5, OldData!O101,"")</f>
        <v/>
      </c>
      <c r="AA100" s="318" t="str">
        <f ca="1">IF(A100&lt;=$B$5,OldData!E101,"")</f>
        <v/>
      </c>
      <c r="AB100" s="319" t="str">
        <f ca="1">IF(A100&lt;=$B$5,OldData!B101,"")</f>
        <v/>
      </c>
      <c r="AD100" s="1">
        <f t="shared" si="12"/>
        <v>95</v>
      </c>
      <c r="AE100" s="311">
        <f ca="1"/>
        <v>0</v>
      </c>
      <c r="AF100" s="141"/>
      <c r="AG100" s="141"/>
      <c r="AH100" s="142"/>
      <c r="AI100" s="66"/>
      <c r="AK100" s="68">
        <v>88</v>
      </c>
      <c r="AL100" s="357">
        <f t="shared" ca="1" si="16"/>
        <v>0</v>
      </c>
      <c r="AM100" s="271">
        <f t="shared" ca="1" si="17"/>
        <v>0</v>
      </c>
      <c r="AN100" s="271">
        <f t="shared" ca="1" si="18"/>
        <v>0</v>
      </c>
      <c r="AO100" s="271">
        <f t="shared" ca="1" si="19"/>
        <v>0</v>
      </c>
      <c r="AP100" s="356"/>
    </row>
    <row r="101" spans="1:42">
      <c r="A101" s="73">
        <f t="shared" si="13"/>
        <v>95</v>
      </c>
      <c r="B101" s="1" t="str">
        <f ca="1">IF(A101&lt;=$B$5,Data!L102,"")</f>
        <v/>
      </c>
      <c r="C101" s="1" t="str">
        <f ca="1">IF(A101&lt;=$B$5,DayInfo!F99,"")</f>
        <v/>
      </c>
      <c r="G101" s="275" t="str">
        <f ca="1">IF(A101&lt;=$B$5, Data!O102,"")</f>
        <v/>
      </c>
      <c r="H101" s="118" t="str">
        <f ca="1">IF(A101&lt;=$B$5,Data!P102,"")</f>
        <v/>
      </c>
      <c r="J101" s="1" t="str">
        <f ca="1">IF(A101&lt;=$B$5,Data!E102,"")</f>
        <v/>
      </c>
      <c r="K101" s="1" t="str">
        <f ca="1">IF(A101&lt;=$B$5,Data!B102,"")</f>
        <v/>
      </c>
      <c r="L101" s="1" t="str">
        <f ca="1">IF(A101&lt;=$B$5,Data!C102,"")</f>
        <v/>
      </c>
      <c r="N101" s="120" t="str">
        <f ca="1">IF(A100&lt;=$N$7,Data!G101,"")</f>
        <v/>
      </c>
      <c r="P101" s="1" t="str">
        <f ca="1">IF(A101&lt;=$P$6,Data!D102,"")</f>
        <v/>
      </c>
      <c r="U101" s="1">
        <f t="shared" si="14"/>
        <v>95</v>
      </c>
      <c r="V101" s="61">
        <f ca="1"/>
        <v>0.75</v>
      </c>
      <c r="W101" s="119">
        <f t="shared" ca="1" si="11"/>
        <v>0.75</v>
      </c>
      <c r="X101" s="119"/>
      <c r="Y101" s="314">
        <f t="shared" si="15"/>
        <v>95</v>
      </c>
      <c r="Z101" s="318" t="str">
        <f ca="1">IF(A101&lt;=$B$5, OldData!O102,"")</f>
        <v/>
      </c>
      <c r="AA101" s="318" t="str">
        <f ca="1">IF(A101&lt;=$B$5,OldData!E102,"")</f>
        <v/>
      </c>
      <c r="AB101" s="319" t="str">
        <f ca="1">IF(A101&lt;=$B$5,OldData!B102,"")</f>
        <v/>
      </c>
      <c r="AD101" s="1">
        <f t="shared" si="12"/>
        <v>96</v>
      </c>
      <c r="AE101" s="311">
        <f ca="1"/>
        <v>0</v>
      </c>
      <c r="AF101" s="141"/>
      <c r="AG101" s="141"/>
      <c r="AH101" s="142"/>
      <c r="AI101" s="66"/>
      <c r="AK101" s="68">
        <v>89</v>
      </c>
      <c r="AL101" s="357">
        <f t="shared" ca="1" si="16"/>
        <v>0</v>
      </c>
      <c r="AM101" s="271">
        <f t="shared" ca="1" si="17"/>
        <v>0</v>
      </c>
      <c r="AN101" s="271">
        <f t="shared" ca="1" si="18"/>
        <v>0</v>
      </c>
      <c r="AO101" s="271">
        <f t="shared" ca="1" si="19"/>
        <v>0</v>
      </c>
      <c r="AP101" s="356"/>
    </row>
    <row r="102" spans="1:42">
      <c r="A102" s="73">
        <f t="shared" si="13"/>
        <v>96</v>
      </c>
      <c r="B102" s="1" t="str">
        <f ca="1">IF(A102&lt;=$B$5,Data!L103,"")</f>
        <v/>
      </c>
      <c r="C102" s="1" t="str">
        <f ca="1">IF(A102&lt;=$B$5,DayInfo!F100,"")</f>
        <v/>
      </c>
      <c r="G102" s="275" t="str">
        <f ca="1">IF(A102&lt;=$B$5, Data!O103,"")</f>
        <v/>
      </c>
      <c r="H102" s="118" t="str">
        <f ca="1">IF(A102&lt;=$B$5,Data!P103,"")</f>
        <v/>
      </c>
      <c r="J102" s="1" t="str">
        <f ca="1">IF(A102&lt;=$B$5,Data!E103,"")</f>
        <v/>
      </c>
      <c r="K102" s="1" t="str">
        <f ca="1">IF(A102&lt;=$B$5,Data!B103,"")</f>
        <v/>
      </c>
      <c r="L102" s="1" t="str">
        <f ca="1">IF(A102&lt;=$B$5,Data!C103,"")</f>
        <v/>
      </c>
      <c r="N102" s="120" t="str">
        <f ca="1">IF(A101&lt;=$N$7,Data!G102,"")</f>
        <v/>
      </c>
      <c r="P102" s="1" t="str">
        <f ca="1">IF(A102&lt;=$P$6,Data!D103,"")</f>
        <v/>
      </c>
      <c r="U102" s="1">
        <f t="shared" si="14"/>
        <v>96</v>
      </c>
      <c r="V102" s="61">
        <f ca="1"/>
        <v>0.75</v>
      </c>
      <c r="W102" s="119">
        <f t="shared" ca="1" si="11"/>
        <v>0.75</v>
      </c>
      <c r="X102" s="119"/>
      <c r="Y102" s="314">
        <f t="shared" si="15"/>
        <v>96</v>
      </c>
      <c r="Z102" s="318" t="str">
        <f ca="1">IF(A102&lt;=$B$5, OldData!O103,"")</f>
        <v/>
      </c>
      <c r="AA102" s="318" t="str">
        <f ca="1">IF(A102&lt;=$B$5,OldData!E103,"")</f>
        <v/>
      </c>
      <c r="AB102" s="319" t="str">
        <f ca="1">IF(A102&lt;=$B$5,OldData!B103,"")</f>
        <v/>
      </c>
      <c r="AD102" s="1">
        <f t="shared" si="12"/>
        <v>97</v>
      </c>
      <c r="AE102" s="311">
        <f ca="1"/>
        <v>0</v>
      </c>
      <c r="AF102" s="141"/>
      <c r="AG102" s="141"/>
      <c r="AH102" s="142"/>
      <c r="AI102" s="66"/>
      <c r="AK102" s="68">
        <v>90</v>
      </c>
      <c r="AL102" s="357">
        <f t="shared" ca="1" si="16"/>
        <v>0</v>
      </c>
      <c r="AM102" s="271">
        <f t="shared" ca="1" si="17"/>
        <v>0</v>
      </c>
      <c r="AN102" s="271">
        <f t="shared" ca="1" si="18"/>
        <v>0</v>
      </c>
      <c r="AO102" s="271">
        <f t="shared" ca="1" si="19"/>
        <v>0</v>
      </c>
      <c r="AP102" s="356"/>
    </row>
    <row r="103" spans="1:42">
      <c r="A103" s="73">
        <f t="shared" si="13"/>
        <v>97</v>
      </c>
      <c r="B103" s="1" t="str">
        <f ca="1">IF(A103&lt;=$B$5,Data!L104,"")</f>
        <v/>
      </c>
      <c r="C103" s="1" t="str">
        <f ca="1">IF(A103&lt;=$B$5,DayInfo!F101,"")</f>
        <v/>
      </c>
      <c r="G103" s="275" t="str">
        <f ca="1">IF(A103&lt;=$B$5, Data!O104,"")</f>
        <v/>
      </c>
      <c r="H103" s="118" t="str">
        <f ca="1">IF(A103&lt;=$B$5,Data!P104,"")</f>
        <v/>
      </c>
      <c r="J103" s="1" t="str">
        <f ca="1">IF(A103&lt;=$B$5,Data!E104,"")</f>
        <v/>
      </c>
      <c r="K103" s="1" t="str">
        <f ca="1">IF(A103&lt;=$B$5,Data!B104,"")</f>
        <v/>
      </c>
      <c r="L103" s="1" t="str">
        <f ca="1">IF(A103&lt;=$B$5,Data!C104,"")</f>
        <v/>
      </c>
      <c r="N103" s="120" t="str">
        <f ca="1">IF(A102&lt;=$N$7,Data!G103,"")</f>
        <v/>
      </c>
      <c r="P103" s="1" t="str">
        <f ca="1">IF(A103&lt;=$P$6,Data!D104,"")</f>
        <v/>
      </c>
      <c r="U103" s="1">
        <f t="shared" si="14"/>
        <v>97</v>
      </c>
      <c r="V103" s="61">
        <f ca="1"/>
        <v>1.4909756812084298</v>
      </c>
      <c r="W103" s="119">
        <f t="shared" ca="1" si="11"/>
        <v>1.4909756812084298</v>
      </c>
      <c r="X103" s="119"/>
      <c r="Y103" s="314">
        <f t="shared" si="15"/>
        <v>97</v>
      </c>
      <c r="Z103" s="318" t="str">
        <f ca="1">IF(A103&lt;=$B$5, OldData!O104,"")</f>
        <v/>
      </c>
      <c r="AA103" s="318" t="str">
        <f ca="1">IF(A103&lt;=$B$5,OldData!E104,"")</f>
        <v/>
      </c>
      <c r="AB103" s="319" t="str">
        <f ca="1">IF(A103&lt;=$B$5,OldData!B104,"")</f>
        <v/>
      </c>
      <c r="AD103" s="1">
        <f t="shared" si="12"/>
        <v>98</v>
      </c>
      <c r="AE103" s="311">
        <f ca="1"/>
        <v>0</v>
      </c>
      <c r="AF103" s="141"/>
      <c r="AG103" s="141"/>
      <c r="AH103" s="142"/>
      <c r="AI103" s="66"/>
      <c r="AK103" s="68">
        <v>91</v>
      </c>
      <c r="AL103" s="357">
        <f t="shared" ca="1" si="16"/>
        <v>0</v>
      </c>
      <c r="AM103" s="271">
        <f t="shared" ca="1" si="17"/>
        <v>0</v>
      </c>
      <c r="AN103" s="271">
        <f t="shared" ca="1" si="18"/>
        <v>0</v>
      </c>
      <c r="AO103" s="271">
        <f t="shared" ca="1" si="19"/>
        <v>0</v>
      </c>
      <c r="AP103" s="356"/>
    </row>
    <row r="104" spans="1:42">
      <c r="A104" s="73">
        <f t="shared" si="13"/>
        <v>98</v>
      </c>
      <c r="B104" s="1" t="str">
        <f ca="1">IF(A104&lt;=$B$5,Data!L105,"")</f>
        <v/>
      </c>
      <c r="C104" s="1" t="str">
        <f ca="1">IF(A104&lt;=$B$5,DayInfo!F102,"")</f>
        <v/>
      </c>
      <c r="G104" s="275" t="str">
        <f ca="1">IF(A104&lt;=$B$5, Data!O105,"")</f>
        <v/>
      </c>
      <c r="H104" s="118" t="str">
        <f ca="1">IF(A104&lt;=$B$5,Data!P105,"")</f>
        <v/>
      </c>
      <c r="J104" s="1" t="str">
        <f ca="1">IF(A104&lt;=$B$5,Data!E105,"")</f>
        <v/>
      </c>
      <c r="K104" s="1" t="str">
        <f ca="1">IF(A104&lt;=$B$5,Data!B105,"")</f>
        <v/>
      </c>
      <c r="L104" s="1" t="str">
        <f ca="1">IF(A104&lt;=$B$5,Data!C105,"")</f>
        <v/>
      </c>
      <c r="N104" s="120" t="str">
        <f ca="1">IF(A103&lt;=$N$7,Data!G104,"")</f>
        <v/>
      </c>
      <c r="P104" s="1" t="str">
        <f ca="1">IF(A104&lt;=$P$6,Data!D105,"")</f>
        <v/>
      </c>
      <c r="U104" s="1">
        <f t="shared" si="14"/>
        <v>98</v>
      </c>
      <c r="V104" s="61">
        <f ca="1"/>
        <v>1.1232726508202047</v>
      </c>
      <c r="W104" s="119">
        <f t="shared" ca="1" si="11"/>
        <v>1.1232726508202047</v>
      </c>
      <c r="X104" s="119"/>
      <c r="Y104" s="314">
        <f t="shared" si="15"/>
        <v>98</v>
      </c>
      <c r="Z104" s="318" t="str">
        <f ca="1">IF(A104&lt;=$B$5, OldData!O105,"")</f>
        <v/>
      </c>
      <c r="AA104" s="318" t="str">
        <f ca="1">IF(A104&lt;=$B$5,OldData!E105,"")</f>
        <v/>
      </c>
      <c r="AB104" s="319" t="str">
        <f ca="1">IF(A104&lt;=$B$5,OldData!B105,"")</f>
        <v/>
      </c>
      <c r="AD104" s="1">
        <f t="shared" si="12"/>
        <v>99</v>
      </c>
      <c r="AE104" s="311">
        <f ca="1"/>
        <v>0</v>
      </c>
      <c r="AF104" s="141"/>
      <c r="AG104" s="141"/>
      <c r="AH104" s="142"/>
      <c r="AI104" s="66"/>
      <c r="AK104" s="68">
        <v>92</v>
      </c>
      <c r="AL104" s="357">
        <f t="shared" ca="1" si="16"/>
        <v>0</v>
      </c>
      <c r="AM104" s="271">
        <f t="shared" ca="1" si="17"/>
        <v>0</v>
      </c>
      <c r="AN104" s="271">
        <f t="shared" ca="1" si="18"/>
        <v>0</v>
      </c>
      <c r="AO104" s="271">
        <f t="shared" ca="1" si="19"/>
        <v>0</v>
      </c>
      <c r="AP104" s="356"/>
    </row>
    <row r="105" spans="1:42">
      <c r="A105" s="73">
        <f t="shared" si="13"/>
        <v>99</v>
      </c>
      <c r="B105" s="1" t="str">
        <f ca="1">IF(A105&lt;=$B$5,Data!L106,"")</f>
        <v/>
      </c>
      <c r="C105" s="1" t="str">
        <f ca="1">IF(A105&lt;=$B$5,DayInfo!F103,"")</f>
        <v/>
      </c>
      <c r="G105" s="275" t="str">
        <f ca="1">IF(A105&lt;=$B$5, Data!O106,"")</f>
        <v/>
      </c>
      <c r="H105" s="118" t="str">
        <f ca="1">IF(A105&lt;=$B$5,Data!P106,"")</f>
        <v/>
      </c>
      <c r="J105" s="1" t="str">
        <f ca="1">IF(A105&lt;=$B$5,Data!E106,"")</f>
        <v/>
      </c>
      <c r="K105" s="1" t="str">
        <f ca="1">IF(A105&lt;=$B$5,Data!B106,"")</f>
        <v/>
      </c>
      <c r="L105" s="1" t="str">
        <f ca="1">IF(A105&lt;=$B$5,Data!C106,"")</f>
        <v/>
      </c>
      <c r="N105" s="120" t="str">
        <f ca="1">IF(A104&lt;=$N$7,Data!G105,"")</f>
        <v/>
      </c>
      <c r="P105" s="1" t="str">
        <f ca="1">IF(A105&lt;=$P$6,Data!D106,"")</f>
        <v/>
      </c>
      <c r="U105" s="1">
        <f t="shared" si="14"/>
        <v>99</v>
      </c>
      <c r="V105" s="61">
        <f ca="1"/>
        <v>1.1413154461256174</v>
      </c>
      <c r="W105" s="119">
        <f t="shared" ca="1" si="11"/>
        <v>1.1413154461256174</v>
      </c>
      <c r="X105" s="119"/>
      <c r="Y105" s="314">
        <f t="shared" si="15"/>
        <v>99</v>
      </c>
      <c r="Z105" s="318" t="str">
        <f ca="1">IF(A105&lt;=$B$5, OldData!O106,"")</f>
        <v/>
      </c>
      <c r="AA105" s="318" t="str">
        <f ca="1">IF(A105&lt;=$B$5,OldData!E106,"")</f>
        <v/>
      </c>
      <c r="AB105" s="319" t="str">
        <f ca="1">IF(A105&lt;=$B$5,OldData!B106,"")</f>
        <v/>
      </c>
      <c r="AD105" s="1">
        <f t="shared" si="12"/>
        <v>100</v>
      </c>
      <c r="AE105" s="311">
        <f ca="1"/>
        <v>0</v>
      </c>
      <c r="AF105" s="141"/>
      <c r="AG105" s="141"/>
      <c r="AH105" s="142"/>
      <c r="AI105" s="66"/>
      <c r="AK105" s="68">
        <v>93</v>
      </c>
      <c r="AL105" s="357">
        <f t="shared" ca="1" si="16"/>
        <v>0</v>
      </c>
      <c r="AM105" s="271">
        <f t="shared" ca="1" si="17"/>
        <v>0</v>
      </c>
      <c r="AN105" s="271">
        <f t="shared" ca="1" si="18"/>
        <v>0</v>
      </c>
      <c r="AO105" s="271">
        <f t="shared" ca="1" si="19"/>
        <v>0</v>
      </c>
      <c r="AP105" s="356"/>
    </row>
    <row r="106" spans="1:42">
      <c r="A106" s="73">
        <f t="shared" si="13"/>
        <v>100</v>
      </c>
      <c r="B106" s="1" t="str">
        <f ca="1">IF(A106&lt;=$B$5,Data!L107,"")</f>
        <v/>
      </c>
      <c r="C106" s="1" t="str">
        <f ca="1">IF(A106&lt;=$B$5,DayInfo!F104,"")</f>
        <v/>
      </c>
      <c r="G106" s="275" t="str">
        <f ca="1">IF(A106&lt;=$B$5, Data!O107,"")</f>
        <v/>
      </c>
      <c r="H106" s="118" t="str">
        <f ca="1">IF(A106&lt;=$B$5,Data!P107,"")</f>
        <v/>
      </c>
      <c r="J106" s="1" t="str">
        <f ca="1">IF(A106&lt;=$B$5,Data!E107,"")</f>
        <v/>
      </c>
      <c r="K106" s="1" t="str">
        <f ca="1">IF(A106&lt;=$B$5,Data!B107,"")</f>
        <v/>
      </c>
      <c r="L106" s="1" t="str">
        <f ca="1">IF(A106&lt;=$B$5,Data!C107,"")</f>
        <v/>
      </c>
      <c r="N106" s="120" t="str">
        <f ca="1">IF(A105&lt;=$N$7,Data!G106,"")</f>
        <v/>
      </c>
      <c r="P106" s="1" t="str">
        <f ca="1">IF(A106&lt;=$P$6,Data!D107,"")</f>
        <v/>
      </c>
      <c r="U106" s="1">
        <f t="shared" si="14"/>
        <v>100</v>
      </c>
      <c r="V106" s="61">
        <f ca="1"/>
        <v>1.09378612004454</v>
      </c>
      <c r="W106" s="119">
        <f t="shared" ca="1" si="11"/>
        <v>1.09378612004454</v>
      </c>
      <c r="X106" s="119"/>
      <c r="Y106" s="314">
        <f t="shared" si="15"/>
        <v>100</v>
      </c>
      <c r="Z106" s="318" t="str">
        <f ca="1">IF(A106&lt;=$B$5, OldData!O107,"")</f>
        <v/>
      </c>
      <c r="AA106" s="318" t="str">
        <f ca="1">IF(A106&lt;=$B$5,OldData!E107,"")</f>
        <v/>
      </c>
      <c r="AB106" s="319" t="str">
        <f ca="1">IF(A106&lt;=$B$5,OldData!B107,"")</f>
        <v/>
      </c>
      <c r="AD106" s="1">
        <f t="shared" si="12"/>
        <v>101</v>
      </c>
      <c r="AE106" s="311">
        <f ca="1"/>
        <v>0</v>
      </c>
      <c r="AF106" s="141"/>
      <c r="AG106" s="141"/>
      <c r="AH106" s="142"/>
      <c r="AI106" s="66"/>
      <c r="AK106" s="68">
        <v>94</v>
      </c>
      <c r="AL106" s="357">
        <f t="shared" ca="1" si="16"/>
        <v>0</v>
      </c>
      <c r="AM106" s="271">
        <f t="shared" ca="1" si="17"/>
        <v>0</v>
      </c>
      <c r="AN106" s="271">
        <f t="shared" ca="1" si="18"/>
        <v>0</v>
      </c>
      <c r="AO106" s="271">
        <f t="shared" ca="1" si="19"/>
        <v>0</v>
      </c>
      <c r="AP106" s="356"/>
    </row>
    <row r="107" spans="1:42">
      <c r="A107" s="73">
        <f t="shared" si="13"/>
        <v>101</v>
      </c>
      <c r="B107" s="1" t="str">
        <f ca="1">IF(A107&lt;=$B$5,Data!L108,"")</f>
        <v/>
      </c>
      <c r="C107" s="1" t="str">
        <f ca="1">IF(A107&lt;=$B$5,DayInfo!F105,"")</f>
        <v/>
      </c>
      <c r="G107" s="275" t="str">
        <f ca="1">IF(A107&lt;=$B$5, Data!O108,"")</f>
        <v/>
      </c>
      <c r="H107" s="118" t="str">
        <f ca="1">IF(A107&lt;=$B$5,Data!P108,"")</f>
        <v/>
      </c>
      <c r="J107" s="1" t="str">
        <f ca="1">IF(A107&lt;=$B$5,Data!E108,"")</f>
        <v/>
      </c>
      <c r="K107" s="1" t="str">
        <f ca="1">IF(A107&lt;=$B$5,Data!B108,"")</f>
        <v/>
      </c>
      <c r="L107" s="1" t="str">
        <f ca="1">IF(A107&lt;=$B$5,Data!C108,"")</f>
        <v/>
      </c>
      <c r="N107" s="120" t="str">
        <f ca="1">IF(A106&lt;=$N$7,Data!G107,"")</f>
        <v/>
      </c>
      <c r="P107" s="1" t="str">
        <f ca="1">IF(A107&lt;=$P$6,Data!D108,"")</f>
        <v/>
      </c>
      <c r="U107" s="1">
        <f t="shared" si="14"/>
        <v>101</v>
      </c>
      <c r="V107" s="61">
        <f ca="1"/>
        <v>1.1163355903593366</v>
      </c>
      <c r="W107" s="119">
        <f t="shared" ca="1" si="11"/>
        <v>1.1163355903593366</v>
      </c>
      <c r="X107" s="119"/>
      <c r="Y107" s="314">
        <f t="shared" si="15"/>
        <v>101</v>
      </c>
      <c r="Z107" s="318" t="str">
        <f ca="1">IF(A107&lt;=$B$5, OldData!O108,"")</f>
        <v/>
      </c>
      <c r="AA107" s="318" t="str">
        <f ca="1">IF(A107&lt;=$B$5,OldData!E108,"")</f>
        <v/>
      </c>
      <c r="AB107" s="319" t="str">
        <f ca="1">IF(A107&lt;=$B$5,OldData!B108,"")</f>
        <v/>
      </c>
      <c r="AD107" s="1">
        <f t="shared" si="12"/>
        <v>102</v>
      </c>
      <c r="AE107" s="311">
        <f ca="1"/>
        <v>0</v>
      </c>
      <c r="AF107" s="141"/>
      <c r="AG107" s="141"/>
      <c r="AH107" s="142"/>
      <c r="AI107" s="66"/>
      <c r="AK107" s="68">
        <v>95</v>
      </c>
      <c r="AL107" s="357">
        <f t="shared" ca="1" si="16"/>
        <v>0</v>
      </c>
      <c r="AM107" s="271">
        <f t="shared" ca="1" si="17"/>
        <v>0</v>
      </c>
      <c r="AN107" s="271">
        <f t="shared" ca="1" si="18"/>
        <v>0</v>
      </c>
      <c r="AO107" s="271">
        <f t="shared" ca="1" si="19"/>
        <v>0</v>
      </c>
      <c r="AP107" s="356"/>
    </row>
    <row r="108" spans="1:42">
      <c r="A108" s="73">
        <f t="shared" si="13"/>
        <v>102</v>
      </c>
      <c r="B108" s="1" t="str">
        <f ca="1">IF(A108&lt;=$B$5,Data!L109,"")</f>
        <v/>
      </c>
      <c r="C108" s="1" t="str">
        <f ca="1">IF(A108&lt;=$B$5,DayInfo!F106,"")</f>
        <v/>
      </c>
      <c r="G108" s="275" t="str">
        <f ca="1">IF(A108&lt;=$B$5, Data!O109,"")</f>
        <v/>
      </c>
      <c r="H108" s="118" t="str">
        <f ca="1">IF(A108&lt;=$B$5,Data!P109,"")</f>
        <v/>
      </c>
      <c r="J108" s="1" t="str">
        <f ca="1">IF(A108&lt;=$B$5,Data!E109,"")</f>
        <v/>
      </c>
      <c r="K108" s="1" t="str">
        <f ca="1">IF(A108&lt;=$B$5,Data!B109,"")</f>
        <v/>
      </c>
      <c r="L108" s="1" t="str">
        <f ca="1">IF(A108&lt;=$B$5,Data!C109,"")</f>
        <v/>
      </c>
      <c r="N108" s="120" t="str">
        <f ca="1">IF(A107&lt;=$N$7,Data!G108,"")</f>
        <v/>
      </c>
      <c r="P108" s="1" t="str">
        <f ca="1">IF(A108&lt;=$P$6,Data!D109,"")</f>
        <v/>
      </c>
      <c r="U108" s="1">
        <f t="shared" si="14"/>
        <v>102</v>
      </c>
      <c r="V108" s="61">
        <f ca="1"/>
        <v>1.1185245467924647</v>
      </c>
      <c r="W108" s="119">
        <f t="shared" ca="1" si="11"/>
        <v>1.1185245467924647</v>
      </c>
      <c r="X108" s="119"/>
      <c r="Y108" s="314">
        <f t="shared" si="15"/>
        <v>102</v>
      </c>
      <c r="Z108" s="318" t="str">
        <f ca="1">IF(A108&lt;=$B$5, OldData!O109,"")</f>
        <v/>
      </c>
      <c r="AA108" s="318" t="str">
        <f ca="1">IF(A108&lt;=$B$5,OldData!E109,"")</f>
        <v/>
      </c>
      <c r="AB108" s="319" t="str">
        <f ca="1">IF(A108&lt;=$B$5,OldData!B109,"")</f>
        <v/>
      </c>
      <c r="AD108" s="1">
        <f t="shared" si="12"/>
        <v>103</v>
      </c>
      <c r="AE108" s="311">
        <f ca="1"/>
        <v>0</v>
      </c>
      <c r="AF108" s="141"/>
      <c r="AG108" s="141"/>
      <c r="AH108" s="142"/>
      <c r="AI108" s="66"/>
      <c r="AK108" s="68">
        <v>96</v>
      </c>
      <c r="AL108" s="357">
        <f t="shared" ca="1" si="16"/>
        <v>0</v>
      </c>
      <c r="AM108" s="271">
        <f t="shared" ca="1" si="17"/>
        <v>0</v>
      </c>
      <c r="AN108" s="271">
        <f t="shared" ca="1" si="18"/>
        <v>0</v>
      </c>
      <c r="AO108" s="271">
        <f t="shared" ca="1" si="19"/>
        <v>0</v>
      </c>
      <c r="AP108" s="356"/>
    </row>
    <row r="109" spans="1:42">
      <c r="A109" s="73">
        <f t="shared" si="13"/>
        <v>103</v>
      </c>
      <c r="B109" s="1" t="str">
        <f ca="1">IF(A109&lt;=$B$5,Data!L110,"")</f>
        <v/>
      </c>
      <c r="C109" s="1" t="str">
        <f ca="1">IF(A109&lt;=$B$5,DayInfo!F107,"")</f>
        <v/>
      </c>
      <c r="G109" s="275" t="str">
        <f ca="1">IF(A109&lt;=$B$5, Data!O110,"")</f>
        <v/>
      </c>
      <c r="H109" s="118" t="str">
        <f ca="1">IF(A109&lt;=$B$5,Data!P110,"")</f>
        <v/>
      </c>
      <c r="J109" s="1" t="str">
        <f ca="1">IF(A109&lt;=$B$5,Data!E110,"")</f>
        <v/>
      </c>
      <c r="K109" s="1" t="str">
        <f ca="1">IF(A109&lt;=$B$5,Data!B110,"")</f>
        <v/>
      </c>
      <c r="L109" s="1" t="str">
        <f ca="1">IF(A109&lt;=$B$5,Data!C110,"")</f>
        <v/>
      </c>
      <c r="N109" s="120" t="str">
        <f ca="1">IF(A108&lt;=$N$7,Data!G109,"")</f>
        <v/>
      </c>
      <c r="P109" s="1" t="str">
        <f ca="1">IF(A109&lt;=$P$6,Data!D110,"")</f>
        <v/>
      </c>
      <c r="U109" s="1">
        <f t="shared" si="14"/>
        <v>103</v>
      </c>
      <c r="V109" s="61">
        <f ca="1"/>
        <v>1.0164322625621052</v>
      </c>
      <c r="W109" s="119">
        <f t="shared" ca="1" si="11"/>
        <v>1.0164322625621052</v>
      </c>
      <c r="X109" s="119"/>
      <c r="Y109" s="314">
        <f t="shared" si="15"/>
        <v>103</v>
      </c>
      <c r="Z109" s="318" t="str">
        <f ca="1">IF(A109&lt;=$B$5, OldData!O110,"")</f>
        <v/>
      </c>
      <c r="AA109" s="318" t="str">
        <f ca="1">IF(A109&lt;=$B$5,OldData!E110,"")</f>
        <v/>
      </c>
      <c r="AB109" s="319" t="str">
        <f ca="1">IF(A109&lt;=$B$5,OldData!B110,"")</f>
        <v/>
      </c>
      <c r="AD109" s="1">
        <f t="shared" si="12"/>
        <v>104</v>
      </c>
      <c r="AE109" s="311">
        <f ca="1"/>
        <v>0</v>
      </c>
      <c r="AF109" s="141"/>
      <c r="AG109" s="141"/>
      <c r="AH109" s="142"/>
      <c r="AI109" s="66"/>
      <c r="AK109" s="68">
        <v>97</v>
      </c>
      <c r="AL109" s="357">
        <f t="shared" ca="1" si="16"/>
        <v>0</v>
      </c>
      <c r="AM109" s="271">
        <f t="shared" ca="1" si="17"/>
        <v>0</v>
      </c>
      <c r="AN109" s="271">
        <f t="shared" ca="1" si="18"/>
        <v>0</v>
      </c>
      <c r="AO109" s="271">
        <f t="shared" ca="1" si="19"/>
        <v>0</v>
      </c>
      <c r="AP109" s="356"/>
    </row>
    <row r="110" spans="1:42">
      <c r="A110" s="73">
        <f t="shared" si="13"/>
        <v>104</v>
      </c>
      <c r="B110" s="1" t="str">
        <f ca="1">IF(A110&lt;=$B$5,Data!L111,"")</f>
        <v/>
      </c>
      <c r="C110" s="1" t="str">
        <f ca="1">IF(A110&lt;=$B$5,DayInfo!F108,"")</f>
        <v/>
      </c>
      <c r="G110" s="275" t="str">
        <f ca="1">IF(A110&lt;=$B$5, Data!O111,"")</f>
        <v/>
      </c>
      <c r="H110" s="118" t="str">
        <f ca="1">IF(A110&lt;=$B$5,Data!P111,"")</f>
        <v/>
      </c>
      <c r="J110" s="1" t="str">
        <f ca="1">IF(A110&lt;=$B$5,Data!E111,"")</f>
        <v/>
      </c>
      <c r="K110" s="1" t="str">
        <f ca="1">IF(A110&lt;=$B$5,Data!B111,"")</f>
        <v/>
      </c>
      <c r="L110" s="1" t="str">
        <f ca="1">IF(A110&lt;=$B$5,Data!C111,"")</f>
        <v/>
      </c>
      <c r="N110" s="120" t="str">
        <f ca="1">IF(A109&lt;=$N$7,Data!G110,"")</f>
        <v/>
      </c>
      <c r="P110" s="1" t="str">
        <f ca="1">IF(A110&lt;=$P$6,Data!D111,"")</f>
        <v/>
      </c>
      <c r="U110" s="1">
        <f t="shared" si="14"/>
        <v>104</v>
      </c>
      <c r="V110" s="61">
        <f ca="1"/>
        <v>1.0175267407786688</v>
      </c>
      <c r="W110" s="119">
        <f t="shared" ca="1" si="11"/>
        <v>1.0175267407786688</v>
      </c>
      <c r="X110" s="119"/>
      <c r="Y110" s="314">
        <f t="shared" si="15"/>
        <v>104</v>
      </c>
      <c r="Z110" s="318" t="str">
        <f ca="1">IF(A110&lt;=$B$5, OldData!O111,"")</f>
        <v/>
      </c>
      <c r="AA110" s="318" t="str">
        <f ca="1">IF(A110&lt;=$B$5,OldData!E111,"")</f>
        <v/>
      </c>
      <c r="AB110" s="319" t="str">
        <f ca="1">IF(A110&lt;=$B$5,OldData!B111,"")</f>
        <v/>
      </c>
      <c r="AD110" s="1">
        <f t="shared" si="12"/>
        <v>105</v>
      </c>
      <c r="AE110" s="311">
        <f ca="1"/>
        <v>0</v>
      </c>
      <c r="AF110" s="141"/>
      <c r="AG110" s="141"/>
      <c r="AH110" s="142"/>
      <c r="AI110" s="66"/>
      <c r="AK110" s="68">
        <v>98</v>
      </c>
      <c r="AL110" s="357">
        <f t="shared" ca="1" si="16"/>
        <v>0</v>
      </c>
      <c r="AM110" s="271">
        <f t="shared" ca="1" si="17"/>
        <v>0</v>
      </c>
      <c r="AN110" s="271">
        <f t="shared" ca="1" si="18"/>
        <v>0</v>
      </c>
      <c r="AO110" s="271">
        <f t="shared" ca="1" si="19"/>
        <v>0</v>
      </c>
      <c r="AP110" s="356"/>
    </row>
    <row r="111" spans="1:42">
      <c r="A111" s="73">
        <f t="shared" si="13"/>
        <v>105</v>
      </c>
      <c r="B111" s="1" t="str">
        <f ca="1">IF(A111&lt;=$B$5,Data!L112,"")</f>
        <v/>
      </c>
      <c r="C111" s="1" t="str">
        <f ca="1">IF(A111&lt;=$B$5,DayInfo!F109,"")</f>
        <v/>
      </c>
      <c r="G111" s="275" t="str">
        <f ca="1">IF(A111&lt;=$B$5, Data!O112,"")</f>
        <v/>
      </c>
      <c r="H111" s="118" t="str">
        <f ca="1">IF(A111&lt;=$B$5,Data!P112,"")</f>
        <v/>
      </c>
      <c r="J111" s="1" t="str">
        <f ca="1">IF(A111&lt;=$B$5,Data!E112,"")</f>
        <v/>
      </c>
      <c r="K111" s="1" t="str">
        <f ca="1">IF(A111&lt;=$B$5,Data!B112,"")</f>
        <v/>
      </c>
      <c r="L111" s="1" t="str">
        <f ca="1">IF(A111&lt;=$B$5,Data!C112,"")</f>
        <v/>
      </c>
      <c r="N111" s="120" t="str">
        <f ca="1">IF(A110&lt;=$N$7,Data!G111,"")</f>
        <v/>
      </c>
      <c r="P111" s="1" t="str">
        <f ca="1">IF(A111&lt;=$P$6,Data!D112,"")</f>
        <v/>
      </c>
      <c r="U111" s="1">
        <f t="shared" si="14"/>
        <v>105</v>
      </c>
      <c r="V111" s="61">
        <f ca="1"/>
        <v>0.95436890957577869</v>
      </c>
      <c r="W111" s="119">
        <f t="shared" ca="1" si="11"/>
        <v>0.95436890957577869</v>
      </c>
      <c r="X111" s="119"/>
      <c r="Y111" s="314">
        <f t="shared" si="15"/>
        <v>105</v>
      </c>
      <c r="Z111" s="318" t="str">
        <f ca="1">IF(A111&lt;=$B$5, OldData!O112,"")</f>
        <v/>
      </c>
      <c r="AA111" s="318" t="str">
        <f ca="1">IF(A111&lt;=$B$5,OldData!E112,"")</f>
        <v/>
      </c>
      <c r="AB111" s="319" t="str">
        <f ca="1">IF(A111&lt;=$B$5,OldData!B112,"")</f>
        <v/>
      </c>
      <c r="AD111" s="1">
        <f t="shared" si="12"/>
        <v>106</v>
      </c>
      <c r="AE111" s="311">
        <f ca="1"/>
        <v>0</v>
      </c>
      <c r="AF111" s="141"/>
      <c r="AG111" s="141"/>
      <c r="AH111" s="142"/>
      <c r="AI111" s="66"/>
      <c r="AK111" s="68">
        <v>99</v>
      </c>
      <c r="AL111" s="357">
        <f t="shared" ca="1" si="16"/>
        <v>0</v>
      </c>
      <c r="AM111" s="271">
        <f t="shared" ca="1" si="17"/>
        <v>0</v>
      </c>
      <c r="AN111" s="271">
        <f t="shared" ca="1" si="18"/>
        <v>0</v>
      </c>
      <c r="AO111" s="271">
        <f t="shared" ca="1" si="19"/>
        <v>0</v>
      </c>
      <c r="AP111" s="356"/>
    </row>
    <row r="112" spans="1:42">
      <c r="A112" s="73">
        <f t="shared" si="13"/>
        <v>106</v>
      </c>
      <c r="B112" s="1" t="str">
        <f ca="1">IF(A112&lt;=$B$5,Data!L113,"")</f>
        <v/>
      </c>
      <c r="C112" s="1" t="str">
        <f ca="1">IF(A112&lt;=$B$5,DayInfo!F110,"")</f>
        <v/>
      </c>
      <c r="G112" s="275" t="str">
        <f ca="1">IF(A112&lt;=$B$5, Data!O113,"")</f>
        <v/>
      </c>
      <c r="H112" s="118" t="str">
        <f ca="1">IF(A112&lt;=$B$5,Data!P113,"")</f>
        <v/>
      </c>
      <c r="J112" s="1" t="str">
        <f ca="1">IF(A112&lt;=$B$5,Data!E113,"")</f>
        <v/>
      </c>
      <c r="K112" s="1" t="str">
        <f ca="1">IF(A112&lt;=$B$5,Data!B113,"")</f>
        <v/>
      </c>
      <c r="L112" s="1" t="str">
        <f ca="1">IF(A112&lt;=$B$5,Data!C113,"")</f>
        <v/>
      </c>
      <c r="N112" s="120" t="str">
        <f ca="1">IF(A111&lt;=$N$7,Data!G112,"")</f>
        <v/>
      </c>
      <c r="P112" s="1" t="str">
        <f ca="1">IF(A112&lt;=$P$6,Data!D113,"")</f>
        <v/>
      </c>
      <c r="U112" s="1">
        <f t="shared" si="14"/>
        <v>106</v>
      </c>
      <c r="V112" s="61">
        <f ca="1"/>
        <v>0.89196755596374933</v>
      </c>
      <c r="W112" s="119">
        <f t="shared" ca="1" si="11"/>
        <v>0.89196755596374933</v>
      </c>
      <c r="X112" s="119"/>
      <c r="Y112" s="314">
        <f t="shared" si="15"/>
        <v>106</v>
      </c>
      <c r="Z112" s="318" t="str">
        <f ca="1">IF(A112&lt;=$B$5, OldData!O113,"")</f>
        <v/>
      </c>
      <c r="AA112" s="318" t="str">
        <f ca="1">IF(A112&lt;=$B$5,OldData!E113,"")</f>
        <v/>
      </c>
      <c r="AB112" s="319" t="str">
        <f ca="1">IF(A112&lt;=$B$5,OldData!B113,"")</f>
        <v/>
      </c>
      <c r="AD112" s="1">
        <f t="shared" si="12"/>
        <v>107</v>
      </c>
      <c r="AE112" s="311">
        <f ca="1"/>
        <v>0</v>
      </c>
      <c r="AF112" s="141"/>
      <c r="AG112" s="141"/>
      <c r="AH112" s="142"/>
      <c r="AI112" s="66"/>
      <c r="AK112" s="68">
        <v>100</v>
      </c>
      <c r="AL112" s="357">
        <f t="shared" ca="1" si="16"/>
        <v>0</v>
      </c>
      <c r="AM112" s="271">
        <f t="shared" ca="1" si="17"/>
        <v>0</v>
      </c>
      <c r="AN112" s="271">
        <f t="shared" ca="1" si="18"/>
        <v>0</v>
      </c>
      <c r="AO112" s="271">
        <f t="shared" ca="1" si="19"/>
        <v>0</v>
      </c>
      <c r="AP112" s="356"/>
    </row>
    <row r="113" spans="1:42">
      <c r="A113" s="73">
        <f t="shared" si="13"/>
        <v>107</v>
      </c>
      <c r="B113" s="1" t="str">
        <f ca="1">IF(A113&lt;=$B$5,Data!L114,"")</f>
        <v/>
      </c>
      <c r="C113" s="1" t="str">
        <f ca="1">IF(A113&lt;=$B$5,DayInfo!F111,"")</f>
        <v/>
      </c>
      <c r="G113" s="275" t="str">
        <f ca="1">IF(A113&lt;=$B$5, Data!O114,"")</f>
        <v/>
      </c>
      <c r="H113" s="118" t="str">
        <f ca="1">IF(A113&lt;=$B$5,Data!P114,"")</f>
        <v/>
      </c>
      <c r="J113" s="1" t="str">
        <f ca="1">IF(A113&lt;=$B$5,Data!E114,"")</f>
        <v/>
      </c>
      <c r="K113" s="1" t="str">
        <f ca="1">IF(A113&lt;=$B$5,Data!B114,"")</f>
        <v/>
      </c>
      <c r="L113" s="1" t="str">
        <f ca="1">IF(A113&lt;=$B$5,Data!C114,"")</f>
        <v/>
      </c>
      <c r="N113" s="120" t="str">
        <f ca="1">IF(A112&lt;=$N$7,Data!G113,"")</f>
        <v/>
      </c>
      <c r="P113" s="1" t="str">
        <f ca="1">IF(A113&lt;=$P$6,Data!D114,"")</f>
        <v/>
      </c>
      <c r="U113" s="1">
        <f t="shared" si="14"/>
        <v>107</v>
      </c>
      <c r="V113" s="61">
        <f ca="1"/>
        <v>0.87001361056090987</v>
      </c>
      <c r="W113" s="119">
        <f t="shared" ca="1" si="11"/>
        <v>0.87001361056090987</v>
      </c>
      <c r="X113" s="119"/>
      <c r="Y113" s="314">
        <f t="shared" si="15"/>
        <v>107</v>
      </c>
      <c r="Z113" s="318" t="str">
        <f ca="1">IF(A113&lt;=$B$5, OldData!O114,"")</f>
        <v/>
      </c>
      <c r="AA113" s="318" t="str">
        <f ca="1">IF(A113&lt;=$B$5,OldData!E114,"")</f>
        <v/>
      </c>
      <c r="AB113" s="319" t="str">
        <f ca="1">IF(A113&lt;=$B$5,OldData!B114,"")</f>
        <v/>
      </c>
      <c r="AD113" s="1">
        <f t="shared" si="12"/>
        <v>108</v>
      </c>
      <c r="AE113" s="311">
        <f ca="1"/>
        <v>0</v>
      </c>
      <c r="AF113" s="141"/>
      <c r="AG113" s="141"/>
      <c r="AH113" s="142"/>
      <c r="AI113" s="66"/>
      <c r="AL113" s="357"/>
      <c r="AM113" s="68"/>
      <c r="AN113" s="68"/>
      <c r="AO113" s="53"/>
      <c r="AP113" s="356"/>
    </row>
    <row r="114" spans="1:42">
      <c r="A114" s="73">
        <f t="shared" si="13"/>
        <v>108</v>
      </c>
      <c r="B114" s="1" t="str">
        <f ca="1">IF(A114&lt;=$B$5,Data!L115,"")</f>
        <v/>
      </c>
      <c r="C114" s="1" t="str">
        <f ca="1">IF(A114&lt;=$B$5,DayInfo!F112,"")</f>
        <v/>
      </c>
      <c r="G114" s="275" t="str">
        <f ca="1">IF(A114&lt;=$B$5, Data!O115,"")</f>
        <v/>
      </c>
      <c r="H114" s="118" t="str">
        <f ca="1">IF(A114&lt;=$B$5,Data!P115,"")</f>
        <v/>
      </c>
      <c r="J114" s="1" t="str">
        <f ca="1">IF(A114&lt;=$B$5,Data!E115,"")</f>
        <v/>
      </c>
      <c r="K114" s="1" t="str">
        <f ca="1">IF(A114&lt;=$B$5,Data!B115,"")</f>
        <v/>
      </c>
      <c r="L114" s="1" t="str">
        <f ca="1">IF(A114&lt;=$B$5,Data!C115,"")</f>
        <v/>
      </c>
      <c r="N114" s="120" t="str">
        <f ca="1">IF(A113&lt;=$N$7,Data!G114,"")</f>
        <v/>
      </c>
      <c r="P114" s="1" t="str">
        <f ca="1">IF(A114&lt;=$P$6,Data!D115,"")</f>
        <v/>
      </c>
      <c r="U114" s="1">
        <f t="shared" si="14"/>
        <v>108</v>
      </c>
      <c r="V114" s="61">
        <f ca="1"/>
        <v>0.8586986372337867</v>
      </c>
      <c r="W114" s="119">
        <f t="shared" ca="1" si="11"/>
        <v>0.8586986372337867</v>
      </c>
      <c r="X114" s="119"/>
      <c r="Y114" s="314">
        <f t="shared" si="15"/>
        <v>108</v>
      </c>
      <c r="Z114" s="318" t="str">
        <f ca="1">IF(A114&lt;=$B$5, OldData!O115,"")</f>
        <v/>
      </c>
      <c r="AA114" s="318" t="str">
        <f ca="1">IF(A114&lt;=$B$5,OldData!E115,"")</f>
        <v/>
      </c>
      <c r="AB114" s="319" t="str">
        <f ca="1">IF(A114&lt;=$B$5,OldData!B115,"")</f>
        <v/>
      </c>
      <c r="AD114" s="1">
        <f t="shared" si="12"/>
        <v>109</v>
      </c>
      <c r="AE114" s="311">
        <f ca="1"/>
        <v>0</v>
      </c>
      <c r="AF114" s="141"/>
      <c r="AG114" s="141"/>
      <c r="AH114" s="142"/>
      <c r="AI114" s="66"/>
      <c r="AL114" s="357"/>
      <c r="AM114" s="68"/>
      <c r="AN114" s="68"/>
      <c r="AO114" s="53"/>
      <c r="AP114" s="356"/>
    </row>
    <row r="115" spans="1:42">
      <c r="A115" s="73">
        <f t="shared" si="13"/>
        <v>109</v>
      </c>
      <c r="B115" s="1" t="str">
        <f ca="1">IF(A115&lt;=$B$5,Data!L116,"")</f>
        <v/>
      </c>
      <c r="C115" s="1" t="str">
        <f ca="1">IF(A115&lt;=$B$5,DayInfo!F113,"")</f>
        <v/>
      </c>
      <c r="G115" s="275" t="str">
        <f ca="1">IF(A115&lt;=$B$5, Data!O116,"")</f>
        <v/>
      </c>
      <c r="H115" s="118" t="str">
        <f ca="1">IF(A115&lt;=$B$5,Data!P116,"")</f>
        <v/>
      </c>
      <c r="J115" s="1" t="str">
        <f ca="1">IF(A115&lt;=$B$5,Data!E116,"")</f>
        <v/>
      </c>
      <c r="K115" s="1" t="str">
        <f ca="1">IF(A115&lt;=$B$5,Data!B116,"")</f>
        <v/>
      </c>
      <c r="L115" s="1" t="str">
        <f ca="1">IF(A115&lt;=$B$5,Data!C116,"")</f>
        <v/>
      </c>
      <c r="N115" s="120" t="str">
        <f ca="1">IF(A114&lt;=$N$7,Data!G115,"")</f>
        <v/>
      </c>
      <c r="P115" s="1" t="str">
        <f ca="1">IF(A115&lt;=$P$6,Data!D116,"")</f>
        <v/>
      </c>
      <c r="U115" s="1">
        <f t="shared" si="14"/>
        <v>109</v>
      </c>
      <c r="V115" s="61">
        <f ca="1"/>
        <v>0.85409539061706241</v>
      </c>
      <c r="W115" s="119">
        <f t="shared" ca="1" si="11"/>
        <v>0.85409539061706241</v>
      </c>
      <c r="X115" s="119"/>
      <c r="Y115" s="314">
        <f t="shared" si="15"/>
        <v>109</v>
      </c>
      <c r="Z115" s="318" t="str">
        <f ca="1">IF(A115&lt;=$B$5, OldData!O116,"")</f>
        <v/>
      </c>
      <c r="AA115" s="318" t="str">
        <f ca="1">IF(A115&lt;=$B$5,OldData!E116,"")</f>
        <v/>
      </c>
      <c r="AB115" s="319" t="str">
        <f ca="1">IF(A115&lt;=$B$5,OldData!B116,"")</f>
        <v/>
      </c>
      <c r="AD115" s="1">
        <f t="shared" si="12"/>
        <v>110</v>
      </c>
      <c r="AE115" s="311">
        <f ca="1"/>
        <v>0</v>
      </c>
      <c r="AF115" s="141"/>
      <c r="AG115" s="141"/>
      <c r="AH115" s="142"/>
      <c r="AI115" s="66"/>
      <c r="AL115" s="357"/>
      <c r="AM115" s="68"/>
      <c r="AN115" s="68"/>
      <c r="AO115" s="53"/>
      <c r="AP115" s="356"/>
    </row>
    <row r="116" spans="1:42">
      <c r="A116" s="73">
        <f t="shared" si="13"/>
        <v>110</v>
      </c>
      <c r="B116" s="1" t="str">
        <f ca="1">IF(A116&lt;=$B$5,Data!L117,"")</f>
        <v/>
      </c>
      <c r="C116" s="1" t="str">
        <f ca="1">IF(A116&lt;=$B$5,DayInfo!F114,"")</f>
        <v/>
      </c>
      <c r="G116" s="275" t="str">
        <f ca="1">IF(A116&lt;=$B$5, Data!O117,"")</f>
        <v/>
      </c>
      <c r="H116" s="118" t="str">
        <f ca="1">IF(A116&lt;=$B$5,Data!P117,"")</f>
        <v/>
      </c>
      <c r="J116" s="1" t="str">
        <f ca="1">IF(A116&lt;=$B$5,Data!E117,"")</f>
        <v/>
      </c>
      <c r="K116" s="1" t="str">
        <f ca="1">IF(A116&lt;=$B$5,Data!B117,"")</f>
        <v/>
      </c>
      <c r="L116" s="1" t="str">
        <f ca="1">IF(A116&lt;=$B$5,Data!C117,"")</f>
        <v/>
      </c>
      <c r="N116" s="120" t="str">
        <f ca="1">IF(A115&lt;=$N$7,Data!G116,"")</f>
        <v/>
      </c>
      <c r="P116" s="1" t="str">
        <f ca="1">IF(A116&lt;=$P$6,Data!D117,"")</f>
        <v/>
      </c>
      <c r="U116" s="1">
        <f t="shared" si="14"/>
        <v>110</v>
      </c>
      <c r="V116" s="61">
        <f ca="1"/>
        <v>0.93680897230708571</v>
      </c>
      <c r="W116" s="119">
        <f t="shared" ca="1" si="11"/>
        <v>0.93680897230708571</v>
      </c>
      <c r="X116" s="119"/>
      <c r="Y116" s="314">
        <f t="shared" si="15"/>
        <v>110</v>
      </c>
      <c r="Z116" s="318" t="str">
        <f ca="1">IF(A116&lt;=$B$5, OldData!O117,"")</f>
        <v/>
      </c>
      <c r="AA116" s="318" t="str">
        <f ca="1">IF(A116&lt;=$B$5,OldData!E117,"")</f>
        <v/>
      </c>
      <c r="AB116" s="319" t="str">
        <f ca="1">IF(A116&lt;=$B$5,OldData!B117,"")</f>
        <v/>
      </c>
      <c r="AD116" s="1">
        <f t="shared" si="12"/>
        <v>111</v>
      </c>
      <c r="AE116" s="308">
        <f ca="1"/>
        <v>0</v>
      </c>
      <c r="AF116" s="141"/>
      <c r="AG116" s="141"/>
      <c r="AH116" s="142"/>
      <c r="AI116" s="66"/>
      <c r="AL116" s="357"/>
      <c r="AM116" s="68"/>
      <c r="AN116" s="68"/>
      <c r="AO116" s="53"/>
      <c r="AP116" s="356"/>
    </row>
    <row r="117" spans="1:42">
      <c r="A117" s="73">
        <f t="shared" si="13"/>
        <v>111</v>
      </c>
      <c r="B117" s="1" t="str">
        <f ca="1">IF(A117&lt;=$B$5,Data!L118,"")</f>
        <v/>
      </c>
      <c r="C117" s="1" t="str">
        <f ca="1">IF(A117&lt;=$B$5,DayInfo!F115,"")</f>
        <v/>
      </c>
      <c r="G117" s="275" t="str">
        <f ca="1">IF(A117&lt;=$B$5, Data!O118,"")</f>
        <v/>
      </c>
      <c r="H117" s="118" t="str">
        <f ca="1">IF(A117&lt;=$B$5,Data!P118,"")</f>
        <v/>
      </c>
      <c r="J117" s="1" t="str">
        <f ca="1">IF(A117&lt;=$B$5,Data!E118,"")</f>
        <v/>
      </c>
      <c r="K117" s="1" t="str">
        <f ca="1">IF(A117&lt;=$B$5,Data!B118,"")</f>
        <v/>
      </c>
      <c r="L117" s="1" t="str">
        <f ca="1">IF(A117&lt;=$B$5,Data!C118,"")</f>
        <v/>
      </c>
      <c r="N117" s="120" t="str">
        <f ca="1">IF(A116&lt;=$N$7,Data!G117,"")</f>
        <v/>
      </c>
      <c r="P117" s="1" t="str">
        <f ca="1">IF(A117&lt;=$P$6,Data!D118,"")</f>
        <v/>
      </c>
      <c r="U117" s="1">
        <f t="shared" si="14"/>
        <v>111</v>
      </c>
      <c r="V117" s="61">
        <f ca="1"/>
        <v>1.1543365178491491</v>
      </c>
      <c r="W117" s="119">
        <f t="shared" ca="1" si="11"/>
        <v>1.1543365178491491</v>
      </c>
      <c r="X117" s="119"/>
      <c r="Y117" s="314">
        <f t="shared" si="15"/>
        <v>111</v>
      </c>
      <c r="Z117" s="318" t="str">
        <f ca="1">IF(A117&lt;=$B$5, OldData!O118,"")</f>
        <v/>
      </c>
      <c r="AA117" s="318" t="str">
        <f ca="1">IF(A117&lt;=$B$5,OldData!E118,"")</f>
        <v/>
      </c>
      <c r="AB117" s="319" t="str">
        <f ca="1">IF(A117&lt;=$B$5,OldData!B118,"")</f>
        <v/>
      </c>
      <c r="AD117" s="1">
        <f t="shared" si="12"/>
        <v>112</v>
      </c>
      <c r="AE117" s="308">
        <f ca="1"/>
        <v>261.91322967202916</v>
      </c>
      <c r="AF117" s="141"/>
      <c r="AG117" s="141"/>
      <c r="AH117" s="142"/>
      <c r="AI117" s="66"/>
      <c r="AL117" s="357"/>
      <c r="AM117" s="68"/>
      <c r="AN117" s="68"/>
      <c r="AO117" s="53"/>
      <c r="AP117" s="356"/>
    </row>
    <row r="118" spans="1:42">
      <c r="A118" s="73">
        <f t="shared" si="13"/>
        <v>112</v>
      </c>
      <c r="B118" s="1" t="str">
        <f ca="1">IF(A118&lt;=$B$5,Data!L119,"")</f>
        <v/>
      </c>
      <c r="C118" s="1" t="str">
        <f ca="1">IF(A118&lt;=$B$5,DayInfo!F116,"")</f>
        <v/>
      </c>
      <c r="G118" s="275" t="str">
        <f ca="1">IF(A118&lt;=$B$5, Data!O119,"")</f>
        <v/>
      </c>
      <c r="H118" s="118" t="str">
        <f ca="1">IF(A118&lt;=$B$5,Data!P119,"")</f>
        <v/>
      </c>
      <c r="J118" s="1" t="str">
        <f ca="1">IF(A118&lt;=$B$5,Data!E119,"")</f>
        <v/>
      </c>
      <c r="K118" s="1" t="str">
        <f ca="1">IF(A118&lt;=$B$5,Data!B119,"")</f>
        <v/>
      </c>
      <c r="L118" s="1" t="str">
        <f ca="1">IF(A118&lt;=$B$5,Data!C119,"")</f>
        <v/>
      </c>
      <c r="N118" s="120" t="str">
        <f ca="1">IF(A117&lt;=$N$7,Data!G118,"")</f>
        <v/>
      </c>
      <c r="P118" s="1" t="str">
        <f ca="1">IF(A118&lt;=$P$6,Data!D119,"")</f>
        <v/>
      </c>
      <c r="U118" s="1">
        <f t="shared" si="14"/>
        <v>112</v>
      </c>
      <c r="V118" s="61">
        <f ca="1"/>
        <v>0.98358182079729883</v>
      </c>
      <c r="W118" s="119">
        <f t="shared" ca="1" si="11"/>
        <v>0.98358182079729883</v>
      </c>
      <c r="X118" s="119"/>
      <c r="Y118" s="314">
        <f t="shared" si="15"/>
        <v>112</v>
      </c>
      <c r="Z118" s="318" t="str">
        <f ca="1">IF(A118&lt;=$B$5, OldData!O119,"")</f>
        <v/>
      </c>
      <c r="AA118" s="318" t="str">
        <f ca="1">IF(A118&lt;=$B$5,OldData!E119,"")</f>
        <v/>
      </c>
      <c r="AB118" s="319" t="str">
        <f ca="1">IF(A118&lt;=$B$5,OldData!B119,"")</f>
        <v/>
      </c>
      <c r="AD118" s="1">
        <f t="shared" si="12"/>
        <v>113</v>
      </c>
      <c r="AE118" s="308">
        <f ca="1"/>
        <v>510.70336629739575</v>
      </c>
      <c r="AF118" s="141"/>
      <c r="AG118" s="141"/>
      <c r="AH118" s="142"/>
      <c r="AI118" s="66"/>
      <c r="AL118" s="357"/>
      <c r="AM118" s="68"/>
      <c r="AN118" s="68"/>
      <c r="AO118" s="53"/>
      <c r="AP118" s="356"/>
    </row>
    <row r="119" spans="1:42">
      <c r="A119" s="73">
        <f t="shared" si="13"/>
        <v>113</v>
      </c>
      <c r="B119" s="1" t="str">
        <f ca="1">IF(A119&lt;=$B$5,Data!L120,"")</f>
        <v/>
      </c>
      <c r="C119" s="1" t="str">
        <f ca="1">IF(A119&lt;=$B$5,DayInfo!F117,"")</f>
        <v/>
      </c>
      <c r="G119" s="275" t="str">
        <f ca="1">IF(A119&lt;=$B$5, Data!O120,"")</f>
        <v/>
      </c>
      <c r="H119" s="118" t="str">
        <f ca="1">IF(A119&lt;=$B$5,Data!P120,"")</f>
        <v/>
      </c>
      <c r="J119" s="1" t="str">
        <f ca="1">IF(A119&lt;=$B$5,Data!E120,"")</f>
        <v/>
      </c>
      <c r="K119" s="1" t="str">
        <f ca="1">IF(A119&lt;=$B$5,Data!B120,"")</f>
        <v/>
      </c>
      <c r="L119" s="1" t="str">
        <f ca="1">IF(A119&lt;=$B$5,Data!C120,"")</f>
        <v/>
      </c>
      <c r="N119" s="120" t="str">
        <f ca="1">IF(A118&lt;=$N$7,Data!G119,"")</f>
        <v/>
      </c>
      <c r="P119" s="1" t="str">
        <f ca="1">IF(A119&lt;=$P$6,Data!D120,"")</f>
        <v/>
      </c>
      <c r="U119" s="1">
        <f t="shared" si="14"/>
        <v>113</v>
      </c>
      <c r="V119" s="61">
        <f ca="1"/>
        <v>1.7959999999999998</v>
      </c>
      <c r="W119" s="119">
        <f t="shared" ca="1" si="11"/>
        <v>1.7959999999999998</v>
      </c>
      <c r="X119" s="119"/>
      <c r="Y119" s="314">
        <f t="shared" si="15"/>
        <v>113</v>
      </c>
      <c r="Z119" s="318" t="str">
        <f ca="1">IF(A119&lt;=$B$5, OldData!O120,"")</f>
        <v/>
      </c>
      <c r="AA119" s="318" t="str">
        <f ca="1">IF(A119&lt;=$B$5,OldData!E120,"")</f>
        <v/>
      </c>
      <c r="AB119" s="319" t="str">
        <f ca="1">IF(A119&lt;=$B$5,OldData!B120,"")</f>
        <v/>
      </c>
      <c r="AD119" s="1">
        <f t="shared" si="12"/>
        <v>114</v>
      </c>
      <c r="AE119" s="308">
        <f ca="1"/>
        <v>0</v>
      </c>
      <c r="AF119" s="141"/>
      <c r="AG119" s="141"/>
      <c r="AH119" s="142"/>
      <c r="AI119" s="66"/>
      <c r="AL119" s="357"/>
      <c r="AM119" s="68"/>
      <c r="AN119" s="68"/>
      <c r="AO119" s="53"/>
      <c r="AP119" s="356"/>
    </row>
    <row r="120" spans="1:42">
      <c r="A120" s="73">
        <f t="shared" si="13"/>
        <v>114</v>
      </c>
      <c r="B120" s="1" t="str">
        <f ca="1">IF(A120&lt;=$B$5,Data!L121,"")</f>
        <v/>
      </c>
      <c r="C120" s="1" t="str">
        <f ca="1">IF(A120&lt;=$B$5,DayInfo!F118,"")</f>
        <v/>
      </c>
      <c r="G120" s="275" t="str">
        <f ca="1">IF(A120&lt;=$B$5, Data!O121,"")</f>
        <v/>
      </c>
      <c r="H120" s="118" t="str">
        <f ca="1">IF(A120&lt;=$B$5,Data!P121,"")</f>
        <v/>
      </c>
      <c r="J120" s="1" t="str">
        <f ca="1">IF(A120&lt;=$B$5,Data!E121,"")</f>
        <v/>
      </c>
      <c r="K120" s="1" t="str">
        <f ca="1">IF(A120&lt;=$B$5,Data!B121,"")</f>
        <v/>
      </c>
      <c r="L120" s="1" t="str">
        <f ca="1">IF(A120&lt;=$B$5,Data!C121,"")</f>
        <v/>
      </c>
      <c r="N120" s="120" t="str">
        <f ca="1">IF(A119&lt;=$N$7,Data!G120,"")</f>
        <v/>
      </c>
      <c r="P120" s="1" t="str">
        <f ca="1">IF(A120&lt;=$P$6,Data!D121,"")</f>
        <v/>
      </c>
      <c r="U120" s="1">
        <f t="shared" si="14"/>
        <v>114</v>
      </c>
      <c r="V120" s="61">
        <f ca="1"/>
        <v>1.1358999999999999</v>
      </c>
      <c r="W120" s="119">
        <f t="shared" ca="1" si="11"/>
        <v>1.1358999999999999</v>
      </c>
      <c r="X120" s="119"/>
      <c r="Y120" s="314">
        <f t="shared" si="15"/>
        <v>114</v>
      </c>
      <c r="Z120" s="318" t="str">
        <f ca="1">IF(A120&lt;=$B$5, OldData!O121,"")</f>
        <v/>
      </c>
      <c r="AA120" s="318" t="str">
        <f ca="1">IF(A120&lt;=$B$5,OldData!E121,"")</f>
        <v/>
      </c>
      <c r="AB120" s="319" t="str">
        <f ca="1">IF(A120&lt;=$B$5,OldData!B121,"")</f>
        <v/>
      </c>
      <c r="AD120" s="1">
        <f t="shared" si="12"/>
        <v>115</v>
      </c>
      <c r="AE120" s="308">
        <f ca="1"/>
        <v>172.64860534197518</v>
      </c>
      <c r="AF120" s="141"/>
      <c r="AG120" s="141"/>
      <c r="AH120" s="142"/>
      <c r="AI120" s="66"/>
      <c r="AL120" s="357"/>
      <c r="AM120" s="68"/>
      <c r="AN120" s="68"/>
      <c r="AO120" s="53"/>
      <c r="AP120" s="356"/>
    </row>
    <row r="121" spans="1:42">
      <c r="A121" s="73">
        <f t="shared" si="13"/>
        <v>115</v>
      </c>
      <c r="B121" s="1" t="str">
        <f ca="1">IF(A121&lt;=$B$5,Data!L122,"")</f>
        <v/>
      </c>
      <c r="C121" s="1" t="str">
        <f ca="1">IF(A121&lt;=$B$5,DayInfo!F119,"")</f>
        <v/>
      </c>
      <c r="G121" s="275" t="str">
        <f ca="1">IF(A121&lt;=$B$5, Data!O122,"")</f>
        <v/>
      </c>
      <c r="H121" s="118" t="str">
        <f ca="1">IF(A121&lt;=$B$5,Data!P122,"")</f>
        <v/>
      </c>
      <c r="J121" s="1" t="str">
        <f ca="1">IF(A121&lt;=$B$5,Data!E122,"")</f>
        <v/>
      </c>
      <c r="K121" s="1" t="str">
        <f ca="1">IF(A121&lt;=$B$5,Data!B122,"")</f>
        <v/>
      </c>
      <c r="L121" s="1" t="str">
        <f ca="1">IF(A121&lt;=$B$5,Data!C122,"")</f>
        <v/>
      </c>
      <c r="N121" s="122" t="str">
        <f ca="1">IF(A120&lt;=$N$7,Data!G121,"")</f>
        <v/>
      </c>
      <c r="P121" s="1" t="str">
        <f ca="1">IF(A121&lt;=$P$6,Data!D122,"")</f>
        <v/>
      </c>
      <c r="U121" s="1">
        <f t="shared" si="14"/>
        <v>115</v>
      </c>
      <c r="V121" s="61">
        <f ca="1"/>
        <v>1.1898</v>
      </c>
      <c r="W121" s="119">
        <f t="shared" ca="1" si="11"/>
        <v>1.1898</v>
      </c>
      <c r="X121" s="119"/>
      <c r="Y121" s="314">
        <f t="shared" si="15"/>
        <v>115</v>
      </c>
      <c r="Z121" s="318" t="str">
        <f ca="1">IF(A121&lt;=$B$5, OldData!O122,"")</f>
        <v/>
      </c>
      <c r="AA121" s="318" t="str">
        <f ca="1">IF(A121&lt;=$B$5,OldData!E122,"")</f>
        <v/>
      </c>
      <c r="AB121" s="319" t="str">
        <f ca="1">IF(A121&lt;=$B$5,OldData!B122,"")</f>
        <v/>
      </c>
      <c r="AD121" s="1">
        <f t="shared" si="12"/>
        <v>116</v>
      </c>
      <c r="AE121" s="308">
        <f ca="1"/>
        <v>12.025468391982917</v>
      </c>
      <c r="AF121" s="141"/>
      <c r="AG121" s="141"/>
      <c r="AH121" s="142"/>
      <c r="AI121" s="66"/>
      <c r="AL121" s="357"/>
      <c r="AM121" s="68"/>
      <c r="AN121" s="68"/>
      <c r="AO121" s="53"/>
      <c r="AP121" s="356"/>
    </row>
    <row r="122" spans="1:42">
      <c r="A122" s="73">
        <f t="shared" si="13"/>
        <v>116</v>
      </c>
      <c r="B122" s="1" t="str">
        <f ca="1">IF(A122&lt;=$B$5,Data!L123,"")</f>
        <v/>
      </c>
      <c r="C122" s="1" t="str">
        <f ca="1">IF(A122&lt;=$B$5,DayInfo!F120,"")</f>
        <v/>
      </c>
      <c r="G122" s="275" t="str">
        <f ca="1">IF(A122&lt;=$B$5, Data!O123,"")</f>
        <v/>
      </c>
      <c r="H122" s="118" t="str">
        <f ca="1">IF(A122&lt;=$B$5,Data!P123,"")</f>
        <v/>
      </c>
      <c r="J122" s="1" t="str">
        <f ca="1">IF(A122&lt;=$B$5,Data!E123,"")</f>
        <v/>
      </c>
      <c r="K122" s="1" t="str">
        <f ca="1">IF(A122&lt;=$B$5,Data!B123,"")</f>
        <v/>
      </c>
      <c r="L122" s="1" t="str">
        <f ca="1">IF(A122&lt;=$B$5,Data!C123,"")</f>
        <v/>
      </c>
      <c r="N122" s="122" t="str">
        <f ca="1">IF(A121&lt;=$N$7,Data!G122,"")</f>
        <v/>
      </c>
      <c r="P122" s="1" t="str">
        <f ca="1">IF(A122&lt;=$P$6,Data!D123,"")</f>
        <v/>
      </c>
      <c r="U122" s="1">
        <f t="shared" si="14"/>
        <v>116</v>
      </c>
      <c r="V122" s="61">
        <f ca="1"/>
        <v>1.1861999999999999</v>
      </c>
      <c r="W122" s="119">
        <f t="shared" ca="1" si="11"/>
        <v>1.1861999999999999</v>
      </c>
      <c r="X122" s="119"/>
      <c r="Y122" s="314">
        <f t="shared" si="15"/>
        <v>116</v>
      </c>
      <c r="Z122" s="318" t="str">
        <f ca="1">IF(A122&lt;=$B$5, OldData!O123,"")</f>
        <v/>
      </c>
      <c r="AA122" s="318" t="str">
        <f ca="1">IF(A122&lt;=$B$5,OldData!E123,"")</f>
        <v/>
      </c>
      <c r="AB122" s="319" t="str">
        <f ca="1">IF(A122&lt;=$B$5,OldData!B123,"")</f>
        <v/>
      </c>
      <c r="AD122" s="1">
        <f t="shared" si="12"/>
        <v>117</v>
      </c>
      <c r="AE122" s="308">
        <f ca="1"/>
        <v>1.7403746002018381</v>
      </c>
      <c r="AF122" s="141"/>
      <c r="AG122" s="141"/>
      <c r="AH122" s="142"/>
      <c r="AI122" s="66"/>
      <c r="AL122" s="357"/>
      <c r="AM122" s="68"/>
      <c r="AN122" s="68"/>
      <c r="AO122" s="53"/>
      <c r="AP122" s="356"/>
    </row>
    <row r="123" spans="1:42">
      <c r="A123" s="73">
        <f t="shared" si="13"/>
        <v>117</v>
      </c>
      <c r="B123" s="1" t="str">
        <f ca="1">IF(A123&lt;=$B$5,Data!L124,"")</f>
        <v/>
      </c>
      <c r="C123" s="1" t="str">
        <f ca="1">IF(A123&lt;=$B$5,DayInfo!F121,"")</f>
        <v/>
      </c>
      <c r="G123" s="275" t="str">
        <f ca="1">IF(A123&lt;=$B$5, Data!O124,"")</f>
        <v/>
      </c>
      <c r="H123" s="118" t="str">
        <f ca="1">IF(A123&lt;=$B$5,Data!P124,"")</f>
        <v/>
      </c>
      <c r="J123" s="1" t="str">
        <f ca="1">IF(A123&lt;=$B$5,Data!E124,"")</f>
        <v/>
      </c>
      <c r="K123" s="1" t="str">
        <f ca="1">IF(A123&lt;=$B$5,Data!B124,"")</f>
        <v/>
      </c>
      <c r="L123" s="1" t="str">
        <f ca="1">IF(A123&lt;=$B$5,Data!C124,"")</f>
        <v/>
      </c>
      <c r="N123" s="122" t="str">
        <f ca="1">IF(A122&lt;=$N$7,Data!G123,"")</f>
        <v/>
      </c>
      <c r="P123" s="1" t="str">
        <f ca="1">IF(A123&lt;=$P$6,Data!D124,"")</f>
        <v/>
      </c>
      <c r="U123" s="1">
        <f t="shared" si="14"/>
        <v>117</v>
      </c>
      <c r="V123" s="61">
        <f ca="1"/>
        <v>1.1653</v>
      </c>
      <c r="W123" s="119">
        <f t="shared" ca="1" si="11"/>
        <v>1.1653</v>
      </c>
      <c r="X123" s="119"/>
      <c r="Y123" s="314">
        <f t="shared" si="15"/>
        <v>117</v>
      </c>
      <c r="Z123" s="318" t="str">
        <f ca="1">IF(A123&lt;=$B$5, OldData!O124,"")</f>
        <v/>
      </c>
      <c r="AA123" s="318" t="str">
        <f ca="1">IF(A123&lt;=$B$5,OldData!E124,"")</f>
        <v/>
      </c>
      <c r="AB123" s="319" t="str">
        <f ca="1">IF(A123&lt;=$B$5,OldData!B124,"")</f>
        <v/>
      </c>
      <c r="AD123" s="1">
        <f t="shared" si="12"/>
        <v>118</v>
      </c>
      <c r="AE123" s="308">
        <f ca="1"/>
        <v>1.8460594517731392</v>
      </c>
      <c r="AF123" s="141"/>
      <c r="AG123" s="141"/>
      <c r="AH123" s="142"/>
      <c r="AI123" s="66"/>
      <c r="AL123" s="357"/>
      <c r="AM123" s="68"/>
      <c r="AN123" s="68"/>
      <c r="AO123" s="53"/>
      <c r="AP123" s="356"/>
    </row>
    <row r="124" spans="1:42">
      <c r="A124" s="73">
        <f t="shared" si="13"/>
        <v>118</v>
      </c>
      <c r="B124" s="1" t="str">
        <f ca="1">IF(A124&lt;=$B$5,Data!L125,"")</f>
        <v/>
      </c>
      <c r="C124" s="1" t="str">
        <f ca="1">IF(A124&lt;=$B$5,DayInfo!F122,"")</f>
        <v/>
      </c>
      <c r="G124" s="275" t="str">
        <f ca="1">IF(A124&lt;=$B$5, Data!O125,"")</f>
        <v/>
      </c>
      <c r="H124" s="118" t="str">
        <f ca="1">IF(A124&lt;=$B$5,Data!P125,"")</f>
        <v/>
      </c>
      <c r="J124" s="1" t="str">
        <f ca="1">IF(A124&lt;=$B$5,Data!E125,"")</f>
        <v/>
      </c>
      <c r="K124" s="1" t="str">
        <f ca="1">IF(A124&lt;=$B$5,Data!B125,"")</f>
        <v/>
      </c>
      <c r="L124" s="1" t="str">
        <f ca="1">IF(A124&lt;=$B$5,Data!C125,"")</f>
        <v/>
      </c>
      <c r="N124" s="122" t="str">
        <f ca="1">IF(A123&lt;=$N$7,Data!G124,"")</f>
        <v/>
      </c>
      <c r="P124" s="1" t="str">
        <f ca="1">IF(A124&lt;=$P$6,Data!D125,"")</f>
        <v/>
      </c>
      <c r="U124" s="1">
        <f t="shared" si="14"/>
        <v>118</v>
      </c>
      <c r="V124" s="61">
        <f ca="1"/>
        <v>0.89039999999999997</v>
      </c>
      <c r="W124" s="119">
        <f t="shared" ca="1" si="11"/>
        <v>0.89039999999999997</v>
      </c>
      <c r="X124" s="119"/>
      <c r="Y124" s="314">
        <f t="shared" si="15"/>
        <v>118</v>
      </c>
      <c r="Z124" s="318" t="str">
        <f ca="1">IF(A124&lt;=$B$5, OldData!O125,"")</f>
        <v/>
      </c>
      <c r="AA124" s="318" t="str">
        <f ca="1">IF(A124&lt;=$B$5,OldData!E125,"")</f>
        <v/>
      </c>
      <c r="AB124" s="319" t="str">
        <f ca="1">IF(A124&lt;=$B$5,OldData!B125,"")</f>
        <v/>
      </c>
      <c r="AD124" s="1">
        <f t="shared" si="12"/>
        <v>119</v>
      </c>
      <c r="AE124" s="308">
        <f ca="1"/>
        <v>175.58393869159974</v>
      </c>
      <c r="AF124" s="141"/>
      <c r="AG124" s="141"/>
      <c r="AH124" s="142"/>
      <c r="AI124" s="66"/>
      <c r="AL124" s="357"/>
      <c r="AM124" s="68"/>
      <c r="AN124" s="68"/>
      <c r="AO124" s="53"/>
      <c r="AP124" s="356"/>
    </row>
    <row r="125" spans="1:42">
      <c r="A125" s="73">
        <f t="shared" si="13"/>
        <v>119</v>
      </c>
      <c r="B125" s="1" t="str">
        <f ca="1">IF(A125&lt;=$B$5,Data!L126,"")</f>
        <v/>
      </c>
      <c r="C125" s="1" t="str">
        <f ca="1">IF(A125&lt;=$B$5,DayInfo!F123,"")</f>
        <v/>
      </c>
      <c r="G125" s="275" t="str">
        <f ca="1">IF(A125&lt;=$B$5, Data!O126,"")</f>
        <v/>
      </c>
      <c r="H125" s="118" t="str">
        <f ca="1">IF(A125&lt;=$B$5,Data!P126,"")</f>
        <v/>
      </c>
      <c r="J125" s="1" t="str">
        <f ca="1">IF(A125&lt;=$B$5,Data!E126,"")</f>
        <v/>
      </c>
      <c r="K125" s="1" t="str">
        <f ca="1">IF(A125&lt;=$B$5,Data!B126,"")</f>
        <v/>
      </c>
      <c r="L125" s="1" t="str">
        <f ca="1">IF(A125&lt;=$B$5,Data!C126,"")</f>
        <v/>
      </c>
      <c r="N125" s="122" t="str">
        <f ca="1">IF(A124&lt;=$N$7,Data!G125,"")</f>
        <v/>
      </c>
      <c r="P125" s="1" t="str">
        <f ca="1">IF(A125&lt;=$P$6,Data!D126,"")</f>
        <v/>
      </c>
      <c r="U125" s="1">
        <f t="shared" si="14"/>
        <v>119</v>
      </c>
      <c r="V125" s="61">
        <f ca="1"/>
        <v>0.86480000000000001</v>
      </c>
      <c r="W125" s="119">
        <f t="shared" ca="1" si="11"/>
        <v>0.86480000000000001</v>
      </c>
      <c r="X125" s="119"/>
      <c r="Y125" s="314">
        <f t="shared" si="15"/>
        <v>119</v>
      </c>
      <c r="Z125" s="318" t="str">
        <f ca="1">IF(A125&lt;=$B$5, OldData!O126,"")</f>
        <v/>
      </c>
      <c r="AA125" s="318" t="str">
        <f ca="1">IF(A125&lt;=$B$5,OldData!E126,"")</f>
        <v/>
      </c>
      <c r="AB125" s="319" t="str">
        <f ca="1">IF(A125&lt;=$B$5,OldData!B126,"")</f>
        <v/>
      </c>
      <c r="AD125" s="1">
        <f t="shared" si="12"/>
        <v>120</v>
      </c>
      <c r="AE125" s="308">
        <f ca="1"/>
        <v>339.30776161192449</v>
      </c>
      <c r="AF125" s="141"/>
      <c r="AG125" s="141"/>
      <c r="AH125" s="142"/>
      <c r="AI125" s="66"/>
      <c r="AL125" s="357"/>
      <c r="AM125" s="68"/>
      <c r="AN125" s="68"/>
      <c r="AO125" s="53"/>
      <c r="AP125" s="356"/>
    </row>
    <row r="126" spans="1:42">
      <c r="A126" s="73">
        <f t="shared" si="13"/>
        <v>120</v>
      </c>
      <c r="B126" s="1" t="str">
        <f ca="1">IF(A126&lt;=$B$5,Data!L127,"")</f>
        <v/>
      </c>
      <c r="C126" s="1" t="str">
        <f ca="1">IF(A126&lt;=$B$5,DayInfo!F124,"")</f>
        <v/>
      </c>
      <c r="G126" s="275" t="str">
        <f ca="1">IF(A126&lt;=$B$5, Data!O127,"")</f>
        <v/>
      </c>
      <c r="H126" s="118" t="str">
        <f ca="1">IF(A126&lt;=$B$5,Data!P127,"")</f>
        <v/>
      </c>
      <c r="J126" s="1" t="str">
        <f ca="1">IF(A126&lt;=$B$5,Data!E127,"")</f>
        <v/>
      </c>
      <c r="K126" s="1" t="str">
        <f ca="1">IF(A126&lt;=$B$5,Data!B127,"")</f>
        <v/>
      </c>
      <c r="L126" s="1" t="str">
        <f ca="1">IF(A126&lt;=$B$5,Data!C127,"")</f>
        <v/>
      </c>
      <c r="N126" s="122" t="str">
        <f ca="1">IF(A125&lt;=$N$7,Data!G126,"")</f>
        <v/>
      </c>
      <c r="P126" s="1" t="str">
        <f ca="1">IF(A126&lt;=$P$6,Data!D127,"")</f>
        <v/>
      </c>
      <c r="U126" s="1">
        <f t="shared" si="14"/>
        <v>120</v>
      </c>
      <c r="V126" s="61">
        <f ca="1"/>
        <v>0.83720000000000006</v>
      </c>
      <c r="W126" s="119">
        <f t="shared" ca="1" si="11"/>
        <v>0.83720000000000006</v>
      </c>
      <c r="X126" s="119"/>
      <c r="Y126" s="314">
        <f t="shared" si="15"/>
        <v>120</v>
      </c>
      <c r="Z126" s="318" t="str">
        <f ca="1">IF(A126&lt;=$B$5, OldData!O127,"")</f>
        <v/>
      </c>
      <c r="AA126" s="318" t="str">
        <f ca="1">IF(A126&lt;=$B$5,OldData!E127,"")</f>
        <v/>
      </c>
      <c r="AB126" s="319" t="str">
        <f ca="1">IF(A126&lt;=$B$5,OldData!B127,"")</f>
        <v/>
      </c>
      <c r="AD126" s="1">
        <f t="shared" si="12"/>
        <v>121</v>
      </c>
      <c r="AE126" s="308">
        <f ca="1"/>
        <v>0</v>
      </c>
      <c r="AF126" s="141"/>
      <c r="AG126" s="141"/>
      <c r="AH126" s="142"/>
      <c r="AI126" s="66"/>
      <c r="AL126" s="357"/>
      <c r="AM126" s="68"/>
      <c r="AN126" s="68"/>
      <c r="AO126" s="53"/>
      <c r="AP126" s="356"/>
    </row>
    <row r="127" spans="1:42">
      <c r="A127" s="73">
        <f t="shared" si="13"/>
        <v>121</v>
      </c>
      <c r="B127" s="1" t="str">
        <f ca="1">IF(A127&lt;=$B$5,Data!L128,"")</f>
        <v/>
      </c>
      <c r="C127" s="1" t="str">
        <f ca="1">IF(A127&lt;=$B$5,DayInfo!F125,"")</f>
        <v/>
      </c>
      <c r="G127" s="275" t="str">
        <f ca="1">IF(A127&lt;=$B$5, Data!O128,"")</f>
        <v/>
      </c>
      <c r="H127" s="118" t="str">
        <f ca="1">IF(A127&lt;=$B$5,Data!P128,"")</f>
        <v/>
      </c>
      <c r="J127" s="1" t="str">
        <f ca="1">IF(A127&lt;=$B$5,Data!E128,"")</f>
        <v/>
      </c>
      <c r="K127" s="1" t="str">
        <f ca="1">IF(A127&lt;=$B$5,Data!B128,"")</f>
        <v/>
      </c>
      <c r="L127" s="1" t="str">
        <f ca="1">IF(A127&lt;=$B$5,Data!C128,"")</f>
        <v/>
      </c>
      <c r="N127" s="122" t="str">
        <f ca="1">IF(A126&lt;=$N$7,Data!G127,"")</f>
        <v/>
      </c>
      <c r="P127" s="1" t="str">
        <f ca="1">IF(A127&lt;=$P$6,Data!D128,"")</f>
        <v/>
      </c>
      <c r="U127" s="1">
        <f t="shared" si="14"/>
        <v>121</v>
      </c>
      <c r="V127" s="61">
        <f ca="1"/>
        <v>0.79510000000000003</v>
      </c>
      <c r="W127" s="119">
        <f t="shared" ca="1" si="11"/>
        <v>0.79510000000000003</v>
      </c>
      <c r="X127" s="119"/>
      <c r="Y127" s="314">
        <f t="shared" si="15"/>
        <v>121</v>
      </c>
      <c r="Z127" s="318" t="str">
        <f ca="1">IF(A127&lt;=$B$5, OldData!O128,"")</f>
        <v/>
      </c>
      <c r="AA127" s="318" t="str">
        <f ca="1">IF(A127&lt;=$B$5,OldData!E128,"")</f>
        <v/>
      </c>
      <c r="AB127" s="319" t="str">
        <f ca="1">IF(A127&lt;=$B$5,OldData!B128,"")</f>
        <v/>
      </c>
      <c r="AD127" s="1">
        <f t="shared" si="12"/>
        <v>122</v>
      </c>
      <c r="AE127" s="308">
        <f ca="1"/>
        <v>0</v>
      </c>
      <c r="AF127" s="141"/>
      <c r="AG127" s="141"/>
      <c r="AH127" s="142"/>
      <c r="AI127" s="66"/>
      <c r="AL127" s="357"/>
      <c r="AM127" s="68"/>
      <c r="AN127" s="68"/>
      <c r="AO127" s="53"/>
      <c r="AP127" s="356"/>
    </row>
    <row r="128" spans="1:42">
      <c r="A128" s="73">
        <f t="shared" si="13"/>
        <v>122</v>
      </c>
      <c r="B128" s="1" t="str">
        <f ca="1">IF(A128&lt;=$B$5,Data!L129,"")</f>
        <v/>
      </c>
      <c r="C128" s="1" t="str">
        <f ca="1">IF(A128&lt;=$B$5,DayInfo!F126,"")</f>
        <v/>
      </c>
      <c r="G128" s="275" t="str">
        <f ca="1">IF(A128&lt;=$B$5, Data!O129,"")</f>
        <v/>
      </c>
      <c r="H128" s="118" t="str">
        <f ca="1">IF(A128&lt;=$B$5,Data!P129,"")</f>
        <v/>
      </c>
      <c r="J128" s="1" t="str">
        <f ca="1">IF(A128&lt;=$B$5,Data!E129,"")</f>
        <v/>
      </c>
      <c r="K128" s="1" t="str">
        <f ca="1">IF(A128&lt;=$B$5,Data!B129,"")</f>
        <v/>
      </c>
      <c r="L128" s="1" t="str">
        <f ca="1">IF(A128&lt;=$B$5,Data!C129,"")</f>
        <v/>
      </c>
      <c r="N128" s="122" t="str">
        <f ca="1">IF(A127&lt;=$N$7,Data!G128,"")</f>
        <v/>
      </c>
      <c r="P128" s="1" t="str">
        <f ca="1">IF(A128&lt;=$P$6,Data!D129,"")</f>
        <v/>
      </c>
      <c r="U128" s="1">
        <f t="shared" si="14"/>
        <v>122</v>
      </c>
      <c r="V128" s="61">
        <f ca="1"/>
        <v>0.77929999999999999</v>
      </c>
      <c r="W128" s="119">
        <f t="shared" ca="1" si="11"/>
        <v>0.77929999999999999</v>
      </c>
      <c r="X128" s="119"/>
      <c r="Y128" s="314">
        <f t="shared" si="15"/>
        <v>122</v>
      </c>
      <c r="Z128" s="318" t="str">
        <f ca="1">IF(A128&lt;=$B$5, OldData!O129,"")</f>
        <v/>
      </c>
      <c r="AA128" s="318" t="str">
        <f ca="1">IF(A128&lt;=$B$5,OldData!E129,"")</f>
        <v/>
      </c>
      <c r="AB128" s="319" t="str">
        <f ca="1">IF(A128&lt;=$B$5,OldData!B129,"")</f>
        <v/>
      </c>
      <c r="AD128" s="1">
        <f t="shared" si="12"/>
        <v>123</v>
      </c>
      <c r="AE128" s="308">
        <f ca="1"/>
        <v>0</v>
      </c>
      <c r="AF128" s="141"/>
      <c r="AG128" s="141"/>
      <c r="AH128" s="142"/>
      <c r="AI128" s="66"/>
      <c r="AL128" s="357"/>
      <c r="AM128" s="68"/>
      <c r="AN128" s="68"/>
      <c r="AO128" s="53"/>
      <c r="AP128" s="356"/>
    </row>
    <row r="129" spans="1:42">
      <c r="A129" s="73">
        <f t="shared" si="13"/>
        <v>123</v>
      </c>
      <c r="B129" s="1" t="str">
        <f ca="1">IF(A129&lt;=$B$5,Data!L130,"")</f>
        <v/>
      </c>
      <c r="C129" s="1" t="str">
        <f ca="1">IF(A129&lt;=$B$5,DayInfo!F127,"")</f>
        <v/>
      </c>
      <c r="G129" s="275" t="str">
        <f ca="1">IF(A129&lt;=$B$5, Data!O130,"")</f>
        <v/>
      </c>
      <c r="H129" s="118" t="str">
        <f ca="1">IF(A129&lt;=$B$5,Data!P130,"")</f>
        <v/>
      </c>
      <c r="J129" s="1" t="str">
        <f ca="1">IF(A129&lt;=$B$5,Data!E130,"")</f>
        <v/>
      </c>
      <c r="K129" s="1" t="str">
        <f ca="1">IF(A129&lt;=$B$5,Data!B130,"")</f>
        <v/>
      </c>
      <c r="L129" s="1" t="str">
        <f ca="1">IF(A129&lt;=$B$5,Data!C130,"")</f>
        <v/>
      </c>
      <c r="N129" s="122" t="str">
        <f ca="1">IF(A128&lt;=$N$7,Data!G129,"")</f>
        <v/>
      </c>
      <c r="P129" s="1" t="str">
        <f ca="1">IF(A129&lt;=$P$6,Data!D130,"")</f>
        <v/>
      </c>
      <c r="U129" s="1">
        <f t="shared" si="14"/>
        <v>123</v>
      </c>
      <c r="V129" s="61">
        <f ca="1"/>
        <v>0.84960000000000002</v>
      </c>
      <c r="W129" s="119">
        <f t="shared" ca="1" si="11"/>
        <v>0.84960000000000002</v>
      </c>
      <c r="X129" s="119"/>
      <c r="Y129" s="314">
        <f t="shared" si="15"/>
        <v>123</v>
      </c>
      <c r="Z129" s="318" t="str">
        <f ca="1">IF(A129&lt;=$B$5, OldData!O130,"")</f>
        <v/>
      </c>
      <c r="AA129" s="318" t="str">
        <f ca="1">IF(A129&lt;=$B$5,OldData!E130,"")</f>
        <v/>
      </c>
      <c r="AB129" s="319" t="str">
        <f ca="1">IF(A129&lt;=$B$5,OldData!B130,"")</f>
        <v/>
      </c>
      <c r="AD129" s="1">
        <f t="shared" si="12"/>
        <v>124</v>
      </c>
      <c r="AE129" s="308">
        <f ca="1"/>
        <v>0</v>
      </c>
      <c r="AF129" s="141"/>
      <c r="AG129" s="141"/>
      <c r="AH129" s="142"/>
      <c r="AI129" s="66"/>
      <c r="AL129" s="357"/>
      <c r="AM129" s="68"/>
      <c r="AN129" s="68"/>
      <c r="AO129" s="53"/>
      <c r="AP129" s="356"/>
    </row>
    <row r="130" spans="1:42">
      <c r="A130" s="73">
        <f t="shared" si="13"/>
        <v>124</v>
      </c>
      <c r="B130" s="1" t="str">
        <f ca="1">IF(A130&lt;=$B$5,Data!L131,"")</f>
        <v/>
      </c>
      <c r="C130" s="1" t="str">
        <f ca="1">IF(A130&lt;=$B$5,DayInfo!F128,"")</f>
        <v/>
      </c>
      <c r="G130" s="275" t="str">
        <f ca="1">IF(A130&lt;=$B$5, Data!O131,"")</f>
        <v/>
      </c>
      <c r="H130" s="118" t="str">
        <f ca="1">IF(A130&lt;=$B$5,Data!P131,"")</f>
        <v/>
      </c>
      <c r="J130" s="1" t="str">
        <f ca="1">IF(A130&lt;=$B$5,Data!E131,"")</f>
        <v/>
      </c>
      <c r="K130" s="1" t="str">
        <f ca="1">IF(A130&lt;=$B$5,Data!B131,"")</f>
        <v/>
      </c>
      <c r="L130" s="1" t="str">
        <f ca="1">IF(A130&lt;=$B$5,Data!C131,"")</f>
        <v/>
      </c>
      <c r="N130" s="122" t="str">
        <f ca="1">IF(A129&lt;=$N$7,Data!G130,"")</f>
        <v/>
      </c>
      <c r="P130" s="1" t="str">
        <f ca="1">IF(A130&lt;=$P$6,Data!D131,"")</f>
        <v/>
      </c>
      <c r="U130" s="1">
        <f t="shared" si="14"/>
        <v>124</v>
      </c>
      <c r="V130" s="61">
        <f ca="1"/>
        <v>1.1583000000000001</v>
      </c>
      <c r="W130" s="119">
        <f t="shared" ca="1" si="11"/>
        <v>1.1583000000000001</v>
      </c>
      <c r="X130" s="119"/>
      <c r="Y130" s="314">
        <f t="shared" si="15"/>
        <v>124</v>
      </c>
      <c r="Z130" s="318" t="str">
        <f ca="1">IF(A130&lt;=$B$5, OldData!O131,"")</f>
        <v/>
      </c>
      <c r="AA130" s="318" t="str">
        <f ca="1">IF(A130&lt;=$B$5,OldData!E131,"")</f>
        <v/>
      </c>
      <c r="AB130" s="319" t="str">
        <f ca="1">IF(A130&lt;=$B$5,OldData!B131,"")</f>
        <v/>
      </c>
      <c r="AD130" s="1">
        <f t="shared" si="12"/>
        <v>125</v>
      </c>
      <c r="AE130" s="308">
        <f ca="1"/>
        <v>0</v>
      </c>
      <c r="AF130" s="141"/>
      <c r="AG130" s="141"/>
      <c r="AH130" s="142"/>
      <c r="AI130" s="66"/>
      <c r="AL130" s="357"/>
      <c r="AM130" s="68"/>
      <c r="AN130" s="68"/>
      <c r="AO130" s="53"/>
      <c r="AP130" s="356"/>
    </row>
    <row r="131" spans="1:42">
      <c r="A131" s="73">
        <f t="shared" si="13"/>
        <v>125</v>
      </c>
      <c r="B131" s="1" t="str">
        <f ca="1">IF(A131&lt;=$B$5,Data!L132,"")</f>
        <v/>
      </c>
      <c r="C131" s="1" t="str">
        <f ca="1">IF(A131&lt;=$B$5,DayInfo!F129,"")</f>
        <v/>
      </c>
      <c r="G131" s="275" t="str">
        <f ca="1">IF(A131&lt;=$B$5, Data!O132,"")</f>
        <v/>
      </c>
      <c r="H131" s="118" t="str">
        <f ca="1">IF(A131&lt;=$B$5,Data!P132,"")</f>
        <v/>
      </c>
      <c r="J131" s="1" t="str">
        <f ca="1">IF(A131&lt;=$B$5,Data!E132,"")</f>
        <v/>
      </c>
      <c r="K131" s="1" t="str">
        <f ca="1">IF(A131&lt;=$B$5,Data!B132,"")</f>
        <v/>
      </c>
      <c r="L131" s="1" t="str">
        <f ca="1">IF(A131&lt;=$B$5,Data!C132,"")</f>
        <v/>
      </c>
      <c r="N131" s="122" t="str">
        <f ca="1">IF(A130&lt;=$N$7,Data!G131,"")</f>
        <v/>
      </c>
      <c r="P131" s="1" t="str">
        <f ca="1">IF(A131&lt;=$P$6,Data!D132,"")</f>
        <v/>
      </c>
      <c r="U131" s="1">
        <f t="shared" si="14"/>
        <v>125</v>
      </c>
      <c r="V131" s="61">
        <f ca="1"/>
        <v>1.2719</v>
      </c>
      <c r="W131" s="119">
        <f t="shared" ca="1" si="11"/>
        <v>1.2719</v>
      </c>
      <c r="X131" s="119"/>
      <c r="Y131" s="314">
        <f t="shared" si="15"/>
        <v>125</v>
      </c>
      <c r="Z131" s="318" t="str">
        <f ca="1">IF(A131&lt;=$B$5, OldData!O132,"")</f>
        <v/>
      </c>
      <c r="AA131" s="318" t="str">
        <f ca="1">IF(A131&lt;=$B$5,OldData!E132,"")</f>
        <v/>
      </c>
      <c r="AB131" s="319" t="str">
        <f ca="1">IF(A131&lt;=$B$5,OldData!B132,"")</f>
        <v/>
      </c>
      <c r="AD131" s="1">
        <f t="shared" si="12"/>
        <v>126</v>
      </c>
      <c r="AE131" s="308">
        <f ca="1"/>
        <v>0</v>
      </c>
      <c r="AF131" s="141"/>
      <c r="AG131" s="141"/>
      <c r="AH131" s="142"/>
      <c r="AI131" s="66"/>
      <c r="AL131" s="357"/>
      <c r="AM131" s="68"/>
      <c r="AN131" s="68"/>
      <c r="AO131" s="53"/>
      <c r="AP131" s="356"/>
    </row>
    <row r="132" spans="1:42">
      <c r="A132" s="73">
        <f t="shared" si="13"/>
        <v>126</v>
      </c>
      <c r="B132" s="1" t="str">
        <f ca="1">IF(A132&lt;=$B$5,Data!L133,"")</f>
        <v/>
      </c>
      <c r="C132" s="1" t="str">
        <f ca="1">IF(A132&lt;=$B$5,DayInfo!F130,"")</f>
        <v/>
      </c>
      <c r="G132" s="275" t="str">
        <f ca="1">IF(A132&lt;=$B$5, Data!O133,"")</f>
        <v/>
      </c>
      <c r="H132" s="118" t="str">
        <f ca="1">IF(A132&lt;=$B$5,Data!P133,"")</f>
        <v/>
      </c>
      <c r="J132" s="1" t="str">
        <f ca="1">IF(A132&lt;=$B$5,Data!E133,"")</f>
        <v/>
      </c>
      <c r="K132" s="1" t="str">
        <f ca="1">IF(A132&lt;=$B$5,Data!B133,"")</f>
        <v/>
      </c>
      <c r="L132" s="1" t="str">
        <f ca="1">IF(A132&lt;=$B$5,Data!C133,"")</f>
        <v/>
      </c>
      <c r="N132" s="122" t="str">
        <f ca="1">IF(A131&lt;=$N$7,Data!G132,"")</f>
        <v/>
      </c>
      <c r="P132" s="1" t="str">
        <f ca="1">IF(A132&lt;=$P$6,Data!D133,"")</f>
        <v/>
      </c>
      <c r="U132" s="1">
        <f t="shared" si="14"/>
        <v>126</v>
      </c>
      <c r="V132" s="61">
        <f ca="1"/>
        <v>1.2170000000000001</v>
      </c>
      <c r="W132" s="119">
        <f t="shared" ca="1" si="11"/>
        <v>1.2170000000000001</v>
      </c>
      <c r="X132" s="119"/>
      <c r="Y132" s="314">
        <f t="shared" si="15"/>
        <v>126</v>
      </c>
      <c r="Z132" s="318" t="str">
        <f ca="1">IF(A132&lt;=$B$5, OldData!O133,"")</f>
        <v/>
      </c>
      <c r="AA132" s="318" t="str">
        <f ca="1">IF(A132&lt;=$B$5,OldData!E133,"")</f>
        <v/>
      </c>
      <c r="AB132" s="319" t="str">
        <f ca="1">IF(A132&lt;=$B$5,OldData!B133,"")</f>
        <v/>
      </c>
      <c r="AD132" s="1">
        <f t="shared" si="12"/>
        <v>127</v>
      </c>
      <c r="AE132" s="308">
        <f ca="1"/>
        <v>0</v>
      </c>
      <c r="AF132" s="141"/>
      <c r="AG132" s="141"/>
      <c r="AH132" s="142"/>
      <c r="AI132" s="66"/>
      <c r="AL132" s="357"/>
      <c r="AM132" s="68"/>
      <c r="AN132" s="68"/>
      <c r="AO132" s="53"/>
      <c r="AP132" s="356"/>
    </row>
    <row r="133" spans="1:42">
      <c r="A133" s="73">
        <f t="shared" si="13"/>
        <v>127</v>
      </c>
      <c r="B133" s="1" t="str">
        <f ca="1">IF(A133&lt;=$B$5,Data!L134,"")</f>
        <v/>
      </c>
      <c r="C133" s="1" t="str">
        <f ca="1">IF(A133&lt;=$B$5,DayInfo!F131,"")</f>
        <v/>
      </c>
      <c r="G133" s="275" t="str">
        <f ca="1">IF(A133&lt;=$B$5, Data!O134,"")</f>
        <v/>
      </c>
      <c r="H133" s="118" t="str">
        <f ca="1">IF(A133&lt;=$B$5,Data!P134,"")</f>
        <v/>
      </c>
      <c r="J133" s="1" t="str">
        <f ca="1">IF(A133&lt;=$B$5,Data!E134,"")</f>
        <v/>
      </c>
      <c r="K133" s="1" t="str">
        <f ca="1">IF(A133&lt;=$B$5,Data!B134,"")</f>
        <v/>
      </c>
      <c r="L133" s="1" t="str">
        <f ca="1">IF(A133&lt;=$B$5,Data!C134,"")</f>
        <v/>
      </c>
      <c r="N133" s="122" t="str">
        <f ca="1">IF(A132&lt;=$N$7,Data!G133,"")</f>
        <v/>
      </c>
      <c r="P133" s="1" t="str">
        <f ca="1">IF(A133&lt;=$P$6,Data!D134,"")</f>
        <v/>
      </c>
      <c r="U133" s="1">
        <f t="shared" si="14"/>
        <v>127</v>
      </c>
      <c r="V133" s="61">
        <f ca="1"/>
        <v>1.1451</v>
      </c>
      <c r="W133" s="119">
        <f t="shared" ca="1" si="11"/>
        <v>1.1451</v>
      </c>
      <c r="X133" s="119"/>
      <c r="Y133" s="314">
        <f t="shared" si="15"/>
        <v>127</v>
      </c>
      <c r="Z133" s="318" t="str">
        <f ca="1">IF(A133&lt;=$B$5, OldData!O134,"")</f>
        <v/>
      </c>
      <c r="AA133" s="318" t="str">
        <f ca="1">IF(A133&lt;=$B$5,OldData!E134,"")</f>
        <v/>
      </c>
      <c r="AB133" s="319" t="str">
        <f ca="1">IF(A133&lt;=$B$5,OldData!B134,"")</f>
        <v/>
      </c>
      <c r="AD133" s="1">
        <f t="shared" si="12"/>
        <v>128</v>
      </c>
      <c r="AE133" s="308">
        <f ca="1"/>
        <v>0</v>
      </c>
      <c r="AF133" s="141"/>
      <c r="AG133" s="141"/>
      <c r="AH133" s="142"/>
      <c r="AI133" s="66"/>
      <c r="AL133" s="357"/>
      <c r="AM133" s="68"/>
      <c r="AN133" s="68"/>
      <c r="AO133" s="53"/>
      <c r="AP133" s="356"/>
    </row>
    <row r="134" spans="1:42">
      <c r="A134" s="73">
        <f t="shared" si="13"/>
        <v>128</v>
      </c>
      <c r="B134" s="1" t="str">
        <f ca="1">IF(A134&lt;=$B$5,Data!L135,"")</f>
        <v/>
      </c>
      <c r="C134" s="1" t="str">
        <f ca="1">IF(A134&lt;=$B$5,DayInfo!F132,"")</f>
        <v/>
      </c>
      <c r="G134" s="275" t="str">
        <f ca="1">IF(A134&lt;=$B$5, Data!O135,"")</f>
        <v/>
      </c>
      <c r="H134" s="118" t="str">
        <f ca="1">IF(A134&lt;=$B$5,Data!P135,"")</f>
        <v/>
      </c>
      <c r="J134" s="1" t="str">
        <f ca="1">IF(A134&lt;=$B$5,Data!E135,"")</f>
        <v/>
      </c>
      <c r="K134" s="1" t="str">
        <f ca="1">IF(A134&lt;=$B$5,Data!B135,"")</f>
        <v/>
      </c>
      <c r="L134" s="1" t="str">
        <f ca="1">IF(A134&lt;=$B$5,Data!C135,"")</f>
        <v/>
      </c>
      <c r="N134" s="122" t="str">
        <f ca="1">IF(A133&lt;=$N$7,Data!G134,"")</f>
        <v/>
      </c>
      <c r="P134" s="1" t="str">
        <f ca="1">IF(A134&lt;=$P$6,Data!D135,"")</f>
        <v/>
      </c>
      <c r="U134" s="1">
        <f t="shared" si="14"/>
        <v>128</v>
      </c>
      <c r="V134" s="61">
        <f ca="1"/>
        <v>0.83150000000000002</v>
      </c>
      <c r="W134" s="119">
        <f t="shared" ca="1" si="11"/>
        <v>0.83150000000000002</v>
      </c>
      <c r="X134" s="119"/>
      <c r="Y134" s="314">
        <f t="shared" si="15"/>
        <v>128</v>
      </c>
      <c r="Z134" s="318" t="str">
        <f ca="1">IF(A134&lt;=$B$5, OldData!O135,"")</f>
        <v/>
      </c>
      <c r="AA134" s="318" t="str">
        <f ca="1">IF(A134&lt;=$B$5,OldData!E135,"")</f>
        <v/>
      </c>
      <c r="AB134" s="319" t="str">
        <f ca="1">IF(A134&lt;=$B$5,OldData!B135,"")</f>
        <v/>
      </c>
      <c r="AD134" s="1">
        <f t="shared" si="12"/>
        <v>129</v>
      </c>
      <c r="AE134" s="308">
        <f ca="1"/>
        <v>0</v>
      </c>
      <c r="AF134" s="141"/>
      <c r="AG134" s="141"/>
      <c r="AH134" s="142"/>
      <c r="AI134" s="66"/>
      <c r="AL134" s="357"/>
      <c r="AM134" s="68"/>
      <c r="AN134" s="68"/>
      <c r="AO134" s="53"/>
      <c r="AP134" s="356"/>
    </row>
    <row r="135" spans="1:42">
      <c r="A135" s="73">
        <f t="shared" si="13"/>
        <v>129</v>
      </c>
      <c r="B135" s="1" t="str">
        <f ca="1">IF(A135&lt;=$B$5,Data!L136,"")</f>
        <v/>
      </c>
      <c r="C135" s="1" t="str">
        <f ca="1">IF(A135&lt;=$B$5,DayInfo!F133,"")</f>
        <v/>
      </c>
      <c r="G135" s="275" t="str">
        <f ca="1">IF(A135&lt;=$B$5, Data!O136,"")</f>
        <v/>
      </c>
      <c r="H135" s="118" t="str">
        <f ca="1">IF(A135&lt;=$B$5,Data!P136,"")</f>
        <v/>
      </c>
      <c r="J135" s="1" t="str">
        <f ca="1">IF(A135&lt;=$B$5,Data!E136,"")</f>
        <v/>
      </c>
      <c r="K135" s="1" t="str">
        <f ca="1">IF(A135&lt;=$B$5,Data!B136,"")</f>
        <v/>
      </c>
      <c r="L135" s="1" t="str">
        <f ca="1">IF(A135&lt;=$B$5,Data!C136,"")</f>
        <v/>
      </c>
      <c r="N135" s="122" t="str">
        <f ca="1">IF(A134&lt;=$N$7,Data!G135,"")</f>
        <v/>
      </c>
      <c r="P135" s="1" t="str">
        <f ca="1">IF(A135&lt;=$P$6,Data!D136,"")</f>
        <v/>
      </c>
      <c r="U135" s="1">
        <f t="shared" si="14"/>
        <v>129</v>
      </c>
      <c r="V135" s="61">
        <f ca="1"/>
        <v>2.0299999999999998</v>
      </c>
      <c r="W135" s="119">
        <f t="shared" ca="1" si="11"/>
        <v>2.0299999999999998</v>
      </c>
      <c r="X135" s="119"/>
      <c r="Y135" s="314">
        <f t="shared" si="15"/>
        <v>129</v>
      </c>
      <c r="Z135" s="318" t="str">
        <f ca="1">IF(A135&lt;=$B$5, OldData!O136,"")</f>
        <v/>
      </c>
      <c r="AA135" s="318" t="str">
        <f ca="1">IF(A135&lt;=$B$5,OldData!E136,"")</f>
        <v/>
      </c>
      <c r="AB135" s="319" t="str">
        <f ca="1">IF(A135&lt;=$B$5,OldData!B136,"")</f>
        <v/>
      </c>
      <c r="AD135" s="1">
        <f t="shared" si="12"/>
        <v>130</v>
      </c>
      <c r="AE135" s="308">
        <f ca="1"/>
        <v>0</v>
      </c>
      <c r="AF135" s="141"/>
      <c r="AG135" s="141"/>
      <c r="AH135" s="142"/>
      <c r="AI135" s="66"/>
      <c r="AL135" s="357"/>
      <c r="AM135" s="68"/>
      <c r="AN135" s="68"/>
      <c r="AO135" s="53"/>
      <c r="AP135" s="356"/>
    </row>
    <row r="136" spans="1:42">
      <c r="A136" s="73">
        <f t="shared" si="13"/>
        <v>130</v>
      </c>
      <c r="B136" s="1" t="str">
        <f ca="1">IF(A136&lt;=$B$5,Data!L137,"")</f>
        <v/>
      </c>
      <c r="C136" s="1" t="str">
        <f ca="1">IF(A136&lt;=$B$5,DayInfo!F134,"")</f>
        <v/>
      </c>
      <c r="G136" s="275" t="str">
        <f ca="1">IF(A136&lt;=$B$5, Data!O137,"")</f>
        <v/>
      </c>
      <c r="H136" s="118" t="str">
        <f ca="1">IF(A136&lt;=$B$5,Data!P137,"")</f>
        <v/>
      </c>
      <c r="J136" s="1" t="str">
        <f ca="1">IF(A136&lt;=$B$5,Data!E137,"")</f>
        <v/>
      </c>
      <c r="K136" s="1" t="str">
        <f ca="1">IF(A136&lt;=$B$5,Data!B137,"")</f>
        <v/>
      </c>
      <c r="L136" s="1" t="str">
        <f ca="1">IF(A136&lt;=$B$5,Data!C137,"")</f>
        <v/>
      </c>
      <c r="N136" s="122" t="str">
        <f ca="1">IF(A135&lt;=$N$7,Data!G136,"")</f>
        <v/>
      </c>
      <c r="P136" s="1" t="str">
        <f ca="1">IF(A136&lt;=$P$6,Data!D137,"")</f>
        <v/>
      </c>
      <c r="U136" s="1">
        <f t="shared" si="14"/>
        <v>130</v>
      </c>
      <c r="V136" s="61">
        <f ca="1"/>
        <v>1.1000000000000001</v>
      </c>
      <c r="W136" s="119">
        <f t="shared" ref="W136:W199" ca="1" si="20">V136</f>
        <v>1.1000000000000001</v>
      </c>
      <c r="X136" s="119"/>
      <c r="Y136" s="314">
        <f t="shared" si="15"/>
        <v>130</v>
      </c>
      <c r="Z136" s="318" t="str">
        <f ca="1">IF(A136&lt;=$B$5, OldData!O137,"")</f>
        <v/>
      </c>
      <c r="AA136" s="318" t="str">
        <f ca="1">IF(A136&lt;=$B$5,OldData!E137,"")</f>
        <v/>
      </c>
      <c r="AB136" s="319" t="str">
        <f ca="1">IF(A136&lt;=$B$5,OldData!B137,"")</f>
        <v/>
      </c>
      <c r="AD136" s="1">
        <f t="shared" si="12"/>
        <v>131</v>
      </c>
      <c r="AE136" s="308">
        <f ca="1"/>
        <v>0</v>
      </c>
      <c r="AF136" s="141"/>
      <c r="AG136" s="141"/>
      <c r="AH136" s="142"/>
      <c r="AI136" s="66"/>
      <c r="AL136" s="357"/>
      <c r="AM136" s="68"/>
      <c r="AN136" s="68"/>
      <c r="AO136" s="53"/>
      <c r="AP136" s="356"/>
    </row>
    <row r="137" spans="1:42">
      <c r="A137" s="73">
        <f t="shared" ref="A137:A200" si="21">1+A136</f>
        <v>131</v>
      </c>
      <c r="B137" s="1" t="str">
        <f ca="1">IF(A137&lt;=$B$5,Data!L138,"")</f>
        <v/>
      </c>
      <c r="C137" s="1" t="str">
        <f ca="1">IF(A137&lt;=$B$5,DayInfo!F135,"")</f>
        <v/>
      </c>
      <c r="G137" s="275" t="str">
        <f ca="1">IF(A137&lt;=$B$5, Data!O138,"")</f>
        <v/>
      </c>
      <c r="H137" s="118" t="str">
        <f ca="1">IF(A137&lt;=$B$5,Data!P138,"")</f>
        <v/>
      </c>
      <c r="J137" s="1" t="str">
        <f ca="1">IF(A137&lt;=$B$5,Data!E138,"")</f>
        <v/>
      </c>
      <c r="K137" s="1" t="str">
        <f ca="1">IF(A137&lt;=$B$5,Data!B138,"")</f>
        <v/>
      </c>
      <c r="L137" s="1" t="str">
        <f ca="1">IF(A137&lt;=$B$5,Data!C138,"")</f>
        <v/>
      </c>
      <c r="N137" s="122" t="str">
        <f ca="1">IF(A136&lt;=$N$7,Data!G137,"")</f>
        <v/>
      </c>
      <c r="P137" s="1" t="str">
        <f ca="1">IF(A137&lt;=$P$6,Data!D138,"")</f>
        <v/>
      </c>
      <c r="U137" s="1">
        <f t="shared" ref="U137:U200" si="22">1+U136</f>
        <v>131</v>
      </c>
      <c r="V137" s="61">
        <f ca="1"/>
        <v>1.3</v>
      </c>
      <c r="W137" s="119">
        <f t="shared" ca="1" si="20"/>
        <v>1.3</v>
      </c>
      <c r="X137" s="119"/>
      <c r="Y137" s="314">
        <f t="shared" ref="Y137:Y200" si="23">1+Y136</f>
        <v>131</v>
      </c>
      <c r="Z137" s="318" t="str">
        <f ca="1">IF(A137&lt;=$B$5, OldData!O138,"")</f>
        <v/>
      </c>
      <c r="AA137" s="318" t="str">
        <f ca="1">IF(A137&lt;=$B$5,OldData!E138,"")</f>
        <v/>
      </c>
      <c r="AB137" s="319" t="str">
        <f ca="1">IF(A137&lt;=$B$5,OldData!B138,"")</f>
        <v/>
      </c>
      <c r="AD137" s="1">
        <f t="shared" ref="AD137:AD200" si="24">AD136+1</f>
        <v>132</v>
      </c>
      <c r="AE137" s="308">
        <f ca="1"/>
        <v>0</v>
      </c>
      <c r="AF137" s="141"/>
      <c r="AG137" s="141"/>
      <c r="AH137" s="142"/>
      <c r="AI137" s="66"/>
      <c r="AL137" s="357"/>
      <c r="AM137" s="68"/>
      <c r="AN137" s="68"/>
      <c r="AO137" s="53"/>
      <c r="AP137" s="356"/>
    </row>
    <row r="138" spans="1:42">
      <c r="A138" s="73">
        <f t="shared" si="21"/>
        <v>132</v>
      </c>
      <c r="B138" s="1" t="str">
        <f ca="1">IF(A138&lt;=$B$5,Data!L139,"")</f>
        <v/>
      </c>
      <c r="C138" s="1" t="str">
        <f ca="1">IF(A138&lt;=$B$5,DayInfo!F136,"")</f>
        <v/>
      </c>
      <c r="G138" s="275" t="str">
        <f ca="1">IF(A138&lt;=$B$5, Data!O139,"")</f>
        <v/>
      </c>
      <c r="H138" s="118" t="str">
        <f ca="1">IF(A138&lt;=$B$5,Data!P139,"")</f>
        <v/>
      </c>
      <c r="J138" s="1" t="str">
        <f ca="1">IF(A138&lt;=$B$5,Data!E139,"")</f>
        <v/>
      </c>
      <c r="K138" s="1" t="str">
        <f ca="1">IF(A138&lt;=$B$5,Data!B139,"")</f>
        <v/>
      </c>
      <c r="L138" s="1" t="str">
        <f ca="1">IF(A138&lt;=$B$5,Data!C139,"")</f>
        <v/>
      </c>
      <c r="N138" s="122" t="str">
        <f ca="1">IF(A137&lt;=$N$7,Data!G138,"")</f>
        <v/>
      </c>
      <c r="P138" s="1" t="str">
        <f ca="1">IF(A138&lt;=$P$6,Data!D139,"")</f>
        <v/>
      </c>
      <c r="U138" s="1">
        <f t="shared" si="22"/>
        <v>132</v>
      </c>
      <c r="V138" s="61">
        <f ca="1"/>
        <v>1.3</v>
      </c>
      <c r="W138" s="119">
        <f t="shared" ca="1" si="20"/>
        <v>1.3</v>
      </c>
      <c r="X138" s="119"/>
      <c r="Y138" s="314">
        <f t="shared" si="23"/>
        <v>132</v>
      </c>
      <c r="Z138" s="318" t="str">
        <f ca="1">IF(A138&lt;=$B$5, OldData!O139,"")</f>
        <v/>
      </c>
      <c r="AA138" s="318" t="str">
        <f ca="1">IF(A138&lt;=$B$5,OldData!E139,"")</f>
        <v/>
      </c>
      <c r="AB138" s="319" t="str">
        <f ca="1">IF(A138&lt;=$B$5,OldData!B139,"")</f>
        <v/>
      </c>
      <c r="AD138" s="1">
        <f t="shared" si="24"/>
        <v>133</v>
      </c>
      <c r="AE138" s="308">
        <f ca="1"/>
        <v>0</v>
      </c>
      <c r="AF138" s="141"/>
      <c r="AG138" s="141"/>
      <c r="AH138" s="142"/>
      <c r="AI138" s="66"/>
      <c r="AL138" s="357"/>
      <c r="AM138" s="68"/>
      <c r="AN138" s="68"/>
      <c r="AO138" s="53"/>
      <c r="AP138" s="356"/>
    </row>
    <row r="139" spans="1:42">
      <c r="A139" s="73">
        <f t="shared" si="21"/>
        <v>133</v>
      </c>
      <c r="B139" s="1" t="str">
        <f ca="1">IF(A139&lt;=$B$5,Data!L140,"")</f>
        <v/>
      </c>
      <c r="C139" s="1" t="str">
        <f ca="1">IF(A139&lt;=$B$5,DayInfo!F137,"")</f>
        <v/>
      </c>
      <c r="G139" s="275" t="str">
        <f ca="1">IF(A139&lt;=$B$5, Data!O140,"")</f>
        <v/>
      </c>
      <c r="H139" s="118" t="str">
        <f ca="1">IF(A139&lt;=$B$5,Data!P140,"")</f>
        <v/>
      </c>
      <c r="J139" s="1" t="str">
        <f ca="1">IF(A139&lt;=$B$5,Data!E140,"")</f>
        <v/>
      </c>
      <c r="K139" s="1" t="str">
        <f ca="1">IF(A139&lt;=$B$5,Data!B140,"")</f>
        <v/>
      </c>
      <c r="L139" s="1" t="str">
        <f ca="1">IF(A139&lt;=$B$5,Data!C140,"")</f>
        <v/>
      </c>
      <c r="N139" s="122" t="str">
        <f ca="1">IF(A138&lt;=$N$7,Data!G139,"")</f>
        <v/>
      </c>
      <c r="P139" s="1" t="str">
        <f ca="1">IF(A139&lt;=$P$6,Data!D140,"")</f>
        <v/>
      </c>
      <c r="U139" s="1">
        <f t="shared" si="22"/>
        <v>133</v>
      </c>
      <c r="V139" s="61">
        <f ca="1"/>
        <v>0.8</v>
      </c>
      <c r="W139" s="119">
        <f t="shared" ca="1" si="20"/>
        <v>0.8</v>
      </c>
      <c r="X139" s="119"/>
      <c r="Y139" s="314">
        <f t="shared" si="23"/>
        <v>133</v>
      </c>
      <c r="Z139" s="318" t="str">
        <f ca="1">IF(A139&lt;=$B$5, OldData!O140,"")</f>
        <v/>
      </c>
      <c r="AA139" s="318" t="str">
        <f ca="1">IF(A139&lt;=$B$5,OldData!E140,"")</f>
        <v/>
      </c>
      <c r="AB139" s="319" t="str">
        <f ca="1">IF(A139&lt;=$B$5,OldData!B140,"")</f>
        <v/>
      </c>
      <c r="AD139" s="1">
        <f t="shared" si="24"/>
        <v>134</v>
      </c>
      <c r="AE139" s="308">
        <f ca="1"/>
        <v>0</v>
      </c>
      <c r="AF139" s="141"/>
      <c r="AG139" s="141"/>
      <c r="AH139" s="142"/>
      <c r="AI139" s="66"/>
      <c r="AL139" s="357"/>
      <c r="AM139" s="68"/>
      <c r="AN139" s="68"/>
      <c r="AO139" s="53"/>
      <c r="AP139" s="356"/>
    </row>
    <row r="140" spans="1:42">
      <c r="A140" s="73">
        <f t="shared" si="21"/>
        <v>134</v>
      </c>
      <c r="B140" s="1" t="str">
        <f ca="1">IF(A140&lt;=$B$5,Data!L141,"")</f>
        <v/>
      </c>
      <c r="C140" s="1" t="str">
        <f ca="1">IF(A140&lt;=$B$5,DayInfo!F138,"")</f>
        <v/>
      </c>
      <c r="G140" s="275" t="str">
        <f ca="1">IF(A140&lt;=$B$5, Data!O141,"")</f>
        <v/>
      </c>
      <c r="H140" s="118" t="str">
        <f ca="1">IF(A140&lt;=$B$5,Data!P141,"")</f>
        <v/>
      </c>
      <c r="J140" s="1" t="str">
        <f ca="1">IF(A140&lt;=$B$5,Data!E141,"")</f>
        <v/>
      </c>
      <c r="K140" s="1" t="str">
        <f ca="1">IF(A140&lt;=$B$5,Data!B141,"")</f>
        <v/>
      </c>
      <c r="L140" s="1" t="str">
        <f ca="1">IF(A140&lt;=$B$5,Data!C141,"")</f>
        <v/>
      </c>
      <c r="N140" s="122" t="str">
        <f ca="1">IF(A139&lt;=$N$7,Data!G140,"")</f>
        <v/>
      </c>
      <c r="P140" s="1" t="str">
        <f ca="1">IF(A140&lt;=$P$6,Data!D141,"")</f>
        <v/>
      </c>
      <c r="U140" s="1">
        <f t="shared" si="22"/>
        <v>134</v>
      </c>
      <c r="V140" s="61">
        <f ca="1"/>
        <v>0.8</v>
      </c>
      <c r="W140" s="119">
        <f t="shared" ca="1" si="20"/>
        <v>0.8</v>
      </c>
      <c r="X140" s="119"/>
      <c r="Y140" s="314">
        <f t="shared" si="23"/>
        <v>134</v>
      </c>
      <c r="Z140" s="318" t="str">
        <f ca="1">IF(A140&lt;=$B$5, OldData!O141,"")</f>
        <v/>
      </c>
      <c r="AA140" s="318" t="str">
        <f ca="1">IF(A140&lt;=$B$5,OldData!E141,"")</f>
        <v/>
      </c>
      <c r="AB140" s="319" t="str">
        <f ca="1">IF(A140&lt;=$B$5,OldData!B141,"")</f>
        <v/>
      </c>
      <c r="AD140" s="1">
        <f t="shared" si="24"/>
        <v>135</v>
      </c>
      <c r="AE140" s="308">
        <f ca="1"/>
        <v>0</v>
      </c>
      <c r="AF140" s="141"/>
      <c r="AG140" s="141"/>
      <c r="AH140" s="142"/>
      <c r="AI140" s="66"/>
      <c r="AL140" s="357"/>
      <c r="AM140" s="68"/>
      <c r="AN140" s="68"/>
      <c r="AO140" s="53"/>
      <c r="AP140" s="356"/>
    </row>
    <row r="141" spans="1:42">
      <c r="A141" s="73">
        <f t="shared" si="21"/>
        <v>135</v>
      </c>
      <c r="B141" s="1" t="str">
        <f ca="1">IF(A141&lt;=$B$5,Data!L142,"")</f>
        <v/>
      </c>
      <c r="C141" s="1" t="str">
        <f ca="1">IF(A141&lt;=$B$5,DayInfo!F139,"")</f>
        <v/>
      </c>
      <c r="G141" s="275" t="str">
        <f ca="1">IF(A141&lt;=$B$5, Data!O142,"")</f>
        <v/>
      </c>
      <c r="H141" s="118" t="str">
        <f ca="1">IF(A141&lt;=$B$5,Data!P142,"")</f>
        <v/>
      </c>
      <c r="J141" s="1" t="str">
        <f ca="1">IF(A141&lt;=$B$5,Data!E142,"")</f>
        <v/>
      </c>
      <c r="K141" s="1" t="str">
        <f ca="1">IF(A141&lt;=$B$5,Data!B142,"")</f>
        <v/>
      </c>
      <c r="L141" s="1" t="str">
        <f ca="1">IF(A141&lt;=$B$5,Data!C142,"")</f>
        <v/>
      </c>
      <c r="N141" s="122" t="str">
        <f ca="1">IF(A140&lt;=$N$7,Data!G141,"")</f>
        <v/>
      </c>
      <c r="P141" s="1" t="str">
        <f ca="1">IF(A141&lt;=$P$6,Data!D142,"")</f>
        <v/>
      </c>
      <c r="U141" s="1">
        <f t="shared" si="22"/>
        <v>135</v>
      </c>
      <c r="V141" s="61">
        <f ca="1"/>
        <v>0.8</v>
      </c>
      <c r="W141" s="119">
        <f t="shared" ca="1" si="20"/>
        <v>0.8</v>
      </c>
      <c r="X141" s="119"/>
      <c r="Y141" s="314">
        <f t="shared" si="23"/>
        <v>135</v>
      </c>
      <c r="Z141" s="318" t="str">
        <f ca="1">IF(A141&lt;=$B$5, OldData!O142,"")</f>
        <v/>
      </c>
      <c r="AA141" s="318" t="str">
        <f ca="1">IF(A141&lt;=$B$5,OldData!E142,"")</f>
        <v/>
      </c>
      <c r="AB141" s="319" t="str">
        <f ca="1">IF(A141&lt;=$B$5,OldData!B142,"")</f>
        <v/>
      </c>
      <c r="AD141" s="1">
        <f t="shared" si="24"/>
        <v>136</v>
      </c>
      <c r="AE141" s="308">
        <f ca="1"/>
        <v>0</v>
      </c>
      <c r="AF141" s="141"/>
      <c r="AG141" s="141"/>
      <c r="AH141" s="142"/>
      <c r="AI141" s="66"/>
      <c r="AL141" s="357"/>
      <c r="AM141" s="68"/>
      <c r="AN141" s="68"/>
      <c r="AO141" s="53"/>
      <c r="AP141" s="356"/>
    </row>
    <row r="142" spans="1:42">
      <c r="A142" s="73">
        <f t="shared" si="21"/>
        <v>136</v>
      </c>
      <c r="B142" s="1" t="str">
        <f ca="1">IF(A142&lt;=$B$5,Data!L143,"")</f>
        <v/>
      </c>
      <c r="C142" s="1" t="str">
        <f ca="1">IF(A142&lt;=$B$5,DayInfo!F140,"")</f>
        <v/>
      </c>
      <c r="G142" s="275" t="str">
        <f ca="1">IF(A142&lt;=$B$5, Data!O143,"")</f>
        <v/>
      </c>
      <c r="H142" s="118" t="str">
        <f ca="1">IF(A142&lt;=$B$5,Data!P143,"")</f>
        <v/>
      </c>
      <c r="J142" s="1" t="str">
        <f ca="1">IF(A142&lt;=$B$5,Data!E143,"")</f>
        <v/>
      </c>
      <c r="K142" s="1" t="str">
        <f ca="1">IF(A142&lt;=$B$5,Data!B143,"")</f>
        <v/>
      </c>
      <c r="L142" s="1" t="str">
        <f ca="1">IF(A142&lt;=$B$5,Data!C143,"")</f>
        <v/>
      </c>
      <c r="N142" s="122" t="str">
        <f ca="1">IF(A141&lt;=$N$7,Data!G142,"")</f>
        <v/>
      </c>
      <c r="P142" s="1" t="str">
        <f ca="1">IF(A142&lt;=$P$6,Data!D143,"")</f>
        <v/>
      </c>
      <c r="U142" s="1">
        <f t="shared" si="22"/>
        <v>136</v>
      </c>
      <c r="V142" s="61">
        <f ca="1"/>
        <v>0.8</v>
      </c>
      <c r="W142" s="119">
        <f t="shared" ca="1" si="20"/>
        <v>0.8</v>
      </c>
      <c r="X142" s="119"/>
      <c r="Y142" s="314">
        <f t="shared" si="23"/>
        <v>136</v>
      </c>
      <c r="Z142" s="318" t="str">
        <f ca="1">IF(A142&lt;=$B$5, OldData!O143,"")</f>
        <v/>
      </c>
      <c r="AA142" s="318" t="str">
        <f ca="1">IF(A142&lt;=$B$5,OldData!E143,"")</f>
        <v/>
      </c>
      <c r="AB142" s="319" t="str">
        <f ca="1">IF(A142&lt;=$B$5,OldData!B143,"")</f>
        <v/>
      </c>
      <c r="AD142" s="1">
        <f t="shared" si="24"/>
        <v>137</v>
      </c>
      <c r="AE142" s="308">
        <f ca="1"/>
        <v>0</v>
      </c>
      <c r="AF142" s="141"/>
      <c r="AG142" s="141"/>
      <c r="AH142" s="142"/>
      <c r="AI142" s="66"/>
      <c r="AL142" s="357"/>
      <c r="AM142" s="68"/>
      <c r="AN142" s="68"/>
      <c r="AO142" s="53"/>
      <c r="AP142" s="356"/>
    </row>
    <row r="143" spans="1:42">
      <c r="A143" s="73">
        <f t="shared" si="21"/>
        <v>137</v>
      </c>
      <c r="B143" s="1" t="str">
        <f ca="1">IF(A143&lt;=$B$5,Data!L144,"")</f>
        <v/>
      </c>
      <c r="C143" s="1" t="str">
        <f ca="1">IF(A143&lt;=$B$5,DayInfo!F141,"")</f>
        <v/>
      </c>
      <c r="G143" s="275" t="str">
        <f ca="1">IF(A143&lt;=$B$5, Data!O144,"")</f>
        <v/>
      </c>
      <c r="H143" s="118" t="str">
        <f ca="1">IF(A143&lt;=$B$5,Data!P144,"")</f>
        <v/>
      </c>
      <c r="J143" s="1" t="str">
        <f ca="1">IF(A143&lt;=$B$5,Data!E144,"")</f>
        <v/>
      </c>
      <c r="K143" s="1" t="str">
        <f ca="1">IF(A143&lt;=$B$5,Data!B144,"")</f>
        <v/>
      </c>
      <c r="L143" s="1" t="str">
        <f ca="1">IF(A143&lt;=$B$5,Data!C144,"")</f>
        <v/>
      </c>
      <c r="N143" s="122" t="str">
        <f ca="1">IF(A142&lt;=$N$7,Data!G143,"")</f>
        <v/>
      </c>
      <c r="P143" s="1" t="str">
        <f ca="1">IF(A143&lt;=$P$6,Data!D144,"")</f>
        <v/>
      </c>
      <c r="U143" s="1">
        <f t="shared" si="22"/>
        <v>137</v>
      </c>
      <c r="V143" s="61">
        <f ca="1"/>
        <v>0.8</v>
      </c>
      <c r="W143" s="119">
        <f t="shared" ca="1" si="20"/>
        <v>0.8</v>
      </c>
      <c r="X143" s="119"/>
      <c r="Y143" s="314">
        <f t="shared" si="23"/>
        <v>137</v>
      </c>
      <c r="Z143" s="318" t="str">
        <f ca="1">IF(A143&lt;=$B$5, OldData!O144,"")</f>
        <v/>
      </c>
      <c r="AA143" s="318" t="str">
        <f ca="1">IF(A143&lt;=$B$5,OldData!E144,"")</f>
        <v/>
      </c>
      <c r="AB143" s="319" t="str">
        <f ca="1">IF(A143&lt;=$B$5,OldData!B144,"")</f>
        <v/>
      </c>
      <c r="AD143" s="1">
        <f t="shared" si="24"/>
        <v>138</v>
      </c>
      <c r="AE143" s="308">
        <f ca="1"/>
        <v>0</v>
      </c>
      <c r="AF143" s="141"/>
      <c r="AG143" s="141"/>
      <c r="AH143" s="142"/>
      <c r="AI143" s="66"/>
      <c r="AL143" s="357"/>
      <c r="AM143" s="68"/>
      <c r="AN143" s="68"/>
      <c r="AO143" s="53"/>
      <c r="AP143" s="356"/>
    </row>
    <row r="144" spans="1:42">
      <c r="A144" s="73">
        <f t="shared" si="21"/>
        <v>138</v>
      </c>
      <c r="B144" s="1" t="str">
        <f ca="1">IF(A144&lt;=$B$5,Data!L145,"")</f>
        <v/>
      </c>
      <c r="C144" s="1" t="str">
        <f ca="1">IF(A144&lt;=$B$5,DayInfo!F142,"")</f>
        <v/>
      </c>
      <c r="G144" s="275" t="str">
        <f ca="1">IF(A144&lt;=$B$5, Data!O145,"")</f>
        <v/>
      </c>
      <c r="H144" s="118" t="str">
        <f ca="1">IF(A144&lt;=$B$5,Data!P145,"")</f>
        <v/>
      </c>
      <c r="J144" s="1" t="str">
        <f ca="1">IF(A144&lt;=$B$5,Data!E145,"")</f>
        <v/>
      </c>
      <c r="K144" s="1" t="str">
        <f ca="1">IF(A144&lt;=$B$5,Data!B145,"")</f>
        <v/>
      </c>
      <c r="L144" s="1" t="str">
        <f ca="1">IF(A144&lt;=$B$5,Data!C145,"")</f>
        <v/>
      </c>
      <c r="N144" s="122" t="str">
        <f ca="1">IF(A143&lt;=$N$7,Data!G144,"")</f>
        <v/>
      </c>
      <c r="P144" s="1" t="str">
        <f ca="1">IF(A144&lt;=$P$6,Data!D145,"")</f>
        <v/>
      </c>
      <c r="U144" s="1">
        <f t="shared" si="22"/>
        <v>138</v>
      </c>
      <c r="V144" s="61">
        <f ca="1"/>
        <v>0.8</v>
      </c>
      <c r="W144" s="119">
        <f t="shared" ca="1" si="20"/>
        <v>0.8</v>
      </c>
      <c r="X144" s="119"/>
      <c r="Y144" s="314">
        <f t="shared" si="23"/>
        <v>138</v>
      </c>
      <c r="Z144" s="318" t="str">
        <f ca="1">IF(A144&lt;=$B$5, OldData!O145,"")</f>
        <v/>
      </c>
      <c r="AA144" s="318" t="str">
        <f ca="1">IF(A144&lt;=$B$5,OldData!E145,"")</f>
        <v/>
      </c>
      <c r="AB144" s="319" t="str">
        <f ca="1">IF(A144&lt;=$B$5,OldData!B145,"")</f>
        <v/>
      </c>
      <c r="AD144" s="1">
        <f t="shared" si="24"/>
        <v>139</v>
      </c>
      <c r="AE144" s="308">
        <f ca="1"/>
        <v>0</v>
      </c>
      <c r="AF144" s="141"/>
      <c r="AG144" s="141"/>
      <c r="AH144" s="142"/>
      <c r="AI144" s="66"/>
      <c r="AL144" s="357"/>
      <c r="AM144" s="68"/>
      <c r="AN144" s="68"/>
      <c r="AO144" s="53"/>
      <c r="AP144" s="356"/>
    </row>
    <row r="145" spans="1:42">
      <c r="A145" s="73">
        <f t="shared" si="21"/>
        <v>139</v>
      </c>
      <c r="B145" s="1" t="str">
        <f ca="1">IF(A145&lt;=$B$5,Data!L146,"")</f>
        <v/>
      </c>
      <c r="C145" s="1" t="str">
        <f ca="1">IF(A145&lt;=$B$5,DayInfo!F143,"")</f>
        <v/>
      </c>
      <c r="G145" s="275" t="str">
        <f ca="1">IF(A145&lt;=$B$5, Data!O146,"")</f>
        <v/>
      </c>
      <c r="H145" s="118" t="str">
        <f ca="1">IF(A145&lt;=$B$5,Data!P146,"")</f>
        <v/>
      </c>
      <c r="J145" s="1" t="str">
        <f ca="1">IF(A145&lt;=$B$5,Data!E146,"")</f>
        <v/>
      </c>
      <c r="K145" s="1" t="str">
        <f ca="1">IF(A145&lt;=$B$5,Data!B146,"")</f>
        <v/>
      </c>
      <c r="L145" s="1" t="str">
        <f ca="1">IF(A145&lt;=$B$5,Data!C146,"")</f>
        <v/>
      </c>
      <c r="N145" s="122" t="str">
        <f ca="1">IF(A144&lt;=$N$7,Data!G145,"")</f>
        <v/>
      </c>
      <c r="P145" s="1" t="str">
        <f ca="1">IF(A145&lt;=$P$6,Data!D146,"")</f>
        <v/>
      </c>
      <c r="U145" s="1">
        <f t="shared" si="22"/>
        <v>139</v>
      </c>
      <c r="V145" s="61">
        <f ca="1"/>
        <v>1.2</v>
      </c>
      <c r="W145" s="119">
        <f t="shared" ca="1" si="20"/>
        <v>1.2</v>
      </c>
      <c r="X145" s="119"/>
      <c r="Y145" s="314">
        <f t="shared" si="23"/>
        <v>139</v>
      </c>
      <c r="Z145" s="318" t="str">
        <f ca="1">IF(A145&lt;=$B$5, OldData!O146,"")</f>
        <v/>
      </c>
      <c r="AA145" s="318" t="str">
        <f ca="1">IF(A145&lt;=$B$5,OldData!E146,"")</f>
        <v/>
      </c>
      <c r="AB145" s="319" t="str">
        <f ca="1">IF(A145&lt;=$B$5,OldData!B146,"")</f>
        <v/>
      </c>
      <c r="AD145" s="1">
        <f t="shared" si="24"/>
        <v>140</v>
      </c>
      <c r="AE145" s="308">
        <f ca="1"/>
        <v>0</v>
      </c>
      <c r="AF145" s="141"/>
      <c r="AG145" s="141"/>
      <c r="AH145" s="142"/>
      <c r="AI145" s="66"/>
      <c r="AL145" s="357"/>
      <c r="AM145" s="68"/>
      <c r="AN145" s="68"/>
      <c r="AO145" s="53"/>
      <c r="AP145" s="356"/>
    </row>
    <row r="146" spans="1:42">
      <c r="A146" s="73">
        <f t="shared" si="21"/>
        <v>140</v>
      </c>
      <c r="B146" s="1" t="str">
        <f ca="1">IF(A146&lt;=$B$5,Data!L147,"")</f>
        <v/>
      </c>
      <c r="C146" s="1" t="str">
        <f ca="1">IF(A146&lt;=$B$5,DayInfo!F144,"")</f>
        <v/>
      </c>
      <c r="G146" s="275" t="str">
        <f ca="1">IF(A146&lt;=$B$5, Data!O147,"")</f>
        <v/>
      </c>
      <c r="H146" s="118" t="str">
        <f ca="1">IF(A146&lt;=$B$5,Data!P147,"")</f>
        <v/>
      </c>
      <c r="J146" s="1" t="str">
        <f ca="1">IF(A146&lt;=$B$5,Data!E147,"")</f>
        <v/>
      </c>
      <c r="K146" s="1" t="str">
        <f ca="1">IF(A146&lt;=$B$5,Data!B147,"")</f>
        <v/>
      </c>
      <c r="L146" s="1" t="str">
        <f ca="1">IF(A146&lt;=$B$5,Data!C147,"")</f>
        <v/>
      </c>
      <c r="N146" s="122" t="str">
        <f ca="1">IF(A145&lt;=$N$7,Data!G146,"")</f>
        <v/>
      </c>
      <c r="P146" s="1" t="str">
        <f ca="1">IF(A146&lt;=$P$6,Data!D147,"")</f>
        <v/>
      </c>
      <c r="U146" s="1">
        <f t="shared" si="22"/>
        <v>140</v>
      </c>
      <c r="V146" s="61">
        <f ca="1"/>
        <v>1.2</v>
      </c>
      <c r="W146" s="119">
        <f t="shared" ca="1" si="20"/>
        <v>1.2</v>
      </c>
      <c r="X146" s="119"/>
      <c r="Y146" s="314">
        <f t="shared" si="23"/>
        <v>140</v>
      </c>
      <c r="Z146" s="318" t="str">
        <f ca="1">IF(A146&lt;=$B$5, OldData!O147,"")</f>
        <v/>
      </c>
      <c r="AA146" s="318" t="str">
        <f ca="1">IF(A146&lt;=$B$5,OldData!E147,"")</f>
        <v/>
      </c>
      <c r="AB146" s="319" t="str">
        <f ca="1">IF(A146&lt;=$B$5,OldData!B147,"")</f>
        <v/>
      </c>
      <c r="AD146" s="1">
        <f t="shared" si="24"/>
        <v>141</v>
      </c>
      <c r="AE146" s="308">
        <f ca="1"/>
        <v>0</v>
      </c>
      <c r="AF146" s="141"/>
      <c r="AG146" s="141"/>
      <c r="AH146" s="142"/>
      <c r="AI146" s="66"/>
      <c r="AL146" s="357"/>
      <c r="AM146" s="68"/>
      <c r="AN146" s="68"/>
      <c r="AO146" s="53"/>
      <c r="AP146" s="356"/>
    </row>
    <row r="147" spans="1:42">
      <c r="A147" s="73">
        <f t="shared" si="21"/>
        <v>141</v>
      </c>
      <c r="B147" s="1" t="str">
        <f ca="1">IF(A147&lt;=$B$5,Data!L148,"")</f>
        <v/>
      </c>
      <c r="C147" s="1" t="str">
        <f ca="1">IF(A147&lt;=$B$5,DayInfo!F145,"")</f>
        <v/>
      </c>
      <c r="G147" s="275" t="str">
        <f ca="1">IF(A147&lt;=$B$5, Data!O148,"")</f>
        <v/>
      </c>
      <c r="H147" s="118" t="str">
        <f ca="1">IF(A147&lt;=$B$5,Data!P148,"")</f>
        <v/>
      </c>
      <c r="J147" s="1" t="str">
        <f ca="1">IF(A147&lt;=$B$5,Data!E148,"")</f>
        <v/>
      </c>
      <c r="K147" s="1" t="str">
        <f ca="1">IF(A147&lt;=$B$5,Data!B148,"")</f>
        <v/>
      </c>
      <c r="L147" s="1" t="str">
        <f ca="1">IF(A147&lt;=$B$5,Data!C148,"")</f>
        <v/>
      </c>
      <c r="N147" s="122" t="str">
        <f ca="1">IF(A146&lt;=$N$7,Data!G147,"")</f>
        <v/>
      </c>
      <c r="P147" s="1" t="str">
        <f ca="1">IF(A147&lt;=$P$6,Data!D148,"")</f>
        <v/>
      </c>
      <c r="U147" s="1">
        <f t="shared" si="22"/>
        <v>141</v>
      </c>
      <c r="V147" s="61">
        <f ca="1"/>
        <v>1.2</v>
      </c>
      <c r="W147" s="119">
        <f t="shared" ca="1" si="20"/>
        <v>1.2</v>
      </c>
      <c r="X147" s="119"/>
      <c r="Y147" s="314">
        <f t="shared" si="23"/>
        <v>141</v>
      </c>
      <c r="Z147" s="318" t="str">
        <f ca="1">IF(A147&lt;=$B$5, OldData!O148,"")</f>
        <v/>
      </c>
      <c r="AA147" s="318" t="str">
        <f ca="1">IF(A147&lt;=$B$5,OldData!E148,"")</f>
        <v/>
      </c>
      <c r="AB147" s="319" t="str">
        <f ca="1">IF(A147&lt;=$B$5,OldData!B148,"")</f>
        <v/>
      </c>
      <c r="AD147" s="1">
        <f t="shared" si="24"/>
        <v>142</v>
      </c>
      <c r="AE147" s="308">
        <f ca="1"/>
        <v>0</v>
      </c>
      <c r="AF147" s="141"/>
      <c r="AG147" s="141"/>
      <c r="AH147" s="142"/>
      <c r="AI147" s="66"/>
      <c r="AL147" s="357"/>
      <c r="AM147" s="68"/>
      <c r="AN147" s="68"/>
      <c r="AO147" s="53"/>
      <c r="AP147" s="356"/>
    </row>
    <row r="148" spans="1:42">
      <c r="A148" s="73">
        <f t="shared" si="21"/>
        <v>142</v>
      </c>
      <c r="B148" s="1" t="str">
        <f ca="1">IF(A148&lt;=$B$5,Data!L149,"")</f>
        <v/>
      </c>
      <c r="C148" s="1" t="str">
        <f ca="1">IF(A148&lt;=$B$5,DayInfo!F146,"")</f>
        <v/>
      </c>
      <c r="G148" s="275" t="str">
        <f ca="1">IF(A148&lt;=$B$5, Data!O149,"")</f>
        <v/>
      </c>
      <c r="H148" s="118" t="str">
        <f ca="1">IF(A148&lt;=$B$5,Data!P149,"")</f>
        <v/>
      </c>
      <c r="J148" s="1" t="str">
        <f ca="1">IF(A148&lt;=$B$5,Data!E149,"")</f>
        <v/>
      </c>
      <c r="K148" s="1" t="str">
        <f ca="1">IF(A148&lt;=$B$5,Data!B149,"")</f>
        <v/>
      </c>
      <c r="L148" s="1" t="str">
        <f ca="1">IF(A148&lt;=$B$5,Data!C149,"")</f>
        <v/>
      </c>
      <c r="N148" s="122" t="str">
        <f ca="1">IF(A147&lt;=$N$7,Data!G148,"")</f>
        <v/>
      </c>
      <c r="P148" s="1" t="str">
        <f ca="1">IF(A148&lt;=$P$6,Data!D149,"")</f>
        <v/>
      </c>
      <c r="U148" s="1">
        <f t="shared" si="22"/>
        <v>142</v>
      </c>
      <c r="V148" s="61">
        <f ca="1"/>
        <v>1.2</v>
      </c>
      <c r="W148" s="119">
        <f t="shared" ca="1" si="20"/>
        <v>1.2</v>
      </c>
      <c r="X148" s="119"/>
      <c r="Y148" s="314">
        <f t="shared" si="23"/>
        <v>142</v>
      </c>
      <c r="Z148" s="318" t="str">
        <f ca="1">IF(A148&lt;=$B$5, OldData!O149,"")</f>
        <v/>
      </c>
      <c r="AA148" s="318" t="str">
        <f ca="1">IF(A148&lt;=$B$5,OldData!E149,"")</f>
        <v/>
      </c>
      <c r="AB148" s="319" t="str">
        <f ca="1">IF(A148&lt;=$B$5,OldData!B149,"")</f>
        <v/>
      </c>
      <c r="AD148" s="1">
        <f t="shared" si="24"/>
        <v>143</v>
      </c>
      <c r="AE148" s="308">
        <f ca="1"/>
        <v>0</v>
      </c>
      <c r="AF148" s="141"/>
      <c r="AG148" s="141"/>
      <c r="AH148" s="142"/>
      <c r="AI148" s="66"/>
      <c r="AL148" s="357"/>
      <c r="AM148" s="68"/>
      <c r="AN148" s="68"/>
      <c r="AO148" s="53"/>
      <c r="AP148" s="356"/>
    </row>
    <row r="149" spans="1:42">
      <c r="A149" s="73">
        <f t="shared" si="21"/>
        <v>143</v>
      </c>
      <c r="B149" s="1" t="str">
        <f ca="1">IF(A149&lt;=$B$5,Data!L150,"")</f>
        <v/>
      </c>
      <c r="C149" s="1" t="str">
        <f ca="1">IF(A149&lt;=$B$5,DayInfo!F147,"")</f>
        <v/>
      </c>
      <c r="G149" s="275" t="str">
        <f ca="1">IF(A149&lt;=$B$5, Data!O150,"")</f>
        <v/>
      </c>
      <c r="H149" s="118" t="str">
        <f ca="1">IF(A149&lt;=$B$5,Data!P150,"")</f>
        <v/>
      </c>
      <c r="J149" s="1" t="str">
        <f ca="1">IF(A149&lt;=$B$5,Data!E150,"")</f>
        <v/>
      </c>
      <c r="K149" s="1" t="str">
        <f ca="1">IF(A149&lt;=$B$5,Data!B150,"")</f>
        <v/>
      </c>
      <c r="L149" s="1" t="str">
        <f ca="1">IF(A149&lt;=$B$5,Data!C150,"")</f>
        <v/>
      </c>
      <c r="N149" s="122" t="str">
        <f ca="1">IF(A148&lt;=$N$7,Data!G149,"")</f>
        <v/>
      </c>
      <c r="P149" s="1" t="str">
        <f ca="1">IF(A149&lt;=$P$6,Data!D150,"")</f>
        <v/>
      </c>
      <c r="U149" s="1">
        <f t="shared" si="22"/>
        <v>143</v>
      </c>
      <c r="V149" s="61">
        <f ca="1"/>
        <v>1.1000000000000001</v>
      </c>
      <c r="W149" s="119">
        <f t="shared" ca="1" si="20"/>
        <v>1.1000000000000001</v>
      </c>
      <c r="X149" s="119"/>
      <c r="Y149" s="314">
        <f t="shared" si="23"/>
        <v>143</v>
      </c>
      <c r="Z149" s="318" t="str">
        <f ca="1">IF(A149&lt;=$B$5, OldData!O150,"")</f>
        <v/>
      </c>
      <c r="AA149" s="318" t="str">
        <f ca="1">IF(A149&lt;=$B$5,OldData!E150,"")</f>
        <v/>
      </c>
      <c r="AB149" s="319" t="str">
        <f ca="1">IF(A149&lt;=$B$5,OldData!B150,"")</f>
        <v/>
      </c>
      <c r="AD149" s="1">
        <f t="shared" si="24"/>
        <v>144</v>
      </c>
      <c r="AE149" s="308">
        <f ca="1"/>
        <v>0</v>
      </c>
      <c r="AF149" s="141"/>
      <c r="AG149" s="141"/>
      <c r="AH149" s="142"/>
      <c r="AI149" s="66"/>
      <c r="AL149" s="357"/>
      <c r="AM149" s="68"/>
      <c r="AN149" s="68"/>
      <c r="AO149" s="53"/>
      <c r="AP149" s="356"/>
    </row>
    <row r="150" spans="1:42">
      <c r="A150" s="73">
        <f t="shared" si="21"/>
        <v>144</v>
      </c>
      <c r="B150" s="1" t="str">
        <f ca="1">IF(A150&lt;=$B$5,Data!L151,"")</f>
        <v/>
      </c>
      <c r="C150" s="1" t="str">
        <f ca="1">IF(A150&lt;=$B$5,DayInfo!F148,"")</f>
        <v/>
      </c>
      <c r="G150" s="275" t="str">
        <f ca="1">IF(A150&lt;=$B$5, Data!O151,"")</f>
        <v/>
      </c>
      <c r="H150" s="118" t="str">
        <f ca="1">IF(A150&lt;=$B$5,Data!P151,"")</f>
        <v/>
      </c>
      <c r="J150" s="1" t="str">
        <f ca="1">IF(A150&lt;=$B$5,Data!E151,"")</f>
        <v/>
      </c>
      <c r="K150" s="1" t="str">
        <f ca="1">IF(A150&lt;=$B$5,Data!B151,"")</f>
        <v/>
      </c>
      <c r="L150" s="1" t="str">
        <f ca="1">IF(A150&lt;=$B$5,Data!C151,"")</f>
        <v/>
      </c>
      <c r="N150" s="122" t="str">
        <f ca="1">IF(A149&lt;=$N$7,Data!G150,"")</f>
        <v/>
      </c>
      <c r="P150" s="1" t="str">
        <f ca="1">IF(A150&lt;=$P$6,Data!D151,"")</f>
        <v/>
      </c>
      <c r="U150" s="1">
        <f t="shared" si="22"/>
        <v>144</v>
      </c>
      <c r="V150" s="61">
        <f ca="1"/>
        <v>0.8</v>
      </c>
      <c r="W150" s="119">
        <f t="shared" ca="1" si="20"/>
        <v>0.8</v>
      </c>
      <c r="X150" s="119"/>
      <c r="Y150" s="314">
        <f t="shared" si="23"/>
        <v>144</v>
      </c>
      <c r="Z150" s="318" t="str">
        <f ca="1">IF(A150&lt;=$B$5, OldData!O151,"")</f>
        <v/>
      </c>
      <c r="AA150" s="318" t="str">
        <f ca="1">IF(A150&lt;=$B$5,OldData!E151,"")</f>
        <v/>
      </c>
      <c r="AB150" s="319" t="str">
        <f ca="1">IF(A150&lt;=$B$5,OldData!B151,"")</f>
        <v/>
      </c>
      <c r="AD150" s="1">
        <f t="shared" si="24"/>
        <v>145</v>
      </c>
      <c r="AE150" s="308">
        <f ca="1"/>
        <v>0</v>
      </c>
      <c r="AF150" s="141"/>
      <c r="AG150" s="141"/>
      <c r="AH150" s="142"/>
      <c r="AI150" s="66"/>
      <c r="AL150" s="357"/>
      <c r="AM150" s="68"/>
      <c r="AN150" s="68"/>
      <c r="AO150" s="53"/>
      <c r="AP150" s="356"/>
    </row>
    <row r="151" spans="1:42">
      <c r="A151" s="73">
        <f t="shared" si="21"/>
        <v>145</v>
      </c>
      <c r="B151" s="1" t="str">
        <f ca="1">IF(A151&lt;=$B$5,Data!L152,"")</f>
        <v/>
      </c>
      <c r="C151" s="1" t="str">
        <f ca="1">IF(A151&lt;=$B$5,DayInfo!F149,"")</f>
        <v/>
      </c>
      <c r="G151" s="275" t="str">
        <f ca="1">IF(A151&lt;=$B$5, Data!O152,"")</f>
        <v/>
      </c>
      <c r="H151" s="118" t="str">
        <f ca="1">IF(A151&lt;=$B$5,Data!P152,"")</f>
        <v/>
      </c>
      <c r="J151" s="1" t="str">
        <f ca="1">IF(A151&lt;=$B$5,Data!E152,"")</f>
        <v/>
      </c>
      <c r="K151" s="1" t="str">
        <f ca="1">IF(A151&lt;=$B$5,Data!B152,"")</f>
        <v/>
      </c>
      <c r="L151" s="1" t="str">
        <f ca="1">IF(A151&lt;=$B$5,Data!C152,"")</f>
        <v/>
      </c>
      <c r="N151" s="122" t="str">
        <f ca="1">IF(A150&lt;=$N$7,Data!G151,"")</f>
        <v/>
      </c>
      <c r="P151" s="1" t="str">
        <f ca="1">IF(A151&lt;=$P$6,Data!D152,"")</f>
        <v/>
      </c>
      <c r="U151" s="1">
        <f t="shared" si="22"/>
        <v>145</v>
      </c>
      <c r="V151" s="61">
        <f ca="1"/>
        <v>2.0299999999999998</v>
      </c>
      <c r="W151" s="119">
        <f t="shared" ca="1" si="20"/>
        <v>2.0299999999999998</v>
      </c>
      <c r="X151" s="119"/>
      <c r="Y151" s="314">
        <f t="shared" si="23"/>
        <v>145</v>
      </c>
      <c r="Z151" s="318" t="str">
        <f ca="1">IF(A151&lt;=$B$5, OldData!O152,"")</f>
        <v/>
      </c>
      <c r="AA151" s="318" t="str">
        <f ca="1">IF(A151&lt;=$B$5,OldData!E152,"")</f>
        <v/>
      </c>
      <c r="AB151" s="319" t="str">
        <f ca="1">IF(A151&lt;=$B$5,OldData!B152,"")</f>
        <v/>
      </c>
      <c r="AD151" s="1">
        <f t="shared" si="24"/>
        <v>146</v>
      </c>
      <c r="AE151" s="308">
        <f ca="1"/>
        <v>0</v>
      </c>
      <c r="AF151" s="141"/>
      <c r="AG151" s="141"/>
      <c r="AH151" s="142"/>
      <c r="AI151" s="66"/>
      <c r="AL151" s="357"/>
      <c r="AM151" s="68"/>
      <c r="AN151" s="68"/>
      <c r="AO151" s="53"/>
      <c r="AP151" s="356"/>
    </row>
    <row r="152" spans="1:42">
      <c r="A152" s="73">
        <f t="shared" si="21"/>
        <v>146</v>
      </c>
      <c r="B152" s="1" t="str">
        <f ca="1">IF(A152&lt;=$B$5,Data!L153,"")</f>
        <v/>
      </c>
      <c r="C152" s="1" t="str">
        <f ca="1">IF(A152&lt;=$B$5,DayInfo!F150,"")</f>
        <v/>
      </c>
      <c r="G152" s="275" t="str">
        <f ca="1">IF(A152&lt;=$B$5, Data!O153,"")</f>
        <v/>
      </c>
      <c r="H152" s="118" t="str">
        <f ca="1">IF(A152&lt;=$B$5,Data!P153,"")</f>
        <v/>
      </c>
      <c r="J152" s="1" t="str">
        <f ca="1">IF(A152&lt;=$B$5,Data!E153,"")</f>
        <v/>
      </c>
      <c r="K152" s="1" t="str">
        <f ca="1">IF(A152&lt;=$B$5,Data!B153,"")</f>
        <v/>
      </c>
      <c r="L152" s="1" t="str">
        <f ca="1">IF(A152&lt;=$B$5,Data!C153,"")</f>
        <v/>
      </c>
      <c r="N152" s="122" t="str">
        <f ca="1">IF(A151&lt;=$N$7,Data!G152,"")</f>
        <v/>
      </c>
      <c r="P152" s="1" t="str">
        <f ca="1">IF(A152&lt;=$P$6,Data!D153,"")</f>
        <v/>
      </c>
      <c r="U152" s="1">
        <f t="shared" si="22"/>
        <v>146</v>
      </c>
      <c r="V152" s="61">
        <f ca="1"/>
        <v>1.1000000000000001</v>
      </c>
      <c r="W152" s="119">
        <f t="shared" ca="1" si="20"/>
        <v>1.1000000000000001</v>
      </c>
      <c r="X152" s="119"/>
      <c r="Y152" s="314">
        <f t="shared" si="23"/>
        <v>146</v>
      </c>
      <c r="Z152" s="318" t="str">
        <f ca="1">IF(A152&lt;=$B$5, OldData!O153,"")</f>
        <v/>
      </c>
      <c r="AA152" s="318" t="str">
        <f ca="1">IF(A152&lt;=$B$5,OldData!E153,"")</f>
        <v/>
      </c>
      <c r="AB152" s="319" t="str">
        <f ca="1">IF(A152&lt;=$B$5,OldData!B153,"")</f>
        <v/>
      </c>
      <c r="AD152" s="1">
        <f t="shared" si="24"/>
        <v>147</v>
      </c>
      <c r="AE152" s="308">
        <f ca="1"/>
        <v>0</v>
      </c>
      <c r="AF152" s="141"/>
      <c r="AG152" s="141"/>
      <c r="AH152" s="142"/>
      <c r="AI152" s="66"/>
      <c r="AL152" s="357"/>
      <c r="AM152" s="68"/>
      <c r="AN152" s="68"/>
      <c r="AO152" s="53"/>
      <c r="AP152" s="356"/>
    </row>
    <row r="153" spans="1:42">
      <c r="A153" s="73">
        <f t="shared" si="21"/>
        <v>147</v>
      </c>
      <c r="B153" s="1" t="str">
        <f ca="1">IF(A153&lt;=$B$5,Data!L154,"")</f>
        <v/>
      </c>
      <c r="C153" s="1" t="str">
        <f ca="1">IF(A153&lt;=$B$5,DayInfo!F151,"")</f>
        <v/>
      </c>
      <c r="G153" s="275" t="str">
        <f ca="1">IF(A153&lt;=$B$5, Data!O154,"")</f>
        <v/>
      </c>
      <c r="H153" s="118" t="str">
        <f ca="1">IF(A153&lt;=$B$5,Data!P154,"")</f>
        <v/>
      </c>
      <c r="J153" s="1" t="str">
        <f ca="1">IF(A153&lt;=$B$5,Data!E154,"")</f>
        <v/>
      </c>
      <c r="K153" s="1" t="str">
        <f ca="1">IF(A153&lt;=$B$5,Data!B154,"")</f>
        <v/>
      </c>
      <c r="L153" s="1" t="str">
        <f ca="1">IF(A153&lt;=$B$5,Data!C154,"")</f>
        <v/>
      </c>
      <c r="N153" s="122" t="str">
        <f ca="1">IF(A152&lt;=$N$7,Data!G153,"")</f>
        <v/>
      </c>
      <c r="P153" s="1" t="str">
        <f ca="1">IF(A153&lt;=$P$6,Data!D154,"")</f>
        <v/>
      </c>
      <c r="U153" s="1">
        <f t="shared" si="22"/>
        <v>147</v>
      </c>
      <c r="V153" s="61">
        <f ca="1"/>
        <v>1.3</v>
      </c>
      <c r="W153" s="119">
        <f t="shared" ca="1" si="20"/>
        <v>1.3</v>
      </c>
      <c r="X153" s="119"/>
      <c r="Y153" s="314">
        <f t="shared" si="23"/>
        <v>147</v>
      </c>
      <c r="Z153" s="318" t="str">
        <f ca="1">IF(A153&lt;=$B$5, OldData!O154,"")</f>
        <v/>
      </c>
      <c r="AA153" s="318" t="str">
        <f ca="1">IF(A153&lt;=$B$5,OldData!E154,"")</f>
        <v/>
      </c>
      <c r="AB153" s="319" t="str">
        <f ca="1">IF(A153&lt;=$B$5,OldData!B154,"")</f>
        <v/>
      </c>
      <c r="AD153" s="1">
        <f t="shared" si="24"/>
        <v>148</v>
      </c>
      <c r="AE153" s="308">
        <f ca="1"/>
        <v>0</v>
      </c>
      <c r="AF153" s="141"/>
      <c r="AG153" s="141"/>
      <c r="AH153" s="142"/>
      <c r="AI153" s="66"/>
      <c r="AL153" s="357"/>
      <c r="AM153" s="68"/>
      <c r="AN153" s="68"/>
      <c r="AO153" s="53"/>
      <c r="AP153" s="356"/>
    </row>
    <row r="154" spans="1:42">
      <c r="A154" s="73">
        <f t="shared" si="21"/>
        <v>148</v>
      </c>
      <c r="B154" s="1" t="str">
        <f ca="1">IF(A154&lt;=$B$5,Data!L155,"")</f>
        <v/>
      </c>
      <c r="C154" s="1" t="str">
        <f ca="1">IF(A154&lt;=$B$5,DayInfo!F152,"")</f>
        <v/>
      </c>
      <c r="G154" s="275" t="str">
        <f ca="1">IF(A154&lt;=$B$5, Data!O155,"")</f>
        <v/>
      </c>
      <c r="H154" s="118" t="str">
        <f ca="1">IF(A154&lt;=$B$5,Data!P155,"")</f>
        <v/>
      </c>
      <c r="J154" s="1" t="str">
        <f ca="1">IF(A154&lt;=$B$5,Data!E155,"")</f>
        <v/>
      </c>
      <c r="K154" s="1" t="str">
        <f ca="1">IF(A154&lt;=$B$5,Data!B155,"")</f>
        <v/>
      </c>
      <c r="L154" s="1" t="str">
        <f ca="1">IF(A154&lt;=$B$5,Data!C155,"")</f>
        <v/>
      </c>
      <c r="N154" s="122" t="str">
        <f ca="1">IF(A153&lt;=$N$7,Data!G154,"")</f>
        <v/>
      </c>
      <c r="P154" s="1" t="str">
        <f ca="1">IF(A154&lt;=$P$6,Data!D155,"")</f>
        <v/>
      </c>
      <c r="U154" s="1">
        <f t="shared" si="22"/>
        <v>148</v>
      </c>
      <c r="V154" s="61">
        <f ca="1"/>
        <v>1.3</v>
      </c>
      <c r="W154" s="119">
        <f t="shared" ca="1" si="20"/>
        <v>1.3</v>
      </c>
      <c r="X154" s="119"/>
      <c r="Y154" s="314">
        <f t="shared" si="23"/>
        <v>148</v>
      </c>
      <c r="Z154" s="318" t="str">
        <f ca="1">IF(A154&lt;=$B$5, OldData!O155,"")</f>
        <v/>
      </c>
      <c r="AA154" s="318" t="str">
        <f ca="1">IF(A154&lt;=$B$5,OldData!E155,"")</f>
        <v/>
      </c>
      <c r="AB154" s="319" t="str">
        <f ca="1">IF(A154&lt;=$B$5,OldData!B155,"")</f>
        <v/>
      </c>
      <c r="AD154" s="1">
        <f t="shared" si="24"/>
        <v>149</v>
      </c>
      <c r="AE154" s="308">
        <f ca="1"/>
        <v>0</v>
      </c>
      <c r="AF154" s="141"/>
      <c r="AG154" s="141"/>
      <c r="AH154" s="142"/>
      <c r="AI154" s="66"/>
      <c r="AL154" s="357"/>
      <c r="AM154" s="68"/>
      <c r="AN154" s="68"/>
      <c r="AO154" s="53"/>
      <c r="AP154" s="356"/>
    </row>
    <row r="155" spans="1:42">
      <c r="A155" s="73">
        <f t="shared" si="21"/>
        <v>149</v>
      </c>
      <c r="B155" s="1" t="str">
        <f ca="1">IF(A155&lt;=$B$5,Data!L156,"")</f>
        <v/>
      </c>
      <c r="C155" s="1" t="str">
        <f ca="1">IF(A155&lt;=$B$5,DayInfo!F153,"")</f>
        <v/>
      </c>
      <c r="G155" s="275" t="str">
        <f ca="1">IF(A155&lt;=$B$5, Data!O156,"")</f>
        <v/>
      </c>
      <c r="H155" s="118" t="str">
        <f ca="1">IF(A155&lt;=$B$5,Data!P156,"")</f>
        <v/>
      </c>
      <c r="J155" s="1" t="str">
        <f ca="1">IF(A155&lt;=$B$5,Data!E156,"")</f>
        <v/>
      </c>
      <c r="K155" s="1" t="str">
        <f ca="1">IF(A155&lt;=$B$5,Data!B156,"")</f>
        <v/>
      </c>
      <c r="L155" s="1" t="str">
        <f ca="1">IF(A155&lt;=$B$5,Data!C156,"")</f>
        <v/>
      </c>
      <c r="N155" s="122" t="str">
        <f ca="1">IF(A154&lt;=$N$7,Data!G155,"")</f>
        <v/>
      </c>
      <c r="P155" s="1" t="str">
        <f ca="1">IF(A155&lt;=$P$6,Data!D156,"")</f>
        <v/>
      </c>
      <c r="U155" s="1">
        <f t="shared" si="22"/>
        <v>149</v>
      </c>
      <c r="V155" s="61">
        <f ca="1"/>
        <v>0.8</v>
      </c>
      <c r="W155" s="119">
        <f t="shared" ca="1" si="20"/>
        <v>0.8</v>
      </c>
      <c r="X155" s="119"/>
      <c r="Y155" s="314">
        <f t="shared" si="23"/>
        <v>149</v>
      </c>
      <c r="Z155" s="318" t="str">
        <f ca="1">IF(A155&lt;=$B$5, OldData!O156,"")</f>
        <v/>
      </c>
      <c r="AA155" s="318" t="str">
        <f ca="1">IF(A155&lt;=$B$5,OldData!E156,"")</f>
        <v/>
      </c>
      <c r="AB155" s="319" t="str">
        <f ca="1">IF(A155&lt;=$B$5,OldData!B156,"")</f>
        <v/>
      </c>
      <c r="AD155" s="1">
        <f t="shared" si="24"/>
        <v>150</v>
      </c>
      <c r="AE155" s="308">
        <f ca="1"/>
        <v>0</v>
      </c>
      <c r="AF155" s="141"/>
      <c r="AG155" s="141"/>
      <c r="AH155" s="142"/>
      <c r="AI155" s="66"/>
      <c r="AL155" s="357"/>
      <c r="AM155" s="68"/>
      <c r="AN155" s="68"/>
      <c r="AO155" s="53"/>
      <c r="AP155" s="356"/>
    </row>
    <row r="156" spans="1:42">
      <c r="A156" s="73">
        <f t="shared" si="21"/>
        <v>150</v>
      </c>
      <c r="B156" s="1" t="str">
        <f ca="1">IF(A156&lt;=$B$5,Data!L157,"")</f>
        <v/>
      </c>
      <c r="C156" s="1" t="str">
        <f ca="1">IF(A156&lt;=$B$5,DayInfo!F154,"")</f>
        <v/>
      </c>
      <c r="G156" s="275" t="str">
        <f ca="1">IF(A156&lt;=$B$5, Data!O157,"")</f>
        <v/>
      </c>
      <c r="H156" s="118" t="str">
        <f ca="1">IF(A156&lt;=$B$5,Data!P157,"")</f>
        <v/>
      </c>
      <c r="J156" s="1" t="str">
        <f ca="1">IF(A156&lt;=$B$5,Data!E157,"")</f>
        <v/>
      </c>
      <c r="K156" s="1" t="str">
        <f ca="1">IF(A156&lt;=$B$5,Data!B157,"")</f>
        <v/>
      </c>
      <c r="L156" s="1" t="str">
        <f ca="1">IF(A156&lt;=$B$5,Data!C157,"")</f>
        <v/>
      </c>
      <c r="N156" s="122" t="str">
        <f ca="1">IF(A155&lt;=$N$7,Data!G156,"")</f>
        <v/>
      </c>
      <c r="P156" s="1" t="str">
        <f ca="1">IF(A156&lt;=$P$6,Data!D157,"")</f>
        <v/>
      </c>
      <c r="U156" s="1">
        <f t="shared" si="22"/>
        <v>150</v>
      </c>
      <c r="V156" s="61">
        <f ca="1"/>
        <v>0.8</v>
      </c>
      <c r="W156" s="119">
        <f t="shared" ca="1" si="20"/>
        <v>0.8</v>
      </c>
      <c r="X156" s="119"/>
      <c r="Y156" s="314">
        <f t="shared" si="23"/>
        <v>150</v>
      </c>
      <c r="Z156" s="318" t="str">
        <f ca="1">IF(A156&lt;=$B$5, OldData!O157,"")</f>
        <v/>
      </c>
      <c r="AA156" s="318" t="str">
        <f ca="1">IF(A156&lt;=$B$5,OldData!E157,"")</f>
        <v/>
      </c>
      <c r="AB156" s="319" t="str">
        <f ca="1">IF(A156&lt;=$B$5,OldData!B157,"")</f>
        <v/>
      </c>
      <c r="AD156" s="1">
        <f t="shared" si="24"/>
        <v>151</v>
      </c>
      <c r="AE156" s="308">
        <f ca="1"/>
        <v>0</v>
      </c>
      <c r="AF156" s="141"/>
      <c r="AG156" s="141"/>
      <c r="AH156" s="142"/>
      <c r="AI156" s="66"/>
      <c r="AL156" s="357"/>
      <c r="AM156" s="68"/>
      <c r="AN156" s="68"/>
      <c r="AO156" s="53"/>
      <c r="AP156" s="356"/>
    </row>
    <row r="157" spans="1:42">
      <c r="A157" s="73">
        <f t="shared" si="21"/>
        <v>151</v>
      </c>
      <c r="B157" s="1" t="str">
        <f ca="1">IF(A157&lt;=$B$5,Data!L158,"")</f>
        <v/>
      </c>
      <c r="C157" s="1" t="str">
        <f ca="1">IF(A157&lt;=$B$5,DayInfo!F155,"")</f>
        <v/>
      </c>
      <c r="G157" s="275" t="str">
        <f ca="1">IF(A157&lt;=$B$5, Data!O158,"")</f>
        <v/>
      </c>
      <c r="H157" s="118" t="str">
        <f ca="1">IF(A157&lt;=$B$5,Data!P158,"")</f>
        <v/>
      </c>
      <c r="J157" s="1" t="str">
        <f ca="1">IF(A157&lt;=$B$5,Data!E158,"")</f>
        <v/>
      </c>
      <c r="K157" s="1" t="str">
        <f ca="1">IF(A157&lt;=$B$5,Data!B158,"")</f>
        <v/>
      </c>
      <c r="L157" s="1" t="str">
        <f ca="1">IF(A157&lt;=$B$5,Data!C158,"")</f>
        <v/>
      </c>
      <c r="N157" s="122" t="str">
        <f ca="1">IF(A156&lt;=$N$7,Data!G157,"")</f>
        <v/>
      </c>
      <c r="P157" s="1" t="str">
        <f ca="1">IF(A157&lt;=$P$6,Data!D158,"")</f>
        <v/>
      </c>
      <c r="U157" s="1">
        <f t="shared" si="22"/>
        <v>151</v>
      </c>
      <c r="V157" s="61">
        <f ca="1"/>
        <v>0.8</v>
      </c>
      <c r="W157" s="119">
        <f t="shared" ca="1" si="20"/>
        <v>0.8</v>
      </c>
      <c r="X157" s="119"/>
      <c r="Y157" s="314">
        <f t="shared" si="23"/>
        <v>151</v>
      </c>
      <c r="Z157" s="318" t="str">
        <f ca="1">IF(A157&lt;=$B$5, OldData!O158,"")</f>
        <v/>
      </c>
      <c r="AA157" s="318" t="str">
        <f ca="1">IF(A157&lt;=$B$5,OldData!E158,"")</f>
        <v/>
      </c>
      <c r="AB157" s="319" t="str">
        <f ca="1">IF(A157&lt;=$B$5,OldData!B158,"")</f>
        <v/>
      </c>
      <c r="AD157" s="1">
        <f t="shared" si="24"/>
        <v>152</v>
      </c>
      <c r="AE157" s="308">
        <f ca="1"/>
        <v>0</v>
      </c>
      <c r="AF157" s="141"/>
      <c r="AG157" s="141"/>
      <c r="AH157" s="142"/>
      <c r="AI157" s="66"/>
      <c r="AL157" s="357"/>
      <c r="AM157" s="68"/>
      <c r="AN157" s="68"/>
      <c r="AO157" s="53"/>
      <c r="AP157" s="356"/>
    </row>
    <row r="158" spans="1:42">
      <c r="A158" s="73">
        <f t="shared" si="21"/>
        <v>152</v>
      </c>
      <c r="B158" s="1" t="str">
        <f ca="1">IF(A158&lt;=$B$5,Data!L159,"")</f>
        <v/>
      </c>
      <c r="C158" s="1" t="str">
        <f ca="1">IF(A158&lt;=$B$5,DayInfo!F156,"")</f>
        <v/>
      </c>
      <c r="G158" s="275" t="str">
        <f ca="1">IF(A158&lt;=$B$5, Data!O159,"")</f>
        <v/>
      </c>
      <c r="H158" s="118" t="str">
        <f ca="1">IF(A158&lt;=$B$5,Data!P159,"")</f>
        <v/>
      </c>
      <c r="J158" s="1" t="str">
        <f ca="1">IF(A158&lt;=$B$5,Data!E159,"")</f>
        <v/>
      </c>
      <c r="K158" s="1" t="str">
        <f ca="1">IF(A158&lt;=$B$5,Data!B159,"")</f>
        <v/>
      </c>
      <c r="L158" s="1" t="str">
        <f ca="1">IF(A158&lt;=$B$5,Data!C159,"")</f>
        <v/>
      </c>
      <c r="N158" s="122" t="str">
        <f ca="1">IF(A157&lt;=$N$7,Data!G158,"")</f>
        <v/>
      </c>
      <c r="P158" s="1" t="str">
        <f ca="1">IF(A158&lt;=$P$6,Data!D159,"")</f>
        <v/>
      </c>
      <c r="U158" s="1">
        <f t="shared" si="22"/>
        <v>152</v>
      </c>
      <c r="V158" s="61">
        <f ca="1"/>
        <v>0.8</v>
      </c>
      <c r="W158" s="119">
        <f t="shared" ca="1" si="20"/>
        <v>0.8</v>
      </c>
      <c r="X158" s="119"/>
      <c r="Y158" s="314">
        <f t="shared" si="23"/>
        <v>152</v>
      </c>
      <c r="Z158" s="318" t="str">
        <f ca="1">IF(A158&lt;=$B$5, OldData!O159,"")</f>
        <v/>
      </c>
      <c r="AA158" s="318" t="str">
        <f ca="1">IF(A158&lt;=$B$5,OldData!E159,"")</f>
        <v/>
      </c>
      <c r="AB158" s="319" t="str">
        <f ca="1">IF(A158&lt;=$B$5,OldData!B159,"")</f>
        <v/>
      </c>
      <c r="AD158" s="1">
        <f t="shared" si="24"/>
        <v>153</v>
      </c>
      <c r="AE158" s="308">
        <f ca="1"/>
        <v>0</v>
      </c>
      <c r="AF158" s="141"/>
      <c r="AG158" s="141"/>
      <c r="AH158" s="142"/>
      <c r="AI158" s="66"/>
      <c r="AL158" s="357"/>
      <c r="AM158" s="68"/>
      <c r="AN158" s="68"/>
      <c r="AO158" s="53"/>
      <c r="AP158" s="356"/>
    </row>
    <row r="159" spans="1:42">
      <c r="A159" s="73">
        <f t="shared" si="21"/>
        <v>153</v>
      </c>
      <c r="B159" s="1" t="str">
        <f ca="1">IF(A159&lt;=$B$5,Data!L160,"")</f>
        <v/>
      </c>
      <c r="C159" s="1" t="str">
        <f ca="1">IF(A159&lt;=$B$5,DayInfo!F157,"")</f>
        <v/>
      </c>
      <c r="G159" s="275" t="str">
        <f ca="1">IF(A159&lt;=$B$5, Data!O160,"")</f>
        <v/>
      </c>
      <c r="H159" s="118" t="str">
        <f ca="1">IF(A159&lt;=$B$5,Data!P160,"")</f>
        <v/>
      </c>
      <c r="J159" s="1" t="str">
        <f ca="1">IF(A159&lt;=$B$5,Data!E160,"")</f>
        <v/>
      </c>
      <c r="K159" s="1" t="str">
        <f ca="1">IF(A159&lt;=$B$5,Data!B160,"")</f>
        <v/>
      </c>
      <c r="L159" s="1" t="str">
        <f ca="1">IF(A159&lt;=$B$5,Data!C160,"")</f>
        <v/>
      </c>
      <c r="N159" s="122" t="str">
        <f ca="1">IF(A158&lt;=$N$7,Data!G159,"")</f>
        <v/>
      </c>
      <c r="P159" s="1" t="str">
        <f ca="1">IF(A159&lt;=$P$6,Data!D160,"")</f>
        <v/>
      </c>
      <c r="U159" s="1">
        <f t="shared" si="22"/>
        <v>153</v>
      </c>
      <c r="V159" s="61">
        <f ca="1"/>
        <v>0.8</v>
      </c>
      <c r="W159" s="119">
        <f t="shared" ca="1" si="20"/>
        <v>0.8</v>
      </c>
      <c r="X159" s="119"/>
      <c r="Y159" s="314">
        <f t="shared" si="23"/>
        <v>153</v>
      </c>
      <c r="Z159" s="318" t="str">
        <f ca="1">IF(A159&lt;=$B$5, OldData!O160,"")</f>
        <v/>
      </c>
      <c r="AA159" s="318" t="str">
        <f ca="1">IF(A159&lt;=$B$5,OldData!E160,"")</f>
        <v/>
      </c>
      <c r="AB159" s="319" t="str">
        <f ca="1">IF(A159&lt;=$B$5,OldData!B160,"")</f>
        <v/>
      </c>
      <c r="AD159" s="1">
        <f t="shared" si="24"/>
        <v>154</v>
      </c>
      <c r="AE159" s="308">
        <f ca="1"/>
        <v>0</v>
      </c>
      <c r="AF159" s="141"/>
      <c r="AG159" s="141"/>
      <c r="AH159" s="142"/>
      <c r="AI159" s="66"/>
      <c r="AL159" s="357"/>
      <c r="AM159" s="68"/>
      <c r="AN159" s="68"/>
      <c r="AO159" s="53"/>
      <c r="AP159" s="356"/>
    </row>
    <row r="160" spans="1:42">
      <c r="A160" s="73">
        <f t="shared" si="21"/>
        <v>154</v>
      </c>
      <c r="B160" s="1" t="str">
        <f ca="1">IF(A160&lt;=$B$5,Data!L161,"")</f>
        <v/>
      </c>
      <c r="C160" s="1" t="str">
        <f ca="1">IF(A160&lt;=$B$5,DayInfo!F158,"")</f>
        <v/>
      </c>
      <c r="G160" s="275" t="str">
        <f ca="1">IF(A160&lt;=$B$5, Data!O161,"")</f>
        <v/>
      </c>
      <c r="H160" s="118" t="str">
        <f ca="1">IF(A160&lt;=$B$5,Data!P161,"")</f>
        <v/>
      </c>
      <c r="J160" s="1" t="str">
        <f ca="1">IF(A160&lt;=$B$5,Data!E161,"")</f>
        <v/>
      </c>
      <c r="K160" s="1" t="str">
        <f ca="1">IF(A160&lt;=$B$5,Data!B161,"")</f>
        <v/>
      </c>
      <c r="L160" s="1" t="str">
        <f ca="1">IF(A160&lt;=$B$5,Data!C161,"")</f>
        <v/>
      </c>
      <c r="N160" s="122" t="str">
        <f ca="1">IF(A159&lt;=$N$7,Data!G160,"")</f>
        <v/>
      </c>
      <c r="P160" s="1" t="str">
        <f ca="1">IF(A160&lt;=$P$6,Data!D161,"")</f>
        <v/>
      </c>
      <c r="U160" s="1">
        <f t="shared" si="22"/>
        <v>154</v>
      </c>
      <c r="V160" s="61">
        <f ca="1"/>
        <v>0.8</v>
      </c>
      <c r="W160" s="119">
        <f t="shared" ca="1" si="20"/>
        <v>0.8</v>
      </c>
      <c r="X160" s="119"/>
      <c r="Y160" s="314">
        <f t="shared" si="23"/>
        <v>154</v>
      </c>
      <c r="Z160" s="318" t="str">
        <f ca="1">IF(A160&lt;=$B$5, OldData!O161,"")</f>
        <v/>
      </c>
      <c r="AA160" s="318" t="str">
        <f ca="1">IF(A160&lt;=$B$5,OldData!E161,"")</f>
        <v/>
      </c>
      <c r="AB160" s="319" t="str">
        <f ca="1">IF(A160&lt;=$B$5,OldData!B161,"")</f>
        <v/>
      </c>
      <c r="AD160" s="1">
        <f t="shared" si="24"/>
        <v>155</v>
      </c>
      <c r="AE160" s="308">
        <f ca="1"/>
        <v>0</v>
      </c>
      <c r="AF160" s="141"/>
      <c r="AG160" s="141"/>
      <c r="AH160" s="142"/>
      <c r="AI160" s="66"/>
      <c r="AL160" s="357"/>
      <c r="AM160" s="68"/>
      <c r="AN160" s="68"/>
      <c r="AO160" s="53"/>
      <c r="AP160" s="356"/>
    </row>
    <row r="161" spans="1:42">
      <c r="A161" s="73">
        <f t="shared" si="21"/>
        <v>155</v>
      </c>
      <c r="B161" s="1" t="str">
        <f ca="1">IF(A161&lt;=$B$5,Data!L162,"")</f>
        <v/>
      </c>
      <c r="C161" s="1" t="str">
        <f ca="1">IF(A161&lt;=$B$5,DayInfo!F159,"")</f>
        <v/>
      </c>
      <c r="G161" s="275" t="str">
        <f ca="1">IF(A161&lt;=$B$5, Data!O162,"")</f>
        <v/>
      </c>
      <c r="H161" s="118" t="str">
        <f ca="1">IF(A161&lt;=$B$5,Data!P162,"")</f>
        <v/>
      </c>
      <c r="J161" s="1" t="str">
        <f ca="1">IF(A161&lt;=$B$5,Data!E162,"")</f>
        <v/>
      </c>
      <c r="K161" s="1" t="str">
        <f ca="1">IF(A161&lt;=$B$5,Data!B162,"")</f>
        <v/>
      </c>
      <c r="L161" s="1" t="str">
        <f ca="1">IF(A161&lt;=$B$5,Data!C162,"")</f>
        <v/>
      </c>
      <c r="N161" s="122" t="str">
        <f ca="1">IF(A160&lt;=$N$7,Data!G161,"")</f>
        <v/>
      </c>
      <c r="P161" s="1" t="str">
        <f ca="1">IF(A161&lt;=$P$6,Data!D162,"")</f>
        <v/>
      </c>
      <c r="U161" s="1">
        <f t="shared" si="22"/>
        <v>155</v>
      </c>
      <c r="V161" s="61">
        <f ca="1"/>
        <v>1.2</v>
      </c>
      <c r="W161" s="119">
        <f t="shared" ca="1" si="20"/>
        <v>1.2</v>
      </c>
      <c r="X161" s="119"/>
      <c r="Y161" s="314">
        <f t="shared" si="23"/>
        <v>155</v>
      </c>
      <c r="Z161" s="318" t="str">
        <f ca="1">IF(A161&lt;=$B$5, OldData!O162,"")</f>
        <v/>
      </c>
      <c r="AA161" s="318" t="str">
        <f ca="1">IF(A161&lt;=$B$5,OldData!E162,"")</f>
        <v/>
      </c>
      <c r="AB161" s="319" t="str">
        <f ca="1">IF(A161&lt;=$B$5,OldData!B162,"")</f>
        <v/>
      </c>
      <c r="AD161" s="1">
        <f t="shared" si="24"/>
        <v>156</v>
      </c>
      <c r="AE161" s="308">
        <f ca="1"/>
        <v>0</v>
      </c>
      <c r="AF161" s="141"/>
      <c r="AG161" s="141"/>
      <c r="AH161" s="142"/>
      <c r="AI161" s="66"/>
      <c r="AL161" s="357"/>
      <c r="AM161" s="68"/>
      <c r="AN161" s="68"/>
      <c r="AO161" s="53"/>
      <c r="AP161" s="356"/>
    </row>
    <row r="162" spans="1:42">
      <c r="A162" s="73">
        <f t="shared" si="21"/>
        <v>156</v>
      </c>
      <c r="B162" s="1" t="str">
        <f ca="1">IF(A162&lt;=$B$5,Data!L163,"")</f>
        <v/>
      </c>
      <c r="C162" s="1" t="str">
        <f ca="1">IF(A162&lt;=$B$5,DayInfo!F160,"")</f>
        <v/>
      </c>
      <c r="G162" s="275" t="str">
        <f ca="1">IF(A162&lt;=$B$5, Data!O163,"")</f>
        <v/>
      </c>
      <c r="H162" s="118" t="str">
        <f ca="1">IF(A162&lt;=$B$5,Data!P163,"")</f>
        <v/>
      </c>
      <c r="J162" s="1" t="str">
        <f ca="1">IF(A162&lt;=$B$5,Data!E163,"")</f>
        <v/>
      </c>
      <c r="K162" s="1" t="str">
        <f ca="1">IF(A162&lt;=$B$5,Data!B163,"")</f>
        <v/>
      </c>
      <c r="L162" s="1" t="str">
        <f ca="1">IF(A162&lt;=$B$5,Data!C163,"")</f>
        <v/>
      </c>
      <c r="N162" s="122" t="str">
        <f ca="1">IF(A161&lt;=$N$7,Data!G162,"")</f>
        <v/>
      </c>
      <c r="P162" s="1" t="str">
        <f ca="1">IF(A162&lt;=$P$6,Data!D163,"")</f>
        <v/>
      </c>
      <c r="U162" s="1">
        <f t="shared" si="22"/>
        <v>156</v>
      </c>
      <c r="V162" s="61">
        <f ca="1"/>
        <v>1.2</v>
      </c>
      <c r="W162" s="119">
        <f t="shared" ca="1" si="20"/>
        <v>1.2</v>
      </c>
      <c r="X162" s="119"/>
      <c r="Y162" s="314">
        <f t="shared" si="23"/>
        <v>156</v>
      </c>
      <c r="Z162" s="318" t="str">
        <f ca="1">IF(A162&lt;=$B$5, OldData!O163,"")</f>
        <v/>
      </c>
      <c r="AA162" s="318" t="str">
        <f ca="1">IF(A162&lt;=$B$5,OldData!E163,"")</f>
        <v/>
      </c>
      <c r="AB162" s="319" t="str">
        <f ca="1">IF(A162&lt;=$B$5,OldData!B163,"")</f>
        <v/>
      </c>
      <c r="AD162" s="1">
        <f t="shared" si="24"/>
        <v>157</v>
      </c>
      <c r="AE162" s="308">
        <f ca="1"/>
        <v>0</v>
      </c>
      <c r="AF162" s="141"/>
      <c r="AG162" s="141"/>
      <c r="AH162" s="142"/>
      <c r="AI162" s="66"/>
      <c r="AL162" s="357"/>
      <c r="AM162" s="68"/>
      <c r="AN162" s="68"/>
      <c r="AO162" s="53"/>
      <c r="AP162" s="356"/>
    </row>
    <row r="163" spans="1:42">
      <c r="A163" s="73">
        <f t="shared" si="21"/>
        <v>157</v>
      </c>
      <c r="B163" s="1" t="str">
        <f ca="1">IF(A163&lt;=$B$5,Data!L164,"")</f>
        <v/>
      </c>
      <c r="C163" s="1" t="str">
        <f ca="1">IF(A163&lt;=$B$5,DayInfo!F161,"")</f>
        <v/>
      </c>
      <c r="G163" s="275" t="str">
        <f ca="1">IF(A163&lt;=$B$5, Data!O164,"")</f>
        <v/>
      </c>
      <c r="H163" s="118" t="str">
        <f ca="1">IF(A163&lt;=$B$5,Data!P164,"")</f>
        <v/>
      </c>
      <c r="J163" s="1" t="str">
        <f ca="1">IF(A163&lt;=$B$5,Data!E164,"")</f>
        <v/>
      </c>
      <c r="K163" s="1" t="str">
        <f ca="1">IF(A163&lt;=$B$5,Data!B164,"")</f>
        <v/>
      </c>
      <c r="L163" s="1" t="str">
        <f ca="1">IF(A163&lt;=$B$5,Data!C164,"")</f>
        <v/>
      </c>
      <c r="N163" s="122" t="str">
        <f ca="1">IF(A162&lt;=$N$7,Data!G163,"")</f>
        <v/>
      </c>
      <c r="P163" s="1" t="str">
        <f ca="1">IF(A163&lt;=$P$6,Data!D164,"")</f>
        <v/>
      </c>
      <c r="U163" s="1">
        <f t="shared" si="22"/>
        <v>157</v>
      </c>
      <c r="V163" s="61">
        <f ca="1"/>
        <v>1.2</v>
      </c>
      <c r="W163" s="119">
        <f t="shared" ca="1" si="20"/>
        <v>1.2</v>
      </c>
      <c r="X163" s="119"/>
      <c r="Y163" s="314">
        <f t="shared" si="23"/>
        <v>157</v>
      </c>
      <c r="Z163" s="318" t="str">
        <f ca="1">IF(A163&lt;=$B$5, OldData!O164,"")</f>
        <v/>
      </c>
      <c r="AA163" s="318" t="str">
        <f ca="1">IF(A163&lt;=$B$5,OldData!E164,"")</f>
        <v/>
      </c>
      <c r="AB163" s="319" t="str">
        <f ca="1">IF(A163&lt;=$B$5,OldData!B164,"")</f>
        <v/>
      </c>
      <c r="AD163" s="1">
        <f t="shared" si="24"/>
        <v>158</v>
      </c>
      <c r="AE163" s="308">
        <f ca="1"/>
        <v>0</v>
      </c>
      <c r="AF163" s="141"/>
      <c r="AG163" s="141"/>
      <c r="AH163" s="142"/>
      <c r="AI163" s="66"/>
      <c r="AL163" s="357"/>
      <c r="AM163" s="68"/>
      <c r="AN163" s="68"/>
      <c r="AO163" s="53"/>
      <c r="AP163" s="356"/>
    </row>
    <row r="164" spans="1:42">
      <c r="A164" s="73">
        <f t="shared" si="21"/>
        <v>158</v>
      </c>
      <c r="B164" s="1" t="str">
        <f ca="1">IF(A164&lt;=$B$5,Data!L165,"")</f>
        <v/>
      </c>
      <c r="C164" s="1" t="str">
        <f ca="1">IF(A164&lt;=$B$5,DayInfo!F162,"")</f>
        <v/>
      </c>
      <c r="G164" s="275" t="str">
        <f ca="1">IF(A164&lt;=$B$5, Data!O165,"")</f>
        <v/>
      </c>
      <c r="H164" s="118" t="str">
        <f ca="1">IF(A164&lt;=$B$5,Data!P165,"")</f>
        <v/>
      </c>
      <c r="J164" s="1" t="str">
        <f ca="1">IF(A164&lt;=$B$5,Data!E165,"")</f>
        <v/>
      </c>
      <c r="K164" s="1" t="str">
        <f ca="1">IF(A164&lt;=$B$5,Data!B165,"")</f>
        <v/>
      </c>
      <c r="L164" s="1" t="str">
        <f ca="1">IF(A164&lt;=$B$5,Data!C165,"")</f>
        <v/>
      </c>
      <c r="N164" s="122" t="str">
        <f ca="1">IF(A163&lt;=$N$7,Data!G164,"")</f>
        <v/>
      </c>
      <c r="P164" s="1" t="str">
        <f ca="1">IF(A164&lt;=$P$6,Data!D165,"")</f>
        <v/>
      </c>
      <c r="U164" s="1">
        <f t="shared" si="22"/>
        <v>158</v>
      </c>
      <c r="V164" s="61">
        <f ca="1"/>
        <v>1.2</v>
      </c>
      <c r="W164" s="119">
        <f t="shared" ca="1" si="20"/>
        <v>1.2</v>
      </c>
      <c r="X164" s="119"/>
      <c r="Y164" s="314">
        <f t="shared" si="23"/>
        <v>158</v>
      </c>
      <c r="Z164" s="318" t="str">
        <f ca="1">IF(A164&lt;=$B$5, OldData!O165,"")</f>
        <v/>
      </c>
      <c r="AA164" s="318" t="str">
        <f ca="1">IF(A164&lt;=$B$5,OldData!E165,"")</f>
        <v/>
      </c>
      <c r="AB164" s="319" t="str">
        <f ca="1">IF(A164&lt;=$B$5,OldData!B165,"")</f>
        <v/>
      </c>
      <c r="AD164" s="1">
        <f t="shared" si="24"/>
        <v>159</v>
      </c>
      <c r="AE164" s="308">
        <f ca="1"/>
        <v>0</v>
      </c>
      <c r="AF164" s="141"/>
      <c r="AG164" s="141"/>
      <c r="AH164" s="142"/>
      <c r="AI164" s="66"/>
      <c r="AL164" s="357"/>
      <c r="AM164" s="68"/>
      <c r="AN164" s="68"/>
      <c r="AO164" s="53"/>
      <c r="AP164" s="356"/>
    </row>
    <row r="165" spans="1:42">
      <c r="A165" s="73">
        <f t="shared" si="21"/>
        <v>159</v>
      </c>
      <c r="B165" s="1" t="str">
        <f ca="1">IF(A165&lt;=$B$5,Data!L166,"")</f>
        <v/>
      </c>
      <c r="C165" s="1" t="str">
        <f ca="1">IF(A165&lt;=$B$5,DayInfo!F163,"")</f>
        <v/>
      </c>
      <c r="G165" s="275" t="str">
        <f ca="1">IF(A165&lt;=$B$5, Data!O166,"")</f>
        <v/>
      </c>
      <c r="H165" s="118" t="str">
        <f ca="1">IF(A165&lt;=$B$5,Data!P166,"")</f>
        <v/>
      </c>
      <c r="J165" s="1" t="str">
        <f ca="1">IF(A165&lt;=$B$5,Data!E166,"")</f>
        <v/>
      </c>
      <c r="K165" s="1" t="str">
        <f ca="1">IF(A165&lt;=$B$5,Data!B166,"")</f>
        <v/>
      </c>
      <c r="L165" s="1" t="str">
        <f ca="1">IF(A165&lt;=$B$5,Data!C166,"")</f>
        <v/>
      </c>
      <c r="N165" s="122" t="str">
        <f ca="1">IF(A164&lt;=$N$7,Data!G165,"")</f>
        <v/>
      </c>
      <c r="P165" s="1" t="str">
        <f ca="1">IF(A165&lt;=$P$6,Data!D166,"")</f>
        <v/>
      </c>
      <c r="U165" s="1">
        <f t="shared" si="22"/>
        <v>159</v>
      </c>
      <c r="V165" s="61">
        <f ca="1"/>
        <v>1.1000000000000001</v>
      </c>
      <c r="W165" s="119">
        <f t="shared" ca="1" si="20"/>
        <v>1.1000000000000001</v>
      </c>
      <c r="X165" s="119"/>
      <c r="Y165" s="314">
        <f t="shared" si="23"/>
        <v>159</v>
      </c>
      <c r="Z165" s="318" t="str">
        <f ca="1">IF(A165&lt;=$B$5, OldData!O166,"")</f>
        <v/>
      </c>
      <c r="AA165" s="318" t="str">
        <f ca="1">IF(A165&lt;=$B$5,OldData!E166,"")</f>
        <v/>
      </c>
      <c r="AB165" s="319" t="str">
        <f ca="1">IF(A165&lt;=$B$5,OldData!B166,"")</f>
        <v/>
      </c>
      <c r="AD165" s="1">
        <f t="shared" si="24"/>
        <v>160</v>
      </c>
      <c r="AE165" s="308">
        <f ca="1"/>
        <v>0</v>
      </c>
      <c r="AF165" s="141"/>
      <c r="AG165" s="141"/>
      <c r="AH165" s="142"/>
      <c r="AI165" s="66"/>
      <c r="AL165" s="357"/>
      <c r="AM165" s="68"/>
      <c r="AN165" s="68"/>
      <c r="AO165" s="53"/>
      <c r="AP165" s="356"/>
    </row>
    <row r="166" spans="1:42">
      <c r="A166" s="73">
        <f t="shared" si="21"/>
        <v>160</v>
      </c>
      <c r="B166" s="1" t="str">
        <f ca="1">IF(A166&lt;=$B$5,Data!L167,"")</f>
        <v/>
      </c>
      <c r="C166" s="1" t="str">
        <f ca="1">IF(A166&lt;=$B$5,DayInfo!F164,"")</f>
        <v/>
      </c>
      <c r="G166" s="275" t="str">
        <f ca="1">IF(A166&lt;=$B$5, Data!O167,"")</f>
        <v/>
      </c>
      <c r="H166" s="118" t="str">
        <f ca="1">IF(A166&lt;=$B$5,Data!P167,"")</f>
        <v/>
      </c>
      <c r="J166" s="1" t="str">
        <f ca="1">IF(A166&lt;=$B$5,Data!E167,"")</f>
        <v/>
      </c>
      <c r="K166" s="1" t="str">
        <f ca="1">IF(A166&lt;=$B$5,Data!B167,"")</f>
        <v/>
      </c>
      <c r="L166" s="1" t="str">
        <f ca="1">IF(A166&lt;=$B$5,Data!C167,"")</f>
        <v/>
      </c>
      <c r="N166" s="122" t="str">
        <f ca="1">IF(A165&lt;=$N$7,Data!G166,"")</f>
        <v/>
      </c>
      <c r="P166" s="1" t="str">
        <f ca="1">IF(A166&lt;=$P$6,Data!D167,"")</f>
        <v/>
      </c>
      <c r="U166" s="1">
        <f t="shared" si="22"/>
        <v>160</v>
      </c>
      <c r="V166" s="61">
        <f ca="1"/>
        <v>0.8</v>
      </c>
      <c r="W166" s="119">
        <f t="shared" ca="1" si="20"/>
        <v>0.8</v>
      </c>
      <c r="X166" s="119"/>
      <c r="Y166" s="314">
        <f t="shared" si="23"/>
        <v>160</v>
      </c>
      <c r="Z166" s="318" t="str">
        <f ca="1">IF(A166&lt;=$B$5, OldData!O167,"")</f>
        <v/>
      </c>
      <c r="AA166" s="318" t="str">
        <f ca="1">IF(A166&lt;=$B$5,OldData!E167,"")</f>
        <v/>
      </c>
      <c r="AB166" s="319" t="str">
        <f ca="1">IF(A166&lt;=$B$5,OldData!B167,"")</f>
        <v/>
      </c>
      <c r="AD166" s="1">
        <f t="shared" si="24"/>
        <v>161</v>
      </c>
      <c r="AE166" s="308">
        <f ca="1"/>
        <v>0</v>
      </c>
      <c r="AF166" s="141"/>
      <c r="AG166" s="141"/>
      <c r="AH166" s="142"/>
      <c r="AI166" s="66"/>
      <c r="AL166" s="357"/>
      <c r="AM166" s="68"/>
      <c r="AN166" s="68"/>
      <c r="AO166" s="53"/>
      <c r="AP166" s="356"/>
    </row>
    <row r="167" spans="1:42">
      <c r="A167" s="73">
        <f t="shared" si="21"/>
        <v>161</v>
      </c>
      <c r="B167" s="1" t="str">
        <f ca="1">IF(A167&lt;=$B$5,Data!L168,"")</f>
        <v/>
      </c>
      <c r="C167" s="1" t="str">
        <f ca="1">IF(A167&lt;=$B$5,DayInfo!F165,"")</f>
        <v/>
      </c>
      <c r="G167" s="275" t="str">
        <f ca="1">IF(A167&lt;=$B$5, Data!O168,"")</f>
        <v/>
      </c>
      <c r="H167" s="118" t="str">
        <f ca="1">IF(A167&lt;=$B$5,Data!P168,"")</f>
        <v/>
      </c>
      <c r="J167" s="1" t="str">
        <f ca="1">IF(A167&lt;=$B$5,Data!E168,"")</f>
        <v/>
      </c>
      <c r="K167" s="1" t="str">
        <f ca="1">IF(A167&lt;=$B$5,Data!B168,"")</f>
        <v/>
      </c>
      <c r="L167" s="1" t="str">
        <f ca="1">IF(A167&lt;=$B$5,Data!C168,"")</f>
        <v/>
      </c>
      <c r="N167" s="122" t="str">
        <f ca="1">IF(A166&lt;=$N$7,Data!G167,"")</f>
        <v/>
      </c>
      <c r="P167" s="1" t="str">
        <f ca="1">IF(A167&lt;=$P$6,Data!D168,"")</f>
        <v/>
      </c>
      <c r="U167" s="1">
        <f t="shared" si="22"/>
        <v>161</v>
      </c>
      <c r="V167" s="61">
        <f ca="1"/>
        <v>1.496</v>
      </c>
      <c r="W167" s="119">
        <f t="shared" ca="1" si="20"/>
        <v>1.496</v>
      </c>
      <c r="X167" s="119"/>
      <c r="Y167" s="314">
        <f t="shared" si="23"/>
        <v>161</v>
      </c>
      <c r="Z167" s="318" t="str">
        <f ca="1">IF(A167&lt;=$B$5, OldData!O168,"")</f>
        <v/>
      </c>
      <c r="AA167" s="318" t="str">
        <f ca="1">IF(A167&lt;=$B$5,OldData!E168,"")</f>
        <v/>
      </c>
      <c r="AB167" s="319" t="str">
        <f ca="1">IF(A167&lt;=$B$5,OldData!B168,"")</f>
        <v/>
      </c>
      <c r="AD167" s="1">
        <f t="shared" si="24"/>
        <v>162</v>
      </c>
      <c r="AE167" s="308">
        <f ca="1"/>
        <v>0</v>
      </c>
      <c r="AF167" s="141"/>
      <c r="AG167" s="141"/>
      <c r="AH167" s="142"/>
      <c r="AI167" s="66"/>
      <c r="AL167" s="357"/>
      <c r="AM167" s="68"/>
      <c r="AN167" s="68"/>
      <c r="AO167" s="53"/>
      <c r="AP167" s="356"/>
    </row>
    <row r="168" spans="1:42">
      <c r="A168" s="73">
        <f t="shared" si="21"/>
        <v>162</v>
      </c>
      <c r="B168" s="1" t="str">
        <f ca="1">IF(A168&lt;=$B$5,Data!L169,"")</f>
        <v/>
      </c>
      <c r="C168" s="1" t="str">
        <f ca="1">IF(A168&lt;=$B$5,DayInfo!F166,"")</f>
        <v/>
      </c>
      <c r="G168" s="275" t="str">
        <f ca="1">IF(A168&lt;=$B$5, Data!O169,"")</f>
        <v/>
      </c>
      <c r="H168" s="118" t="str">
        <f ca="1">IF(A168&lt;=$B$5,Data!P169,"")</f>
        <v/>
      </c>
      <c r="J168" s="1" t="str">
        <f ca="1">IF(A168&lt;=$B$5,Data!E169,"")</f>
        <v/>
      </c>
      <c r="K168" s="1" t="str">
        <f ca="1">IF(A168&lt;=$B$5,Data!B169,"")</f>
        <v/>
      </c>
      <c r="L168" s="1" t="str">
        <f ca="1">IF(A168&lt;=$B$5,Data!C169,"")</f>
        <v/>
      </c>
      <c r="N168" s="122" t="str">
        <f ca="1">IF(A167&lt;=$N$7,Data!G168,"")</f>
        <v/>
      </c>
      <c r="P168" s="1" t="str">
        <f ca="1">IF(A168&lt;=$P$6,Data!D169,"")</f>
        <v/>
      </c>
      <c r="U168" s="1">
        <f t="shared" si="22"/>
        <v>162</v>
      </c>
      <c r="V168" s="61">
        <f ca="1"/>
        <v>1.0874999999999999</v>
      </c>
      <c r="W168" s="119">
        <f t="shared" ca="1" si="20"/>
        <v>1.0874999999999999</v>
      </c>
      <c r="X168" s="119"/>
      <c r="Y168" s="314">
        <f t="shared" si="23"/>
        <v>162</v>
      </c>
      <c r="Z168" s="318" t="str">
        <f ca="1">IF(A168&lt;=$B$5, OldData!O169,"")</f>
        <v/>
      </c>
      <c r="AA168" s="318" t="str">
        <f ca="1">IF(A168&lt;=$B$5,OldData!E169,"")</f>
        <v/>
      </c>
      <c r="AB168" s="319" t="str">
        <f ca="1">IF(A168&lt;=$B$5,OldData!B169,"")</f>
        <v/>
      </c>
      <c r="AD168" s="1">
        <f t="shared" si="24"/>
        <v>163</v>
      </c>
      <c r="AE168" s="308">
        <f ca="1"/>
        <v>0</v>
      </c>
      <c r="AF168" s="141"/>
      <c r="AG168" s="141"/>
      <c r="AH168" s="142"/>
      <c r="AI168" s="66"/>
      <c r="AL168" s="357"/>
      <c r="AM168" s="68"/>
      <c r="AN168" s="68"/>
      <c r="AO168" s="53"/>
      <c r="AP168" s="356"/>
    </row>
    <row r="169" spans="1:42">
      <c r="A169" s="73">
        <f t="shared" si="21"/>
        <v>163</v>
      </c>
      <c r="B169" s="1" t="str">
        <f ca="1">IF(A169&lt;=$B$5,Data!L170,"")</f>
        <v/>
      </c>
      <c r="C169" s="1" t="str">
        <f ca="1">IF(A169&lt;=$B$5,DayInfo!F167,"")</f>
        <v/>
      </c>
      <c r="G169" s="275" t="str">
        <f ca="1">IF(A169&lt;=$B$5, Data!O170,"")</f>
        <v/>
      </c>
      <c r="H169" s="118" t="str">
        <f ca="1">IF(A169&lt;=$B$5,Data!P170,"")</f>
        <v/>
      </c>
      <c r="J169" s="1" t="str">
        <f ca="1">IF(A169&lt;=$B$5,Data!E170,"")</f>
        <v/>
      </c>
      <c r="K169" s="1" t="str">
        <f ca="1">IF(A169&lt;=$B$5,Data!B170,"")</f>
        <v/>
      </c>
      <c r="L169" s="1" t="str">
        <f ca="1">IF(A169&lt;=$B$5,Data!C170,"")</f>
        <v/>
      </c>
      <c r="N169" s="122" t="str">
        <f ca="1">IF(A168&lt;=$N$7,Data!G169,"")</f>
        <v/>
      </c>
      <c r="P169" s="1" t="str">
        <f ca="1">IF(A169&lt;=$P$6,Data!D170,"")</f>
        <v/>
      </c>
      <c r="U169" s="1">
        <f t="shared" si="22"/>
        <v>163</v>
      </c>
      <c r="V169" s="61">
        <f ca="1"/>
        <v>1.1637999999999999</v>
      </c>
      <c r="W169" s="119">
        <f t="shared" ca="1" si="20"/>
        <v>1.1637999999999999</v>
      </c>
      <c r="X169" s="119"/>
      <c r="Y169" s="314">
        <f t="shared" si="23"/>
        <v>163</v>
      </c>
      <c r="Z169" s="318" t="str">
        <f ca="1">IF(A169&lt;=$B$5, OldData!O170,"")</f>
        <v/>
      </c>
      <c r="AA169" s="318" t="str">
        <f ca="1">IF(A169&lt;=$B$5,OldData!E170,"")</f>
        <v/>
      </c>
      <c r="AB169" s="319" t="str">
        <f ca="1">IF(A169&lt;=$B$5,OldData!B170,"")</f>
        <v/>
      </c>
      <c r="AD169" s="1">
        <f t="shared" si="24"/>
        <v>164</v>
      </c>
      <c r="AE169" s="308">
        <f ca="1"/>
        <v>0</v>
      </c>
      <c r="AF169" s="141"/>
      <c r="AG169" s="141"/>
      <c r="AH169" s="142"/>
      <c r="AI169" s="66"/>
      <c r="AL169" s="357"/>
      <c r="AM169" s="68"/>
      <c r="AN169" s="68"/>
      <c r="AO169" s="53"/>
      <c r="AP169" s="356"/>
    </row>
    <row r="170" spans="1:42">
      <c r="A170" s="73">
        <f t="shared" si="21"/>
        <v>164</v>
      </c>
      <c r="B170" s="1" t="str">
        <f ca="1">IF(A170&lt;=$B$5,Data!L171,"")</f>
        <v/>
      </c>
      <c r="C170" s="1" t="str">
        <f ca="1">IF(A170&lt;=$B$5,DayInfo!F168,"")</f>
        <v/>
      </c>
      <c r="G170" s="275" t="str">
        <f ca="1">IF(A170&lt;=$B$5, Data!O171,"")</f>
        <v/>
      </c>
      <c r="H170" s="118" t="str">
        <f ca="1">IF(A170&lt;=$B$5,Data!P171,"")</f>
        <v/>
      </c>
      <c r="J170" s="1" t="str">
        <f ca="1">IF(A170&lt;=$B$5,Data!E171,"")</f>
        <v/>
      </c>
      <c r="K170" s="1" t="str">
        <f ca="1">IF(A170&lt;=$B$5,Data!B171,"")</f>
        <v/>
      </c>
      <c r="L170" s="1" t="str">
        <f ca="1">IF(A170&lt;=$B$5,Data!C171,"")</f>
        <v/>
      </c>
      <c r="N170" s="122" t="str">
        <f ca="1">IF(A169&lt;=$N$7,Data!G170,"")</f>
        <v/>
      </c>
      <c r="P170" s="1" t="str">
        <f ca="1">IF(A170&lt;=$P$6,Data!D171,"")</f>
        <v/>
      </c>
      <c r="U170" s="1">
        <f t="shared" si="22"/>
        <v>164</v>
      </c>
      <c r="V170" s="61">
        <f ca="1"/>
        <v>1.1578999999999999</v>
      </c>
      <c r="W170" s="119">
        <f t="shared" ca="1" si="20"/>
        <v>1.1578999999999999</v>
      </c>
      <c r="X170" s="119"/>
      <c r="Y170" s="314">
        <f t="shared" si="23"/>
        <v>164</v>
      </c>
      <c r="Z170" s="318" t="str">
        <f ca="1">IF(A170&lt;=$B$5, OldData!O171,"")</f>
        <v/>
      </c>
      <c r="AA170" s="318" t="str">
        <f ca="1">IF(A170&lt;=$B$5,OldData!E171,"")</f>
        <v/>
      </c>
      <c r="AB170" s="319" t="str">
        <f ca="1">IF(A170&lt;=$B$5,OldData!B171,"")</f>
        <v/>
      </c>
      <c r="AD170" s="1">
        <f t="shared" si="24"/>
        <v>165</v>
      </c>
      <c r="AE170" s="308">
        <f ca="1"/>
        <v>0</v>
      </c>
      <c r="AF170" s="141"/>
      <c r="AG170" s="141"/>
      <c r="AH170" s="142"/>
      <c r="AI170" s="66"/>
      <c r="AL170" s="357"/>
      <c r="AM170" s="68"/>
      <c r="AN170" s="68"/>
      <c r="AO170" s="53"/>
      <c r="AP170" s="356"/>
    </row>
    <row r="171" spans="1:42">
      <c r="A171" s="73">
        <f t="shared" si="21"/>
        <v>165</v>
      </c>
      <c r="B171" s="1" t="str">
        <f ca="1">IF(A171&lt;=$B$5,Data!L172,"")</f>
        <v/>
      </c>
      <c r="C171" s="1" t="str">
        <f ca="1">IF(A171&lt;=$B$5,DayInfo!F169,"")</f>
        <v/>
      </c>
      <c r="G171" s="275" t="str">
        <f ca="1">IF(A171&lt;=$B$5, Data!O172,"")</f>
        <v/>
      </c>
      <c r="H171" s="118" t="str">
        <f ca="1">IF(A171&lt;=$B$5,Data!P172,"")</f>
        <v/>
      </c>
      <c r="J171" s="1" t="str">
        <f ca="1">IF(A171&lt;=$B$5,Data!E172,"")</f>
        <v/>
      </c>
      <c r="K171" s="1" t="str">
        <f ca="1">IF(A171&lt;=$B$5,Data!B172,"")</f>
        <v/>
      </c>
      <c r="L171" s="1" t="str">
        <f ca="1">IF(A171&lt;=$B$5,Data!C172,"")</f>
        <v/>
      </c>
      <c r="N171" s="122" t="str">
        <f ca="1">IF(A170&lt;=$N$7,Data!G171,"")</f>
        <v/>
      </c>
      <c r="P171" s="1" t="str">
        <f ca="1">IF(A171&lt;=$P$6,Data!D172,"")</f>
        <v/>
      </c>
      <c r="U171" s="1">
        <f t="shared" si="22"/>
        <v>165</v>
      </c>
      <c r="V171" s="61">
        <f ca="1"/>
        <v>1.1327</v>
      </c>
      <c r="W171" s="119">
        <f t="shared" ca="1" si="20"/>
        <v>1.1327</v>
      </c>
      <c r="X171" s="119"/>
      <c r="Y171" s="314">
        <f t="shared" si="23"/>
        <v>165</v>
      </c>
      <c r="Z171" s="318" t="str">
        <f ca="1">IF(A171&lt;=$B$5, OldData!O172,"")</f>
        <v/>
      </c>
      <c r="AA171" s="318" t="str">
        <f ca="1">IF(A171&lt;=$B$5,OldData!E172,"")</f>
        <v/>
      </c>
      <c r="AB171" s="319" t="str">
        <f ca="1">IF(A171&lt;=$B$5,OldData!B172,"")</f>
        <v/>
      </c>
      <c r="AD171" s="1">
        <f t="shared" si="24"/>
        <v>166</v>
      </c>
      <c r="AE171" s="308">
        <f ca="1"/>
        <v>0</v>
      </c>
      <c r="AF171" s="141"/>
      <c r="AG171" s="141"/>
      <c r="AH171" s="142"/>
      <c r="AI171" s="66"/>
      <c r="AL171" s="357"/>
      <c r="AM171" s="68"/>
      <c r="AN171" s="68"/>
      <c r="AO171" s="53"/>
      <c r="AP171" s="356"/>
    </row>
    <row r="172" spans="1:42">
      <c r="A172" s="73">
        <f t="shared" si="21"/>
        <v>166</v>
      </c>
      <c r="B172" s="1" t="str">
        <f ca="1">IF(A172&lt;=$B$5,Data!L173,"")</f>
        <v/>
      </c>
      <c r="C172" s="1" t="str">
        <f ca="1">IF(A172&lt;=$B$5,DayInfo!F170,"")</f>
        <v/>
      </c>
      <c r="G172" s="275" t="str">
        <f ca="1">IF(A172&lt;=$B$5, Data!O173,"")</f>
        <v/>
      </c>
      <c r="H172" s="118" t="str">
        <f ca="1">IF(A172&lt;=$B$5,Data!P173,"")</f>
        <v/>
      </c>
      <c r="J172" s="1" t="str">
        <f ca="1">IF(A172&lt;=$B$5,Data!E173,"")</f>
        <v/>
      </c>
      <c r="K172" s="1" t="str">
        <f ca="1">IF(A172&lt;=$B$5,Data!B173,"")</f>
        <v/>
      </c>
      <c r="L172" s="1" t="str">
        <f ca="1">IF(A172&lt;=$B$5,Data!C173,"")</f>
        <v/>
      </c>
      <c r="N172" s="122" t="str">
        <f ca="1">IF(A171&lt;=$N$7,Data!G172,"")</f>
        <v/>
      </c>
      <c r="P172" s="1" t="str">
        <f ca="1">IF(A172&lt;=$P$6,Data!D173,"")</f>
        <v/>
      </c>
      <c r="U172" s="1">
        <f t="shared" si="22"/>
        <v>166</v>
      </c>
      <c r="V172" s="61">
        <f ca="1"/>
        <v>0.9204</v>
      </c>
      <c r="W172" s="119">
        <f t="shared" ca="1" si="20"/>
        <v>0.9204</v>
      </c>
      <c r="X172" s="119"/>
      <c r="Y172" s="314">
        <f t="shared" si="23"/>
        <v>166</v>
      </c>
      <c r="Z172" s="318" t="str">
        <f ca="1">IF(A172&lt;=$B$5, OldData!O173,"")</f>
        <v/>
      </c>
      <c r="AA172" s="318" t="str">
        <f ca="1">IF(A172&lt;=$B$5,OldData!E173,"")</f>
        <v/>
      </c>
      <c r="AB172" s="319" t="str">
        <f ca="1">IF(A172&lt;=$B$5,OldData!B173,"")</f>
        <v/>
      </c>
      <c r="AD172" s="1">
        <f t="shared" si="24"/>
        <v>167</v>
      </c>
      <c r="AE172" s="308">
        <f ca="1"/>
        <v>0</v>
      </c>
      <c r="AF172" s="141"/>
      <c r="AG172" s="141"/>
      <c r="AH172" s="142"/>
      <c r="AI172" s="66"/>
      <c r="AL172" s="357"/>
      <c r="AM172" s="68"/>
      <c r="AN172" s="68"/>
      <c r="AO172" s="53"/>
      <c r="AP172" s="356"/>
    </row>
    <row r="173" spans="1:42">
      <c r="A173" s="73">
        <f t="shared" si="21"/>
        <v>167</v>
      </c>
      <c r="B173" s="1" t="str">
        <f ca="1">IF(A173&lt;=$B$5,Data!L174,"")</f>
        <v/>
      </c>
      <c r="C173" s="1" t="str">
        <f ca="1">IF(A173&lt;=$B$5,DayInfo!F171,"")</f>
        <v/>
      </c>
      <c r="G173" s="275" t="str">
        <f ca="1">IF(A173&lt;=$B$5, Data!O174,"")</f>
        <v/>
      </c>
      <c r="H173" s="118" t="str">
        <f ca="1">IF(A173&lt;=$B$5,Data!P174,"")</f>
        <v/>
      </c>
      <c r="J173" s="1" t="str">
        <f ca="1">IF(A173&lt;=$B$5,Data!E174,"")</f>
        <v/>
      </c>
      <c r="K173" s="1" t="str">
        <f ca="1">IF(A173&lt;=$B$5,Data!B174,"")</f>
        <v/>
      </c>
      <c r="L173" s="1" t="str">
        <f ca="1">IF(A173&lt;=$B$5,Data!C174,"")</f>
        <v/>
      </c>
      <c r="N173" s="122" t="str">
        <f ca="1">IF(A172&lt;=$N$7,Data!G173,"")</f>
        <v/>
      </c>
      <c r="P173" s="1" t="str">
        <f ca="1">IF(A173&lt;=$P$6,Data!D174,"")</f>
        <v/>
      </c>
      <c r="U173" s="1">
        <f t="shared" si="22"/>
        <v>167</v>
      </c>
      <c r="V173" s="61">
        <f ca="1"/>
        <v>0.87490000000000001</v>
      </c>
      <c r="W173" s="119">
        <f t="shared" ca="1" si="20"/>
        <v>0.87490000000000001</v>
      </c>
      <c r="X173" s="119"/>
      <c r="Y173" s="314">
        <f t="shared" si="23"/>
        <v>167</v>
      </c>
      <c r="Z173" s="318" t="str">
        <f ca="1">IF(A173&lt;=$B$5, OldData!O174,"")</f>
        <v/>
      </c>
      <c r="AA173" s="318" t="str">
        <f ca="1">IF(A173&lt;=$B$5,OldData!E174,"")</f>
        <v/>
      </c>
      <c r="AB173" s="319" t="str">
        <f ca="1">IF(A173&lt;=$B$5,OldData!B174,"")</f>
        <v/>
      </c>
      <c r="AD173" s="1">
        <f t="shared" si="24"/>
        <v>168</v>
      </c>
      <c r="AE173" s="308">
        <f ca="1"/>
        <v>0</v>
      </c>
      <c r="AF173" s="141"/>
      <c r="AG173" s="141"/>
      <c r="AH173" s="142"/>
      <c r="AI173" s="66"/>
      <c r="AL173" s="357"/>
      <c r="AM173" s="68"/>
      <c r="AN173" s="68"/>
      <c r="AO173" s="53"/>
      <c r="AP173" s="356"/>
    </row>
    <row r="174" spans="1:42">
      <c r="A174" s="73">
        <f t="shared" si="21"/>
        <v>168</v>
      </c>
      <c r="B174" s="1" t="str">
        <f ca="1">IF(A174&lt;=$B$5,Data!L175,"")</f>
        <v/>
      </c>
      <c r="C174" s="1" t="str">
        <f ca="1">IF(A174&lt;=$B$5,DayInfo!F172,"")</f>
        <v/>
      </c>
      <c r="G174" s="275" t="str">
        <f ca="1">IF(A174&lt;=$B$5, Data!O175,"")</f>
        <v/>
      </c>
      <c r="H174" s="118" t="str">
        <f ca="1">IF(A174&lt;=$B$5,Data!P175,"")</f>
        <v/>
      </c>
      <c r="J174" s="1" t="str">
        <f ca="1">IF(A174&lt;=$B$5,Data!E175,"")</f>
        <v/>
      </c>
      <c r="K174" s="1" t="str">
        <f ca="1">IF(A174&lt;=$B$5,Data!B175,"")</f>
        <v/>
      </c>
      <c r="L174" s="1" t="str">
        <f ca="1">IF(A174&lt;=$B$5,Data!C175,"")</f>
        <v/>
      </c>
      <c r="N174" s="122" t="str">
        <f ca="1">IF(A173&lt;=$N$7,Data!G174,"")</f>
        <v/>
      </c>
      <c r="P174" s="1" t="str">
        <f ca="1">IF(A174&lt;=$P$6,Data!D175,"")</f>
        <v/>
      </c>
      <c r="U174" s="1">
        <f t="shared" si="22"/>
        <v>168</v>
      </c>
      <c r="V174" s="61">
        <f ca="1"/>
        <v>0.83720000000000006</v>
      </c>
      <c r="W174" s="119">
        <f t="shared" ca="1" si="20"/>
        <v>0.83720000000000006</v>
      </c>
      <c r="X174" s="119"/>
      <c r="Y174" s="314">
        <f t="shared" si="23"/>
        <v>168</v>
      </c>
      <c r="Z174" s="318" t="str">
        <f ca="1">IF(A174&lt;=$B$5, OldData!O175,"")</f>
        <v/>
      </c>
      <c r="AA174" s="318" t="str">
        <f ca="1">IF(A174&lt;=$B$5,OldData!E175,"")</f>
        <v/>
      </c>
      <c r="AB174" s="319" t="str">
        <f ca="1">IF(A174&lt;=$B$5,OldData!B175,"")</f>
        <v/>
      </c>
      <c r="AD174" s="1">
        <f t="shared" si="24"/>
        <v>169</v>
      </c>
      <c r="AE174" s="308">
        <f ca="1"/>
        <v>0</v>
      </c>
      <c r="AF174" s="141"/>
      <c r="AG174" s="141"/>
      <c r="AH174" s="142"/>
      <c r="AI174" s="66"/>
      <c r="AL174" s="357"/>
      <c r="AM174" s="68"/>
      <c r="AN174" s="68"/>
      <c r="AO174" s="53"/>
      <c r="AP174" s="356"/>
    </row>
    <row r="175" spans="1:42">
      <c r="A175" s="73">
        <f t="shared" si="21"/>
        <v>169</v>
      </c>
      <c r="B175" s="1" t="str">
        <f ca="1">IF(A175&lt;=$B$5,Data!L176,"")</f>
        <v/>
      </c>
      <c r="C175" s="1" t="str">
        <f ca="1">IF(A175&lt;=$B$5,DayInfo!F173,"")</f>
        <v/>
      </c>
      <c r="G175" s="275" t="str">
        <f ca="1">IF(A175&lt;=$B$5, Data!O176,"")</f>
        <v/>
      </c>
      <c r="H175" s="118" t="str">
        <f ca="1">IF(A175&lt;=$B$5,Data!P176,"")</f>
        <v/>
      </c>
      <c r="J175" s="1" t="str">
        <f ca="1">IF(A175&lt;=$B$5,Data!E176,"")</f>
        <v/>
      </c>
      <c r="K175" s="1" t="str">
        <f ca="1">IF(A175&lt;=$B$5,Data!B176,"")</f>
        <v/>
      </c>
      <c r="L175" s="1" t="str">
        <f ca="1">IF(A175&lt;=$B$5,Data!C176,"")</f>
        <v/>
      </c>
      <c r="N175" s="122" t="str">
        <f ca="1">IF(A174&lt;=$N$7,Data!G175,"")</f>
        <v/>
      </c>
      <c r="P175" s="1" t="str">
        <f ca="1">IF(A175&lt;=$P$6,Data!D176,"")</f>
        <v/>
      </c>
      <c r="U175" s="1">
        <f t="shared" si="22"/>
        <v>169</v>
      </c>
      <c r="V175" s="61">
        <f ca="1"/>
        <v>0.79510000000000003</v>
      </c>
      <c r="W175" s="119">
        <f t="shared" ca="1" si="20"/>
        <v>0.79510000000000003</v>
      </c>
      <c r="X175" s="119"/>
      <c r="Y175" s="314">
        <f t="shared" si="23"/>
        <v>169</v>
      </c>
      <c r="Z175" s="318" t="str">
        <f ca="1">IF(A175&lt;=$B$5, OldData!O176,"")</f>
        <v/>
      </c>
      <c r="AA175" s="318" t="str">
        <f ca="1">IF(A175&lt;=$B$5,OldData!E176,"")</f>
        <v/>
      </c>
      <c r="AB175" s="319" t="str">
        <f ca="1">IF(A175&lt;=$B$5,OldData!B176,"")</f>
        <v/>
      </c>
      <c r="AD175" s="1">
        <f t="shared" si="24"/>
        <v>170</v>
      </c>
      <c r="AE175" s="308">
        <f ca="1"/>
        <v>0</v>
      </c>
      <c r="AF175" s="141"/>
      <c r="AG175" s="141"/>
      <c r="AH175" s="142"/>
      <c r="AI175" s="66"/>
      <c r="AL175" s="357"/>
      <c r="AM175" s="68"/>
      <c r="AN175" s="68"/>
      <c r="AO175" s="53"/>
      <c r="AP175" s="356"/>
    </row>
    <row r="176" spans="1:42">
      <c r="A176" s="73">
        <f t="shared" si="21"/>
        <v>170</v>
      </c>
      <c r="B176" s="1" t="str">
        <f ca="1">IF(A176&lt;=$B$5,Data!L177,"")</f>
        <v/>
      </c>
      <c r="C176" s="1" t="str">
        <f ca="1">IF(A176&lt;=$B$5,DayInfo!F174,"")</f>
        <v/>
      </c>
      <c r="G176" s="275" t="str">
        <f ca="1">IF(A176&lt;=$B$5, Data!O177,"")</f>
        <v/>
      </c>
      <c r="H176" s="118" t="str">
        <f ca="1">IF(A176&lt;=$B$5,Data!P177,"")</f>
        <v/>
      </c>
      <c r="J176" s="1" t="str">
        <f ca="1">IF(A176&lt;=$B$5,Data!E177,"")</f>
        <v/>
      </c>
      <c r="K176" s="1" t="str">
        <f ca="1">IF(A176&lt;=$B$5,Data!B177,"")</f>
        <v/>
      </c>
      <c r="L176" s="1" t="str">
        <f ca="1">IF(A176&lt;=$B$5,Data!C177,"")</f>
        <v/>
      </c>
      <c r="N176" s="122" t="str">
        <f ca="1">IF(A175&lt;=$N$7,Data!G176,"")</f>
        <v/>
      </c>
      <c r="P176" s="1" t="str">
        <f ca="1">IF(A176&lt;=$P$6,Data!D177,"")</f>
        <v/>
      </c>
      <c r="U176" s="1">
        <f t="shared" si="22"/>
        <v>170</v>
      </c>
      <c r="V176" s="61">
        <f ca="1"/>
        <v>0.78129999999999999</v>
      </c>
      <c r="W176" s="119">
        <f t="shared" ca="1" si="20"/>
        <v>0.78129999999999999</v>
      </c>
      <c r="X176" s="119"/>
      <c r="Y176" s="314">
        <f t="shared" si="23"/>
        <v>170</v>
      </c>
      <c r="Z176" s="318" t="str">
        <f ca="1">IF(A176&lt;=$B$5, OldData!O177,"")</f>
        <v/>
      </c>
      <c r="AA176" s="318" t="str">
        <f ca="1">IF(A176&lt;=$B$5,OldData!E177,"")</f>
        <v/>
      </c>
      <c r="AB176" s="319" t="str">
        <f ca="1">IF(A176&lt;=$B$5,OldData!B177,"")</f>
        <v/>
      </c>
      <c r="AD176" s="1">
        <f t="shared" si="24"/>
        <v>171</v>
      </c>
      <c r="AE176" s="308">
        <f ca="1"/>
        <v>0</v>
      </c>
      <c r="AF176" s="141"/>
      <c r="AG176" s="141"/>
      <c r="AH176" s="142"/>
      <c r="AI176" s="66"/>
      <c r="AL176" s="357"/>
      <c r="AM176" s="68"/>
      <c r="AN176" s="68"/>
      <c r="AO176" s="53"/>
      <c r="AP176" s="356"/>
    </row>
    <row r="177" spans="1:42">
      <c r="A177" s="73">
        <f t="shared" si="21"/>
        <v>171</v>
      </c>
      <c r="B177" s="1" t="str">
        <f ca="1">IF(A177&lt;=$B$5,Data!L178,"")</f>
        <v/>
      </c>
      <c r="C177" s="1" t="str">
        <f ca="1">IF(A177&lt;=$B$5,DayInfo!F175,"")</f>
        <v/>
      </c>
      <c r="G177" s="275" t="str">
        <f ca="1">IF(A177&lt;=$B$5, Data!O178,"")</f>
        <v/>
      </c>
      <c r="H177" s="118" t="str">
        <f ca="1">IF(A177&lt;=$B$5,Data!P178,"")</f>
        <v/>
      </c>
      <c r="J177" s="1" t="str">
        <f ca="1">IF(A177&lt;=$B$5,Data!E178,"")</f>
        <v/>
      </c>
      <c r="K177" s="1" t="str">
        <f ca="1">IF(A177&lt;=$B$5,Data!B178,"")</f>
        <v/>
      </c>
      <c r="L177" s="1" t="str">
        <f ca="1">IF(A177&lt;=$B$5,Data!C178,"")</f>
        <v/>
      </c>
      <c r="N177" s="122" t="str">
        <f ca="1">IF(A176&lt;=$N$7,Data!G177,"")</f>
        <v/>
      </c>
      <c r="P177" s="1" t="str">
        <f ca="1">IF(A177&lt;=$P$6,Data!D178,"")</f>
        <v/>
      </c>
      <c r="U177" s="1">
        <f t="shared" si="22"/>
        <v>171</v>
      </c>
      <c r="V177" s="61">
        <f ca="1"/>
        <v>0.87960000000000005</v>
      </c>
      <c r="W177" s="119">
        <f t="shared" ca="1" si="20"/>
        <v>0.87960000000000005</v>
      </c>
      <c r="X177" s="119"/>
      <c r="Y177" s="314">
        <f t="shared" si="23"/>
        <v>171</v>
      </c>
      <c r="Z177" s="318" t="str">
        <f ca="1">IF(A177&lt;=$B$5, OldData!O178,"")</f>
        <v/>
      </c>
      <c r="AA177" s="318" t="str">
        <f ca="1">IF(A177&lt;=$B$5,OldData!E178,"")</f>
        <v/>
      </c>
      <c r="AB177" s="319" t="str">
        <f ca="1">IF(A177&lt;=$B$5,OldData!B178,"")</f>
        <v/>
      </c>
      <c r="AD177" s="1">
        <f t="shared" si="24"/>
        <v>172</v>
      </c>
      <c r="AE177" s="308">
        <f ca="1"/>
        <v>0</v>
      </c>
      <c r="AF177" s="141"/>
      <c r="AG177" s="141"/>
      <c r="AH177" s="142"/>
      <c r="AI177" s="66"/>
      <c r="AL177" s="357"/>
      <c r="AM177" s="68"/>
      <c r="AN177" s="68"/>
      <c r="AO177" s="53"/>
      <c r="AP177" s="356"/>
    </row>
    <row r="178" spans="1:42">
      <c r="A178" s="73">
        <f t="shared" si="21"/>
        <v>172</v>
      </c>
      <c r="B178" s="1" t="str">
        <f ca="1">IF(A178&lt;=$B$5,Data!L179,"")</f>
        <v/>
      </c>
      <c r="C178" s="1" t="str">
        <f ca="1">IF(A178&lt;=$B$5,DayInfo!F176,"")</f>
        <v/>
      </c>
      <c r="G178" s="275" t="str">
        <f ca="1">IF(A178&lt;=$B$5, Data!O179,"")</f>
        <v/>
      </c>
      <c r="H178" s="118" t="str">
        <f ca="1">IF(A178&lt;=$B$5,Data!P179,"")</f>
        <v/>
      </c>
      <c r="J178" s="1" t="str">
        <f ca="1">IF(A178&lt;=$B$5,Data!E179,"")</f>
        <v/>
      </c>
      <c r="K178" s="1" t="str">
        <f ca="1">IF(A178&lt;=$B$5,Data!B179,"")</f>
        <v/>
      </c>
      <c r="L178" s="1" t="str">
        <f ca="1">IF(A178&lt;=$B$5,Data!C179,"")</f>
        <v/>
      </c>
      <c r="N178" s="122" t="str">
        <f ca="1">IF(A177&lt;=$N$7,Data!G178,"")</f>
        <v/>
      </c>
      <c r="P178" s="1" t="str">
        <f ca="1">IF(A178&lt;=$P$6,Data!D179,"")</f>
        <v/>
      </c>
      <c r="U178" s="1">
        <f t="shared" si="22"/>
        <v>172</v>
      </c>
      <c r="V178" s="61">
        <f ca="1"/>
        <v>1.2396592528631896</v>
      </c>
      <c r="W178" s="119">
        <f t="shared" ca="1" si="20"/>
        <v>1.2396592528631896</v>
      </c>
      <c r="X178" s="119"/>
      <c r="Y178" s="314">
        <f t="shared" si="23"/>
        <v>172</v>
      </c>
      <c r="Z178" s="318" t="str">
        <f ca="1">IF(A178&lt;=$B$5, OldData!O179,"")</f>
        <v/>
      </c>
      <c r="AA178" s="318" t="str">
        <f ca="1">IF(A178&lt;=$B$5,OldData!E179,"")</f>
        <v/>
      </c>
      <c r="AB178" s="319" t="str">
        <f ca="1">IF(A178&lt;=$B$5,OldData!B179,"")</f>
        <v/>
      </c>
      <c r="AD178" s="1">
        <f t="shared" si="24"/>
        <v>173</v>
      </c>
      <c r="AE178" s="308">
        <f ca="1"/>
        <v>0</v>
      </c>
      <c r="AF178" s="141"/>
      <c r="AG178" s="141"/>
      <c r="AH178" s="142"/>
      <c r="AI178" s="66"/>
      <c r="AL178" s="357"/>
      <c r="AM178" s="68"/>
      <c r="AN178" s="68"/>
      <c r="AO178" s="53"/>
      <c r="AP178" s="356"/>
    </row>
    <row r="179" spans="1:42">
      <c r="A179" s="73">
        <f t="shared" si="21"/>
        <v>173</v>
      </c>
      <c r="B179" s="1" t="str">
        <f ca="1">IF(A179&lt;=$B$5,Data!L180,"")</f>
        <v/>
      </c>
      <c r="C179" s="1" t="str">
        <f ca="1">IF(A179&lt;=$B$5,DayInfo!F177,"")</f>
        <v/>
      </c>
      <c r="G179" s="275" t="str">
        <f ca="1">IF(A179&lt;=$B$5, Data!O180,"")</f>
        <v/>
      </c>
      <c r="H179" s="118" t="str">
        <f ca="1">IF(A179&lt;=$B$5,Data!P180,"")</f>
        <v/>
      </c>
      <c r="J179" s="1" t="str">
        <f ca="1">IF(A179&lt;=$B$5,Data!E180,"")</f>
        <v/>
      </c>
      <c r="K179" s="1" t="str">
        <f ca="1">IF(A179&lt;=$B$5,Data!B180,"")</f>
        <v/>
      </c>
      <c r="L179" s="1" t="str">
        <f ca="1">IF(A179&lt;=$B$5,Data!C180,"")</f>
        <v/>
      </c>
      <c r="N179" s="122" t="str">
        <f ca="1">IF(A178&lt;=$N$7,Data!G179,"")</f>
        <v/>
      </c>
      <c r="P179" s="1" t="str">
        <f ca="1">IF(A179&lt;=$P$6,Data!D180,"")</f>
        <v/>
      </c>
      <c r="U179" s="1">
        <f t="shared" si="22"/>
        <v>173</v>
      </c>
      <c r="V179" s="61">
        <f ca="1"/>
        <v>1.2314000000000001</v>
      </c>
      <c r="W179" s="119">
        <f t="shared" ca="1" si="20"/>
        <v>1.2314000000000001</v>
      </c>
      <c r="X179" s="119"/>
      <c r="Y179" s="314">
        <f t="shared" si="23"/>
        <v>173</v>
      </c>
      <c r="Z179" s="318" t="str">
        <f ca="1">IF(A179&lt;=$B$5, OldData!O180,"")</f>
        <v/>
      </c>
      <c r="AA179" s="318" t="str">
        <f ca="1">IF(A179&lt;=$B$5,OldData!E180,"")</f>
        <v/>
      </c>
      <c r="AB179" s="319" t="str">
        <f ca="1">IF(A179&lt;=$B$5,OldData!B180,"")</f>
        <v/>
      </c>
      <c r="AD179" s="1">
        <f t="shared" si="24"/>
        <v>174</v>
      </c>
      <c r="AE179" s="308">
        <f ca="1"/>
        <v>0</v>
      </c>
      <c r="AF179" s="141"/>
      <c r="AG179" s="141"/>
      <c r="AH179" s="142"/>
      <c r="AI179" s="66"/>
      <c r="AL179" s="357"/>
      <c r="AM179" s="68"/>
      <c r="AN179" s="68"/>
      <c r="AO179" s="53"/>
      <c r="AP179" s="356"/>
    </row>
    <row r="180" spans="1:42">
      <c r="A180" s="73">
        <f t="shared" si="21"/>
        <v>174</v>
      </c>
      <c r="B180" s="1" t="str">
        <f ca="1">IF(A180&lt;=$B$5,Data!L181,"")</f>
        <v/>
      </c>
      <c r="C180" s="1" t="str">
        <f ca="1">IF(A180&lt;=$B$5,DayInfo!F178,"")</f>
        <v/>
      </c>
      <c r="G180" s="275" t="str">
        <f ca="1">IF(A180&lt;=$B$5, Data!O181,"")</f>
        <v/>
      </c>
      <c r="H180" s="118" t="str">
        <f ca="1">IF(A180&lt;=$B$5,Data!P181,"")</f>
        <v/>
      </c>
      <c r="J180" s="1" t="str">
        <f ca="1">IF(A180&lt;=$B$5,Data!E181,"")</f>
        <v/>
      </c>
      <c r="K180" s="1" t="str">
        <f ca="1">IF(A180&lt;=$B$5,Data!B181,"")</f>
        <v/>
      </c>
      <c r="L180" s="1" t="str">
        <f ca="1">IF(A180&lt;=$B$5,Data!C181,"")</f>
        <v/>
      </c>
      <c r="N180" s="122" t="str">
        <f ca="1">IF(A179&lt;=$N$7,Data!G180,"")</f>
        <v/>
      </c>
      <c r="P180" s="1" t="str">
        <f ca="1">IF(A180&lt;=$P$6,Data!D181,"")</f>
        <v/>
      </c>
      <c r="U180" s="1">
        <f t="shared" si="22"/>
        <v>174</v>
      </c>
      <c r="V180" s="61">
        <f ca="1"/>
        <v>1.1889963083145296</v>
      </c>
      <c r="W180" s="119">
        <f t="shared" ca="1" si="20"/>
        <v>1.1889963083145296</v>
      </c>
      <c r="X180" s="119"/>
      <c r="Y180" s="314">
        <f t="shared" si="23"/>
        <v>174</v>
      </c>
      <c r="Z180" s="318" t="str">
        <f ca="1">IF(A180&lt;=$B$5, OldData!O181,"")</f>
        <v/>
      </c>
      <c r="AA180" s="318" t="str">
        <f ca="1">IF(A180&lt;=$B$5,OldData!E181,"")</f>
        <v/>
      </c>
      <c r="AB180" s="319" t="str">
        <f ca="1">IF(A180&lt;=$B$5,OldData!B181,"")</f>
        <v/>
      </c>
      <c r="AD180" s="1">
        <f t="shared" si="24"/>
        <v>175</v>
      </c>
      <c r="AE180" s="308">
        <f ca="1"/>
        <v>0</v>
      </c>
      <c r="AF180" s="141"/>
      <c r="AG180" s="141"/>
      <c r="AH180" s="142"/>
      <c r="AI180" s="66"/>
      <c r="AL180" s="357"/>
      <c r="AM180" s="68"/>
      <c r="AN180" s="68"/>
      <c r="AO180" s="53"/>
      <c r="AP180" s="356"/>
    </row>
    <row r="181" spans="1:42">
      <c r="A181" s="73">
        <f t="shared" si="21"/>
        <v>175</v>
      </c>
      <c r="B181" s="1" t="str">
        <f ca="1">IF(A181&lt;=$B$5,Data!L182,"")</f>
        <v/>
      </c>
      <c r="C181" s="1" t="str">
        <f ca="1">IF(A181&lt;=$B$5,DayInfo!F179,"")</f>
        <v/>
      </c>
      <c r="G181" s="275" t="str">
        <f ca="1">IF(A181&lt;=$B$5, Data!O182,"")</f>
        <v/>
      </c>
      <c r="H181" s="118" t="str">
        <f ca="1">IF(A181&lt;=$B$5,Data!P182,"")</f>
        <v/>
      </c>
      <c r="J181" s="1" t="str">
        <f ca="1">IF(A181&lt;=$B$5,Data!E182,"")</f>
        <v/>
      </c>
      <c r="K181" s="1" t="str">
        <f ca="1">IF(A181&lt;=$B$5,Data!B182,"")</f>
        <v/>
      </c>
      <c r="L181" s="1" t="str">
        <f ca="1">IF(A181&lt;=$B$5,Data!C182,"")</f>
        <v/>
      </c>
      <c r="N181" s="122" t="str">
        <f ca="1">IF(A180&lt;=$N$7,Data!G181,"")</f>
        <v/>
      </c>
      <c r="P181" s="1" t="str">
        <f ca="1">IF(A181&lt;=$P$6,Data!D182,"")</f>
        <v/>
      </c>
      <c r="U181" s="1">
        <f t="shared" si="22"/>
        <v>175</v>
      </c>
      <c r="V181" s="61">
        <f ca="1"/>
        <v>1.1550523732727651</v>
      </c>
      <c r="W181" s="119">
        <f t="shared" ca="1" si="20"/>
        <v>1.1550523732727651</v>
      </c>
      <c r="X181" s="119"/>
      <c r="Y181" s="314">
        <f t="shared" si="23"/>
        <v>175</v>
      </c>
      <c r="Z181" s="318" t="str">
        <f ca="1">IF(A181&lt;=$B$5, OldData!O182,"")</f>
        <v/>
      </c>
      <c r="AA181" s="318" t="str">
        <f ca="1">IF(A181&lt;=$B$5,OldData!E182,"")</f>
        <v/>
      </c>
      <c r="AB181" s="319" t="str">
        <f ca="1">IF(A181&lt;=$B$5,OldData!B182,"")</f>
        <v/>
      </c>
      <c r="AD181" s="1">
        <f t="shared" si="24"/>
        <v>176</v>
      </c>
      <c r="AE181" s="308">
        <f ca="1"/>
        <v>0</v>
      </c>
      <c r="AF181" s="141"/>
      <c r="AG181" s="141"/>
      <c r="AH181" s="142"/>
      <c r="AI181" s="66"/>
      <c r="AL181" s="357"/>
      <c r="AM181" s="68"/>
      <c r="AN181" s="68"/>
      <c r="AO181" s="53"/>
      <c r="AP181" s="356"/>
    </row>
    <row r="182" spans="1:42">
      <c r="A182" s="73">
        <f t="shared" si="21"/>
        <v>176</v>
      </c>
      <c r="B182" s="1" t="str">
        <f ca="1">IF(A182&lt;=$B$5,Data!L183,"")</f>
        <v/>
      </c>
      <c r="C182" s="1" t="str">
        <f ca="1">IF(A182&lt;=$B$5,DayInfo!F180,"")</f>
        <v/>
      </c>
      <c r="G182" s="275" t="str">
        <f ca="1">IF(A182&lt;=$B$5, Data!O183,"")</f>
        <v/>
      </c>
      <c r="H182" s="118" t="str">
        <f ca="1">IF(A182&lt;=$B$5,Data!P183,"")</f>
        <v/>
      </c>
      <c r="J182" s="1" t="str">
        <f ca="1">IF(A182&lt;=$B$5,Data!E183,"")</f>
        <v/>
      </c>
      <c r="K182" s="1" t="str">
        <f ca="1">IF(A182&lt;=$B$5,Data!B183,"")</f>
        <v/>
      </c>
      <c r="L182" s="1" t="str">
        <f ca="1">IF(A182&lt;=$B$5,Data!C183,"")</f>
        <v/>
      </c>
      <c r="N182" s="122" t="str">
        <f ca="1">IF(A181&lt;=$N$7,Data!G182,"")</f>
        <v/>
      </c>
      <c r="P182" s="1" t="str">
        <f ca="1">IF(A182&lt;=$P$6,Data!D183,"")</f>
        <v/>
      </c>
      <c r="U182" s="1">
        <f t="shared" si="22"/>
        <v>176</v>
      </c>
      <c r="V182" s="61">
        <f ca="1"/>
        <v>0.85150000000000003</v>
      </c>
      <c r="W182" s="119">
        <f t="shared" ca="1" si="20"/>
        <v>0.85150000000000003</v>
      </c>
      <c r="X182" s="119"/>
      <c r="Y182" s="314">
        <f t="shared" si="23"/>
        <v>176</v>
      </c>
      <c r="Z182" s="318" t="str">
        <f ca="1">IF(A182&lt;=$B$5, OldData!O183,"")</f>
        <v/>
      </c>
      <c r="AA182" s="318" t="str">
        <f ca="1">IF(A182&lt;=$B$5,OldData!E183,"")</f>
        <v/>
      </c>
      <c r="AB182" s="319" t="str">
        <f ca="1">IF(A182&lt;=$B$5,OldData!B183,"")</f>
        <v/>
      </c>
      <c r="AD182" s="1">
        <f t="shared" si="24"/>
        <v>177</v>
      </c>
      <c r="AE182" s="308">
        <f ca="1"/>
        <v>0</v>
      </c>
      <c r="AF182" s="141"/>
      <c r="AG182" s="141"/>
      <c r="AH182" s="142"/>
      <c r="AI182" s="66"/>
      <c r="AL182" s="357"/>
      <c r="AM182" s="68"/>
      <c r="AN182" s="68"/>
      <c r="AO182" s="53"/>
      <c r="AP182" s="356"/>
    </row>
    <row r="183" spans="1:42">
      <c r="A183" s="73">
        <f t="shared" si="21"/>
        <v>177</v>
      </c>
      <c r="B183" s="1" t="str">
        <f ca="1">IF(A183&lt;=$B$5,Data!L184,"")</f>
        <v/>
      </c>
      <c r="C183" s="1" t="str">
        <f ca="1">IF(A183&lt;=$B$5,DayInfo!F181,"")</f>
        <v/>
      </c>
      <c r="G183" s="275" t="str">
        <f ca="1">IF(A183&lt;=$B$5, Data!O184,"")</f>
        <v/>
      </c>
      <c r="H183" s="118" t="str">
        <f ca="1">IF(A183&lt;=$B$5,Data!P184,"")</f>
        <v/>
      </c>
      <c r="J183" s="1" t="str">
        <f ca="1">IF(A183&lt;=$B$5,Data!E184,"")</f>
        <v/>
      </c>
      <c r="K183" s="1" t="str">
        <f ca="1">IF(A183&lt;=$B$5,Data!B184,"")</f>
        <v/>
      </c>
      <c r="L183" s="1" t="str">
        <f ca="1">IF(A183&lt;=$B$5,Data!C184,"")</f>
        <v/>
      </c>
      <c r="N183" s="122" t="str">
        <f ca="1">IF(A182&lt;=$N$7,Data!G183,"")</f>
        <v/>
      </c>
      <c r="P183" s="1" t="str">
        <f ca="1">IF(A183&lt;=$P$6,Data!D184,"")</f>
        <v/>
      </c>
      <c r="U183" s="1">
        <f t="shared" si="22"/>
        <v>177</v>
      </c>
      <c r="V183" s="61">
        <f ca="1"/>
        <v>1.496</v>
      </c>
      <c r="W183" s="119">
        <f t="shared" ca="1" si="20"/>
        <v>1.496</v>
      </c>
      <c r="X183" s="119"/>
      <c r="Y183" s="314">
        <f t="shared" si="23"/>
        <v>177</v>
      </c>
      <c r="Z183" s="318" t="str">
        <f ca="1">IF(A183&lt;=$B$5, OldData!O184,"")</f>
        <v/>
      </c>
      <c r="AA183" s="318" t="str">
        <f ca="1">IF(A183&lt;=$B$5,OldData!E184,"")</f>
        <v/>
      </c>
      <c r="AB183" s="319" t="str">
        <f ca="1">IF(A183&lt;=$B$5,OldData!B184,"")</f>
        <v/>
      </c>
      <c r="AD183" s="1">
        <f t="shared" si="24"/>
        <v>178</v>
      </c>
      <c r="AE183" s="308">
        <f ca="1"/>
        <v>0</v>
      </c>
      <c r="AF183" s="141"/>
      <c r="AG183" s="141"/>
      <c r="AH183" s="142"/>
      <c r="AI183" s="66"/>
      <c r="AL183" s="357"/>
      <c r="AM183" s="68"/>
      <c r="AN183" s="68"/>
      <c r="AO183" s="53"/>
      <c r="AP183" s="356"/>
    </row>
    <row r="184" spans="1:42">
      <c r="A184" s="73">
        <f t="shared" si="21"/>
        <v>178</v>
      </c>
      <c r="B184" s="1" t="str">
        <f ca="1">IF(A184&lt;=$B$5,Data!L185,"")</f>
        <v/>
      </c>
      <c r="C184" s="1" t="str">
        <f ca="1">IF(A184&lt;=$B$5,DayInfo!F182,"")</f>
        <v/>
      </c>
      <c r="G184" s="275" t="str">
        <f ca="1">IF(A184&lt;=$B$5, Data!O185,"")</f>
        <v/>
      </c>
      <c r="H184" s="118" t="str">
        <f ca="1">IF(A184&lt;=$B$5,Data!P185,"")</f>
        <v/>
      </c>
      <c r="J184" s="1" t="str">
        <f ca="1">IF(A184&lt;=$B$5,Data!E185,"")</f>
        <v/>
      </c>
      <c r="K184" s="1" t="str">
        <f ca="1">IF(A184&lt;=$B$5,Data!B185,"")</f>
        <v/>
      </c>
      <c r="L184" s="1" t="str">
        <f ca="1">IF(A184&lt;=$B$5,Data!C185,"")</f>
        <v/>
      </c>
      <c r="N184" s="122" t="str">
        <f ca="1">IF(A183&lt;=$N$7,Data!G184,"")</f>
        <v/>
      </c>
      <c r="P184" s="1" t="str">
        <f ca="1">IF(A184&lt;=$P$6,Data!D185,"")</f>
        <v/>
      </c>
      <c r="U184" s="1">
        <f t="shared" si="22"/>
        <v>178</v>
      </c>
      <c r="V184" s="61">
        <f ca="1"/>
        <v>1.0714999999999999</v>
      </c>
      <c r="W184" s="119">
        <f t="shared" ca="1" si="20"/>
        <v>1.0714999999999999</v>
      </c>
      <c r="X184" s="119"/>
      <c r="Y184" s="314">
        <f t="shared" si="23"/>
        <v>178</v>
      </c>
      <c r="Z184" s="318" t="str">
        <f ca="1">IF(A184&lt;=$B$5, OldData!O185,"")</f>
        <v/>
      </c>
      <c r="AA184" s="318" t="str">
        <f ca="1">IF(A184&lt;=$B$5,OldData!E185,"")</f>
        <v/>
      </c>
      <c r="AB184" s="319" t="str">
        <f ca="1">IF(A184&lt;=$B$5,OldData!B185,"")</f>
        <v/>
      </c>
      <c r="AD184" s="1">
        <f t="shared" si="24"/>
        <v>179</v>
      </c>
      <c r="AE184" s="308">
        <f ca="1"/>
        <v>0</v>
      </c>
      <c r="AF184" s="141"/>
      <c r="AG184" s="141"/>
      <c r="AH184" s="142"/>
      <c r="AI184" s="66"/>
      <c r="AL184" s="357"/>
      <c r="AM184" s="68"/>
      <c r="AN184" s="68"/>
      <c r="AO184" s="53"/>
      <c r="AP184" s="356"/>
    </row>
    <row r="185" spans="1:42">
      <c r="A185" s="73">
        <f t="shared" si="21"/>
        <v>179</v>
      </c>
      <c r="B185" s="1" t="str">
        <f ca="1">IF(A185&lt;=$B$5,Data!L186,"")</f>
        <v/>
      </c>
      <c r="C185" s="1" t="str">
        <f ca="1">IF(A185&lt;=$B$5,DayInfo!F183,"")</f>
        <v/>
      </c>
      <c r="G185" s="275" t="str">
        <f ca="1">IF(A185&lt;=$B$5, Data!O186,"")</f>
        <v/>
      </c>
      <c r="H185" s="118" t="str">
        <f ca="1">IF(A185&lt;=$B$5,Data!P186,"")</f>
        <v/>
      </c>
      <c r="J185" s="1" t="str">
        <f ca="1">IF(A185&lt;=$B$5,Data!E186,"")</f>
        <v/>
      </c>
      <c r="K185" s="1" t="str">
        <f ca="1">IF(A185&lt;=$B$5,Data!B186,"")</f>
        <v/>
      </c>
      <c r="L185" s="1" t="str">
        <f ca="1">IF(A185&lt;=$B$5,Data!C186,"")</f>
        <v/>
      </c>
      <c r="N185" s="122" t="str">
        <f ca="1">IF(A184&lt;=$N$7,Data!G185,"")</f>
        <v/>
      </c>
      <c r="P185" s="1" t="str">
        <f ca="1">IF(A185&lt;=$P$6,Data!D186,"")</f>
        <v/>
      </c>
      <c r="U185" s="1">
        <f t="shared" si="22"/>
        <v>179</v>
      </c>
      <c r="V185" s="61">
        <f ca="1"/>
        <v>1.1426000000000001</v>
      </c>
      <c r="W185" s="119">
        <f t="shared" ca="1" si="20"/>
        <v>1.1426000000000001</v>
      </c>
      <c r="X185" s="119"/>
      <c r="Y185" s="314">
        <f t="shared" si="23"/>
        <v>179</v>
      </c>
      <c r="Z185" s="318" t="str">
        <f ca="1">IF(A185&lt;=$B$5, OldData!O186,"")</f>
        <v/>
      </c>
      <c r="AA185" s="318" t="str">
        <f ca="1">IF(A185&lt;=$B$5,OldData!E186,"")</f>
        <v/>
      </c>
      <c r="AB185" s="319" t="str">
        <f ca="1">IF(A185&lt;=$B$5,OldData!B186,"")</f>
        <v/>
      </c>
      <c r="AD185" s="1">
        <f t="shared" si="24"/>
        <v>180</v>
      </c>
      <c r="AE185" s="308">
        <f ca="1"/>
        <v>0</v>
      </c>
      <c r="AF185" s="141"/>
      <c r="AG185" s="141"/>
      <c r="AH185" s="142"/>
      <c r="AI185" s="66"/>
      <c r="AL185" s="357"/>
      <c r="AM185" s="68"/>
      <c r="AN185" s="68"/>
      <c r="AO185" s="53"/>
      <c r="AP185" s="356"/>
    </row>
    <row r="186" spans="1:42">
      <c r="A186" s="73">
        <f t="shared" si="21"/>
        <v>180</v>
      </c>
      <c r="B186" s="1" t="str">
        <f ca="1">IF(A186&lt;=$B$5,Data!L187,"")</f>
        <v/>
      </c>
      <c r="C186" s="1" t="str">
        <f ca="1">IF(A186&lt;=$B$5,DayInfo!F184,"")</f>
        <v/>
      </c>
      <c r="G186" s="275" t="str">
        <f ca="1">IF(A186&lt;=$B$5, Data!O187,"")</f>
        <v/>
      </c>
      <c r="H186" s="118" t="str">
        <f ca="1">IF(A186&lt;=$B$5,Data!P187,"")</f>
        <v/>
      </c>
      <c r="J186" s="1" t="str">
        <f ca="1">IF(A186&lt;=$B$5,Data!E187,"")</f>
        <v/>
      </c>
      <c r="K186" s="1" t="str">
        <f ca="1">IF(A186&lt;=$B$5,Data!B187,"")</f>
        <v/>
      </c>
      <c r="L186" s="1" t="str">
        <f ca="1">IF(A186&lt;=$B$5,Data!C187,"")</f>
        <v/>
      </c>
      <c r="N186" s="122" t="str">
        <f ca="1">IF(A185&lt;=$N$7,Data!G186,"")</f>
        <v/>
      </c>
      <c r="P186" s="1" t="str">
        <f ca="1">IF(A186&lt;=$P$6,Data!D187,"")</f>
        <v/>
      </c>
      <c r="U186" s="1">
        <f t="shared" si="22"/>
        <v>180</v>
      </c>
      <c r="V186" s="61">
        <f ca="1"/>
        <v>1.1352</v>
      </c>
      <c r="W186" s="119">
        <f t="shared" ca="1" si="20"/>
        <v>1.1352</v>
      </c>
      <c r="X186" s="119"/>
      <c r="Y186" s="314">
        <f t="shared" si="23"/>
        <v>180</v>
      </c>
      <c r="Z186" s="318" t="str">
        <f ca="1">IF(A186&lt;=$B$5, OldData!O187,"")</f>
        <v/>
      </c>
      <c r="AA186" s="318" t="str">
        <f ca="1">IF(A186&lt;=$B$5,OldData!E187,"")</f>
        <v/>
      </c>
      <c r="AB186" s="319" t="str">
        <f ca="1">IF(A186&lt;=$B$5,OldData!B187,"")</f>
        <v/>
      </c>
      <c r="AD186" s="1">
        <f t="shared" si="24"/>
        <v>181</v>
      </c>
      <c r="AE186" s="308">
        <f ca="1"/>
        <v>0</v>
      </c>
      <c r="AF186" s="141"/>
      <c r="AG186" s="141"/>
      <c r="AH186" s="142"/>
      <c r="AI186" s="66"/>
      <c r="AL186" s="357"/>
      <c r="AM186" s="68"/>
      <c r="AN186" s="68"/>
      <c r="AO186" s="53"/>
      <c r="AP186" s="356"/>
    </row>
    <row r="187" spans="1:42">
      <c r="A187" s="73">
        <f t="shared" si="21"/>
        <v>181</v>
      </c>
      <c r="B187" s="1" t="str">
        <f ca="1">IF(A187&lt;=$B$5,Data!L188,"")</f>
        <v/>
      </c>
      <c r="C187" s="1" t="str">
        <f ca="1">IF(A187&lt;=$B$5,DayInfo!F185,"")</f>
        <v/>
      </c>
      <c r="G187" s="275" t="str">
        <f ca="1">IF(A187&lt;=$B$5, Data!O188,"")</f>
        <v/>
      </c>
      <c r="H187" s="118" t="str">
        <f ca="1">IF(A187&lt;=$B$5,Data!P188,"")</f>
        <v/>
      </c>
      <c r="J187" s="1" t="str">
        <f ca="1">IF(A187&lt;=$B$5,Data!E188,"")</f>
        <v/>
      </c>
      <c r="K187" s="1" t="str">
        <f ca="1">IF(A187&lt;=$B$5,Data!B188,"")</f>
        <v/>
      </c>
      <c r="L187" s="1" t="str">
        <f ca="1">IF(A187&lt;=$B$5,Data!C188,"")</f>
        <v/>
      </c>
      <c r="N187" s="122" t="str">
        <f ca="1">IF(A186&lt;=$N$7,Data!G187,"")</f>
        <v/>
      </c>
      <c r="P187" s="1" t="str">
        <f ca="1">IF(A187&lt;=$P$6,Data!D188,"")</f>
        <v/>
      </c>
      <c r="U187" s="1">
        <f t="shared" si="22"/>
        <v>181</v>
      </c>
      <c r="V187" s="61">
        <f ca="1"/>
        <v>1.1133</v>
      </c>
      <c r="W187" s="119">
        <f t="shared" ca="1" si="20"/>
        <v>1.1133</v>
      </c>
      <c r="X187" s="119"/>
      <c r="Y187" s="314">
        <f t="shared" si="23"/>
        <v>181</v>
      </c>
      <c r="Z187" s="318" t="str">
        <f ca="1">IF(A187&lt;=$B$5, OldData!O188,"")</f>
        <v/>
      </c>
      <c r="AA187" s="318" t="str">
        <f ca="1">IF(A187&lt;=$B$5,OldData!E188,"")</f>
        <v/>
      </c>
      <c r="AB187" s="319" t="str">
        <f ca="1">IF(A187&lt;=$B$5,OldData!B188,"")</f>
        <v/>
      </c>
      <c r="AD187" s="1">
        <f t="shared" si="24"/>
        <v>182</v>
      </c>
      <c r="AE187" s="308">
        <f ca="1"/>
        <v>0</v>
      </c>
      <c r="AF187" s="141"/>
      <c r="AG187" s="141"/>
      <c r="AH187" s="142"/>
      <c r="AI187" s="66"/>
      <c r="AL187" s="357"/>
      <c r="AM187" s="68"/>
      <c r="AN187" s="68"/>
      <c r="AO187" s="53"/>
      <c r="AP187" s="356"/>
    </row>
    <row r="188" spans="1:42">
      <c r="A188" s="73">
        <f t="shared" si="21"/>
        <v>182</v>
      </c>
      <c r="B188" s="1" t="str">
        <f ca="1">IF(A188&lt;=$B$5,Data!L189,"")</f>
        <v/>
      </c>
      <c r="C188" s="1" t="str">
        <f ca="1">IF(A188&lt;=$B$5,DayInfo!F186,"")</f>
        <v/>
      </c>
      <c r="G188" s="275" t="str">
        <f ca="1">IF(A188&lt;=$B$5, Data!O189,"")</f>
        <v/>
      </c>
      <c r="H188" s="118" t="str">
        <f ca="1">IF(A188&lt;=$B$5,Data!P189,"")</f>
        <v/>
      </c>
      <c r="J188" s="1" t="str">
        <f ca="1">IF(A188&lt;=$B$5,Data!E189,"")</f>
        <v/>
      </c>
      <c r="K188" s="1" t="str">
        <f ca="1">IF(A188&lt;=$B$5,Data!B189,"")</f>
        <v/>
      </c>
      <c r="L188" s="1" t="str">
        <f ca="1">IF(A188&lt;=$B$5,Data!C189,"")</f>
        <v/>
      </c>
      <c r="N188" s="122" t="str">
        <f ca="1">IF(A187&lt;=$N$7,Data!G188,"")</f>
        <v/>
      </c>
      <c r="P188" s="1" t="str">
        <f ca="1">IF(A188&lt;=$P$6,Data!D189,"")</f>
        <v/>
      </c>
      <c r="U188" s="1">
        <f t="shared" si="22"/>
        <v>182</v>
      </c>
      <c r="V188" s="61">
        <f ca="1"/>
        <v>0.93740000000000001</v>
      </c>
      <c r="W188" s="119">
        <f t="shared" ca="1" si="20"/>
        <v>0.93740000000000001</v>
      </c>
      <c r="X188" s="119"/>
      <c r="Y188" s="314">
        <f t="shared" si="23"/>
        <v>182</v>
      </c>
      <c r="Z188" s="318" t="str">
        <f ca="1">IF(A188&lt;=$B$5, OldData!O189,"")</f>
        <v/>
      </c>
      <c r="AA188" s="318" t="str">
        <f ca="1">IF(A188&lt;=$B$5,OldData!E189,"")</f>
        <v/>
      </c>
      <c r="AB188" s="319" t="str">
        <f ca="1">IF(A188&lt;=$B$5,OldData!B189,"")</f>
        <v/>
      </c>
      <c r="AD188" s="1">
        <f t="shared" si="24"/>
        <v>183</v>
      </c>
      <c r="AE188" s="308">
        <f ca="1"/>
        <v>0</v>
      </c>
      <c r="AF188" s="141"/>
      <c r="AG188" s="141"/>
      <c r="AH188" s="142"/>
      <c r="AI188" s="66"/>
      <c r="AL188" s="357"/>
      <c r="AM188" s="68"/>
      <c r="AN188" s="68"/>
      <c r="AO188" s="53"/>
      <c r="AP188" s="356"/>
    </row>
    <row r="189" spans="1:42">
      <c r="A189" s="73">
        <f t="shared" si="21"/>
        <v>183</v>
      </c>
      <c r="B189" s="1" t="str">
        <f ca="1">IF(A189&lt;=$B$5,Data!L190,"")</f>
        <v/>
      </c>
      <c r="C189" s="1" t="str">
        <f ca="1">IF(A189&lt;=$B$5,DayInfo!F187,"")</f>
        <v/>
      </c>
      <c r="G189" s="275" t="str">
        <f ca="1">IF(A189&lt;=$B$5, Data!O190,"")</f>
        <v/>
      </c>
      <c r="H189" s="118" t="str">
        <f ca="1">IF(A189&lt;=$B$5,Data!P190,"")</f>
        <v/>
      </c>
      <c r="J189" s="1" t="str">
        <f ca="1">IF(A189&lt;=$B$5,Data!E190,"")</f>
        <v/>
      </c>
      <c r="K189" s="1" t="str">
        <f ca="1">IF(A189&lt;=$B$5,Data!B190,"")</f>
        <v/>
      </c>
      <c r="L189" s="1" t="str">
        <f ca="1">IF(A189&lt;=$B$5,Data!C190,"")</f>
        <v/>
      </c>
      <c r="N189" s="122" t="str">
        <f ca="1">IF(A188&lt;=$N$7,Data!G189,"")</f>
        <v/>
      </c>
      <c r="P189" s="1" t="str">
        <f ca="1">IF(A189&lt;=$P$6,Data!D190,"")</f>
        <v/>
      </c>
      <c r="U189" s="1">
        <f t="shared" si="22"/>
        <v>183</v>
      </c>
      <c r="V189" s="61">
        <f ca="1"/>
        <v>0.88290000000000002</v>
      </c>
      <c r="W189" s="119">
        <f t="shared" ca="1" si="20"/>
        <v>0.88290000000000002</v>
      </c>
      <c r="X189" s="119"/>
      <c r="Y189" s="314">
        <f t="shared" si="23"/>
        <v>183</v>
      </c>
      <c r="Z189" s="318" t="str">
        <f ca="1">IF(A189&lt;=$B$5, OldData!O190,"")</f>
        <v/>
      </c>
      <c r="AA189" s="318" t="str">
        <f ca="1">IF(A189&lt;=$B$5,OldData!E190,"")</f>
        <v/>
      </c>
      <c r="AB189" s="319" t="str">
        <f ca="1">IF(A189&lt;=$B$5,OldData!B190,"")</f>
        <v/>
      </c>
      <c r="AD189" s="1">
        <f t="shared" si="24"/>
        <v>184</v>
      </c>
      <c r="AE189" s="308">
        <f ca="1"/>
        <v>0</v>
      </c>
      <c r="AF189" s="141"/>
      <c r="AG189" s="141"/>
      <c r="AH189" s="142"/>
      <c r="AI189" s="66"/>
      <c r="AL189" s="357"/>
      <c r="AM189" s="68"/>
      <c r="AN189" s="68"/>
      <c r="AO189" s="53"/>
      <c r="AP189" s="356"/>
    </row>
    <row r="190" spans="1:42">
      <c r="A190" s="73">
        <f t="shared" si="21"/>
        <v>184</v>
      </c>
      <c r="B190" s="1" t="str">
        <f ca="1">IF(A190&lt;=$B$5,Data!L191,"")</f>
        <v/>
      </c>
      <c r="C190" s="1" t="str">
        <f ca="1">IF(A190&lt;=$B$5,DayInfo!F188,"")</f>
        <v/>
      </c>
      <c r="G190" s="275" t="str">
        <f ca="1">IF(A190&lt;=$B$5, Data!O191,"")</f>
        <v/>
      </c>
      <c r="H190" s="118" t="str">
        <f ca="1">IF(A190&lt;=$B$5,Data!P191,"")</f>
        <v/>
      </c>
      <c r="J190" s="1" t="str">
        <f ca="1">IF(A190&lt;=$B$5,Data!E191,"")</f>
        <v/>
      </c>
      <c r="K190" s="1" t="str">
        <f ca="1">IF(A190&lt;=$B$5,Data!B191,"")</f>
        <v/>
      </c>
      <c r="L190" s="1" t="str">
        <f ca="1">IF(A190&lt;=$B$5,Data!C191,"")</f>
        <v/>
      </c>
      <c r="N190" s="122" t="str">
        <f ca="1">IF(A189&lt;=$N$7,Data!G190,"")</f>
        <v/>
      </c>
      <c r="P190" s="1" t="str">
        <f ca="1">IF(A190&lt;=$P$6,Data!D191,"")</f>
        <v/>
      </c>
      <c r="U190" s="1">
        <f t="shared" si="22"/>
        <v>184</v>
      </c>
      <c r="V190" s="61">
        <f ca="1"/>
        <v>0.85919999999999996</v>
      </c>
      <c r="W190" s="119">
        <f t="shared" ca="1" si="20"/>
        <v>0.85919999999999996</v>
      </c>
      <c r="X190" s="119"/>
      <c r="Y190" s="314">
        <f t="shared" si="23"/>
        <v>184</v>
      </c>
      <c r="Z190" s="318" t="str">
        <f ca="1">IF(A190&lt;=$B$5, OldData!O191,"")</f>
        <v/>
      </c>
      <c r="AA190" s="318" t="str">
        <f ca="1">IF(A190&lt;=$B$5,OldData!E191,"")</f>
        <v/>
      </c>
      <c r="AB190" s="319" t="str">
        <f ca="1">IF(A190&lt;=$B$5,OldData!B191,"")</f>
        <v/>
      </c>
      <c r="AD190" s="1">
        <f t="shared" si="24"/>
        <v>185</v>
      </c>
      <c r="AE190" s="308">
        <f ca="1"/>
        <v>0</v>
      </c>
      <c r="AF190" s="141"/>
      <c r="AG190" s="141"/>
      <c r="AH190" s="142"/>
      <c r="AI190" s="66"/>
      <c r="AL190" s="357"/>
      <c r="AM190" s="68"/>
      <c r="AN190" s="68"/>
      <c r="AO190" s="53"/>
      <c r="AP190" s="356"/>
    </row>
    <row r="191" spans="1:42">
      <c r="A191" s="73">
        <f t="shared" si="21"/>
        <v>185</v>
      </c>
      <c r="B191" s="1" t="str">
        <f ca="1">IF(A191&lt;=$B$5,Data!L192,"")</f>
        <v/>
      </c>
      <c r="C191" s="1" t="str">
        <f ca="1">IF(A191&lt;=$B$5,DayInfo!F189,"")</f>
        <v/>
      </c>
      <c r="G191" s="275" t="str">
        <f ca="1">IF(A191&lt;=$B$5, Data!O192,"")</f>
        <v/>
      </c>
      <c r="H191" s="118" t="str">
        <f ca="1">IF(A191&lt;=$B$5,Data!P192,"")</f>
        <v/>
      </c>
      <c r="J191" s="1" t="str">
        <f ca="1">IF(A191&lt;=$B$5,Data!E192,"")</f>
        <v/>
      </c>
      <c r="K191" s="1" t="str">
        <f ca="1">IF(A191&lt;=$B$5,Data!B192,"")</f>
        <v/>
      </c>
      <c r="L191" s="1" t="str">
        <f ca="1">IF(A191&lt;=$B$5,Data!C192,"")</f>
        <v/>
      </c>
      <c r="N191" s="122" t="str">
        <f ca="1">IF(A190&lt;=$N$7,Data!G191,"")</f>
        <v/>
      </c>
      <c r="P191" s="1" t="str">
        <f ca="1">IF(A191&lt;=$P$6,Data!D192,"")</f>
        <v/>
      </c>
      <c r="U191" s="1">
        <f t="shared" si="22"/>
        <v>185</v>
      </c>
      <c r="V191" s="61">
        <f ca="1"/>
        <v>0.83909999999999996</v>
      </c>
      <c r="W191" s="119">
        <f t="shared" ca="1" si="20"/>
        <v>0.83909999999999996</v>
      </c>
      <c r="X191" s="119"/>
      <c r="Y191" s="314">
        <f t="shared" si="23"/>
        <v>185</v>
      </c>
      <c r="Z191" s="318" t="str">
        <f ca="1">IF(A191&lt;=$B$5, OldData!O192,"")</f>
        <v/>
      </c>
      <c r="AA191" s="318" t="str">
        <f ca="1">IF(A191&lt;=$B$5,OldData!E192,"")</f>
        <v/>
      </c>
      <c r="AB191" s="319" t="str">
        <f ca="1">IF(A191&lt;=$B$5,OldData!B192,"")</f>
        <v/>
      </c>
      <c r="AD191" s="1">
        <f t="shared" si="24"/>
        <v>186</v>
      </c>
      <c r="AE191" s="308">
        <f ca="1"/>
        <v>0</v>
      </c>
      <c r="AF191" s="141"/>
      <c r="AG191" s="141"/>
      <c r="AH191" s="142"/>
      <c r="AI191" s="66"/>
      <c r="AL191" s="357"/>
      <c r="AM191" s="68"/>
      <c r="AN191" s="68"/>
      <c r="AO191" s="53"/>
      <c r="AP191" s="356"/>
    </row>
    <row r="192" spans="1:42">
      <c r="A192" s="73">
        <f t="shared" si="21"/>
        <v>186</v>
      </c>
      <c r="B192" s="1" t="str">
        <f ca="1">IF(A192&lt;=$B$5,Data!L193,"")</f>
        <v/>
      </c>
      <c r="C192" s="1" t="str">
        <f ca="1">IF(A192&lt;=$B$5,DayInfo!F190,"")</f>
        <v/>
      </c>
      <c r="G192" s="275" t="str">
        <f ca="1">IF(A192&lt;=$B$5, Data!O193,"")</f>
        <v/>
      </c>
      <c r="H192" s="118" t="str">
        <f ca="1">IF(A192&lt;=$B$5,Data!P193,"")</f>
        <v/>
      </c>
      <c r="J192" s="1" t="str">
        <f ca="1">IF(A192&lt;=$B$5,Data!E193,"")</f>
        <v/>
      </c>
      <c r="K192" s="1" t="str">
        <f ca="1">IF(A192&lt;=$B$5,Data!B193,"")</f>
        <v/>
      </c>
      <c r="L192" s="1" t="str">
        <f ca="1">IF(A192&lt;=$B$5,Data!C193,"")</f>
        <v/>
      </c>
      <c r="N192" s="122" t="str">
        <f ca="1">IF(A191&lt;=$N$7,Data!G192,"")</f>
        <v/>
      </c>
      <c r="P192" s="1" t="str">
        <f ca="1">IF(A192&lt;=$P$6,Data!D193,"")</f>
        <v/>
      </c>
      <c r="U192" s="1">
        <f t="shared" si="22"/>
        <v>186</v>
      </c>
      <c r="V192" s="61">
        <f ca="1"/>
        <v>0.82530000000000003</v>
      </c>
      <c r="W192" s="119">
        <f t="shared" ca="1" si="20"/>
        <v>0.82530000000000003</v>
      </c>
      <c r="X192" s="119"/>
      <c r="Y192" s="314">
        <f t="shared" si="23"/>
        <v>186</v>
      </c>
      <c r="Z192" s="318" t="str">
        <f ca="1">IF(A192&lt;=$B$5, OldData!O193,"")</f>
        <v/>
      </c>
      <c r="AA192" s="318" t="str">
        <f ca="1">IF(A192&lt;=$B$5,OldData!E193,"")</f>
        <v/>
      </c>
      <c r="AB192" s="319" t="str">
        <f ca="1">IF(A192&lt;=$B$5,OldData!B193,"")</f>
        <v/>
      </c>
      <c r="AD192" s="1">
        <f t="shared" si="24"/>
        <v>187</v>
      </c>
      <c r="AE192" s="308">
        <f ca="1"/>
        <v>0</v>
      </c>
      <c r="AF192" s="141"/>
      <c r="AG192" s="141"/>
      <c r="AH192" s="142"/>
      <c r="AI192" s="66"/>
      <c r="AL192" s="357"/>
      <c r="AM192" s="68"/>
      <c r="AN192" s="68"/>
      <c r="AO192" s="53"/>
      <c r="AP192" s="356"/>
    </row>
    <row r="193" spans="1:42">
      <c r="A193" s="73">
        <f t="shared" si="21"/>
        <v>187</v>
      </c>
      <c r="B193" s="1" t="str">
        <f ca="1">IF(A193&lt;=$B$5,Data!L194,"")</f>
        <v/>
      </c>
      <c r="C193" s="1" t="str">
        <f ca="1">IF(A193&lt;=$B$5,DayInfo!F191,"")</f>
        <v/>
      </c>
      <c r="G193" s="275" t="str">
        <f ca="1">IF(A193&lt;=$B$5, Data!O194,"")</f>
        <v/>
      </c>
      <c r="H193" s="118" t="str">
        <f ca="1">IF(A193&lt;=$B$5,Data!P194,"")</f>
        <v/>
      </c>
      <c r="J193" s="1" t="str">
        <f ca="1">IF(A193&lt;=$B$5,Data!E194,"")</f>
        <v/>
      </c>
      <c r="K193" s="1" t="str">
        <f ca="1">IF(A193&lt;=$B$5,Data!B194,"")</f>
        <v/>
      </c>
      <c r="L193" s="1" t="str">
        <f ca="1">IF(A193&lt;=$B$5,Data!C194,"")</f>
        <v/>
      </c>
      <c r="N193" s="122" t="str">
        <f ca="1">IF(A192&lt;=$N$7,Data!G193,"")</f>
        <v/>
      </c>
      <c r="P193" s="1" t="str">
        <f ca="1">IF(A193&lt;=$P$6,Data!D194,"")</f>
        <v/>
      </c>
      <c r="U193" s="1">
        <f t="shared" si="22"/>
        <v>187</v>
      </c>
      <c r="V193" s="61">
        <f ca="1"/>
        <v>0.88660000000000005</v>
      </c>
      <c r="W193" s="119">
        <f t="shared" ca="1" si="20"/>
        <v>0.88660000000000005</v>
      </c>
      <c r="X193" s="119"/>
      <c r="Y193" s="314">
        <f t="shared" si="23"/>
        <v>187</v>
      </c>
      <c r="Z193" s="318" t="str">
        <f ca="1">IF(A193&lt;=$B$5, OldData!O194,"")</f>
        <v/>
      </c>
      <c r="AA193" s="318" t="str">
        <f ca="1">IF(A193&lt;=$B$5,OldData!E194,"")</f>
        <v/>
      </c>
      <c r="AB193" s="319" t="str">
        <f ca="1">IF(A193&lt;=$B$5,OldData!B194,"")</f>
        <v/>
      </c>
      <c r="AD193" s="1">
        <f t="shared" si="24"/>
        <v>188</v>
      </c>
      <c r="AE193" s="308">
        <f ca="1"/>
        <v>0</v>
      </c>
      <c r="AF193" s="141"/>
      <c r="AG193" s="141"/>
      <c r="AH193" s="142"/>
      <c r="AI193" s="66"/>
      <c r="AL193" s="357"/>
      <c r="AM193" s="68"/>
      <c r="AN193" s="68"/>
      <c r="AO193" s="53"/>
      <c r="AP193" s="356"/>
    </row>
    <row r="194" spans="1:42">
      <c r="A194" s="73">
        <f t="shared" si="21"/>
        <v>188</v>
      </c>
      <c r="B194" s="1" t="str">
        <f ca="1">IF(A194&lt;=$B$5,Data!L195,"")</f>
        <v/>
      </c>
      <c r="C194" s="1" t="str">
        <f ca="1">IF(A194&lt;=$B$5,DayInfo!F192,"")</f>
        <v/>
      </c>
      <c r="G194" s="275" t="str">
        <f ca="1">IF(A194&lt;=$B$5, Data!O195,"")</f>
        <v/>
      </c>
      <c r="H194" s="118" t="str">
        <f ca="1">IF(A194&lt;=$B$5,Data!P195,"")</f>
        <v/>
      </c>
      <c r="J194" s="1" t="str">
        <f ca="1">IF(A194&lt;=$B$5,Data!E195,"")</f>
        <v/>
      </c>
      <c r="K194" s="1" t="str">
        <f ca="1">IF(A194&lt;=$B$5,Data!B195,"")</f>
        <v/>
      </c>
      <c r="L194" s="1" t="str">
        <f ca="1">IF(A194&lt;=$B$5,Data!C195,"")</f>
        <v/>
      </c>
      <c r="N194" s="122" t="str">
        <f ca="1">IF(A193&lt;=$N$7,Data!G194,"")</f>
        <v/>
      </c>
      <c r="P194" s="1" t="str">
        <f ca="1">IF(A194&lt;=$P$6,Data!D195,"")</f>
        <v/>
      </c>
      <c r="U194" s="1">
        <f t="shared" si="22"/>
        <v>188</v>
      </c>
      <c r="V194" s="61">
        <f ca="1"/>
        <v>1.2171000000000001</v>
      </c>
      <c r="W194" s="119">
        <f t="shared" ca="1" si="20"/>
        <v>1.2171000000000001</v>
      </c>
      <c r="X194" s="119"/>
      <c r="Y194" s="314">
        <f t="shared" si="23"/>
        <v>188</v>
      </c>
      <c r="Z194" s="318" t="str">
        <f ca="1">IF(A194&lt;=$B$5, OldData!O195,"")</f>
        <v/>
      </c>
      <c r="AA194" s="318" t="str">
        <f ca="1">IF(A194&lt;=$B$5,OldData!E195,"")</f>
        <v/>
      </c>
      <c r="AB194" s="319" t="str">
        <f ca="1">IF(A194&lt;=$B$5,OldData!B195,"")</f>
        <v/>
      </c>
      <c r="AD194" s="1">
        <f t="shared" si="24"/>
        <v>189</v>
      </c>
      <c r="AE194" s="308">
        <f ca="1"/>
        <v>0</v>
      </c>
      <c r="AF194" s="141"/>
      <c r="AG194" s="141"/>
      <c r="AH194" s="142"/>
      <c r="AI194" s="66"/>
      <c r="AL194" s="357"/>
      <c r="AM194" s="68"/>
      <c r="AN194" s="68"/>
      <c r="AO194" s="53"/>
      <c r="AP194" s="356"/>
    </row>
    <row r="195" spans="1:42">
      <c r="A195" s="73">
        <f t="shared" si="21"/>
        <v>189</v>
      </c>
      <c r="B195" s="1" t="str">
        <f ca="1">IF(A195&lt;=$B$5,Data!L196,"")</f>
        <v/>
      </c>
      <c r="C195" s="1" t="str">
        <f ca="1">IF(A195&lt;=$B$5,DayInfo!F193,"")</f>
        <v/>
      </c>
      <c r="G195" s="275" t="str">
        <f ca="1">IF(A195&lt;=$B$5, Data!O196,"")</f>
        <v/>
      </c>
      <c r="H195" s="118" t="str">
        <f ca="1">IF(A195&lt;=$B$5,Data!P196,"")</f>
        <v/>
      </c>
      <c r="J195" s="1" t="str">
        <f ca="1">IF(A195&lt;=$B$5,Data!E196,"")</f>
        <v/>
      </c>
      <c r="K195" s="1" t="str">
        <f ca="1">IF(A195&lt;=$B$5,Data!B196,"")</f>
        <v/>
      </c>
      <c r="L195" s="1" t="str">
        <f ca="1">IF(A195&lt;=$B$5,Data!C196,"")</f>
        <v/>
      </c>
      <c r="N195" s="122" t="str">
        <f ca="1">IF(A194&lt;=$N$7,Data!G195,"")</f>
        <v/>
      </c>
      <c r="P195" s="1" t="str">
        <f ca="1">IF(A195&lt;=$P$6,Data!D196,"")</f>
        <v/>
      </c>
      <c r="U195" s="1">
        <f t="shared" si="22"/>
        <v>189</v>
      </c>
      <c r="V195" s="61">
        <f ca="1"/>
        <v>1.2269000000000001</v>
      </c>
      <c r="W195" s="119">
        <f t="shared" ca="1" si="20"/>
        <v>1.2269000000000001</v>
      </c>
      <c r="X195" s="119"/>
      <c r="Y195" s="314">
        <f t="shared" si="23"/>
        <v>189</v>
      </c>
      <c r="Z195" s="318" t="str">
        <f ca="1">IF(A195&lt;=$B$5, OldData!O196,"")</f>
        <v/>
      </c>
      <c r="AA195" s="318" t="str">
        <f ca="1">IF(A195&lt;=$B$5,OldData!E196,"")</f>
        <v/>
      </c>
      <c r="AB195" s="319" t="str">
        <f ca="1">IF(A195&lt;=$B$5,OldData!B196,"")</f>
        <v/>
      </c>
      <c r="AD195" s="1">
        <f t="shared" si="24"/>
        <v>190</v>
      </c>
      <c r="AE195" s="308">
        <f ca="1"/>
        <v>0</v>
      </c>
      <c r="AF195" s="141"/>
      <c r="AG195" s="141"/>
      <c r="AH195" s="142"/>
      <c r="AI195" s="66"/>
      <c r="AL195" s="357"/>
      <c r="AM195" s="68"/>
      <c r="AN195" s="68"/>
      <c r="AO195" s="53"/>
      <c r="AP195" s="356"/>
    </row>
    <row r="196" spans="1:42">
      <c r="A196" s="73">
        <f t="shared" si="21"/>
        <v>190</v>
      </c>
      <c r="B196" s="1" t="str">
        <f ca="1">IF(A196&lt;=$B$5,Data!L197,"")</f>
        <v/>
      </c>
      <c r="C196" s="1" t="str">
        <f ca="1">IF(A196&lt;=$B$5,DayInfo!F194,"")</f>
        <v/>
      </c>
      <c r="G196" s="275" t="str">
        <f ca="1">IF(A196&lt;=$B$5, Data!O197,"")</f>
        <v/>
      </c>
      <c r="H196" s="118" t="str">
        <f ca="1">IF(A196&lt;=$B$5,Data!P197,"")</f>
        <v/>
      </c>
      <c r="J196" s="1" t="str">
        <f ca="1">IF(A196&lt;=$B$5,Data!E197,"")</f>
        <v/>
      </c>
      <c r="K196" s="1" t="str">
        <f ca="1">IF(A196&lt;=$B$5,Data!B197,"")</f>
        <v/>
      </c>
      <c r="L196" s="1" t="str">
        <f ca="1">IF(A196&lt;=$B$5,Data!C197,"")</f>
        <v/>
      </c>
      <c r="N196" s="122" t="str">
        <f ca="1">IF(A195&lt;=$N$7,Data!G196,"")</f>
        <v/>
      </c>
      <c r="P196" s="1" t="str">
        <f ca="1">IF(A196&lt;=$P$6,Data!D197,"")</f>
        <v/>
      </c>
      <c r="U196" s="1">
        <f t="shared" si="22"/>
        <v>190</v>
      </c>
      <c r="V196" s="61">
        <f ca="1"/>
        <v>1.1767000000000001</v>
      </c>
      <c r="W196" s="119">
        <f t="shared" ca="1" si="20"/>
        <v>1.1767000000000001</v>
      </c>
      <c r="X196" s="119"/>
      <c r="Y196" s="314">
        <f t="shared" si="23"/>
        <v>190</v>
      </c>
      <c r="Z196" s="318" t="str">
        <f ca="1">IF(A196&lt;=$B$5, OldData!O197,"")</f>
        <v/>
      </c>
      <c r="AA196" s="318" t="str">
        <f ca="1">IF(A196&lt;=$B$5,OldData!E197,"")</f>
        <v/>
      </c>
      <c r="AB196" s="319" t="str">
        <f ca="1">IF(A196&lt;=$B$5,OldData!B197,"")</f>
        <v/>
      </c>
      <c r="AD196" s="1">
        <f t="shared" si="24"/>
        <v>191</v>
      </c>
      <c r="AE196" s="308">
        <f ca="1"/>
        <v>0</v>
      </c>
      <c r="AF196" s="141"/>
      <c r="AG196" s="141"/>
      <c r="AH196" s="142"/>
      <c r="AI196" s="66"/>
      <c r="AL196" s="357"/>
      <c r="AM196" s="68"/>
      <c r="AN196" s="68"/>
      <c r="AO196" s="53"/>
      <c r="AP196" s="356"/>
    </row>
    <row r="197" spans="1:42">
      <c r="A197" s="73">
        <f t="shared" si="21"/>
        <v>191</v>
      </c>
      <c r="B197" s="1" t="str">
        <f ca="1">IF(A197&lt;=$B$5,Data!L198,"")</f>
        <v/>
      </c>
      <c r="C197" s="1" t="str">
        <f ca="1">IF(A197&lt;=$B$5,DayInfo!F195,"")</f>
        <v/>
      </c>
      <c r="G197" s="275" t="str">
        <f ca="1">IF(A197&lt;=$B$5, Data!O198,"")</f>
        <v/>
      </c>
      <c r="H197" s="118" t="str">
        <f ca="1">IF(A197&lt;=$B$5,Data!P198,"")</f>
        <v/>
      </c>
      <c r="J197" s="1" t="str">
        <f ca="1">IF(A197&lt;=$B$5,Data!E198,"")</f>
        <v/>
      </c>
      <c r="K197" s="1" t="str">
        <f ca="1">IF(A197&lt;=$B$5,Data!B198,"")</f>
        <v/>
      </c>
      <c r="L197" s="1" t="str">
        <f ca="1">IF(A197&lt;=$B$5,Data!C198,"")</f>
        <v/>
      </c>
      <c r="N197" s="122" t="str">
        <f ca="1">IF(A196&lt;=$N$7,Data!G197,"")</f>
        <v/>
      </c>
      <c r="P197" s="1" t="str">
        <f ca="1">IF(A197&lt;=$P$6,Data!D198,"")</f>
        <v/>
      </c>
      <c r="U197" s="1">
        <f t="shared" si="22"/>
        <v>191</v>
      </c>
      <c r="V197" s="61">
        <f ca="1"/>
        <v>1.0889</v>
      </c>
      <c r="W197" s="119">
        <f t="shared" ca="1" si="20"/>
        <v>1.0889</v>
      </c>
      <c r="X197" s="119"/>
      <c r="Y197" s="314">
        <f t="shared" si="23"/>
        <v>191</v>
      </c>
      <c r="Z197" s="318" t="str">
        <f ca="1">IF(A197&lt;=$B$5, OldData!O198,"")</f>
        <v/>
      </c>
      <c r="AA197" s="318" t="str">
        <f ca="1">IF(A197&lt;=$B$5,OldData!E198,"")</f>
        <v/>
      </c>
      <c r="AB197" s="319" t="str">
        <f ca="1">IF(A197&lt;=$B$5,OldData!B198,"")</f>
        <v/>
      </c>
      <c r="AD197" s="1">
        <f t="shared" si="24"/>
        <v>192</v>
      </c>
      <c r="AE197" s="308">
        <f ca="1"/>
        <v>0</v>
      </c>
      <c r="AF197" s="141"/>
      <c r="AG197" s="141"/>
      <c r="AH197" s="142"/>
      <c r="AI197" s="66"/>
      <c r="AL197" s="357"/>
      <c r="AM197" s="68"/>
      <c r="AN197" s="68"/>
      <c r="AO197" s="53"/>
      <c r="AP197" s="356"/>
    </row>
    <row r="198" spans="1:42">
      <c r="A198" s="73">
        <f t="shared" si="21"/>
        <v>192</v>
      </c>
      <c r="B198" s="1" t="str">
        <f ca="1">IF(A198&lt;=$B$5,Data!L199,"")</f>
        <v/>
      </c>
      <c r="C198" s="1" t="str">
        <f ca="1">IF(A198&lt;=$B$5,DayInfo!F196,"")</f>
        <v/>
      </c>
      <c r="G198" s="275" t="str">
        <f ca="1">IF(A198&lt;=$B$5, Data!O199,"")</f>
        <v/>
      </c>
      <c r="H198" s="118" t="str">
        <f ca="1">IF(A198&lt;=$B$5,Data!P199,"")</f>
        <v/>
      </c>
      <c r="J198" s="1" t="str">
        <f ca="1">IF(A198&lt;=$B$5,Data!E199,"")</f>
        <v/>
      </c>
      <c r="K198" s="1" t="str">
        <f ca="1">IF(A198&lt;=$B$5,Data!B199,"")</f>
        <v/>
      </c>
      <c r="L198" s="1" t="str">
        <f ca="1">IF(A198&lt;=$B$5,Data!C199,"")</f>
        <v/>
      </c>
      <c r="N198" s="122" t="str">
        <f ca="1">IF(A197&lt;=$N$7,Data!G198,"")</f>
        <v/>
      </c>
      <c r="P198" s="1" t="str">
        <f ca="1">IF(A198&lt;=$P$6,Data!D199,"")</f>
        <v/>
      </c>
      <c r="U198" s="1">
        <f t="shared" si="22"/>
        <v>192</v>
      </c>
      <c r="V198" s="61">
        <f ca="1"/>
        <v>0.86619999999999997</v>
      </c>
      <c r="W198" s="119">
        <f t="shared" ca="1" si="20"/>
        <v>0.86619999999999997</v>
      </c>
      <c r="X198" s="119"/>
      <c r="Y198" s="314">
        <f t="shared" si="23"/>
        <v>192</v>
      </c>
      <c r="Z198" s="318" t="str">
        <f ca="1">IF(A198&lt;=$B$5, OldData!O199,"")</f>
        <v/>
      </c>
      <c r="AA198" s="318" t="str">
        <f ca="1">IF(A198&lt;=$B$5,OldData!E199,"")</f>
        <v/>
      </c>
      <c r="AB198" s="319" t="str">
        <f ca="1">IF(A198&lt;=$B$5,OldData!B199,"")</f>
        <v/>
      </c>
      <c r="AD198" s="1">
        <f t="shared" si="24"/>
        <v>193</v>
      </c>
      <c r="AE198" s="308">
        <f ca="1"/>
        <v>0</v>
      </c>
      <c r="AF198" s="141"/>
      <c r="AG198" s="141"/>
      <c r="AH198" s="142"/>
      <c r="AI198" s="66"/>
      <c r="AL198" s="357"/>
      <c r="AM198" s="68"/>
      <c r="AN198" s="68"/>
      <c r="AO198" s="53"/>
      <c r="AP198" s="356"/>
    </row>
    <row r="199" spans="1:42">
      <c r="A199" s="73">
        <f t="shared" si="21"/>
        <v>193</v>
      </c>
      <c r="B199" s="1" t="str">
        <f ca="1">IF(A199&lt;=$B$5,Data!L200,"")</f>
        <v/>
      </c>
      <c r="C199" s="1" t="str">
        <f ca="1">IF(A199&lt;=$B$5,DayInfo!F197,"")</f>
        <v/>
      </c>
      <c r="G199" s="275" t="str">
        <f ca="1">IF(A199&lt;=$B$5, Data!O200,"")</f>
        <v/>
      </c>
      <c r="H199" s="118" t="str">
        <f ca="1">IF(A199&lt;=$B$5,Data!P200,"")</f>
        <v/>
      </c>
      <c r="J199" s="1" t="str">
        <f ca="1">IF(A199&lt;=$B$5,Data!E200,"")</f>
        <v/>
      </c>
      <c r="K199" s="1" t="str">
        <f ca="1">IF(A199&lt;=$B$5,Data!B200,"")</f>
        <v/>
      </c>
      <c r="L199" s="1" t="str">
        <f ca="1">IF(A199&lt;=$B$5,Data!C200,"")</f>
        <v/>
      </c>
      <c r="N199" s="122" t="str">
        <f ca="1">IF(A198&lt;=$N$7,Data!G199,"")</f>
        <v/>
      </c>
      <c r="P199" s="1" t="str">
        <f ca="1">IF(A199&lt;=$P$6,Data!D200,"")</f>
        <v/>
      </c>
      <c r="U199" s="1">
        <f t="shared" si="22"/>
        <v>193</v>
      </c>
      <c r="V199" s="61">
        <f ca="1"/>
        <v>0</v>
      </c>
      <c r="W199" s="119">
        <f t="shared" ca="1" si="20"/>
        <v>0</v>
      </c>
      <c r="X199" s="119"/>
      <c r="Y199" s="314">
        <f t="shared" si="23"/>
        <v>193</v>
      </c>
      <c r="Z199" s="318" t="str">
        <f ca="1">IF(A199&lt;=$B$5, OldData!O200,"")</f>
        <v/>
      </c>
      <c r="AA199" s="318" t="str">
        <f ca="1">IF(A199&lt;=$B$5,OldData!E200,"")</f>
        <v/>
      </c>
      <c r="AB199" s="319" t="str">
        <f ca="1">IF(A199&lt;=$B$5,OldData!B200,"")</f>
        <v/>
      </c>
      <c r="AD199" s="1">
        <f t="shared" si="24"/>
        <v>194</v>
      </c>
      <c r="AE199" s="308">
        <f ca="1"/>
        <v>0</v>
      </c>
      <c r="AF199" s="141"/>
      <c r="AG199" s="141"/>
      <c r="AH199" s="142"/>
      <c r="AI199" s="66"/>
      <c r="AL199" s="357"/>
      <c r="AM199" s="68"/>
      <c r="AN199" s="68"/>
      <c r="AO199" s="53"/>
      <c r="AP199" s="356"/>
    </row>
    <row r="200" spans="1:42">
      <c r="A200" s="73">
        <f t="shared" si="21"/>
        <v>194</v>
      </c>
      <c r="B200" s="1" t="str">
        <f ca="1">IF(A200&lt;=$B$5,Data!L201,"")</f>
        <v/>
      </c>
      <c r="C200" s="1" t="str">
        <f ca="1">IF(A200&lt;=$B$5,DayInfo!F198,"")</f>
        <v/>
      </c>
      <c r="G200" s="275" t="str">
        <f ca="1">IF(A200&lt;=$B$5, Data!O201,"")</f>
        <v/>
      </c>
      <c r="H200" s="118" t="str">
        <f ca="1">IF(A200&lt;=$B$5,Data!P201,"")</f>
        <v/>
      </c>
      <c r="J200" s="1" t="str">
        <f ca="1">IF(A200&lt;=$B$5,Data!E201,"")</f>
        <v/>
      </c>
      <c r="K200" s="1" t="str">
        <f ca="1">IF(A200&lt;=$B$5,Data!B201,"")</f>
        <v/>
      </c>
      <c r="L200" s="1" t="str">
        <f ca="1">IF(A200&lt;=$B$5,Data!C201,"")</f>
        <v/>
      </c>
      <c r="N200" s="122" t="str">
        <f ca="1">IF(A199&lt;=$N$7,Data!G200,"")</f>
        <v/>
      </c>
      <c r="P200" s="1" t="str">
        <f ca="1">IF(A200&lt;=$P$6,Data!D201,"")</f>
        <v/>
      </c>
      <c r="U200" s="1">
        <f t="shared" si="22"/>
        <v>194</v>
      </c>
      <c r="V200" s="61">
        <f ca="1"/>
        <v>0</v>
      </c>
      <c r="W200" s="119">
        <f t="shared" ref="W200:W263" ca="1" si="25">V200</f>
        <v>0</v>
      </c>
      <c r="X200" s="119"/>
      <c r="Y200" s="314">
        <f t="shared" si="23"/>
        <v>194</v>
      </c>
      <c r="Z200" s="318" t="str">
        <f ca="1">IF(A200&lt;=$B$5, OldData!O201,"")</f>
        <v/>
      </c>
      <c r="AA200" s="318" t="str">
        <f ca="1">IF(A200&lt;=$B$5,OldData!E201,"")</f>
        <v/>
      </c>
      <c r="AB200" s="319" t="str">
        <f ca="1">IF(A200&lt;=$B$5,OldData!B201,"")</f>
        <v/>
      </c>
      <c r="AD200" s="1">
        <f t="shared" si="24"/>
        <v>195</v>
      </c>
      <c r="AE200" s="308">
        <f ca="1"/>
        <v>0</v>
      </c>
      <c r="AF200" s="141"/>
      <c r="AG200" s="141"/>
      <c r="AH200" s="142"/>
      <c r="AI200" s="66"/>
      <c r="AL200" s="357"/>
      <c r="AM200" s="68"/>
      <c r="AN200" s="68"/>
      <c r="AO200" s="53"/>
      <c r="AP200" s="356"/>
    </row>
    <row r="201" spans="1:42">
      <c r="A201" s="73">
        <f t="shared" ref="A201:A264" si="26">1+A200</f>
        <v>195</v>
      </c>
      <c r="B201" s="1" t="str">
        <f ca="1">IF(A201&lt;=$B$5,Data!L202,"")</f>
        <v/>
      </c>
      <c r="C201" s="1" t="str">
        <f ca="1">IF(A201&lt;=$B$5,DayInfo!F199,"")</f>
        <v/>
      </c>
      <c r="G201" s="275" t="str">
        <f ca="1">IF(A201&lt;=$B$5, Data!O202,"")</f>
        <v/>
      </c>
      <c r="H201" s="118" t="str">
        <f ca="1">IF(A201&lt;=$B$5,Data!P202,"")</f>
        <v/>
      </c>
      <c r="J201" s="1" t="str">
        <f ca="1">IF(A201&lt;=$B$5,Data!E202,"")</f>
        <v/>
      </c>
      <c r="K201" s="1" t="str">
        <f ca="1">IF(A201&lt;=$B$5,Data!B202,"")</f>
        <v/>
      </c>
      <c r="L201" s="1" t="str">
        <f ca="1">IF(A201&lt;=$B$5,Data!C202,"")</f>
        <v/>
      </c>
      <c r="N201" s="122" t="str">
        <f ca="1">IF(A200&lt;=$N$7,Data!G201,"")</f>
        <v/>
      </c>
      <c r="P201" s="1" t="str">
        <f ca="1">IF(A201&lt;=$P$6,Data!D202,"")</f>
        <v/>
      </c>
      <c r="U201" s="1">
        <f t="shared" ref="U201:U236" si="27">1+U200</f>
        <v>195</v>
      </c>
      <c r="V201" s="61">
        <f ca="1"/>
        <v>0</v>
      </c>
      <c r="W201" s="119">
        <f t="shared" ca="1" si="25"/>
        <v>0</v>
      </c>
      <c r="X201" s="119"/>
      <c r="Y201" s="314">
        <f t="shared" ref="Y201:Y264" si="28">1+Y200</f>
        <v>195</v>
      </c>
      <c r="Z201" s="318" t="str">
        <f ca="1">IF(A201&lt;=$B$5, OldData!O202,"")</f>
        <v/>
      </c>
      <c r="AA201" s="318" t="str">
        <f ca="1">IF(A201&lt;=$B$5,OldData!E202,"")</f>
        <v/>
      </c>
      <c r="AB201" s="319" t="str">
        <f ca="1">IF(A201&lt;=$B$5,OldData!B202,"")</f>
        <v/>
      </c>
      <c r="AD201" s="1">
        <f t="shared" ref="AD201:AD264" si="29">AD200+1</f>
        <v>196</v>
      </c>
      <c r="AE201" s="308">
        <f ca="1"/>
        <v>0</v>
      </c>
      <c r="AF201" s="141"/>
      <c r="AG201" s="141"/>
      <c r="AH201" s="142"/>
      <c r="AI201" s="66"/>
      <c r="AL201" s="357"/>
      <c r="AM201" s="68"/>
      <c r="AN201" s="68"/>
      <c r="AO201" s="53"/>
      <c r="AP201" s="356"/>
    </row>
    <row r="202" spans="1:42">
      <c r="A202" s="73">
        <f t="shared" si="26"/>
        <v>196</v>
      </c>
      <c r="B202" s="1" t="str">
        <f ca="1">IF(A202&lt;=$B$5,Data!L203,"")</f>
        <v/>
      </c>
      <c r="C202" s="1" t="str">
        <f ca="1">IF(A202&lt;=$B$5,DayInfo!F200,"")</f>
        <v/>
      </c>
      <c r="G202" s="275" t="str">
        <f ca="1">IF(A202&lt;=$B$5, Data!O203,"")</f>
        <v/>
      </c>
      <c r="H202" s="118" t="str">
        <f ca="1">IF(A202&lt;=$B$5,Data!P203,"")</f>
        <v/>
      </c>
      <c r="J202" s="1" t="str">
        <f ca="1">IF(A202&lt;=$B$5,Data!E203,"")</f>
        <v/>
      </c>
      <c r="K202" s="1" t="str">
        <f ca="1">IF(A202&lt;=$B$5,Data!B203,"")</f>
        <v/>
      </c>
      <c r="L202" s="1" t="str">
        <f ca="1">IF(A202&lt;=$B$5,Data!C203,"")</f>
        <v/>
      </c>
      <c r="N202" s="122" t="str">
        <f ca="1">IF(A201&lt;=$N$7,Data!G202,"")</f>
        <v/>
      </c>
      <c r="P202" s="1" t="str">
        <f ca="1">IF(A202&lt;=$P$6,Data!D203,"")</f>
        <v/>
      </c>
      <c r="U202" s="1">
        <f t="shared" si="27"/>
        <v>196</v>
      </c>
      <c r="V202" s="61">
        <f ca="1"/>
        <v>0</v>
      </c>
      <c r="W202" s="119">
        <f t="shared" ca="1" si="25"/>
        <v>0</v>
      </c>
      <c r="X202" s="119"/>
      <c r="Y202" s="314">
        <f t="shared" si="28"/>
        <v>196</v>
      </c>
      <c r="Z202" s="318" t="str">
        <f ca="1">IF(A202&lt;=$B$5, OldData!O203,"")</f>
        <v/>
      </c>
      <c r="AA202" s="318" t="str">
        <f ca="1">IF(A202&lt;=$B$5,OldData!E203,"")</f>
        <v/>
      </c>
      <c r="AB202" s="319" t="str">
        <f ca="1">IF(A202&lt;=$B$5,OldData!B203,"")</f>
        <v/>
      </c>
      <c r="AD202" s="1">
        <f t="shared" si="29"/>
        <v>197</v>
      </c>
      <c r="AE202" s="308">
        <f ca="1"/>
        <v>0</v>
      </c>
      <c r="AF202" s="141"/>
      <c r="AG202" s="141"/>
      <c r="AH202" s="142"/>
      <c r="AI202" s="66"/>
      <c r="AL202" s="357"/>
      <c r="AM202" s="68"/>
      <c r="AN202" s="68"/>
      <c r="AO202" s="53"/>
      <c r="AP202" s="356"/>
    </row>
    <row r="203" spans="1:42">
      <c r="A203" s="73">
        <f t="shared" si="26"/>
        <v>197</v>
      </c>
      <c r="B203" s="1" t="str">
        <f ca="1">IF(A203&lt;=$B$5,Data!L204,"")</f>
        <v/>
      </c>
      <c r="C203" s="1" t="str">
        <f ca="1">IF(A203&lt;=$B$5,DayInfo!F201,"")</f>
        <v/>
      </c>
      <c r="G203" s="275" t="str">
        <f ca="1">IF(A203&lt;=$B$5, Data!O204,"")</f>
        <v/>
      </c>
      <c r="H203" s="118" t="str">
        <f ca="1">IF(A203&lt;=$B$5,Data!P204,"")</f>
        <v/>
      </c>
      <c r="J203" s="1" t="str">
        <f ca="1">IF(A203&lt;=$B$5,Data!E204,"")</f>
        <v/>
      </c>
      <c r="K203" s="1" t="str">
        <f ca="1">IF(A203&lt;=$B$5,Data!B204,"")</f>
        <v/>
      </c>
      <c r="L203" s="1" t="str">
        <f ca="1">IF(A203&lt;=$B$5,Data!C204,"")</f>
        <v/>
      </c>
      <c r="N203" s="122" t="str">
        <f ca="1">IF(A202&lt;=$N$7,Data!G203,"")</f>
        <v/>
      </c>
      <c r="P203" s="1" t="str">
        <f ca="1">IF(A203&lt;=$P$6,Data!D204,"")</f>
        <v/>
      </c>
      <c r="U203" s="1">
        <f t="shared" si="27"/>
        <v>197</v>
      </c>
      <c r="V203" s="61">
        <f ca="1"/>
        <v>0</v>
      </c>
      <c r="W203" s="119">
        <f t="shared" ca="1" si="25"/>
        <v>0</v>
      </c>
      <c r="X203" s="119"/>
      <c r="Y203" s="314">
        <f t="shared" si="28"/>
        <v>197</v>
      </c>
      <c r="Z203" s="318" t="str">
        <f ca="1">IF(A203&lt;=$B$5, OldData!O204,"")</f>
        <v/>
      </c>
      <c r="AA203" s="318" t="str">
        <f ca="1">IF(A203&lt;=$B$5,OldData!E204,"")</f>
        <v/>
      </c>
      <c r="AB203" s="319" t="str">
        <f ca="1">IF(A203&lt;=$B$5,OldData!B204,"")</f>
        <v/>
      </c>
      <c r="AD203" s="1">
        <f t="shared" si="29"/>
        <v>198</v>
      </c>
      <c r="AE203" s="308">
        <f ca="1"/>
        <v>0</v>
      </c>
      <c r="AF203" s="141"/>
      <c r="AG203" s="141"/>
      <c r="AH203" s="142"/>
      <c r="AI203" s="66"/>
      <c r="AL203" s="357"/>
      <c r="AM203" s="68"/>
      <c r="AN203" s="68"/>
      <c r="AO203" s="53"/>
      <c r="AP203" s="356"/>
    </row>
    <row r="204" spans="1:42">
      <c r="A204" s="73">
        <f t="shared" si="26"/>
        <v>198</v>
      </c>
      <c r="B204" s="1" t="str">
        <f ca="1">IF(A204&lt;=$B$5,Data!L205,"")</f>
        <v/>
      </c>
      <c r="C204" s="1" t="str">
        <f ca="1">IF(A204&lt;=$B$5,DayInfo!F202,"")</f>
        <v/>
      </c>
      <c r="G204" s="275" t="str">
        <f ca="1">IF(A204&lt;=$B$5, Data!O205,"")</f>
        <v/>
      </c>
      <c r="H204" s="118" t="str">
        <f ca="1">IF(A204&lt;=$B$5,Data!P205,"")</f>
        <v/>
      </c>
      <c r="J204" s="1" t="str">
        <f ca="1">IF(A204&lt;=$B$5,Data!E205,"")</f>
        <v/>
      </c>
      <c r="K204" s="1" t="str">
        <f ca="1">IF(A204&lt;=$B$5,Data!B205,"")</f>
        <v/>
      </c>
      <c r="L204" s="1" t="str">
        <f ca="1">IF(A204&lt;=$B$5,Data!C205,"")</f>
        <v/>
      </c>
      <c r="N204" s="122" t="str">
        <f ca="1">IF(A203&lt;=$N$7,Data!G204,"")</f>
        <v/>
      </c>
      <c r="P204" s="1" t="str">
        <f ca="1">IF(A204&lt;=$P$6,Data!D205,"")</f>
        <v/>
      </c>
      <c r="U204" s="1">
        <f t="shared" si="27"/>
        <v>198</v>
      </c>
      <c r="V204" s="61">
        <f ca="1"/>
        <v>0</v>
      </c>
      <c r="W204" s="119">
        <f t="shared" ca="1" si="25"/>
        <v>0</v>
      </c>
      <c r="X204" s="119"/>
      <c r="Y204" s="314">
        <f t="shared" si="28"/>
        <v>198</v>
      </c>
      <c r="Z204" s="318" t="str">
        <f ca="1">IF(A204&lt;=$B$5, OldData!O205,"")</f>
        <v/>
      </c>
      <c r="AA204" s="318" t="str">
        <f ca="1">IF(A204&lt;=$B$5,OldData!E205,"")</f>
        <v/>
      </c>
      <c r="AB204" s="319" t="str">
        <f ca="1">IF(A204&lt;=$B$5,OldData!B205,"")</f>
        <v/>
      </c>
      <c r="AD204" s="1">
        <f t="shared" si="29"/>
        <v>199</v>
      </c>
      <c r="AE204" s="308">
        <f ca="1"/>
        <v>0</v>
      </c>
      <c r="AF204" s="141"/>
      <c r="AG204" s="141"/>
      <c r="AH204" s="142"/>
      <c r="AI204" s="66"/>
      <c r="AL204" s="357"/>
      <c r="AM204" s="68"/>
      <c r="AN204" s="68"/>
      <c r="AO204" s="53"/>
      <c r="AP204" s="356"/>
    </row>
    <row r="205" spans="1:42">
      <c r="A205" s="73">
        <f t="shared" si="26"/>
        <v>199</v>
      </c>
      <c r="B205" s="1" t="str">
        <f ca="1">IF(A205&lt;=$B$5,Data!L206,"")</f>
        <v/>
      </c>
      <c r="C205" s="1" t="str">
        <f ca="1">IF(A205&lt;=$B$5,DayInfo!F203,"")</f>
        <v/>
      </c>
      <c r="G205" s="275" t="str">
        <f ca="1">IF(A205&lt;=$B$5, Data!O206,"")</f>
        <v/>
      </c>
      <c r="H205" s="118" t="str">
        <f ca="1">IF(A205&lt;=$B$5,Data!P206,"")</f>
        <v/>
      </c>
      <c r="J205" s="1" t="str">
        <f ca="1">IF(A205&lt;=$B$5,Data!E206,"")</f>
        <v/>
      </c>
      <c r="K205" s="1" t="str">
        <f ca="1">IF(A205&lt;=$B$5,Data!B206,"")</f>
        <v/>
      </c>
      <c r="L205" s="1" t="str">
        <f ca="1">IF(A205&lt;=$B$5,Data!C206,"")</f>
        <v/>
      </c>
      <c r="N205" s="122" t="str">
        <f ca="1">IF(A204&lt;=$N$7,Data!G205,"")</f>
        <v/>
      </c>
      <c r="P205" s="1" t="str">
        <f ca="1">IF(A205&lt;=$P$6,Data!D206,"")</f>
        <v/>
      </c>
      <c r="U205" s="1">
        <f t="shared" si="27"/>
        <v>199</v>
      </c>
      <c r="V205" s="61">
        <f ca="1"/>
        <v>0</v>
      </c>
      <c r="W205" s="119">
        <f t="shared" ca="1" si="25"/>
        <v>0</v>
      </c>
      <c r="X205" s="119"/>
      <c r="Y205" s="314">
        <f t="shared" si="28"/>
        <v>199</v>
      </c>
      <c r="Z205" s="318" t="str">
        <f ca="1">IF(A205&lt;=$B$5, OldData!O206,"")</f>
        <v/>
      </c>
      <c r="AA205" s="318" t="str">
        <f ca="1">IF(A205&lt;=$B$5,OldData!E206,"")</f>
        <v/>
      </c>
      <c r="AB205" s="319" t="str">
        <f ca="1">IF(A205&lt;=$B$5,OldData!B206,"")</f>
        <v/>
      </c>
      <c r="AD205" s="1">
        <f t="shared" si="29"/>
        <v>200</v>
      </c>
      <c r="AE205" s="308">
        <f ca="1"/>
        <v>0</v>
      </c>
      <c r="AF205" s="141"/>
      <c r="AG205" s="141"/>
      <c r="AH205" s="142"/>
      <c r="AI205" s="66"/>
      <c r="AL205" s="357"/>
      <c r="AM205" s="68"/>
      <c r="AN205" s="68"/>
      <c r="AO205" s="53"/>
      <c r="AP205" s="356"/>
    </row>
    <row r="206" spans="1:42">
      <c r="A206" s="73">
        <f t="shared" si="26"/>
        <v>200</v>
      </c>
      <c r="B206" s="1" t="str">
        <f ca="1">IF(A206&lt;=$B$5,Data!L207,"")</f>
        <v/>
      </c>
      <c r="C206" s="1" t="str">
        <f ca="1">IF(A206&lt;=$B$5,DayInfo!F204,"")</f>
        <v/>
      </c>
      <c r="G206" s="275" t="str">
        <f ca="1">IF(A206&lt;=$B$5, Data!O207,"")</f>
        <v/>
      </c>
      <c r="H206" s="118" t="str">
        <f ca="1">IF(A206&lt;=$B$5,Data!P207,"")</f>
        <v/>
      </c>
      <c r="J206" s="1" t="str">
        <f ca="1">IF(A206&lt;=$B$5,Data!E207,"")</f>
        <v/>
      </c>
      <c r="K206" s="1" t="str">
        <f ca="1">IF(A206&lt;=$B$5,Data!B207,"")</f>
        <v/>
      </c>
      <c r="L206" s="1" t="str">
        <f ca="1">IF(A206&lt;=$B$5,Data!C207,"")</f>
        <v/>
      </c>
      <c r="P206" s="1" t="str">
        <f ca="1">IF(A206&lt;=$P$6,Data!D207,"")</f>
        <v/>
      </c>
      <c r="U206" s="1">
        <f t="shared" si="27"/>
        <v>200</v>
      </c>
      <c r="V206" s="61">
        <f ca="1"/>
        <v>0</v>
      </c>
      <c r="W206" s="119">
        <f t="shared" ca="1" si="25"/>
        <v>0</v>
      </c>
      <c r="X206" s="119"/>
      <c r="Y206" s="314">
        <f t="shared" si="28"/>
        <v>200</v>
      </c>
      <c r="Z206" s="318" t="str">
        <f ca="1">IF(A206&lt;=$B$5, OldData!O207,"")</f>
        <v/>
      </c>
      <c r="AA206" s="318" t="str">
        <f ca="1">IF(A206&lt;=$B$5,OldData!E207,"")</f>
        <v/>
      </c>
      <c r="AB206" s="319" t="str">
        <f ca="1">IF(A206&lt;=$B$5,OldData!B207,"")</f>
        <v/>
      </c>
      <c r="AD206" s="1">
        <f t="shared" si="29"/>
        <v>201</v>
      </c>
      <c r="AE206" s="308">
        <f ca="1"/>
        <v>0</v>
      </c>
      <c r="AF206" s="141"/>
      <c r="AG206" s="141"/>
      <c r="AH206" s="142"/>
      <c r="AI206" s="66"/>
      <c r="AL206" s="357"/>
      <c r="AM206" s="68"/>
      <c r="AN206" s="68"/>
      <c r="AO206" s="53"/>
      <c r="AP206" s="356"/>
    </row>
    <row r="207" spans="1:42">
      <c r="A207" s="73">
        <f t="shared" si="26"/>
        <v>201</v>
      </c>
      <c r="B207" s="1" t="str">
        <f ca="1">IF(A207&lt;=$B$5,Data!L208,"")</f>
        <v/>
      </c>
      <c r="C207" s="1" t="str">
        <f ca="1">IF(A207&lt;=$B$5,DayInfo!F205,"")</f>
        <v/>
      </c>
      <c r="G207" s="275" t="str">
        <f ca="1">IF(A207&lt;=$B$5, Data!O208,"")</f>
        <v/>
      </c>
      <c r="H207" s="118" t="str">
        <f ca="1">IF(A207&lt;=$B$5,Data!P208,"")</f>
        <v/>
      </c>
      <c r="J207" s="1" t="str">
        <f ca="1">IF(A207&lt;=$B$5,Data!E208,"")</f>
        <v/>
      </c>
      <c r="K207" s="1" t="str">
        <f ca="1">IF(A207&lt;=$B$5,Data!B208,"")</f>
        <v/>
      </c>
      <c r="L207" s="1" t="str">
        <f ca="1">IF(A207&lt;=$B$5,Data!C208,"")</f>
        <v/>
      </c>
      <c r="P207" s="1" t="str">
        <f ca="1">IF(A207&lt;=$P$6,Data!D208,"")</f>
        <v/>
      </c>
      <c r="U207" s="1">
        <f t="shared" si="27"/>
        <v>201</v>
      </c>
      <c r="V207" s="61">
        <f ca="1"/>
        <v>0</v>
      </c>
      <c r="W207" s="119">
        <f t="shared" ca="1" si="25"/>
        <v>0</v>
      </c>
      <c r="X207" s="119"/>
      <c r="Y207" s="314">
        <f t="shared" si="28"/>
        <v>201</v>
      </c>
      <c r="Z207" s="318" t="str">
        <f ca="1">IF(A207&lt;=$B$5, OldData!O208,"")</f>
        <v/>
      </c>
      <c r="AA207" s="318" t="str">
        <f ca="1">IF(A207&lt;=$B$5,OldData!E208,"")</f>
        <v/>
      </c>
      <c r="AB207" s="319" t="str">
        <f ca="1">IF(A207&lt;=$B$5,OldData!B208,"")</f>
        <v/>
      </c>
      <c r="AD207" s="1">
        <f t="shared" si="29"/>
        <v>202</v>
      </c>
      <c r="AE207" s="308">
        <f ca="1"/>
        <v>0</v>
      </c>
      <c r="AF207" s="141"/>
      <c r="AG207" s="141"/>
      <c r="AH207" s="142"/>
      <c r="AI207" s="66"/>
      <c r="AL207" s="357"/>
      <c r="AM207" s="68"/>
      <c r="AN207" s="68"/>
      <c r="AO207" s="53"/>
      <c r="AP207" s="356"/>
    </row>
    <row r="208" spans="1:42">
      <c r="A208" s="73">
        <f t="shared" si="26"/>
        <v>202</v>
      </c>
      <c r="B208" s="1" t="str">
        <f ca="1">IF(A208&lt;=$B$5,Data!L209,"")</f>
        <v/>
      </c>
      <c r="C208" s="1" t="str">
        <f ca="1">IF(A208&lt;=$B$5,DayInfo!F206,"")</f>
        <v/>
      </c>
      <c r="G208" s="275" t="str">
        <f ca="1">IF(A208&lt;=$B$5, Data!O209,"")</f>
        <v/>
      </c>
      <c r="H208" s="118" t="str">
        <f ca="1">IF(A208&lt;=$B$5,Data!P209,"")</f>
        <v/>
      </c>
      <c r="J208" s="1" t="str">
        <f ca="1">IF(A208&lt;=$B$5,Data!E209,"")</f>
        <v/>
      </c>
      <c r="K208" s="1" t="str">
        <f ca="1">IF(A208&lt;=$B$5,Data!B209,"")</f>
        <v/>
      </c>
      <c r="L208" s="1" t="str">
        <f ca="1">IF(A208&lt;=$B$5,Data!C209,"")</f>
        <v/>
      </c>
      <c r="P208" s="1" t="str">
        <f ca="1">IF(A208&lt;=$P$6,Data!D209,"")</f>
        <v/>
      </c>
      <c r="U208" s="1">
        <f t="shared" si="27"/>
        <v>202</v>
      </c>
      <c r="V208" s="61">
        <f ca="1"/>
        <v>0</v>
      </c>
      <c r="W208" s="119">
        <f t="shared" ca="1" si="25"/>
        <v>0</v>
      </c>
      <c r="X208" s="119"/>
      <c r="Y208" s="314">
        <f t="shared" si="28"/>
        <v>202</v>
      </c>
      <c r="Z208" s="318" t="str">
        <f ca="1">IF(A208&lt;=$B$5, OldData!O209,"")</f>
        <v/>
      </c>
      <c r="AA208" s="318" t="str">
        <f ca="1">IF(A208&lt;=$B$5,OldData!E209,"")</f>
        <v/>
      </c>
      <c r="AB208" s="319" t="str">
        <f ca="1">IF(A208&lt;=$B$5,OldData!B209,"")</f>
        <v/>
      </c>
      <c r="AD208" s="1">
        <f t="shared" si="29"/>
        <v>203</v>
      </c>
      <c r="AE208" s="308">
        <f ca="1"/>
        <v>0</v>
      </c>
      <c r="AF208" s="141"/>
      <c r="AG208" s="141"/>
      <c r="AH208" s="142"/>
      <c r="AI208" s="66"/>
      <c r="AL208" s="357"/>
      <c r="AM208" s="68"/>
      <c r="AN208" s="68"/>
      <c r="AO208" s="53"/>
      <c r="AP208" s="356"/>
    </row>
    <row r="209" spans="1:42">
      <c r="A209" s="73">
        <f t="shared" si="26"/>
        <v>203</v>
      </c>
      <c r="B209" s="1" t="str">
        <f ca="1">IF(A209&lt;=$B$5,Data!L210,"")</f>
        <v/>
      </c>
      <c r="C209" s="1" t="str">
        <f ca="1">IF(A209&lt;=$B$5,DayInfo!F207,"")</f>
        <v/>
      </c>
      <c r="G209" s="275" t="str">
        <f ca="1">IF(A209&lt;=$B$5, Data!O210,"")</f>
        <v/>
      </c>
      <c r="H209" s="118" t="str">
        <f ca="1">IF(A209&lt;=$B$5,Data!P210,"")</f>
        <v/>
      </c>
      <c r="J209" s="1" t="str">
        <f ca="1">IF(A209&lt;=$B$5,Data!E210,"")</f>
        <v/>
      </c>
      <c r="K209" s="1" t="str">
        <f ca="1">IF(A209&lt;=$B$5,Data!B210,"")</f>
        <v/>
      </c>
      <c r="L209" s="1" t="str">
        <f ca="1">IF(A209&lt;=$B$5,Data!C210,"")</f>
        <v/>
      </c>
      <c r="P209" s="1" t="str">
        <f ca="1">IF(A209&lt;=$P$6,Data!D210,"")</f>
        <v/>
      </c>
      <c r="U209" s="1">
        <f t="shared" si="27"/>
        <v>203</v>
      </c>
      <c r="V209" s="61">
        <f ca="1"/>
        <v>0</v>
      </c>
      <c r="W209" s="119">
        <f t="shared" ca="1" si="25"/>
        <v>0</v>
      </c>
      <c r="X209" s="119"/>
      <c r="Y209" s="314">
        <f t="shared" si="28"/>
        <v>203</v>
      </c>
      <c r="Z209" s="318" t="str">
        <f ca="1">IF(A209&lt;=$B$5, OldData!O210,"")</f>
        <v/>
      </c>
      <c r="AA209" s="318" t="str">
        <f ca="1">IF(A209&lt;=$B$5,OldData!E210,"")</f>
        <v/>
      </c>
      <c r="AB209" s="319" t="str">
        <f ca="1">IF(A209&lt;=$B$5,OldData!B210,"")</f>
        <v/>
      </c>
      <c r="AD209" s="1">
        <f t="shared" si="29"/>
        <v>204</v>
      </c>
      <c r="AE209" s="308">
        <f ca="1"/>
        <v>0</v>
      </c>
      <c r="AF209" s="141"/>
      <c r="AG209" s="141"/>
      <c r="AH209" s="142"/>
      <c r="AI209" s="66"/>
      <c r="AL209" s="357"/>
      <c r="AM209" s="68"/>
      <c r="AN209" s="68"/>
      <c r="AO209" s="53"/>
      <c r="AP209" s="356"/>
    </row>
    <row r="210" spans="1:42">
      <c r="A210" s="73">
        <f t="shared" si="26"/>
        <v>204</v>
      </c>
      <c r="B210" s="1" t="str">
        <f ca="1">IF(A210&lt;=$B$5,Data!L211,"")</f>
        <v/>
      </c>
      <c r="C210" s="1" t="str">
        <f ca="1">IF(A210&lt;=$B$5,DayInfo!F208,"")</f>
        <v/>
      </c>
      <c r="G210" s="275" t="str">
        <f ca="1">IF(A210&lt;=$B$5, Data!O211,"")</f>
        <v/>
      </c>
      <c r="H210" s="118" t="str">
        <f ca="1">IF(A210&lt;=$B$5,Data!P211,"")</f>
        <v/>
      </c>
      <c r="J210" s="1" t="str">
        <f ca="1">IF(A210&lt;=$B$5,Data!E211,"")</f>
        <v/>
      </c>
      <c r="K210" s="1" t="str">
        <f ca="1">IF(A210&lt;=$B$5,Data!B211,"")</f>
        <v/>
      </c>
      <c r="L210" s="1" t="str">
        <f ca="1">IF(A210&lt;=$B$5,Data!C211,"")</f>
        <v/>
      </c>
      <c r="P210" s="1" t="str">
        <f ca="1">IF(A210&lt;=$P$6,Data!D211,"")</f>
        <v/>
      </c>
      <c r="U210" s="1">
        <f t="shared" si="27"/>
        <v>204</v>
      </c>
      <c r="V210" s="61">
        <f ca="1"/>
        <v>0</v>
      </c>
      <c r="W210" s="119">
        <f t="shared" ca="1" si="25"/>
        <v>0</v>
      </c>
      <c r="X210" s="119"/>
      <c r="Y210" s="314">
        <f t="shared" si="28"/>
        <v>204</v>
      </c>
      <c r="Z210" s="318" t="str">
        <f ca="1">IF(A210&lt;=$B$5, OldData!O211,"")</f>
        <v/>
      </c>
      <c r="AA210" s="318" t="str">
        <f ca="1">IF(A210&lt;=$B$5,OldData!E211,"")</f>
        <v/>
      </c>
      <c r="AB210" s="319" t="str">
        <f ca="1">IF(A210&lt;=$B$5,OldData!B211,"")</f>
        <v/>
      </c>
      <c r="AD210" s="1">
        <f t="shared" si="29"/>
        <v>205</v>
      </c>
      <c r="AE210" s="308">
        <f ca="1"/>
        <v>0</v>
      </c>
      <c r="AF210" s="141"/>
      <c r="AG210" s="141"/>
      <c r="AH210" s="142"/>
      <c r="AI210" s="66"/>
      <c r="AL210" s="357"/>
      <c r="AM210" s="68"/>
      <c r="AN210" s="68"/>
      <c r="AO210" s="53"/>
      <c r="AP210" s="356"/>
    </row>
    <row r="211" spans="1:42">
      <c r="A211" s="73">
        <f t="shared" si="26"/>
        <v>205</v>
      </c>
      <c r="B211" s="1" t="str">
        <f ca="1">IF(A211&lt;=$B$5,Data!L212,"")</f>
        <v/>
      </c>
      <c r="C211" s="1" t="str">
        <f ca="1">IF(A211&lt;=$B$5,DayInfo!F209,"")</f>
        <v/>
      </c>
      <c r="G211" s="275" t="str">
        <f ca="1">IF(A211&lt;=$B$5, Data!O212,"")</f>
        <v/>
      </c>
      <c r="H211" s="118" t="str">
        <f ca="1">IF(A211&lt;=$B$5,Data!P212,"")</f>
        <v/>
      </c>
      <c r="J211" s="1" t="str">
        <f ca="1">IF(A211&lt;=$B$5,Data!E212,"")</f>
        <v/>
      </c>
      <c r="K211" s="1" t="str">
        <f ca="1">IF(A211&lt;=$B$5,Data!B212,"")</f>
        <v/>
      </c>
      <c r="L211" s="1" t="str">
        <f ca="1">IF(A211&lt;=$B$5,Data!C212,"")</f>
        <v/>
      </c>
      <c r="P211" s="1" t="str">
        <f ca="1">IF(A211&lt;=$P$6,Data!D212,"")</f>
        <v/>
      </c>
      <c r="U211" s="1">
        <f t="shared" si="27"/>
        <v>205</v>
      </c>
      <c r="V211" s="61">
        <f ca="1"/>
        <v>0</v>
      </c>
      <c r="W211" s="119">
        <f t="shared" ca="1" si="25"/>
        <v>0</v>
      </c>
      <c r="X211" s="119"/>
      <c r="Y211" s="314">
        <f t="shared" si="28"/>
        <v>205</v>
      </c>
      <c r="Z211" s="318" t="str">
        <f ca="1">IF(A211&lt;=$B$5, OldData!O212,"")</f>
        <v/>
      </c>
      <c r="AA211" s="318" t="str">
        <f ca="1">IF(A211&lt;=$B$5,OldData!E212,"")</f>
        <v/>
      </c>
      <c r="AB211" s="319" t="str">
        <f ca="1">IF(A211&lt;=$B$5,OldData!B212,"")</f>
        <v/>
      </c>
      <c r="AD211" s="1">
        <f t="shared" si="29"/>
        <v>206</v>
      </c>
      <c r="AE211" s="308">
        <f ca="1"/>
        <v>0</v>
      </c>
      <c r="AF211" s="141"/>
      <c r="AG211" s="141"/>
      <c r="AH211" s="142"/>
      <c r="AI211" s="66"/>
      <c r="AL211" s="357"/>
      <c r="AM211" s="68"/>
      <c r="AN211" s="68"/>
      <c r="AO211" s="53"/>
      <c r="AP211" s="356"/>
    </row>
    <row r="212" spans="1:42">
      <c r="A212" s="73">
        <f t="shared" si="26"/>
        <v>206</v>
      </c>
      <c r="B212" s="1" t="str">
        <f ca="1">IF(A212&lt;=$B$5,Data!L213,"")</f>
        <v/>
      </c>
      <c r="C212" s="1" t="str">
        <f ca="1">IF(A212&lt;=$B$5,DayInfo!F210,"")</f>
        <v/>
      </c>
      <c r="G212" s="275" t="str">
        <f ca="1">IF(A212&lt;=$B$5, Data!O213,"")</f>
        <v/>
      </c>
      <c r="H212" s="118" t="str">
        <f ca="1">IF(A212&lt;=$B$5,Data!P213,"")</f>
        <v/>
      </c>
      <c r="J212" s="1" t="str">
        <f ca="1">IF(A212&lt;=$B$5,Data!E213,"")</f>
        <v/>
      </c>
      <c r="K212" s="1" t="str">
        <f ca="1">IF(A212&lt;=$B$5,Data!B213,"")</f>
        <v/>
      </c>
      <c r="L212" s="1" t="str">
        <f ca="1">IF(A212&lt;=$B$5,Data!C213,"")</f>
        <v/>
      </c>
      <c r="P212" s="1" t="str">
        <f ca="1">IF(A212&lt;=$P$6,Data!D213,"")</f>
        <v/>
      </c>
      <c r="U212" s="1">
        <f t="shared" si="27"/>
        <v>206</v>
      </c>
      <c r="V212" s="61">
        <f ca="1"/>
        <v>0</v>
      </c>
      <c r="W212" s="119">
        <f t="shared" ca="1" si="25"/>
        <v>0</v>
      </c>
      <c r="X212" s="119"/>
      <c r="Y212" s="314">
        <f t="shared" si="28"/>
        <v>206</v>
      </c>
      <c r="Z212" s="318" t="str">
        <f ca="1">IF(A212&lt;=$B$5, OldData!O213,"")</f>
        <v/>
      </c>
      <c r="AA212" s="318" t="str">
        <f ca="1">IF(A212&lt;=$B$5,OldData!E213,"")</f>
        <v/>
      </c>
      <c r="AB212" s="319" t="str">
        <f ca="1">IF(A212&lt;=$B$5,OldData!B213,"")</f>
        <v/>
      </c>
      <c r="AD212" s="1">
        <f t="shared" si="29"/>
        <v>207</v>
      </c>
      <c r="AE212" s="308">
        <f ca="1"/>
        <v>0</v>
      </c>
      <c r="AF212" s="141"/>
      <c r="AG212" s="141"/>
      <c r="AH212" s="142"/>
      <c r="AI212" s="66"/>
      <c r="AL212" s="357"/>
      <c r="AM212" s="68"/>
      <c r="AN212" s="68"/>
      <c r="AO212" s="53"/>
      <c r="AP212" s="356"/>
    </row>
    <row r="213" spans="1:42">
      <c r="A213" s="73">
        <f t="shared" si="26"/>
        <v>207</v>
      </c>
      <c r="B213" s="1" t="str">
        <f ca="1">IF(A213&lt;=$B$5,Data!L214,"")</f>
        <v/>
      </c>
      <c r="C213" s="1" t="str">
        <f ca="1">IF(A213&lt;=$B$5,DayInfo!F211,"")</f>
        <v/>
      </c>
      <c r="G213" s="275" t="str">
        <f ca="1">IF(A213&lt;=$B$5, Data!O214,"")</f>
        <v/>
      </c>
      <c r="H213" s="118" t="str">
        <f ca="1">IF(A213&lt;=$B$5,Data!P214,"")</f>
        <v/>
      </c>
      <c r="J213" s="1" t="str">
        <f ca="1">IF(A213&lt;=$B$5,Data!E214,"")</f>
        <v/>
      </c>
      <c r="K213" s="1" t="str">
        <f ca="1">IF(A213&lt;=$B$5,Data!B214,"")</f>
        <v/>
      </c>
      <c r="L213" s="1" t="str">
        <f ca="1">IF(A213&lt;=$B$5,Data!C214,"")</f>
        <v/>
      </c>
      <c r="P213" s="1" t="str">
        <f ca="1">IF(A213&lt;=$P$6,Data!D214,"")</f>
        <v/>
      </c>
      <c r="U213" s="1">
        <f t="shared" si="27"/>
        <v>207</v>
      </c>
      <c r="V213" s="61">
        <f ca="1"/>
        <v>0</v>
      </c>
      <c r="W213" s="119">
        <f t="shared" ca="1" si="25"/>
        <v>0</v>
      </c>
      <c r="X213" s="119"/>
      <c r="Y213" s="314">
        <f t="shared" si="28"/>
        <v>207</v>
      </c>
      <c r="Z213" s="318" t="str">
        <f ca="1">IF(A213&lt;=$B$5, OldData!O214,"")</f>
        <v/>
      </c>
      <c r="AA213" s="318" t="str">
        <f ca="1">IF(A213&lt;=$B$5,OldData!E214,"")</f>
        <v/>
      </c>
      <c r="AB213" s="319" t="str">
        <f ca="1">IF(A213&lt;=$B$5,OldData!B214,"")</f>
        <v/>
      </c>
      <c r="AD213" s="1">
        <f t="shared" si="29"/>
        <v>208</v>
      </c>
      <c r="AE213" s="308">
        <f ca="1"/>
        <v>0</v>
      </c>
      <c r="AF213" s="141"/>
      <c r="AG213" s="141"/>
      <c r="AH213" s="142"/>
      <c r="AI213" s="66"/>
      <c r="AL213" s="357"/>
      <c r="AM213" s="68"/>
      <c r="AN213" s="68"/>
      <c r="AO213" s="53"/>
      <c r="AP213" s="356"/>
    </row>
    <row r="214" spans="1:42">
      <c r="A214" s="73">
        <f t="shared" si="26"/>
        <v>208</v>
      </c>
      <c r="B214" s="1" t="str">
        <f ca="1">IF(A214&lt;=$B$5,Data!L215,"")</f>
        <v/>
      </c>
      <c r="C214" s="1" t="str">
        <f ca="1">IF(A214&lt;=$B$5,DayInfo!F212,"")</f>
        <v/>
      </c>
      <c r="G214" s="275" t="str">
        <f ca="1">IF(A214&lt;=$B$5, Data!O215,"")</f>
        <v/>
      </c>
      <c r="H214" s="118" t="str">
        <f ca="1">IF(A214&lt;=$B$5,Data!P215,"")</f>
        <v/>
      </c>
      <c r="J214" s="1" t="str">
        <f ca="1">IF(A214&lt;=$B$5,Data!E215,"")</f>
        <v/>
      </c>
      <c r="K214" s="1" t="str">
        <f ca="1">IF(A214&lt;=$B$5,Data!B215,"")</f>
        <v/>
      </c>
      <c r="L214" s="1" t="str">
        <f ca="1">IF(A214&lt;=$B$5,Data!C215,"")</f>
        <v/>
      </c>
      <c r="P214" s="1" t="str">
        <f ca="1">IF(A214&lt;=$P$6,Data!D215,"")</f>
        <v/>
      </c>
      <c r="U214" s="1">
        <f t="shared" si="27"/>
        <v>208</v>
      </c>
      <c r="V214" s="61">
        <f ca="1"/>
        <v>0</v>
      </c>
      <c r="W214" s="119">
        <f t="shared" ca="1" si="25"/>
        <v>0</v>
      </c>
      <c r="X214" s="119"/>
      <c r="Y214" s="314">
        <f t="shared" si="28"/>
        <v>208</v>
      </c>
      <c r="Z214" s="318" t="str">
        <f ca="1">IF(A214&lt;=$B$5, OldData!O215,"")</f>
        <v/>
      </c>
      <c r="AA214" s="318" t="str">
        <f ca="1">IF(A214&lt;=$B$5,OldData!E215,"")</f>
        <v/>
      </c>
      <c r="AB214" s="319" t="str">
        <f ca="1">IF(A214&lt;=$B$5,OldData!B215,"")</f>
        <v/>
      </c>
      <c r="AD214" s="1">
        <f t="shared" si="29"/>
        <v>209</v>
      </c>
      <c r="AE214" s="308">
        <f ca="1"/>
        <v>0</v>
      </c>
      <c r="AF214" s="141"/>
      <c r="AG214" s="141"/>
      <c r="AH214" s="142"/>
      <c r="AI214" s="66"/>
      <c r="AL214" s="357"/>
      <c r="AM214" s="68"/>
      <c r="AN214" s="68"/>
      <c r="AO214" s="53"/>
      <c r="AP214" s="356"/>
    </row>
    <row r="215" spans="1:42">
      <c r="A215" s="73">
        <f t="shared" si="26"/>
        <v>209</v>
      </c>
      <c r="B215" s="1" t="str">
        <f ca="1">IF(A215&lt;=$B$5,Data!L216,"")</f>
        <v/>
      </c>
      <c r="C215" s="1" t="str">
        <f ca="1">IF(A215&lt;=$B$5,DayInfo!F213,"")</f>
        <v/>
      </c>
      <c r="G215" s="275" t="str">
        <f ca="1">IF(A215&lt;=$B$5, Data!O216,"")</f>
        <v/>
      </c>
      <c r="H215" s="118" t="str">
        <f ca="1">IF(A215&lt;=$B$5,Data!P216,"")</f>
        <v/>
      </c>
      <c r="J215" s="1" t="str">
        <f ca="1">IF(A215&lt;=$B$5,Data!E216,"")</f>
        <v/>
      </c>
      <c r="K215" s="1" t="str">
        <f ca="1">IF(A215&lt;=$B$5,Data!B216,"")</f>
        <v/>
      </c>
      <c r="L215" s="1" t="str">
        <f ca="1">IF(A215&lt;=$B$5,Data!C216,"")</f>
        <v/>
      </c>
      <c r="P215" s="1" t="str">
        <f ca="1">IF(A215&lt;=$P$6,Data!D216,"")</f>
        <v/>
      </c>
      <c r="U215" s="1">
        <f t="shared" si="27"/>
        <v>209</v>
      </c>
      <c r="V215" s="61">
        <f ca="1"/>
        <v>0</v>
      </c>
      <c r="W215" s="119">
        <f t="shared" ca="1" si="25"/>
        <v>0</v>
      </c>
      <c r="X215" s="119"/>
      <c r="Y215" s="314">
        <f t="shared" si="28"/>
        <v>209</v>
      </c>
      <c r="Z215" s="318" t="str">
        <f ca="1">IF(A215&lt;=$B$5, OldData!O216,"")</f>
        <v/>
      </c>
      <c r="AA215" s="318" t="str">
        <f ca="1">IF(A215&lt;=$B$5,OldData!E216,"")</f>
        <v/>
      </c>
      <c r="AB215" s="319" t="str">
        <f ca="1">IF(A215&lt;=$B$5,OldData!B216,"")</f>
        <v/>
      </c>
      <c r="AD215" s="1">
        <f t="shared" si="29"/>
        <v>210</v>
      </c>
      <c r="AE215" s="308">
        <f ca="1"/>
        <v>0</v>
      </c>
      <c r="AF215" s="141"/>
      <c r="AG215" s="141"/>
      <c r="AH215" s="142"/>
      <c r="AI215" s="66"/>
      <c r="AL215" s="357"/>
      <c r="AM215" s="68"/>
      <c r="AN215" s="68"/>
      <c r="AO215" s="53"/>
      <c r="AP215" s="356"/>
    </row>
    <row r="216" spans="1:42">
      <c r="A216" s="73">
        <f t="shared" si="26"/>
        <v>210</v>
      </c>
      <c r="B216" s="1" t="str">
        <f ca="1">IF(A216&lt;=$B$5,Data!L217,"")</f>
        <v/>
      </c>
      <c r="C216" s="1" t="str">
        <f ca="1">IF(A216&lt;=$B$5,DayInfo!F214,"")</f>
        <v/>
      </c>
      <c r="G216" s="275" t="str">
        <f ca="1">IF(A216&lt;=$B$5, Data!O217,"")</f>
        <v/>
      </c>
      <c r="H216" s="118" t="str">
        <f ca="1">IF(A216&lt;=$B$5,Data!P217,"")</f>
        <v/>
      </c>
      <c r="J216" s="1" t="str">
        <f ca="1">IF(A216&lt;=$B$5,Data!E217,"")</f>
        <v/>
      </c>
      <c r="K216" s="1" t="str">
        <f ca="1">IF(A216&lt;=$B$5,Data!B217,"")</f>
        <v/>
      </c>
      <c r="L216" s="1" t="str">
        <f ca="1">IF(A216&lt;=$B$5,Data!C217,"")</f>
        <v/>
      </c>
      <c r="P216" s="1" t="str">
        <f ca="1">IF(A216&lt;=$P$6,Data!D217,"")</f>
        <v/>
      </c>
      <c r="U216" s="1">
        <f t="shared" si="27"/>
        <v>210</v>
      </c>
      <c r="V216" s="61">
        <f ca="1"/>
        <v>0</v>
      </c>
      <c r="W216" s="119">
        <f t="shared" ca="1" si="25"/>
        <v>0</v>
      </c>
      <c r="X216" s="119"/>
      <c r="Y216" s="314">
        <f t="shared" si="28"/>
        <v>210</v>
      </c>
      <c r="Z216" s="318" t="str">
        <f ca="1">IF(A216&lt;=$B$5, OldData!O217,"")</f>
        <v/>
      </c>
      <c r="AA216" s="318" t="str">
        <f ca="1">IF(A216&lt;=$B$5,OldData!E217,"")</f>
        <v/>
      </c>
      <c r="AB216" s="319" t="str">
        <f ca="1">IF(A216&lt;=$B$5,OldData!B217,"")</f>
        <v/>
      </c>
      <c r="AD216" s="1">
        <f t="shared" si="29"/>
        <v>211</v>
      </c>
      <c r="AE216" s="308">
        <f ca="1"/>
        <v>0</v>
      </c>
      <c r="AF216" s="141"/>
      <c r="AG216" s="141"/>
      <c r="AH216" s="142"/>
      <c r="AI216" s="66"/>
      <c r="AL216" s="357"/>
      <c r="AM216" s="68"/>
      <c r="AN216" s="68"/>
      <c r="AO216" s="53"/>
      <c r="AP216" s="356"/>
    </row>
    <row r="217" spans="1:42">
      <c r="A217" s="73">
        <f t="shared" si="26"/>
        <v>211</v>
      </c>
      <c r="B217" s="1" t="str">
        <f ca="1">IF(A217&lt;=$B$5,Data!L218,"")</f>
        <v/>
      </c>
      <c r="C217" s="1" t="str">
        <f ca="1">IF(A217&lt;=$B$5,DayInfo!F215,"")</f>
        <v/>
      </c>
      <c r="G217" s="275" t="str">
        <f ca="1">IF(A217&lt;=$B$5, Data!O218,"")</f>
        <v/>
      </c>
      <c r="H217" s="118" t="str">
        <f ca="1">IF(A217&lt;=$B$5,Data!P218,"")</f>
        <v/>
      </c>
      <c r="J217" s="1" t="str">
        <f ca="1">IF(A217&lt;=$B$5,Data!E218,"")</f>
        <v/>
      </c>
      <c r="K217" s="1" t="str">
        <f ca="1">IF(A217&lt;=$B$5,Data!B218,"")</f>
        <v/>
      </c>
      <c r="L217" s="1" t="str">
        <f ca="1">IF(A217&lt;=$B$5,Data!C218,"")</f>
        <v/>
      </c>
      <c r="P217" s="1" t="str">
        <f ca="1">IF(A217&lt;=$P$6,Data!D218,"")</f>
        <v/>
      </c>
      <c r="U217" s="1">
        <f t="shared" si="27"/>
        <v>211</v>
      </c>
      <c r="V217" s="61">
        <f ca="1"/>
        <v>0</v>
      </c>
      <c r="W217" s="119">
        <f t="shared" ca="1" si="25"/>
        <v>0</v>
      </c>
      <c r="X217" s="119"/>
      <c r="Y217" s="314">
        <f t="shared" si="28"/>
        <v>211</v>
      </c>
      <c r="Z217" s="318" t="str">
        <f ca="1">IF(A217&lt;=$B$5, OldData!O218,"")</f>
        <v/>
      </c>
      <c r="AA217" s="318" t="str">
        <f ca="1">IF(A217&lt;=$B$5,OldData!E218,"")</f>
        <v/>
      </c>
      <c r="AB217" s="319" t="str">
        <f ca="1">IF(A217&lt;=$B$5,OldData!B218,"")</f>
        <v/>
      </c>
      <c r="AD217" s="1">
        <f t="shared" si="29"/>
        <v>212</v>
      </c>
      <c r="AE217" s="308">
        <f ca="1"/>
        <v>181711.12115489811</v>
      </c>
      <c r="AF217" s="141"/>
      <c r="AG217" s="141"/>
      <c r="AH217" s="142"/>
      <c r="AI217" s="66"/>
      <c r="AL217" s="357"/>
      <c r="AM217" s="68"/>
      <c r="AN217" s="68"/>
      <c r="AO217" s="53"/>
      <c r="AP217" s="356"/>
    </row>
    <row r="218" spans="1:42">
      <c r="A218" s="73">
        <f t="shared" si="26"/>
        <v>212</v>
      </c>
      <c r="B218" s="1" t="str">
        <f ca="1">IF(A218&lt;=$B$5,Data!L219,"")</f>
        <v/>
      </c>
      <c r="C218" s="1" t="str">
        <f ca="1">IF(A218&lt;=$B$5,DayInfo!F216,"")</f>
        <v/>
      </c>
      <c r="G218" s="275" t="str">
        <f ca="1">IF(A218&lt;=$B$5, Data!O219,"")</f>
        <v/>
      </c>
      <c r="H218" s="118" t="str">
        <f ca="1">IF(A218&lt;=$B$5,Data!P219,"")</f>
        <v/>
      </c>
      <c r="J218" s="1" t="str">
        <f ca="1">IF(A218&lt;=$B$5,Data!E219,"")</f>
        <v/>
      </c>
      <c r="K218" s="1" t="str">
        <f ca="1">IF(A218&lt;=$B$5,Data!B219,"")</f>
        <v/>
      </c>
      <c r="L218" s="1" t="str">
        <f ca="1">IF(A218&lt;=$B$5,Data!C219,"")</f>
        <v/>
      </c>
      <c r="P218" s="1" t="str">
        <f ca="1">IF(A218&lt;=$P$6,Data!D219,"")</f>
        <v/>
      </c>
      <c r="U218" s="1">
        <f t="shared" si="27"/>
        <v>212</v>
      </c>
      <c r="V218" s="61">
        <f ca="1"/>
        <v>0</v>
      </c>
      <c r="W218" s="119">
        <f t="shared" ca="1" si="25"/>
        <v>0</v>
      </c>
      <c r="X218" s="119"/>
      <c r="Y218" s="314">
        <f t="shared" si="28"/>
        <v>212</v>
      </c>
      <c r="Z218" s="318" t="str">
        <f ca="1">IF(A218&lt;=$B$5, OldData!O219,"")</f>
        <v/>
      </c>
      <c r="AA218" s="318" t="str">
        <f ca="1">IF(A218&lt;=$B$5,OldData!E219,"")</f>
        <v/>
      </c>
      <c r="AB218" s="319" t="str">
        <f ca="1">IF(A218&lt;=$B$5,OldData!B219,"")</f>
        <v/>
      </c>
      <c r="AD218" s="1">
        <f t="shared" si="29"/>
        <v>213</v>
      </c>
      <c r="AE218" s="308">
        <f ca="1"/>
        <v>117620.22181461175</v>
      </c>
      <c r="AF218" s="141"/>
      <c r="AG218" s="141"/>
      <c r="AH218" s="142"/>
      <c r="AI218" s="66"/>
      <c r="AL218" s="357"/>
      <c r="AM218" s="68"/>
      <c r="AN218" s="68"/>
      <c r="AO218" s="53"/>
      <c r="AP218" s="356"/>
    </row>
    <row r="219" spans="1:42">
      <c r="A219" s="73">
        <f t="shared" si="26"/>
        <v>213</v>
      </c>
      <c r="B219" s="1" t="str">
        <f ca="1">IF(A219&lt;=$B$5,Data!L220,"")</f>
        <v/>
      </c>
      <c r="C219" s="1" t="str">
        <f ca="1">IF(A219&lt;=$B$5,DayInfo!F217,"")</f>
        <v/>
      </c>
      <c r="G219" s="275" t="str">
        <f ca="1">IF(A219&lt;=$B$5, Data!O220,"")</f>
        <v/>
      </c>
      <c r="H219" s="118" t="str">
        <f ca="1">IF(A219&lt;=$B$5,Data!P220,"")</f>
        <v/>
      </c>
      <c r="J219" s="1" t="str">
        <f ca="1">IF(A219&lt;=$B$5,Data!E220,"")</f>
        <v/>
      </c>
      <c r="K219" s="1" t="str">
        <f ca="1">IF(A219&lt;=$B$5,Data!B220,"")</f>
        <v/>
      </c>
      <c r="L219" s="1" t="str">
        <f ca="1">IF(A219&lt;=$B$5,Data!C220,"")</f>
        <v/>
      </c>
      <c r="P219" s="1" t="str">
        <f ca="1">IF(A219&lt;=$P$6,Data!D220,"")</f>
        <v/>
      </c>
      <c r="U219" s="1">
        <f t="shared" si="27"/>
        <v>213</v>
      </c>
      <c r="V219" s="61">
        <f ca="1"/>
        <v>0</v>
      </c>
      <c r="W219" s="119">
        <f t="shared" ca="1" si="25"/>
        <v>0</v>
      </c>
      <c r="X219" s="119"/>
      <c r="Y219" s="314">
        <f t="shared" si="28"/>
        <v>213</v>
      </c>
      <c r="Z219" s="318" t="str">
        <f ca="1">IF(A219&lt;=$B$5, OldData!O220,"")</f>
        <v/>
      </c>
      <c r="AA219" s="318" t="str">
        <f ca="1">IF(A219&lt;=$B$5,OldData!E220,"")</f>
        <v/>
      </c>
      <c r="AB219" s="319" t="str">
        <f ca="1">IF(A219&lt;=$B$5,OldData!B220,"")</f>
        <v/>
      </c>
      <c r="AD219" s="1">
        <f t="shared" si="29"/>
        <v>214</v>
      </c>
      <c r="AE219" s="308">
        <f ca="1"/>
        <v>0</v>
      </c>
      <c r="AF219" s="141"/>
      <c r="AG219" s="141"/>
      <c r="AH219" s="142"/>
      <c r="AI219" s="66"/>
      <c r="AL219" s="357"/>
      <c r="AM219" s="68"/>
      <c r="AN219" s="68"/>
      <c r="AO219" s="53"/>
      <c r="AP219" s="356"/>
    </row>
    <row r="220" spans="1:42">
      <c r="A220" s="73">
        <f t="shared" si="26"/>
        <v>214</v>
      </c>
      <c r="B220" s="1" t="str">
        <f ca="1">IF(A220&lt;=$B$5,Data!L221,"")</f>
        <v/>
      </c>
      <c r="C220" s="1" t="str">
        <f ca="1">IF(A220&lt;=$B$5,DayInfo!F218,"")</f>
        <v/>
      </c>
      <c r="G220" s="275" t="str">
        <f ca="1">IF(A220&lt;=$B$5, Data!O221,"")</f>
        <v/>
      </c>
      <c r="H220" s="118" t="str">
        <f ca="1">IF(A220&lt;=$B$5,Data!P221,"")</f>
        <v/>
      </c>
      <c r="J220" s="1" t="str">
        <f ca="1">IF(A220&lt;=$B$5,Data!E221,"")</f>
        <v/>
      </c>
      <c r="K220" s="1" t="str">
        <f ca="1">IF(A220&lt;=$B$5,Data!B221,"")</f>
        <v/>
      </c>
      <c r="L220" s="1" t="str">
        <f ca="1">IF(A220&lt;=$B$5,Data!C221,"")</f>
        <v/>
      </c>
      <c r="P220" s="1" t="str">
        <f ca="1">IF(A220&lt;=$P$6,Data!D221,"")</f>
        <v/>
      </c>
      <c r="U220" s="1">
        <f t="shared" si="27"/>
        <v>214</v>
      </c>
      <c r="V220" s="61">
        <f ca="1"/>
        <v>0</v>
      </c>
      <c r="W220" s="119">
        <f t="shared" ca="1" si="25"/>
        <v>0</v>
      </c>
      <c r="X220" s="119"/>
      <c r="Y220" s="314">
        <f t="shared" si="28"/>
        <v>214</v>
      </c>
      <c r="Z220" s="318" t="str">
        <f ca="1">IF(A220&lt;=$B$5, OldData!O221,"")</f>
        <v/>
      </c>
      <c r="AA220" s="318" t="str">
        <f ca="1">IF(A220&lt;=$B$5,OldData!E221,"")</f>
        <v/>
      </c>
      <c r="AB220" s="319" t="str">
        <f ca="1">IF(A220&lt;=$B$5,OldData!B221,"")</f>
        <v/>
      </c>
      <c r="AD220" s="1">
        <f t="shared" si="29"/>
        <v>215</v>
      </c>
      <c r="AE220" s="308">
        <f ca="1"/>
        <v>194712.80586038594</v>
      </c>
      <c r="AF220" s="141"/>
      <c r="AG220" s="141"/>
      <c r="AH220" s="142"/>
      <c r="AI220" s="66"/>
      <c r="AL220" s="357"/>
      <c r="AM220" s="68"/>
      <c r="AN220" s="68"/>
      <c r="AO220" s="53"/>
      <c r="AP220" s="356"/>
    </row>
    <row r="221" spans="1:42">
      <c r="A221" s="73">
        <f t="shared" si="26"/>
        <v>215</v>
      </c>
      <c r="B221" s="1" t="str">
        <f ca="1">IF(A221&lt;=$B$5,Data!L222,"")</f>
        <v/>
      </c>
      <c r="C221" s="1" t="str">
        <f ca="1">IF(A221&lt;=$B$5,DayInfo!F219,"")</f>
        <v/>
      </c>
      <c r="G221" s="275" t="str">
        <f ca="1">IF(A221&lt;=$B$5, Data!O222,"")</f>
        <v/>
      </c>
      <c r="H221" s="118" t="str">
        <f ca="1">IF(A221&lt;=$B$5,Data!P222,"")</f>
        <v/>
      </c>
      <c r="J221" s="1" t="str">
        <f ca="1">IF(A221&lt;=$B$5,Data!E222,"")</f>
        <v/>
      </c>
      <c r="K221" s="1" t="str">
        <f ca="1">IF(A221&lt;=$B$5,Data!B222,"")</f>
        <v/>
      </c>
      <c r="L221" s="1" t="str">
        <f ca="1">IF(A221&lt;=$B$5,Data!C222,"")</f>
        <v/>
      </c>
      <c r="P221" s="1" t="str">
        <f ca="1">IF(A221&lt;=$P$6,Data!D222,"")</f>
        <v/>
      </c>
      <c r="U221" s="1">
        <f t="shared" si="27"/>
        <v>215</v>
      </c>
      <c r="V221" s="61">
        <f ca="1"/>
        <v>0</v>
      </c>
      <c r="W221" s="119">
        <f t="shared" ca="1" si="25"/>
        <v>0</v>
      </c>
      <c r="X221" s="119"/>
      <c r="Y221" s="314">
        <f t="shared" si="28"/>
        <v>215</v>
      </c>
      <c r="Z221" s="318" t="str">
        <f ca="1">IF(A221&lt;=$B$5, OldData!O222,"")</f>
        <v/>
      </c>
      <c r="AA221" s="318" t="str">
        <f ca="1">IF(A221&lt;=$B$5,OldData!E222,"")</f>
        <v/>
      </c>
      <c r="AB221" s="319" t="str">
        <f ca="1">IF(A221&lt;=$B$5,OldData!B222,"")</f>
        <v/>
      </c>
      <c r="AD221" s="1">
        <f t="shared" si="29"/>
        <v>216</v>
      </c>
      <c r="AE221" s="308">
        <f ca="1"/>
        <v>394218.6755057025</v>
      </c>
      <c r="AF221" s="141"/>
      <c r="AG221" s="141"/>
      <c r="AH221" s="142"/>
      <c r="AI221" s="66"/>
      <c r="AL221" s="357"/>
      <c r="AM221" s="68"/>
      <c r="AN221" s="68"/>
      <c r="AO221" s="53"/>
      <c r="AP221" s="356"/>
    </row>
    <row r="222" spans="1:42">
      <c r="A222" s="73">
        <f t="shared" si="26"/>
        <v>216</v>
      </c>
      <c r="B222" s="1" t="str">
        <f ca="1">IF(A222&lt;=$B$5,Data!L223,"")</f>
        <v/>
      </c>
      <c r="C222" s="1" t="str">
        <f ca="1">IF(A222&lt;=$B$5,DayInfo!F220,"")</f>
        <v/>
      </c>
      <c r="G222" s="275" t="str">
        <f ca="1">IF(A222&lt;=$B$5, Data!O223,"")</f>
        <v/>
      </c>
      <c r="H222" s="118" t="str">
        <f ca="1">IF(A222&lt;=$B$5,Data!P223,"")</f>
        <v/>
      </c>
      <c r="J222" s="1" t="str">
        <f ca="1">IF(A222&lt;=$B$5,Data!E223,"")</f>
        <v/>
      </c>
      <c r="K222" s="1" t="str">
        <f ca="1">IF(A222&lt;=$B$5,Data!B223,"")</f>
        <v/>
      </c>
      <c r="L222" s="1" t="str">
        <f ca="1">IF(A222&lt;=$B$5,Data!C223,"")</f>
        <v/>
      </c>
      <c r="P222" s="1" t="str">
        <f ca="1">IF(A222&lt;=$P$6,Data!D223,"")</f>
        <v/>
      </c>
      <c r="U222" s="1">
        <f t="shared" si="27"/>
        <v>216</v>
      </c>
      <c r="V222" s="61">
        <f ca="1"/>
        <v>0</v>
      </c>
      <c r="W222" s="119">
        <f t="shared" ca="1" si="25"/>
        <v>0</v>
      </c>
      <c r="X222" s="119"/>
      <c r="Y222" s="314">
        <f t="shared" si="28"/>
        <v>216</v>
      </c>
      <c r="Z222" s="318" t="str">
        <f ca="1">IF(A222&lt;=$B$5, OldData!O223,"")</f>
        <v/>
      </c>
      <c r="AA222" s="318" t="str">
        <f ca="1">IF(A222&lt;=$B$5,OldData!E223,"")</f>
        <v/>
      </c>
      <c r="AB222" s="319" t="str">
        <f ca="1">IF(A222&lt;=$B$5,OldData!B223,"")</f>
        <v/>
      </c>
      <c r="AD222" s="1">
        <f t="shared" si="29"/>
        <v>217</v>
      </c>
      <c r="AE222" s="308">
        <f ca="1"/>
        <v>639800.90535274555</v>
      </c>
      <c r="AF222" s="141"/>
      <c r="AG222" s="141"/>
      <c r="AH222" s="142"/>
      <c r="AI222" s="66"/>
      <c r="AL222" s="357"/>
      <c r="AM222" s="68"/>
      <c r="AN222" s="68"/>
      <c r="AO222" s="53"/>
      <c r="AP222" s="356"/>
    </row>
    <row r="223" spans="1:42">
      <c r="A223" s="73">
        <f t="shared" si="26"/>
        <v>217</v>
      </c>
      <c r="B223" s="1" t="str">
        <f ca="1">IF(A223&lt;=$B$5,Data!L224,"")</f>
        <v/>
      </c>
      <c r="C223" s="1" t="str">
        <f ca="1">IF(A223&lt;=$B$5,DayInfo!F221,"")</f>
        <v/>
      </c>
      <c r="G223" s="275" t="str">
        <f ca="1">IF(A223&lt;=$B$5, Data!O224,"")</f>
        <v/>
      </c>
      <c r="H223" s="118" t="str">
        <f ca="1">IF(A223&lt;=$B$5,Data!P224,"")</f>
        <v/>
      </c>
      <c r="J223" s="1" t="str">
        <f ca="1">IF(A223&lt;=$B$5,Data!E224,"")</f>
        <v/>
      </c>
      <c r="K223" s="1" t="str">
        <f ca="1">IF(A223&lt;=$B$5,Data!B224,"")</f>
        <v/>
      </c>
      <c r="L223" s="1" t="str">
        <f ca="1">IF(A223&lt;=$B$5,Data!C224,"")</f>
        <v/>
      </c>
      <c r="P223" s="1" t="str">
        <f ca="1">IF(A223&lt;=$P$6,Data!D224,"")</f>
        <v/>
      </c>
      <c r="U223" s="1">
        <f t="shared" si="27"/>
        <v>217</v>
      </c>
      <c r="V223" s="61">
        <f ca="1"/>
        <v>0</v>
      </c>
      <c r="W223" s="119">
        <f t="shared" ca="1" si="25"/>
        <v>0</v>
      </c>
      <c r="X223" s="119"/>
      <c r="Y223" s="314">
        <f t="shared" si="28"/>
        <v>217</v>
      </c>
      <c r="Z223" s="318" t="str">
        <f ca="1">IF(A223&lt;=$B$5, OldData!O224,"")</f>
        <v/>
      </c>
      <c r="AA223" s="318" t="str">
        <f ca="1">IF(A223&lt;=$B$5,OldData!E224,"")</f>
        <v/>
      </c>
      <c r="AB223" s="319" t="str">
        <f ca="1">IF(A223&lt;=$B$5,OldData!B224,"")</f>
        <v/>
      </c>
      <c r="AD223" s="1">
        <f t="shared" si="29"/>
        <v>218</v>
      </c>
      <c r="AE223" s="308">
        <f ca="1"/>
        <v>648400.55180613778</v>
      </c>
      <c r="AF223" s="141"/>
      <c r="AG223" s="141"/>
      <c r="AH223" s="142"/>
      <c r="AI223" s="66"/>
      <c r="AL223" s="357"/>
      <c r="AM223" s="68"/>
      <c r="AN223" s="68"/>
      <c r="AO223" s="53"/>
      <c r="AP223" s="356"/>
    </row>
    <row r="224" spans="1:42">
      <c r="A224" s="73">
        <f t="shared" si="26"/>
        <v>218</v>
      </c>
      <c r="B224" s="1" t="str">
        <f ca="1">IF(A224&lt;=$B$5,Data!L225,"")</f>
        <v/>
      </c>
      <c r="C224" s="1" t="str">
        <f ca="1">IF(A224&lt;=$B$5,DayInfo!F222,"")</f>
        <v/>
      </c>
      <c r="G224" s="275" t="str">
        <f ca="1">IF(A224&lt;=$B$5, Data!O225,"")</f>
        <v/>
      </c>
      <c r="H224" s="118" t="str">
        <f ca="1">IF(A224&lt;=$B$5,Data!P225,"")</f>
        <v/>
      </c>
      <c r="J224" s="1" t="str">
        <f ca="1">IF(A224&lt;=$B$5,Data!E225,"")</f>
        <v/>
      </c>
      <c r="K224" s="1" t="str">
        <f ca="1">IF(A224&lt;=$B$5,Data!B225,"")</f>
        <v/>
      </c>
      <c r="L224" s="1" t="str">
        <f ca="1">IF(A224&lt;=$B$5,Data!C225,"")</f>
        <v/>
      </c>
      <c r="P224" s="1" t="str">
        <f ca="1">IF(A224&lt;=$P$6,Data!D225,"")</f>
        <v/>
      </c>
      <c r="U224" s="1">
        <f t="shared" si="27"/>
        <v>218</v>
      </c>
      <c r="V224" s="61">
        <f ca="1"/>
        <v>0</v>
      </c>
      <c r="W224" s="119">
        <f t="shared" ca="1" si="25"/>
        <v>0</v>
      </c>
      <c r="X224" s="119"/>
      <c r="Y224" s="314">
        <f t="shared" si="28"/>
        <v>218</v>
      </c>
      <c r="Z224" s="318" t="str">
        <f ca="1">IF(A224&lt;=$B$5, OldData!O225,"")</f>
        <v/>
      </c>
      <c r="AA224" s="318" t="str">
        <f ca="1">IF(A224&lt;=$B$5,OldData!E225,"")</f>
        <v/>
      </c>
      <c r="AB224" s="319" t="str">
        <f ca="1">IF(A224&lt;=$B$5,OldData!B225,"")</f>
        <v/>
      </c>
      <c r="AD224" s="1">
        <f t="shared" si="29"/>
        <v>219</v>
      </c>
      <c r="AE224" s="308">
        <f ca="1"/>
        <v>192849.28998394607</v>
      </c>
      <c r="AF224" s="141"/>
      <c r="AG224" s="141"/>
      <c r="AH224" s="142"/>
      <c r="AI224" s="66"/>
      <c r="AL224" s="357"/>
      <c r="AM224" s="68"/>
      <c r="AN224" s="68"/>
      <c r="AO224" s="53"/>
      <c r="AP224" s="356"/>
    </row>
    <row r="225" spans="1:42">
      <c r="A225" s="73">
        <f t="shared" si="26"/>
        <v>219</v>
      </c>
      <c r="B225" s="1" t="str">
        <f ca="1">IF(A225&lt;=$B$5,Data!L226,"")</f>
        <v/>
      </c>
      <c r="C225" s="1" t="str">
        <f ca="1">IF(A225&lt;=$B$5,DayInfo!F223,"")</f>
        <v/>
      </c>
      <c r="G225" s="275" t="str">
        <f ca="1">IF(A225&lt;=$B$5, Data!O226,"")</f>
        <v/>
      </c>
      <c r="H225" s="118" t="str">
        <f ca="1">IF(A225&lt;=$B$5,Data!P226,"")</f>
        <v/>
      </c>
      <c r="J225" s="1" t="str">
        <f ca="1">IF(A225&lt;=$B$5,Data!E226,"")</f>
        <v/>
      </c>
      <c r="K225" s="1" t="str">
        <f ca="1">IF(A225&lt;=$B$5,Data!B226,"")</f>
        <v/>
      </c>
      <c r="L225" s="1" t="str">
        <f ca="1">IF(A225&lt;=$B$5,Data!C226,"")</f>
        <v/>
      </c>
      <c r="P225" s="1" t="str">
        <f ca="1">IF(A225&lt;=$P$6,Data!D226,"")</f>
        <v/>
      </c>
      <c r="U225" s="1">
        <f t="shared" si="27"/>
        <v>219</v>
      </c>
      <c r="V225" s="61">
        <f ca="1"/>
        <v>0</v>
      </c>
      <c r="W225" s="119">
        <f t="shared" ca="1" si="25"/>
        <v>0</v>
      </c>
      <c r="X225" s="119"/>
      <c r="Y225" s="314">
        <f t="shared" si="28"/>
        <v>219</v>
      </c>
      <c r="Z225" s="318" t="str">
        <f ca="1">IF(A225&lt;=$B$5, OldData!O226,"")</f>
        <v/>
      </c>
      <c r="AA225" s="318" t="str">
        <f ca="1">IF(A225&lt;=$B$5,OldData!E226,"")</f>
        <v/>
      </c>
      <c r="AB225" s="319" t="str">
        <f ca="1">IF(A225&lt;=$B$5,OldData!B226,"")</f>
        <v/>
      </c>
      <c r="AD225" s="1">
        <f t="shared" si="29"/>
        <v>220</v>
      </c>
      <c r="AE225" s="308">
        <f ca="1"/>
        <v>136476.17525981681</v>
      </c>
      <c r="AF225" s="141"/>
      <c r="AG225" s="141"/>
      <c r="AH225" s="142"/>
      <c r="AI225" s="66"/>
      <c r="AL225" s="357"/>
      <c r="AM225" s="68"/>
      <c r="AN225" s="68"/>
      <c r="AO225" s="53"/>
      <c r="AP225" s="356"/>
    </row>
    <row r="226" spans="1:42">
      <c r="A226" s="73">
        <f t="shared" si="26"/>
        <v>220</v>
      </c>
      <c r="B226" s="1" t="str">
        <f ca="1">IF(A226&lt;=$B$5,Data!L227,"")</f>
        <v/>
      </c>
      <c r="C226" s="1" t="str">
        <f ca="1">IF(A226&lt;=$B$5,DayInfo!F224,"")</f>
        <v/>
      </c>
      <c r="G226" s="275" t="str">
        <f ca="1">IF(A226&lt;=$B$5, Data!O227,"")</f>
        <v/>
      </c>
      <c r="H226" s="118" t="str">
        <f ca="1">IF(A226&lt;=$B$5,Data!P227,"")</f>
        <v/>
      </c>
      <c r="J226" s="1" t="str">
        <f ca="1">IF(A226&lt;=$B$5,Data!E227,"")</f>
        <v/>
      </c>
      <c r="K226" s="1" t="str">
        <f ca="1">IF(A226&lt;=$B$5,Data!B227,"")</f>
        <v/>
      </c>
      <c r="L226" s="1" t="str">
        <f ca="1">IF(A226&lt;=$B$5,Data!C227,"")</f>
        <v/>
      </c>
      <c r="P226" s="1" t="str">
        <f ca="1">IF(A226&lt;=$P$6,Data!D227,"")</f>
        <v/>
      </c>
      <c r="U226" s="1">
        <f t="shared" si="27"/>
        <v>220</v>
      </c>
      <c r="V226" s="61">
        <f ca="1"/>
        <v>0</v>
      </c>
      <c r="W226" s="119">
        <f t="shared" ca="1" si="25"/>
        <v>0</v>
      </c>
      <c r="X226" s="119"/>
      <c r="Y226" s="314">
        <f t="shared" si="28"/>
        <v>220</v>
      </c>
      <c r="Z226" s="318" t="str">
        <f ca="1">IF(A226&lt;=$B$5, OldData!O227,"")</f>
        <v/>
      </c>
      <c r="AA226" s="318" t="str">
        <f ca="1">IF(A226&lt;=$B$5,OldData!E227,"")</f>
        <v/>
      </c>
      <c r="AB226" s="319" t="str">
        <f ca="1">IF(A226&lt;=$B$5,OldData!B227,"")</f>
        <v/>
      </c>
      <c r="AD226" s="1">
        <f t="shared" si="29"/>
        <v>221</v>
      </c>
      <c r="AE226" s="308">
        <f ca="1"/>
        <v>0</v>
      </c>
      <c r="AF226" s="141"/>
      <c r="AG226" s="141"/>
      <c r="AH226" s="142"/>
      <c r="AI226" s="66"/>
      <c r="AL226" s="357"/>
      <c r="AM226" s="68"/>
      <c r="AN226" s="68"/>
      <c r="AO226" s="53"/>
      <c r="AP226" s="356"/>
    </row>
    <row r="227" spans="1:42">
      <c r="A227" s="73">
        <f t="shared" si="26"/>
        <v>221</v>
      </c>
      <c r="B227" s="1" t="str">
        <f ca="1">IF(A227&lt;=$B$5,Data!L228,"")</f>
        <v/>
      </c>
      <c r="C227" s="1" t="str">
        <f ca="1">IF(A227&lt;=$B$5,DayInfo!F225,"")</f>
        <v/>
      </c>
      <c r="G227" s="275" t="str">
        <f ca="1">IF(A227&lt;=$B$5, Data!O228,"")</f>
        <v/>
      </c>
      <c r="H227" s="118" t="str">
        <f ca="1">IF(A227&lt;=$B$5,Data!P228,"")</f>
        <v/>
      </c>
      <c r="J227" s="1" t="str">
        <f ca="1">IF(A227&lt;=$B$5,Data!E228,"")</f>
        <v/>
      </c>
      <c r="K227" s="1" t="str">
        <f ca="1">IF(A227&lt;=$B$5,Data!B228,"")</f>
        <v/>
      </c>
      <c r="L227" s="1" t="str">
        <f ca="1">IF(A227&lt;=$B$5,Data!C228,"")</f>
        <v/>
      </c>
      <c r="P227" s="1" t="str">
        <f ca="1">IF(A227&lt;=$P$6,Data!D228,"")</f>
        <v/>
      </c>
      <c r="U227" s="1">
        <f t="shared" si="27"/>
        <v>221</v>
      </c>
      <c r="V227" s="61">
        <f ca="1"/>
        <v>0</v>
      </c>
      <c r="W227" s="119">
        <f t="shared" ca="1" si="25"/>
        <v>0</v>
      </c>
      <c r="X227" s="119"/>
      <c r="Y227" s="314">
        <f t="shared" si="28"/>
        <v>221</v>
      </c>
      <c r="Z227" s="318" t="str">
        <f ca="1">IF(A227&lt;=$B$5, OldData!O228,"")</f>
        <v/>
      </c>
      <c r="AA227" s="318" t="str">
        <f ca="1">IF(A227&lt;=$B$5,OldData!E228,"")</f>
        <v/>
      </c>
      <c r="AB227" s="319" t="str">
        <f ca="1">IF(A227&lt;=$B$5,OldData!B228,"")</f>
        <v/>
      </c>
      <c r="AD227" s="1">
        <f t="shared" si="29"/>
        <v>222</v>
      </c>
      <c r="AE227" s="308">
        <f ca="1"/>
        <v>0</v>
      </c>
      <c r="AF227" s="141"/>
      <c r="AG227" s="141"/>
      <c r="AH227" s="142"/>
      <c r="AI227" s="66"/>
      <c r="AL227" s="357"/>
      <c r="AM227" s="68"/>
      <c r="AN227" s="68"/>
      <c r="AO227" s="53"/>
      <c r="AP227" s="356"/>
    </row>
    <row r="228" spans="1:42">
      <c r="A228" s="73">
        <f t="shared" si="26"/>
        <v>222</v>
      </c>
      <c r="B228" s="1" t="str">
        <f ca="1">IF(A228&lt;=$B$5,Data!L229,"")</f>
        <v/>
      </c>
      <c r="C228" s="1" t="str">
        <f ca="1">IF(A228&lt;=$B$5,DayInfo!F226,"")</f>
        <v/>
      </c>
      <c r="G228" s="275" t="str">
        <f ca="1">IF(A228&lt;=$B$5, Data!O229,"")</f>
        <v/>
      </c>
      <c r="H228" s="118" t="str">
        <f ca="1">IF(A228&lt;=$B$5,Data!P229,"")</f>
        <v/>
      </c>
      <c r="J228" s="1" t="str">
        <f ca="1">IF(A228&lt;=$B$5,Data!E229,"")</f>
        <v/>
      </c>
      <c r="K228" s="1" t="str">
        <f ca="1">IF(A228&lt;=$B$5,Data!B229,"")</f>
        <v/>
      </c>
      <c r="L228" s="1" t="str">
        <f ca="1">IF(A228&lt;=$B$5,Data!C229,"")</f>
        <v/>
      </c>
      <c r="P228" s="1" t="str">
        <f ca="1">IF(A228&lt;=$P$6,Data!D229,"")</f>
        <v/>
      </c>
      <c r="U228" s="1">
        <f t="shared" si="27"/>
        <v>222</v>
      </c>
      <c r="V228" s="61">
        <f ca="1"/>
        <v>0</v>
      </c>
      <c r="W228" s="119">
        <f t="shared" ca="1" si="25"/>
        <v>0</v>
      </c>
      <c r="X228" s="119"/>
      <c r="Y228" s="314">
        <f t="shared" si="28"/>
        <v>222</v>
      </c>
      <c r="Z228" s="318" t="str">
        <f ca="1">IF(A228&lt;=$B$5, OldData!O229,"")</f>
        <v/>
      </c>
      <c r="AA228" s="318" t="str">
        <f ca="1">IF(A228&lt;=$B$5,OldData!E229,"")</f>
        <v/>
      </c>
      <c r="AB228" s="319" t="str">
        <f ca="1">IF(A228&lt;=$B$5,OldData!B229,"")</f>
        <v/>
      </c>
      <c r="AD228" s="1">
        <f t="shared" si="29"/>
        <v>223</v>
      </c>
      <c r="AE228" s="308">
        <f ca="1"/>
        <v>0</v>
      </c>
      <c r="AF228" s="141"/>
      <c r="AG228" s="141"/>
      <c r="AH228" s="142"/>
      <c r="AI228" s="66"/>
      <c r="AL228" s="357"/>
      <c r="AM228" s="68"/>
      <c r="AN228" s="68"/>
      <c r="AO228" s="53"/>
      <c r="AP228" s="356"/>
    </row>
    <row r="229" spans="1:42">
      <c r="A229" s="73">
        <f t="shared" si="26"/>
        <v>223</v>
      </c>
      <c r="B229" s="1" t="str">
        <f ca="1">IF(A229&lt;=$B$5,Data!L230,"")</f>
        <v/>
      </c>
      <c r="C229" s="1" t="str">
        <f ca="1">IF(A229&lt;=$B$5,DayInfo!F227,"")</f>
        <v/>
      </c>
      <c r="G229" s="275" t="str">
        <f ca="1">IF(A229&lt;=$B$5, Data!O230,"")</f>
        <v/>
      </c>
      <c r="H229" s="118" t="str">
        <f ca="1">IF(A229&lt;=$B$5,Data!P230,"")</f>
        <v/>
      </c>
      <c r="J229" s="1" t="str">
        <f ca="1">IF(A229&lt;=$B$5,Data!E230,"")</f>
        <v/>
      </c>
      <c r="K229" s="1" t="str">
        <f ca="1">IF(A229&lt;=$B$5,Data!B230,"")</f>
        <v/>
      </c>
      <c r="L229" s="1" t="str">
        <f ca="1">IF(A229&lt;=$B$5,Data!C230,"")</f>
        <v/>
      </c>
      <c r="P229" s="1" t="str">
        <f ca="1">IF(A229&lt;=$P$6,Data!D230,"")</f>
        <v/>
      </c>
      <c r="U229" s="1">
        <f t="shared" si="27"/>
        <v>223</v>
      </c>
      <c r="V229" s="61">
        <f ca="1"/>
        <v>0</v>
      </c>
      <c r="W229" s="119">
        <f t="shared" ca="1" si="25"/>
        <v>0</v>
      </c>
      <c r="X229" s="119"/>
      <c r="Y229" s="314">
        <f t="shared" si="28"/>
        <v>223</v>
      </c>
      <c r="Z229" s="318" t="str">
        <f ca="1">IF(A229&lt;=$B$5, OldData!O230,"")</f>
        <v/>
      </c>
      <c r="AA229" s="318" t="str">
        <f ca="1">IF(A229&lt;=$B$5,OldData!E230,"")</f>
        <v/>
      </c>
      <c r="AB229" s="319" t="str">
        <f ca="1">IF(A229&lt;=$B$5,OldData!B230,"")</f>
        <v/>
      </c>
      <c r="AD229" s="1">
        <f t="shared" si="29"/>
        <v>224</v>
      </c>
      <c r="AE229" s="308">
        <f ca="1"/>
        <v>0</v>
      </c>
      <c r="AF229" s="141"/>
      <c r="AG229" s="141"/>
      <c r="AH229" s="142"/>
      <c r="AI229" s="66"/>
      <c r="AL229" s="357"/>
      <c r="AM229" s="68"/>
      <c r="AN229" s="68"/>
      <c r="AO229" s="53"/>
      <c r="AP229" s="356"/>
    </row>
    <row r="230" spans="1:42">
      <c r="A230" s="73">
        <f t="shared" si="26"/>
        <v>224</v>
      </c>
      <c r="B230" s="1" t="str">
        <f ca="1">IF(A230&lt;=$B$5,Data!L231,"")</f>
        <v/>
      </c>
      <c r="C230" s="1" t="str">
        <f ca="1">IF(A230&lt;=$B$5,DayInfo!F228,"")</f>
        <v/>
      </c>
      <c r="G230" s="275" t="str">
        <f ca="1">IF(A230&lt;=$B$5, Data!O231,"")</f>
        <v/>
      </c>
      <c r="H230" s="118" t="str">
        <f ca="1">IF(A230&lt;=$B$5,Data!P231,"")</f>
        <v/>
      </c>
      <c r="J230" s="1" t="str">
        <f ca="1">IF(A230&lt;=$B$5,Data!E231,"")</f>
        <v/>
      </c>
      <c r="K230" s="1" t="str">
        <f ca="1">IF(A230&lt;=$B$5,Data!B231,"")</f>
        <v/>
      </c>
      <c r="L230" s="1" t="str">
        <f ca="1">IF(A230&lt;=$B$5,Data!C231,"")</f>
        <v/>
      </c>
      <c r="P230" s="1" t="str">
        <f ca="1">IF(A230&lt;=$P$6,Data!D231,"")</f>
        <v/>
      </c>
      <c r="U230" s="1">
        <f t="shared" si="27"/>
        <v>224</v>
      </c>
      <c r="V230" s="61">
        <f ca="1"/>
        <v>0</v>
      </c>
      <c r="W230" s="119">
        <f t="shared" ca="1" si="25"/>
        <v>0</v>
      </c>
      <c r="X230" s="119"/>
      <c r="Y230" s="314">
        <f t="shared" si="28"/>
        <v>224</v>
      </c>
      <c r="Z230" s="318" t="str">
        <f ca="1">IF(A230&lt;=$B$5, OldData!O231,"")</f>
        <v/>
      </c>
      <c r="AA230" s="318" t="str">
        <f ca="1">IF(A230&lt;=$B$5,OldData!E231,"")</f>
        <v/>
      </c>
      <c r="AB230" s="319" t="str">
        <f ca="1">IF(A230&lt;=$B$5,OldData!B231,"")</f>
        <v/>
      </c>
      <c r="AD230" s="1">
        <f t="shared" si="29"/>
        <v>225</v>
      </c>
      <c r="AE230" s="308">
        <f ca="1"/>
        <v>0</v>
      </c>
      <c r="AF230" s="141"/>
      <c r="AG230" s="141"/>
      <c r="AH230" s="142"/>
      <c r="AI230" s="66"/>
      <c r="AL230" s="357"/>
      <c r="AM230" s="68"/>
      <c r="AN230" s="68"/>
      <c r="AO230" s="53"/>
      <c r="AP230" s="356"/>
    </row>
    <row r="231" spans="1:42">
      <c r="A231" s="73">
        <f t="shared" si="26"/>
        <v>225</v>
      </c>
      <c r="B231" s="1" t="str">
        <f ca="1">IF(A231&lt;=$B$5,Data!L232,"")</f>
        <v/>
      </c>
      <c r="C231" s="1" t="str">
        <f ca="1">IF(A231&lt;=$B$5,DayInfo!F229,"")</f>
        <v/>
      </c>
      <c r="G231" s="275" t="str">
        <f ca="1">IF(A231&lt;=$B$5, Data!O232,"")</f>
        <v/>
      </c>
      <c r="H231" s="118" t="str">
        <f ca="1">IF(A231&lt;=$B$5,Data!P232,"")</f>
        <v/>
      </c>
      <c r="J231" s="1" t="str">
        <f ca="1">IF(A231&lt;=$B$5,Data!E232,"")</f>
        <v/>
      </c>
      <c r="K231" s="1" t="str">
        <f ca="1">IF(A231&lt;=$B$5,Data!B232,"")</f>
        <v/>
      </c>
      <c r="L231" s="1" t="str">
        <f ca="1">IF(A231&lt;=$B$5,Data!C232,"")</f>
        <v/>
      </c>
      <c r="P231" s="1" t="str">
        <f ca="1">IF(A231&lt;=$P$6,Data!D232,"")</f>
        <v/>
      </c>
      <c r="U231" s="1">
        <f t="shared" si="27"/>
        <v>225</v>
      </c>
      <c r="V231" s="61">
        <f ca="1"/>
        <v>0</v>
      </c>
      <c r="W231" s="119">
        <f t="shared" ca="1" si="25"/>
        <v>0</v>
      </c>
      <c r="X231" s="119"/>
      <c r="Y231" s="314">
        <f t="shared" si="28"/>
        <v>225</v>
      </c>
      <c r="Z231" s="318" t="str">
        <f ca="1">IF(A231&lt;=$B$5, OldData!O232,"")</f>
        <v/>
      </c>
      <c r="AA231" s="318" t="str">
        <f ca="1">IF(A231&lt;=$B$5,OldData!E232,"")</f>
        <v/>
      </c>
      <c r="AB231" s="319" t="str">
        <f ca="1">IF(A231&lt;=$B$5,OldData!B232,"")</f>
        <v/>
      </c>
      <c r="AD231" s="1">
        <f t="shared" si="29"/>
        <v>226</v>
      </c>
      <c r="AE231" s="308">
        <f ca="1"/>
        <v>0</v>
      </c>
      <c r="AF231" s="141"/>
      <c r="AG231" s="141"/>
      <c r="AH231" s="142"/>
      <c r="AI231" s="66"/>
      <c r="AL231" s="357"/>
      <c r="AM231" s="68"/>
      <c r="AN231" s="68"/>
      <c r="AO231" s="53"/>
      <c r="AP231" s="356"/>
    </row>
    <row r="232" spans="1:42">
      <c r="A232" s="73">
        <f t="shared" si="26"/>
        <v>226</v>
      </c>
      <c r="B232" s="1" t="str">
        <f ca="1">IF(A232&lt;=$B$5,Data!L233,"")</f>
        <v/>
      </c>
      <c r="C232" s="1" t="str">
        <f ca="1">IF(A232&lt;=$B$5,DayInfo!F230,"")</f>
        <v/>
      </c>
      <c r="G232" s="275" t="str">
        <f ca="1">IF(A232&lt;=$B$5, Data!O233,"")</f>
        <v/>
      </c>
      <c r="H232" s="118" t="str">
        <f ca="1">IF(A232&lt;=$B$5,Data!P233,"")</f>
        <v/>
      </c>
      <c r="J232" s="1" t="str">
        <f ca="1">IF(A232&lt;=$B$5,Data!E233,"")</f>
        <v/>
      </c>
      <c r="K232" s="1" t="str">
        <f ca="1">IF(A232&lt;=$B$5,Data!B233,"")</f>
        <v/>
      </c>
      <c r="L232" s="1" t="str">
        <f ca="1">IF(A232&lt;=$B$5,Data!C233,"")</f>
        <v/>
      </c>
      <c r="P232" s="1" t="str">
        <f ca="1">IF(A232&lt;=$P$6,Data!D233,"")</f>
        <v/>
      </c>
      <c r="U232" s="1">
        <f t="shared" si="27"/>
        <v>226</v>
      </c>
      <c r="V232" s="61">
        <f ca="1"/>
        <v>0</v>
      </c>
      <c r="W232" s="119">
        <f t="shared" ca="1" si="25"/>
        <v>0</v>
      </c>
      <c r="X232" s="119"/>
      <c r="Y232" s="314">
        <f t="shared" si="28"/>
        <v>226</v>
      </c>
      <c r="Z232" s="318" t="str">
        <f ca="1">IF(A232&lt;=$B$5, OldData!O233,"")</f>
        <v/>
      </c>
      <c r="AA232" s="318" t="str">
        <f ca="1">IF(A232&lt;=$B$5,OldData!E233,"")</f>
        <v/>
      </c>
      <c r="AB232" s="319" t="str">
        <f ca="1">IF(A232&lt;=$B$5,OldData!B233,"")</f>
        <v/>
      </c>
      <c r="AD232" s="1">
        <f t="shared" si="29"/>
        <v>227</v>
      </c>
      <c r="AE232" s="308">
        <f ca="1"/>
        <v>0</v>
      </c>
      <c r="AF232" s="141"/>
      <c r="AG232" s="141"/>
      <c r="AH232" s="142"/>
      <c r="AI232" s="66"/>
      <c r="AL232" s="357"/>
      <c r="AM232" s="68"/>
      <c r="AN232" s="68"/>
      <c r="AO232" s="53"/>
      <c r="AP232" s="356"/>
    </row>
    <row r="233" spans="1:42">
      <c r="A233" s="73">
        <f t="shared" si="26"/>
        <v>227</v>
      </c>
      <c r="B233" s="1" t="str">
        <f ca="1">IF(A233&lt;=$B$5,Data!L234,"")</f>
        <v/>
      </c>
      <c r="C233" s="1" t="str">
        <f ca="1">IF(A233&lt;=$B$5,DayInfo!F231,"")</f>
        <v/>
      </c>
      <c r="G233" s="275" t="str">
        <f ca="1">IF(A233&lt;=$B$5, Data!O234,"")</f>
        <v/>
      </c>
      <c r="H233" s="118" t="str">
        <f ca="1">IF(A233&lt;=$B$5,Data!P234,"")</f>
        <v/>
      </c>
      <c r="J233" s="1" t="str">
        <f ca="1">IF(A233&lt;=$B$5,Data!E234,"")</f>
        <v/>
      </c>
      <c r="K233" s="1" t="str">
        <f ca="1">IF(A233&lt;=$B$5,Data!B234,"")</f>
        <v/>
      </c>
      <c r="L233" s="1" t="str">
        <f ca="1">IF(A233&lt;=$B$5,Data!C234,"")</f>
        <v/>
      </c>
      <c r="P233" s="1" t="str">
        <f ca="1">IF(A233&lt;=$P$6,Data!D234,"")</f>
        <v/>
      </c>
      <c r="U233" s="1">
        <f t="shared" si="27"/>
        <v>227</v>
      </c>
      <c r="V233" s="61">
        <f ca="1"/>
        <v>0</v>
      </c>
      <c r="W233" s="119">
        <f t="shared" ca="1" si="25"/>
        <v>0</v>
      </c>
      <c r="X233" s="119"/>
      <c r="Y233" s="314">
        <f t="shared" si="28"/>
        <v>227</v>
      </c>
      <c r="Z233" s="318" t="str">
        <f ca="1">IF(A233&lt;=$B$5, OldData!O234,"")</f>
        <v/>
      </c>
      <c r="AA233" s="318" t="str">
        <f ca="1">IF(A233&lt;=$B$5,OldData!E234,"")</f>
        <v/>
      </c>
      <c r="AB233" s="319" t="str">
        <f ca="1">IF(A233&lt;=$B$5,OldData!B234,"")</f>
        <v/>
      </c>
      <c r="AD233" s="1">
        <f t="shared" si="29"/>
        <v>228</v>
      </c>
      <c r="AE233" s="308">
        <f ca="1"/>
        <v>0</v>
      </c>
      <c r="AF233" s="141"/>
      <c r="AG233" s="141"/>
      <c r="AH233" s="142"/>
      <c r="AI233" s="66"/>
      <c r="AL233" s="357"/>
      <c r="AM233" s="68"/>
      <c r="AN233" s="68"/>
      <c r="AO233" s="53"/>
      <c r="AP233" s="356"/>
    </row>
    <row r="234" spans="1:42">
      <c r="A234" s="73">
        <f t="shared" si="26"/>
        <v>228</v>
      </c>
      <c r="B234" s="1" t="str">
        <f ca="1">IF(A234&lt;=$B$5,Data!L235,"")</f>
        <v/>
      </c>
      <c r="C234" s="1" t="str">
        <f ca="1">IF(A234&lt;=$B$5,DayInfo!F232,"")</f>
        <v/>
      </c>
      <c r="G234" s="275" t="str">
        <f ca="1">IF(A234&lt;=$B$5, Data!O235,"")</f>
        <v/>
      </c>
      <c r="H234" s="118" t="str">
        <f ca="1">IF(A234&lt;=$B$5,Data!P235,"")</f>
        <v/>
      </c>
      <c r="J234" s="1" t="str">
        <f ca="1">IF(A234&lt;=$B$5,Data!E235,"")</f>
        <v/>
      </c>
      <c r="K234" s="1" t="str">
        <f ca="1">IF(A234&lt;=$B$5,Data!B235,"")</f>
        <v/>
      </c>
      <c r="L234" s="1" t="str">
        <f ca="1">IF(A234&lt;=$B$5,Data!C235,"")</f>
        <v/>
      </c>
      <c r="P234" s="1" t="str">
        <f ca="1">IF(A234&lt;=$P$6,Data!D235,"")</f>
        <v/>
      </c>
      <c r="U234" s="1">
        <f t="shared" si="27"/>
        <v>228</v>
      </c>
      <c r="V234" s="61">
        <f ca="1"/>
        <v>0</v>
      </c>
      <c r="W234" s="119">
        <f t="shared" ca="1" si="25"/>
        <v>0</v>
      </c>
      <c r="X234" s="119"/>
      <c r="Y234" s="314">
        <f t="shared" si="28"/>
        <v>228</v>
      </c>
      <c r="Z234" s="318" t="str">
        <f ca="1">IF(A234&lt;=$B$5, OldData!O235,"")</f>
        <v/>
      </c>
      <c r="AA234" s="318" t="str">
        <f ca="1">IF(A234&lt;=$B$5,OldData!E235,"")</f>
        <v/>
      </c>
      <c r="AB234" s="319" t="str">
        <f ca="1">IF(A234&lt;=$B$5,OldData!B235,"")</f>
        <v/>
      </c>
      <c r="AD234" s="1">
        <f t="shared" si="29"/>
        <v>229</v>
      </c>
      <c r="AE234" s="308">
        <f ca="1"/>
        <v>0</v>
      </c>
      <c r="AF234" s="141"/>
      <c r="AG234" s="141"/>
      <c r="AH234" s="142"/>
      <c r="AI234" s="66"/>
      <c r="AL234" s="357"/>
      <c r="AM234" s="68"/>
      <c r="AN234" s="68"/>
      <c r="AO234" s="53"/>
      <c r="AP234" s="356"/>
    </row>
    <row r="235" spans="1:42">
      <c r="A235" s="73">
        <f t="shared" si="26"/>
        <v>229</v>
      </c>
      <c r="B235" s="1" t="str">
        <f ca="1">IF(A235&lt;=$B$5,Data!L236,"")</f>
        <v/>
      </c>
      <c r="C235" s="1" t="str">
        <f ca="1">IF(A235&lt;=$B$5,DayInfo!F233,"")</f>
        <v/>
      </c>
      <c r="G235" s="275" t="str">
        <f ca="1">IF(A235&lt;=$B$5, Data!O236,"")</f>
        <v/>
      </c>
      <c r="H235" s="118" t="str">
        <f ca="1">IF(A235&lt;=$B$5,Data!P236,"")</f>
        <v/>
      </c>
      <c r="J235" s="1" t="str">
        <f ca="1">IF(A235&lt;=$B$5,Data!E236,"")</f>
        <v/>
      </c>
      <c r="K235" s="1" t="str">
        <f ca="1">IF(A235&lt;=$B$5,Data!B236,"")</f>
        <v/>
      </c>
      <c r="L235" s="1" t="str">
        <f ca="1">IF(A235&lt;=$B$5,Data!C236,"")</f>
        <v/>
      </c>
      <c r="P235" s="1" t="str">
        <f ca="1">IF(A235&lt;=$P$6,Data!D236,"")</f>
        <v/>
      </c>
      <c r="U235" s="1">
        <f t="shared" si="27"/>
        <v>229</v>
      </c>
      <c r="V235" s="61">
        <f ca="1"/>
        <v>0</v>
      </c>
      <c r="W235" s="119">
        <f t="shared" ca="1" si="25"/>
        <v>0</v>
      </c>
      <c r="X235" s="119"/>
      <c r="Y235" s="314">
        <f t="shared" si="28"/>
        <v>229</v>
      </c>
      <c r="Z235" s="318" t="str">
        <f ca="1">IF(A235&lt;=$B$5, OldData!O236,"")</f>
        <v/>
      </c>
      <c r="AA235" s="318" t="str">
        <f ca="1">IF(A235&lt;=$B$5,OldData!E236,"")</f>
        <v/>
      </c>
      <c r="AB235" s="319" t="str">
        <f ca="1">IF(A235&lt;=$B$5,OldData!B236,"")</f>
        <v/>
      </c>
      <c r="AD235" s="1">
        <f t="shared" si="29"/>
        <v>230</v>
      </c>
      <c r="AE235" s="308">
        <f ca="1"/>
        <v>0</v>
      </c>
      <c r="AF235" s="141"/>
      <c r="AG235" s="141"/>
      <c r="AH235" s="142"/>
      <c r="AI235" s="66"/>
      <c r="AL235" s="357"/>
      <c r="AM235" s="68"/>
      <c r="AN235" s="68"/>
      <c r="AO235" s="53"/>
      <c r="AP235" s="356"/>
    </row>
    <row r="236" spans="1:42">
      <c r="A236" s="73">
        <f t="shared" si="26"/>
        <v>230</v>
      </c>
      <c r="B236" s="1" t="str">
        <f ca="1">IF(A236&lt;=$B$5,Data!L237,"")</f>
        <v/>
      </c>
      <c r="C236" s="1" t="str">
        <f ca="1">IF(A236&lt;=$B$5,DayInfo!F234,"")</f>
        <v/>
      </c>
      <c r="G236" s="275" t="str">
        <f ca="1">IF(A236&lt;=$B$5, Data!O237,"")</f>
        <v/>
      </c>
      <c r="H236" s="118" t="str">
        <f ca="1">IF(A236&lt;=$B$5,Data!P237,"")</f>
        <v/>
      </c>
      <c r="J236" s="1" t="str">
        <f ca="1">IF(A236&lt;=$B$5,Data!E237,"")</f>
        <v/>
      </c>
      <c r="K236" s="1" t="str">
        <f ca="1">IF(A236&lt;=$B$5,Data!B237,"")</f>
        <v/>
      </c>
      <c r="L236" s="1" t="str">
        <f ca="1">IF(A236&lt;=$B$5,Data!C237,"")</f>
        <v/>
      </c>
      <c r="P236" s="1" t="str">
        <f ca="1">IF(A236&lt;=$P$6,Data!D237,"")</f>
        <v/>
      </c>
      <c r="U236" s="1">
        <f t="shared" si="27"/>
        <v>230</v>
      </c>
      <c r="V236" s="61">
        <f ca="1"/>
        <v>0</v>
      </c>
      <c r="W236" s="119">
        <f t="shared" ca="1" si="25"/>
        <v>0</v>
      </c>
      <c r="X236" s="119"/>
      <c r="Y236" s="314">
        <f t="shared" si="28"/>
        <v>230</v>
      </c>
      <c r="Z236" s="318" t="str">
        <f ca="1">IF(A236&lt;=$B$5, OldData!O237,"")</f>
        <v/>
      </c>
      <c r="AA236" s="318" t="str">
        <f ca="1">IF(A236&lt;=$B$5,OldData!E237,"")</f>
        <v/>
      </c>
      <c r="AB236" s="319" t="str">
        <f ca="1">IF(A236&lt;=$B$5,OldData!B237,"")</f>
        <v/>
      </c>
      <c r="AD236" s="1">
        <f t="shared" si="29"/>
        <v>231</v>
      </c>
      <c r="AE236" s="308">
        <f ca="1"/>
        <v>0</v>
      </c>
      <c r="AF236" s="141"/>
      <c r="AG236" s="141"/>
      <c r="AH236" s="142"/>
      <c r="AI236" s="66"/>
      <c r="AL236" s="357"/>
      <c r="AM236" s="68"/>
      <c r="AN236" s="68"/>
      <c r="AO236" s="53"/>
      <c r="AP236" s="356"/>
    </row>
    <row r="237" spans="1:42">
      <c r="A237" s="73">
        <f t="shared" si="26"/>
        <v>231</v>
      </c>
      <c r="B237" s="1" t="str">
        <f ca="1">IF(A237&lt;=$B$5,Data!L238,"")</f>
        <v/>
      </c>
      <c r="C237" s="1" t="str">
        <f ca="1">IF(A237&lt;=$B$5,DayInfo!F235,"")</f>
        <v/>
      </c>
      <c r="G237" s="275" t="str">
        <f ca="1">IF(A237&lt;=$B$5, Data!O238,"")</f>
        <v/>
      </c>
      <c r="H237" s="118" t="str">
        <f ca="1">IF(A237&lt;=$B$5,Data!P238,"")</f>
        <v/>
      </c>
      <c r="J237" s="1" t="str">
        <f ca="1">IF(A237&lt;=$B$5,Data!E238,"")</f>
        <v/>
      </c>
      <c r="K237" s="1" t="str">
        <f ca="1">IF(A237&lt;=$B$5,Data!B238,"")</f>
        <v/>
      </c>
      <c r="L237" s="1" t="str">
        <f ca="1">IF(A237&lt;=$B$5,Data!C238,"")</f>
        <v/>
      </c>
      <c r="P237" s="1" t="str">
        <f ca="1">IF(A237&lt;=$P$6,Data!D238,"")</f>
        <v/>
      </c>
      <c r="U237" s="1">
        <f>1+U236</f>
        <v>231</v>
      </c>
      <c r="V237" s="61">
        <f ca="1"/>
        <v>0</v>
      </c>
      <c r="W237" s="119">
        <f t="shared" ca="1" si="25"/>
        <v>0</v>
      </c>
      <c r="X237" s="119"/>
      <c r="Y237" s="314">
        <f t="shared" si="28"/>
        <v>231</v>
      </c>
      <c r="Z237" s="318" t="str">
        <f ca="1">IF(A237&lt;=$B$5, OldData!O238,"")</f>
        <v/>
      </c>
      <c r="AA237" s="318" t="str">
        <f ca="1">IF(A237&lt;=$B$5,OldData!E238,"")</f>
        <v/>
      </c>
      <c r="AB237" s="319" t="str">
        <f ca="1">IF(A237&lt;=$B$5,OldData!B238,"")</f>
        <v/>
      </c>
      <c r="AD237" s="1">
        <f t="shared" si="29"/>
        <v>232</v>
      </c>
      <c r="AE237" s="308">
        <f ca="1"/>
        <v>0</v>
      </c>
      <c r="AF237" s="141"/>
      <c r="AG237" s="141"/>
      <c r="AH237" s="142"/>
      <c r="AI237" s="66"/>
      <c r="AL237" s="357"/>
      <c r="AM237" s="68"/>
      <c r="AN237" s="68"/>
      <c r="AO237" s="53"/>
      <c r="AP237" s="356"/>
    </row>
    <row r="238" spans="1:42">
      <c r="A238" s="73">
        <f t="shared" si="26"/>
        <v>232</v>
      </c>
      <c r="B238" s="1" t="str">
        <f ca="1">IF(A238&lt;=$B$5,Data!L239,"")</f>
        <v/>
      </c>
      <c r="C238" s="1" t="str">
        <f ca="1">IF(A238&lt;=$B$5,DayInfo!F236,"")</f>
        <v/>
      </c>
      <c r="G238" s="275" t="str">
        <f ca="1">IF(A238&lt;=$B$5, Data!O239,"")</f>
        <v/>
      </c>
      <c r="H238" s="118" t="str">
        <f ca="1">IF(A238&lt;=$B$5,Data!P239,"")</f>
        <v/>
      </c>
      <c r="J238" s="1" t="str">
        <f ca="1">IF(A238&lt;=$B$5,Data!E239,"")</f>
        <v/>
      </c>
      <c r="K238" s="1" t="str">
        <f ca="1">IF(A238&lt;=$B$5,Data!B239,"")</f>
        <v/>
      </c>
      <c r="L238" s="1" t="str">
        <f ca="1">IF(A238&lt;=$B$5,Data!C239,"")</f>
        <v/>
      </c>
      <c r="P238" s="1" t="str">
        <f ca="1">IF(A238&lt;=$P$6,Data!D239,"")</f>
        <v/>
      </c>
      <c r="U238" s="1">
        <f t="shared" ref="U238:U301" si="30">1+U237</f>
        <v>232</v>
      </c>
      <c r="V238" s="61">
        <f ca="1"/>
        <v>0</v>
      </c>
      <c r="W238" s="119">
        <f t="shared" ca="1" si="25"/>
        <v>0</v>
      </c>
      <c r="X238" s="119"/>
      <c r="Y238" s="314">
        <f t="shared" si="28"/>
        <v>232</v>
      </c>
      <c r="Z238" s="318" t="str">
        <f ca="1">IF(A238&lt;=$B$5, OldData!O239,"")</f>
        <v/>
      </c>
      <c r="AA238" s="318" t="str">
        <f ca="1">IF(A238&lt;=$B$5,OldData!E239,"")</f>
        <v/>
      </c>
      <c r="AB238" s="319" t="str">
        <f ca="1">IF(A238&lt;=$B$5,OldData!B239,"")</f>
        <v/>
      </c>
      <c r="AD238" s="1">
        <f t="shared" si="29"/>
        <v>233</v>
      </c>
      <c r="AE238" s="308">
        <f ca="1"/>
        <v>0</v>
      </c>
      <c r="AF238" s="141"/>
      <c r="AG238" s="141"/>
      <c r="AH238" s="142"/>
      <c r="AI238" s="66"/>
      <c r="AL238" s="357"/>
      <c r="AM238" s="68"/>
      <c r="AN238" s="68"/>
      <c r="AO238" s="53"/>
      <c r="AP238" s="356"/>
    </row>
    <row r="239" spans="1:42">
      <c r="A239" s="73">
        <f t="shared" si="26"/>
        <v>233</v>
      </c>
      <c r="B239" s="1" t="str">
        <f ca="1">IF(A239&lt;=$B$5,Data!L240,"")</f>
        <v/>
      </c>
      <c r="C239" s="1" t="str">
        <f ca="1">IF(A239&lt;=$B$5,DayInfo!F237,"")</f>
        <v/>
      </c>
      <c r="G239" s="275" t="str">
        <f ca="1">IF(A239&lt;=$B$5, Data!O240,"")</f>
        <v/>
      </c>
      <c r="H239" s="118" t="str">
        <f ca="1">IF(A239&lt;=$B$5,Data!P240,"")</f>
        <v/>
      </c>
      <c r="J239" s="1" t="str">
        <f ca="1">IF(A239&lt;=$B$5,Data!E240,"")</f>
        <v/>
      </c>
      <c r="K239" s="1" t="str">
        <f ca="1">IF(A239&lt;=$B$5,Data!B240,"")</f>
        <v/>
      </c>
      <c r="L239" s="1" t="str">
        <f ca="1">IF(A239&lt;=$B$5,Data!C240,"")</f>
        <v/>
      </c>
      <c r="P239" s="1" t="str">
        <f ca="1">IF(A239&lt;=$P$6,Data!D240,"")</f>
        <v/>
      </c>
      <c r="U239" s="1">
        <f t="shared" si="30"/>
        <v>233</v>
      </c>
      <c r="V239" s="61">
        <f ca="1"/>
        <v>0</v>
      </c>
      <c r="W239" s="119">
        <f t="shared" ca="1" si="25"/>
        <v>0</v>
      </c>
      <c r="X239" s="119"/>
      <c r="Y239" s="314">
        <f t="shared" si="28"/>
        <v>233</v>
      </c>
      <c r="Z239" s="318" t="str">
        <f ca="1">IF(A239&lt;=$B$5, OldData!O240,"")</f>
        <v/>
      </c>
      <c r="AA239" s="318" t="str">
        <f ca="1">IF(A239&lt;=$B$5,OldData!E240,"")</f>
        <v/>
      </c>
      <c r="AB239" s="319" t="str">
        <f ca="1">IF(A239&lt;=$B$5,OldData!B240,"")</f>
        <v/>
      </c>
      <c r="AD239" s="1">
        <f t="shared" si="29"/>
        <v>234</v>
      </c>
      <c r="AE239" s="308">
        <f ca="1"/>
        <v>0</v>
      </c>
      <c r="AF239" s="141"/>
      <c r="AG239" s="141"/>
      <c r="AH239" s="142"/>
      <c r="AI239" s="66"/>
      <c r="AL239" s="357"/>
      <c r="AM239" s="68"/>
      <c r="AN239" s="68"/>
      <c r="AO239" s="53"/>
      <c r="AP239" s="356"/>
    </row>
    <row r="240" spans="1:42">
      <c r="A240" s="73">
        <f t="shared" si="26"/>
        <v>234</v>
      </c>
      <c r="B240" s="1" t="str">
        <f ca="1">IF(A240&lt;=$B$5,Data!L241,"")</f>
        <v/>
      </c>
      <c r="C240" s="1" t="str">
        <f ca="1">IF(A240&lt;=$B$5,DayInfo!F238,"")</f>
        <v/>
      </c>
      <c r="G240" s="275" t="str">
        <f ca="1">IF(A240&lt;=$B$5, Data!O241,"")</f>
        <v/>
      </c>
      <c r="H240" s="118" t="str">
        <f ca="1">IF(A240&lt;=$B$5,Data!P241,"")</f>
        <v/>
      </c>
      <c r="J240" s="1" t="str">
        <f ca="1">IF(A240&lt;=$B$5,Data!E241,"")</f>
        <v/>
      </c>
      <c r="K240" s="1" t="str">
        <f ca="1">IF(A240&lt;=$B$5,Data!B241,"")</f>
        <v/>
      </c>
      <c r="L240" s="1" t="str">
        <f ca="1">IF(A240&lt;=$B$5,Data!C241,"")</f>
        <v/>
      </c>
      <c r="P240" s="1" t="str">
        <f ca="1">IF(A240&lt;=$P$6,Data!D241,"")</f>
        <v/>
      </c>
      <c r="U240" s="1">
        <f t="shared" si="30"/>
        <v>234</v>
      </c>
      <c r="V240" s="61">
        <f ca="1"/>
        <v>0</v>
      </c>
      <c r="W240" s="119">
        <f t="shared" ca="1" si="25"/>
        <v>0</v>
      </c>
      <c r="X240" s="119"/>
      <c r="Y240" s="314">
        <f t="shared" si="28"/>
        <v>234</v>
      </c>
      <c r="Z240" s="318" t="str">
        <f ca="1">IF(A240&lt;=$B$5, OldData!O241,"")</f>
        <v/>
      </c>
      <c r="AA240" s="318" t="str">
        <f ca="1">IF(A240&lt;=$B$5,OldData!E241,"")</f>
        <v/>
      </c>
      <c r="AB240" s="319" t="str">
        <f ca="1">IF(A240&lt;=$B$5,OldData!B241,"")</f>
        <v/>
      </c>
      <c r="AD240" s="1">
        <f t="shared" si="29"/>
        <v>235</v>
      </c>
      <c r="AE240" s="308">
        <f ca="1"/>
        <v>0</v>
      </c>
      <c r="AF240" s="141"/>
      <c r="AG240" s="141"/>
      <c r="AH240" s="142"/>
      <c r="AI240" s="66"/>
      <c r="AL240" s="357"/>
      <c r="AM240" s="68"/>
      <c r="AN240" s="68"/>
      <c r="AO240" s="53"/>
      <c r="AP240" s="356"/>
    </row>
    <row r="241" spans="1:42">
      <c r="A241" s="73">
        <f t="shared" si="26"/>
        <v>235</v>
      </c>
      <c r="B241" s="1" t="str">
        <f ca="1">IF(A241&lt;=$B$5,Data!L242,"")</f>
        <v/>
      </c>
      <c r="C241" s="1" t="str">
        <f ca="1">IF(A241&lt;=$B$5,DayInfo!F239,"")</f>
        <v/>
      </c>
      <c r="G241" s="275" t="str">
        <f ca="1">IF(A241&lt;=$B$5, Data!O242,"")</f>
        <v/>
      </c>
      <c r="H241" s="118" t="str">
        <f ca="1">IF(A241&lt;=$B$5,Data!P242,"")</f>
        <v/>
      </c>
      <c r="J241" s="1" t="str">
        <f ca="1">IF(A241&lt;=$B$5,Data!E242,"")</f>
        <v/>
      </c>
      <c r="K241" s="1" t="str">
        <f ca="1">IF(A241&lt;=$B$5,Data!B242,"")</f>
        <v/>
      </c>
      <c r="L241" s="1" t="str">
        <f ca="1">IF(A241&lt;=$B$5,Data!C242,"")</f>
        <v/>
      </c>
      <c r="P241" s="1" t="str">
        <f ca="1">IF(A241&lt;=$P$6,Data!D242,"")</f>
        <v/>
      </c>
      <c r="U241" s="1">
        <f t="shared" si="30"/>
        <v>235</v>
      </c>
      <c r="V241" s="61">
        <f ca="1"/>
        <v>0</v>
      </c>
      <c r="W241" s="119">
        <f t="shared" ca="1" si="25"/>
        <v>0</v>
      </c>
      <c r="X241" s="119"/>
      <c r="Y241" s="314">
        <f t="shared" si="28"/>
        <v>235</v>
      </c>
      <c r="Z241" s="318" t="str">
        <f ca="1">IF(A241&lt;=$B$5, OldData!O242,"")</f>
        <v/>
      </c>
      <c r="AA241" s="318" t="str">
        <f ca="1">IF(A241&lt;=$B$5,OldData!E242,"")</f>
        <v/>
      </c>
      <c r="AB241" s="319" t="str">
        <f ca="1">IF(A241&lt;=$B$5,OldData!B242,"")</f>
        <v/>
      </c>
      <c r="AD241" s="1">
        <f t="shared" si="29"/>
        <v>236</v>
      </c>
      <c r="AE241" s="308">
        <f ca="1"/>
        <v>0</v>
      </c>
      <c r="AF241" s="141"/>
      <c r="AG241" s="141"/>
      <c r="AH241" s="142"/>
      <c r="AI241" s="66"/>
      <c r="AL241" s="357"/>
      <c r="AM241" s="68"/>
      <c r="AN241" s="68"/>
      <c r="AO241" s="53"/>
      <c r="AP241" s="356"/>
    </row>
    <row r="242" spans="1:42">
      <c r="A242" s="73">
        <f t="shared" si="26"/>
        <v>236</v>
      </c>
      <c r="B242" s="1" t="str">
        <f ca="1">IF(A242&lt;=$B$5,Data!L243,"")</f>
        <v/>
      </c>
      <c r="C242" s="1" t="str">
        <f ca="1">IF(A242&lt;=$B$5,DayInfo!F240,"")</f>
        <v/>
      </c>
      <c r="G242" s="275" t="str">
        <f ca="1">IF(A242&lt;=$B$5, Data!O243,"")</f>
        <v/>
      </c>
      <c r="H242" s="118" t="str">
        <f ca="1">IF(A242&lt;=$B$5,Data!P243,"")</f>
        <v/>
      </c>
      <c r="J242" s="1" t="str">
        <f ca="1">IF(A242&lt;=$B$5,Data!E243,"")</f>
        <v/>
      </c>
      <c r="K242" s="1" t="str">
        <f ca="1">IF(A242&lt;=$B$5,Data!B243,"")</f>
        <v/>
      </c>
      <c r="L242" s="1" t="str">
        <f ca="1">IF(A242&lt;=$B$5,Data!C243,"")</f>
        <v/>
      </c>
      <c r="P242" s="1" t="str">
        <f ca="1">IF(A242&lt;=$P$6,Data!D243,"")</f>
        <v/>
      </c>
      <c r="U242" s="1">
        <f t="shared" si="30"/>
        <v>236</v>
      </c>
      <c r="V242" s="61">
        <f ca="1"/>
        <v>0</v>
      </c>
      <c r="W242" s="119">
        <f t="shared" ca="1" si="25"/>
        <v>0</v>
      </c>
      <c r="X242" s="119"/>
      <c r="Y242" s="314">
        <f t="shared" si="28"/>
        <v>236</v>
      </c>
      <c r="Z242" s="318" t="str">
        <f ca="1">IF(A242&lt;=$B$5, OldData!O243,"")</f>
        <v/>
      </c>
      <c r="AA242" s="318" t="str">
        <f ca="1">IF(A242&lt;=$B$5,OldData!E243,"")</f>
        <v/>
      </c>
      <c r="AB242" s="319" t="str">
        <f ca="1">IF(A242&lt;=$B$5,OldData!B243,"")</f>
        <v/>
      </c>
      <c r="AD242" s="1">
        <f t="shared" si="29"/>
        <v>237</v>
      </c>
      <c r="AE242" s="308">
        <f ca="1"/>
        <v>0</v>
      </c>
      <c r="AF242" s="141"/>
      <c r="AG242" s="141"/>
      <c r="AH242" s="142"/>
      <c r="AI242" s="66"/>
      <c r="AL242" s="357"/>
      <c r="AM242" s="68"/>
      <c r="AN242" s="68"/>
      <c r="AO242" s="53"/>
      <c r="AP242" s="356"/>
    </row>
    <row r="243" spans="1:42">
      <c r="A243" s="73">
        <f t="shared" si="26"/>
        <v>237</v>
      </c>
      <c r="B243" s="1" t="str">
        <f ca="1">IF(A243&lt;=$B$5,Data!L244,"")</f>
        <v/>
      </c>
      <c r="C243" s="1" t="str">
        <f ca="1">IF(A243&lt;=$B$5,DayInfo!F241,"")</f>
        <v/>
      </c>
      <c r="G243" s="275" t="str">
        <f ca="1">IF(A243&lt;=$B$5, Data!O244,"")</f>
        <v/>
      </c>
      <c r="H243" s="118" t="str">
        <f ca="1">IF(A243&lt;=$B$5,Data!P244,"")</f>
        <v/>
      </c>
      <c r="J243" s="1" t="str">
        <f ca="1">IF(A243&lt;=$B$5,Data!E244,"")</f>
        <v/>
      </c>
      <c r="K243" s="1" t="str">
        <f ca="1">IF(A243&lt;=$B$5,Data!B244,"")</f>
        <v/>
      </c>
      <c r="L243" s="1" t="str">
        <f ca="1">IF(A243&lt;=$B$5,Data!C244,"")</f>
        <v/>
      </c>
      <c r="P243" s="1" t="str">
        <f ca="1">IF(A243&lt;=$P$6,Data!D244,"")</f>
        <v/>
      </c>
      <c r="U243" s="1">
        <f t="shared" si="30"/>
        <v>237</v>
      </c>
      <c r="V243" s="61">
        <f ca="1"/>
        <v>0</v>
      </c>
      <c r="W243" s="119">
        <f t="shared" ca="1" si="25"/>
        <v>0</v>
      </c>
      <c r="X243" s="119"/>
      <c r="Y243" s="314">
        <f t="shared" si="28"/>
        <v>237</v>
      </c>
      <c r="Z243" s="318" t="str">
        <f ca="1">IF(A243&lt;=$B$5, OldData!O244,"")</f>
        <v/>
      </c>
      <c r="AA243" s="318" t="str">
        <f ca="1">IF(A243&lt;=$B$5,OldData!E244,"")</f>
        <v/>
      </c>
      <c r="AB243" s="319" t="str">
        <f ca="1">IF(A243&lt;=$B$5,OldData!B244,"")</f>
        <v/>
      </c>
      <c r="AD243" s="1">
        <f t="shared" si="29"/>
        <v>238</v>
      </c>
      <c r="AE243" s="308">
        <f ca="1"/>
        <v>0</v>
      </c>
      <c r="AF243" s="141"/>
      <c r="AG243" s="141"/>
      <c r="AH243" s="142"/>
      <c r="AI243" s="66"/>
      <c r="AL243" s="357"/>
      <c r="AM243" s="68"/>
      <c r="AN243" s="68"/>
      <c r="AO243" s="53"/>
      <c r="AP243" s="356"/>
    </row>
    <row r="244" spans="1:42">
      <c r="A244" s="73">
        <f t="shared" si="26"/>
        <v>238</v>
      </c>
      <c r="B244" s="1" t="str">
        <f ca="1">IF(A244&lt;=$B$5,Data!L245,"")</f>
        <v/>
      </c>
      <c r="C244" s="1" t="str">
        <f ca="1">IF(A244&lt;=$B$5,DayInfo!F242,"")</f>
        <v/>
      </c>
      <c r="G244" s="275" t="str">
        <f ca="1">IF(A244&lt;=$B$5, Data!O245,"")</f>
        <v/>
      </c>
      <c r="H244" s="118" t="str">
        <f ca="1">IF(A244&lt;=$B$5,Data!P245,"")</f>
        <v/>
      </c>
      <c r="J244" s="1" t="str">
        <f ca="1">IF(A244&lt;=$B$5,Data!E245,"")</f>
        <v/>
      </c>
      <c r="K244" s="1" t="str">
        <f ca="1">IF(A244&lt;=$B$5,Data!B245,"")</f>
        <v/>
      </c>
      <c r="L244" s="1" t="str">
        <f ca="1">IF(A244&lt;=$B$5,Data!C245,"")</f>
        <v/>
      </c>
      <c r="P244" s="1" t="str">
        <f ca="1">IF(A244&lt;=$P$6,Data!D245,"")</f>
        <v/>
      </c>
      <c r="U244" s="1">
        <f t="shared" si="30"/>
        <v>238</v>
      </c>
      <c r="V244" s="61">
        <f ca="1"/>
        <v>0</v>
      </c>
      <c r="W244" s="119">
        <f t="shared" ca="1" si="25"/>
        <v>0</v>
      </c>
      <c r="X244" s="119"/>
      <c r="Y244" s="314">
        <f t="shared" si="28"/>
        <v>238</v>
      </c>
      <c r="Z244" s="318" t="str">
        <f ca="1">IF(A244&lt;=$B$5, OldData!O245,"")</f>
        <v/>
      </c>
      <c r="AA244" s="318" t="str">
        <f ca="1">IF(A244&lt;=$B$5,OldData!E245,"")</f>
        <v/>
      </c>
      <c r="AB244" s="319" t="str">
        <f ca="1">IF(A244&lt;=$B$5,OldData!B245,"")</f>
        <v/>
      </c>
      <c r="AD244" s="1">
        <f t="shared" si="29"/>
        <v>239</v>
      </c>
      <c r="AE244" s="308">
        <f ca="1"/>
        <v>0</v>
      </c>
      <c r="AF244" s="141"/>
      <c r="AG244" s="141"/>
      <c r="AH244" s="142"/>
      <c r="AI244" s="66"/>
      <c r="AL244" s="357"/>
      <c r="AM244" s="68"/>
      <c r="AN244" s="68"/>
      <c r="AO244" s="53"/>
      <c r="AP244" s="356"/>
    </row>
    <row r="245" spans="1:42">
      <c r="A245" s="73">
        <f t="shared" si="26"/>
        <v>239</v>
      </c>
      <c r="B245" s="1" t="str">
        <f ca="1">IF(A245&lt;=$B$5,Data!L246,"")</f>
        <v/>
      </c>
      <c r="C245" s="1" t="str">
        <f ca="1">IF(A245&lt;=$B$5,DayInfo!F243,"")</f>
        <v/>
      </c>
      <c r="G245" s="275" t="str">
        <f ca="1">IF(A245&lt;=$B$5, Data!O246,"")</f>
        <v/>
      </c>
      <c r="H245" s="118" t="str">
        <f ca="1">IF(A245&lt;=$B$5,Data!P246,"")</f>
        <v/>
      </c>
      <c r="J245" s="1" t="str">
        <f ca="1">IF(A245&lt;=$B$5,Data!E246,"")</f>
        <v/>
      </c>
      <c r="K245" s="1" t="str">
        <f ca="1">IF(A245&lt;=$B$5,Data!B246,"")</f>
        <v/>
      </c>
      <c r="L245" s="1" t="str">
        <f ca="1">IF(A245&lt;=$B$5,Data!C246,"")</f>
        <v/>
      </c>
      <c r="P245" s="1" t="str">
        <f ca="1">IF(A245&lt;=$P$6,Data!D246,"")</f>
        <v/>
      </c>
      <c r="U245" s="1">
        <f t="shared" si="30"/>
        <v>239</v>
      </c>
      <c r="V245" s="61">
        <f ca="1"/>
        <v>0</v>
      </c>
      <c r="W245" s="119">
        <f t="shared" ca="1" si="25"/>
        <v>0</v>
      </c>
      <c r="X245" s="119"/>
      <c r="Y245" s="314">
        <f t="shared" si="28"/>
        <v>239</v>
      </c>
      <c r="Z245" s="318" t="str">
        <f ca="1">IF(A245&lt;=$B$5, OldData!O246,"")</f>
        <v/>
      </c>
      <c r="AA245" s="318" t="str">
        <f ca="1">IF(A245&lt;=$B$5,OldData!E246,"")</f>
        <v/>
      </c>
      <c r="AB245" s="319" t="str">
        <f ca="1">IF(A245&lt;=$B$5,OldData!B246,"")</f>
        <v/>
      </c>
      <c r="AD245" s="1">
        <f t="shared" si="29"/>
        <v>240</v>
      </c>
      <c r="AE245" s="308">
        <f ca="1"/>
        <v>0</v>
      </c>
      <c r="AF245" s="141"/>
      <c r="AG245" s="141"/>
      <c r="AH245" s="142"/>
      <c r="AI245" s="66"/>
      <c r="AL245" s="357"/>
      <c r="AM245" s="68"/>
      <c r="AN245" s="68"/>
      <c r="AO245" s="53"/>
      <c r="AP245" s="356"/>
    </row>
    <row r="246" spans="1:42">
      <c r="A246" s="73">
        <f t="shared" si="26"/>
        <v>240</v>
      </c>
      <c r="B246" s="1" t="str">
        <f ca="1">IF(A246&lt;=$B$5,Data!L247,"")</f>
        <v/>
      </c>
      <c r="C246" s="1" t="str">
        <f ca="1">IF(A246&lt;=$B$5,DayInfo!F244,"")</f>
        <v/>
      </c>
      <c r="G246" s="275" t="str">
        <f ca="1">IF(A246&lt;=$B$5, Data!O247,"")</f>
        <v/>
      </c>
      <c r="H246" s="118" t="str">
        <f ca="1">IF(A246&lt;=$B$5,Data!P247,"")</f>
        <v/>
      </c>
      <c r="J246" s="1" t="str">
        <f ca="1">IF(A246&lt;=$B$5,Data!E247,"")</f>
        <v/>
      </c>
      <c r="K246" s="1" t="str">
        <f ca="1">IF(A246&lt;=$B$5,Data!B247,"")</f>
        <v/>
      </c>
      <c r="L246" s="1" t="str">
        <f ca="1">IF(A246&lt;=$B$5,Data!C247,"")</f>
        <v/>
      </c>
      <c r="P246" s="1" t="str">
        <f ca="1">IF(A246&lt;=$P$6,Data!D247,"")</f>
        <v/>
      </c>
      <c r="U246" s="1">
        <f t="shared" si="30"/>
        <v>240</v>
      </c>
      <c r="V246" s="61">
        <f ca="1"/>
        <v>0</v>
      </c>
      <c r="W246" s="119">
        <f t="shared" ca="1" si="25"/>
        <v>0</v>
      </c>
      <c r="X246" s="119"/>
      <c r="Y246" s="314">
        <f t="shared" si="28"/>
        <v>240</v>
      </c>
      <c r="Z246" s="318" t="str">
        <f ca="1">IF(A246&lt;=$B$5, OldData!O247,"")</f>
        <v/>
      </c>
      <c r="AA246" s="318" t="str">
        <f ca="1">IF(A246&lt;=$B$5,OldData!E247,"")</f>
        <v/>
      </c>
      <c r="AB246" s="319" t="str">
        <f ca="1">IF(A246&lt;=$B$5,OldData!B247,"")</f>
        <v/>
      </c>
      <c r="AD246" s="1">
        <f t="shared" si="29"/>
        <v>241</v>
      </c>
      <c r="AE246" s="308">
        <f ca="1"/>
        <v>0</v>
      </c>
      <c r="AF246" s="141"/>
      <c r="AG246" s="141"/>
      <c r="AH246" s="142"/>
      <c r="AI246" s="66"/>
      <c r="AL246" s="357"/>
      <c r="AM246" s="68"/>
      <c r="AN246" s="68"/>
      <c r="AO246" s="53"/>
      <c r="AP246" s="356"/>
    </row>
    <row r="247" spans="1:42">
      <c r="A247" s="73">
        <f t="shared" si="26"/>
        <v>241</v>
      </c>
      <c r="B247" s="1" t="str">
        <f ca="1">IF(A247&lt;=$B$5,Data!L248,"")</f>
        <v/>
      </c>
      <c r="C247" s="1" t="str">
        <f ca="1">IF(A247&lt;=$B$5,DayInfo!F245,"")</f>
        <v/>
      </c>
      <c r="G247" s="275" t="str">
        <f ca="1">IF(A247&lt;=$B$5, Data!O248,"")</f>
        <v/>
      </c>
      <c r="H247" s="118" t="str">
        <f ca="1">IF(A247&lt;=$B$5,Data!P248,"")</f>
        <v/>
      </c>
      <c r="J247" s="1" t="str">
        <f ca="1">IF(A247&lt;=$B$5,Data!E248,"")</f>
        <v/>
      </c>
      <c r="K247" s="1" t="str">
        <f ca="1">IF(A247&lt;=$B$5,Data!B248,"")</f>
        <v/>
      </c>
      <c r="L247" s="1" t="str">
        <f ca="1">IF(A247&lt;=$B$5,Data!C248,"")</f>
        <v/>
      </c>
      <c r="P247" s="1" t="str">
        <f ca="1">IF(A247&lt;=$P$6,Data!D248,"")</f>
        <v/>
      </c>
      <c r="U247" s="1">
        <f t="shared" si="30"/>
        <v>241</v>
      </c>
      <c r="V247" s="61">
        <f ca="1"/>
        <v>0</v>
      </c>
      <c r="W247" s="119">
        <f t="shared" ca="1" si="25"/>
        <v>0</v>
      </c>
      <c r="X247" s="119"/>
      <c r="Y247" s="314">
        <f t="shared" si="28"/>
        <v>241</v>
      </c>
      <c r="Z247" s="318" t="str">
        <f ca="1">IF(A247&lt;=$B$5, OldData!O248,"")</f>
        <v/>
      </c>
      <c r="AA247" s="318" t="str">
        <f ca="1">IF(A247&lt;=$B$5,OldData!E248,"")</f>
        <v/>
      </c>
      <c r="AB247" s="319" t="str">
        <f ca="1">IF(A247&lt;=$B$5,OldData!B248,"")</f>
        <v/>
      </c>
      <c r="AD247" s="1">
        <f t="shared" si="29"/>
        <v>242</v>
      </c>
      <c r="AE247" s="308">
        <f ca="1"/>
        <v>0</v>
      </c>
      <c r="AF247" s="141"/>
      <c r="AG247" s="141"/>
      <c r="AH247" s="142"/>
      <c r="AI247" s="66"/>
      <c r="AL247" s="357"/>
      <c r="AM247" s="68"/>
      <c r="AN247" s="68"/>
      <c r="AO247" s="53"/>
      <c r="AP247" s="356"/>
    </row>
    <row r="248" spans="1:42">
      <c r="A248" s="73">
        <f t="shared" si="26"/>
        <v>242</v>
      </c>
      <c r="B248" s="1" t="str">
        <f ca="1">IF(A248&lt;=$B$5,Data!L249,"")</f>
        <v/>
      </c>
      <c r="C248" s="1" t="str">
        <f ca="1">IF(A248&lt;=$B$5,DayInfo!F246,"")</f>
        <v/>
      </c>
      <c r="G248" s="275" t="str">
        <f ca="1">IF(A248&lt;=$B$5, Data!O249,"")</f>
        <v/>
      </c>
      <c r="H248" s="118" t="str">
        <f ca="1">IF(A248&lt;=$B$5,Data!P249,"")</f>
        <v/>
      </c>
      <c r="J248" s="1" t="str">
        <f ca="1">IF(A248&lt;=$B$5,Data!E249,"")</f>
        <v/>
      </c>
      <c r="K248" s="1" t="str">
        <f ca="1">IF(A248&lt;=$B$5,Data!B249,"")</f>
        <v/>
      </c>
      <c r="L248" s="1" t="str">
        <f ca="1">IF(A248&lt;=$B$5,Data!C249,"")</f>
        <v/>
      </c>
      <c r="P248" s="1" t="str">
        <f ca="1">IF(A248&lt;=$P$6,Data!D249,"")</f>
        <v/>
      </c>
      <c r="U248" s="1">
        <f t="shared" si="30"/>
        <v>242</v>
      </c>
      <c r="V248" s="61">
        <f ca="1"/>
        <v>0</v>
      </c>
      <c r="W248" s="119">
        <f t="shared" ca="1" si="25"/>
        <v>0</v>
      </c>
      <c r="X248" s="119"/>
      <c r="Y248" s="314">
        <f t="shared" si="28"/>
        <v>242</v>
      </c>
      <c r="Z248" s="318" t="str">
        <f ca="1">IF(A248&lt;=$B$5, OldData!O249,"")</f>
        <v/>
      </c>
      <c r="AA248" s="318" t="str">
        <f ca="1">IF(A248&lt;=$B$5,OldData!E249,"")</f>
        <v/>
      </c>
      <c r="AB248" s="319" t="str">
        <f ca="1">IF(A248&lt;=$B$5,OldData!B249,"")</f>
        <v/>
      </c>
      <c r="AD248" s="1">
        <f t="shared" si="29"/>
        <v>243</v>
      </c>
      <c r="AE248" s="308">
        <f ca="1"/>
        <v>0</v>
      </c>
      <c r="AF248" s="141"/>
      <c r="AG248" s="141"/>
      <c r="AH248" s="142"/>
      <c r="AI248" s="66"/>
      <c r="AL248" s="357"/>
      <c r="AM248" s="68"/>
      <c r="AN248" s="68"/>
      <c r="AO248" s="53"/>
      <c r="AP248" s="356"/>
    </row>
    <row r="249" spans="1:42">
      <c r="A249" s="73">
        <f t="shared" si="26"/>
        <v>243</v>
      </c>
      <c r="B249" s="1" t="str">
        <f ca="1">IF(A249&lt;=$B$5,Data!L250,"")</f>
        <v/>
      </c>
      <c r="C249" s="1" t="str">
        <f ca="1">IF(A249&lt;=$B$5,DayInfo!F247,"")</f>
        <v/>
      </c>
      <c r="G249" s="275" t="str">
        <f ca="1">IF(A249&lt;=$B$5, Data!O250,"")</f>
        <v/>
      </c>
      <c r="H249" s="118" t="str">
        <f ca="1">IF(A249&lt;=$B$5,Data!P250,"")</f>
        <v/>
      </c>
      <c r="J249" s="1" t="str">
        <f ca="1">IF(A249&lt;=$B$5,Data!E250,"")</f>
        <v/>
      </c>
      <c r="K249" s="1" t="str">
        <f ca="1">IF(A249&lt;=$B$5,Data!B250,"")</f>
        <v/>
      </c>
      <c r="L249" s="1" t="str">
        <f ca="1">IF(A249&lt;=$B$5,Data!C250,"")</f>
        <v/>
      </c>
      <c r="P249" s="1" t="str">
        <f ca="1">IF(A249&lt;=$P$6,Data!D250,"")</f>
        <v/>
      </c>
      <c r="U249" s="1">
        <f t="shared" si="30"/>
        <v>243</v>
      </c>
      <c r="V249" s="61">
        <f ca="1"/>
        <v>0</v>
      </c>
      <c r="W249" s="119">
        <f t="shared" ca="1" si="25"/>
        <v>0</v>
      </c>
      <c r="X249" s="119"/>
      <c r="Y249" s="314">
        <f t="shared" si="28"/>
        <v>243</v>
      </c>
      <c r="Z249" s="318" t="str">
        <f ca="1">IF(A249&lt;=$B$5, OldData!O250,"")</f>
        <v/>
      </c>
      <c r="AA249" s="318" t="str">
        <f ca="1">IF(A249&lt;=$B$5,OldData!E250,"")</f>
        <v/>
      </c>
      <c r="AB249" s="319" t="str">
        <f ca="1">IF(A249&lt;=$B$5,OldData!B250,"")</f>
        <v/>
      </c>
      <c r="AD249" s="1">
        <f t="shared" si="29"/>
        <v>244</v>
      </c>
      <c r="AE249" s="308">
        <f ca="1"/>
        <v>0</v>
      </c>
      <c r="AF249" s="141"/>
      <c r="AG249" s="141"/>
      <c r="AH249" s="142"/>
      <c r="AI249" s="66"/>
      <c r="AL249" s="357"/>
      <c r="AM249" s="68"/>
      <c r="AN249" s="68"/>
      <c r="AO249" s="53"/>
      <c r="AP249" s="356"/>
    </row>
    <row r="250" spans="1:42">
      <c r="A250" s="73">
        <f t="shared" si="26"/>
        <v>244</v>
      </c>
      <c r="B250" s="1" t="str">
        <f ca="1">IF(A250&lt;=$B$5,Data!L251,"")</f>
        <v/>
      </c>
      <c r="C250" s="1" t="str">
        <f ca="1">IF(A250&lt;=$B$5,DayInfo!F248,"")</f>
        <v/>
      </c>
      <c r="G250" s="275" t="str">
        <f ca="1">IF(A250&lt;=$B$5, Data!O251,"")</f>
        <v/>
      </c>
      <c r="H250" s="118" t="str">
        <f ca="1">IF(A250&lt;=$B$5,Data!P251,"")</f>
        <v/>
      </c>
      <c r="J250" s="1" t="str">
        <f ca="1">IF(A250&lt;=$B$5,Data!E251,"")</f>
        <v/>
      </c>
      <c r="K250" s="1" t="str">
        <f ca="1">IF(A250&lt;=$B$5,Data!B251,"")</f>
        <v/>
      </c>
      <c r="L250" s="1" t="str">
        <f ca="1">IF(A250&lt;=$B$5,Data!C251,"")</f>
        <v/>
      </c>
      <c r="P250" s="1" t="str">
        <f ca="1">IF(A250&lt;=$P$6,Data!D251,"")</f>
        <v/>
      </c>
      <c r="U250" s="1">
        <f t="shared" si="30"/>
        <v>244</v>
      </c>
      <c r="V250" s="61">
        <f ca="1"/>
        <v>0</v>
      </c>
      <c r="W250" s="119">
        <f t="shared" ca="1" si="25"/>
        <v>0</v>
      </c>
      <c r="X250" s="119"/>
      <c r="Y250" s="314">
        <f t="shared" si="28"/>
        <v>244</v>
      </c>
      <c r="Z250" s="318" t="str">
        <f ca="1">IF(A250&lt;=$B$5, OldData!O251,"")</f>
        <v/>
      </c>
      <c r="AA250" s="318" t="str">
        <f ca="1">IF(A250&lt;=$B$5,OldData!E251,"")</f>
        <v/>
      </c>
      <c r="AB250" s="319" t="str">
        <f ca="1">IF(A250&lt;=$B$5,OldData!B251,"")</f>
        <v/>
      </c>
      <c r="AD250" s="1">
        <f t="shared" si="29"/>
        <v>245</v>
      </c>
      <c r="AE250" s="308">
        <f ca="1"/>
        <v>0</v>
      </c>
      <c r="AF250" s="141"/>
      <c r="AG250" s="141"/>
      <c r="AH250" s="142"/>
      <c r="AI250" s="66"/>
      <c r="AL250" s="357"/>
      <c r="AM250" s="68"/>
      <c r="AN250" s="68"/>
      <c r="AO250" s="53"/>
      <c r="AP250" s="356"/>
    </row>
    <row r="251" spans="1:42">
      <c r="A251" s="73">
        <f t="shared" si="26"/>
        <v>245</v>
      </c>
      <c r="B251" s="1" t="str">
        <f ca="1">IF(A251&lt;=$B$5,Data!L252,"")</f>
        <v/>
      </c>
      <c r="C251" s="1" t="str">
        <f ca="1">IF(A251&lt;=$B$5,DayInfo!F249,"")</f>
        <v/>
      </c>
      <c r="G251" s="275" t="str">
        <f ca="1">IF(A251&lt;=$B$5, Data!O252,"")</f>
        <v/>
      </c>
      <c r="H251" s="118" t="str">
        <f ca="1">IF(A251&lt;=$B$5,Data!P252,"")</f>
        <v/>
      </c>
      <c r="J251" s="1" t="str">
        <f ca="1">IF(A251&lt;=$B$5,Data!E252,"")</f>
        <v/>
      </c>
      <c r="K251" s="1" t="str">
        <f ca="1">IF(A251&lt;=$B$5,Data!B252,"")</f>
        <v/>
      </c>
      <c r="L251" s="1" t="str">
        <f ca="1">IF(A251&lt;=$B$5,Data!C252,"")</f>
        <v/>
      </c>
      <c r="P251" s="1" t="str">
        <f ca="1">IF(A251&lt;=$P$6,Data!D252,"")</f>
        <v/>
      </c>
      <c r="U251" s="1">
        <f t="shared" si="30"/>
        <v>245</v>
      </c>
      <c r="V251" s="61">
        <f ca="1"/>
        <v>0</v>
      </c>
      <c r="W251" s="119">
        <f t="shared" ca="1" si="25"/>
        <v>0</v>
      </c>
      <c r="X251" s="119"/>
      <c r="Y251" s="314">
        <f t="shared" si="28"/>
        <v>245</v>
      </c>
      <c r="Z251" s="318" t="str">
        <f ca="1">IF(A251&lt;=$B$5, OldData!O252,"")</f>
        <v/>
      </c>
      <c r="AA251" s="318" t="str">
        <f ca="1">IF(A251&lt;=$B$5,OldData!E252,"")</f>
        <v/>
      </c>
      <c r="AB251" s="319" t="str">
        <f ca="1">IF(A251&lt;=$B$5,OldData!B252,"")</f>
        <v/>
      </c>
      <c r="AD251" s="1">
        <f t="shared" si="29"/>
        <v>246</v>
      </c>
      <c r="AE251" s="308">
        <f ca="1"/>
        <v>0</v>
      </c>
      <c r="AF251" s="141"/>
      <c r="AG251" s="141"/>
      <c r="AH251" s="142"/>
      <c r="AI251" s="66"/>
      <c r="AL251" s="357"/>
      <c r="AM251" s="68"/>
      <c r="AN251" s="68"/>
      <c r="AO251" s="53"/>
      <c r="AP251" s="356"/>
    </row>
    <row r="252" spans="1:42">
      <c r="A252" s="73">
        <f t="shared" si="26"/>
        <v>246</v>
      </c>
      <c r="B252" s="1" t="str">
        <f ca="1">IF(A252&lt;=$B$5,Data!L253,"")</f>
        <v/>
      </c>
      <c r="C252" s="1" t="str">
        <f ca="1">IF(A252&lt;=$B$5,DayInfo!F250,"")</f>
        <v/>
      </c>
      <c r="G252" s="275" t="str">
        <f ca="1">IF(A252&lt;=$B$5, Data!O253,"")</f>
        <v/>
      </c>
      <c r="H252" s="118" t="str">
        <f ca="1">IF(A252&lt;=$B$5,Data!P253,"")</f>
        <v/>
      </c>
      <c r="J252" s="1" t="str">
        <f ca="1">IF(A252&lt;=$B$5,Data!E253,"")</f>
        <v/>
      </c>
      <c r="K252" s="1" t="str">
        <f ca="1">IF(A252&lt;=$B$5,Data!B253,"")</f>
        <v/>
      </c>
      <c r="L252" s="1" t="str">
        <f ca="1">IF(A252&lt;=$B$5,Data!C253,"")</f>
        <v/>
      </c>
      <c r="P252" s="1" t="str">
        <f ca="1">IF(A252&lt;=$P$6,Data!D253,"")</f>
        <v/>
      </c>
      <c r="U252" s="1">
        <f t="shared" si="30"/>
        <v>246</v>
      </c>
      <c r="V252" s="61">
        <f ca="1"/>
        <v>0</v>
      </c>
      <c r="W252" s="119">
        <f t="shared" ca="1" si="25"/>
        <v>0</v>
      </c>
      <c r="X252" s="119"/>
      <c r="Y252" s="314">
        <f t="shared" si="28"/>
        <v>246</v>
      </c>
      <c r="Z252" s="318" t="str">
        <f ca="1">IF(A252&lt;=$B$5, OldData!O253,"")</f>
        <v/>
      </c>
      <c r="AA252" s="318" t="str">
        <f ca="1">IF(A252&lt;=$B$5,OldData!E253,"")</f>
        <v/>
      </c>
      <c r="AB252" s="319" t="str">
        <f ca="1">IF(A252&lt;=$B$5,OldData!B253,"")</f>
        <v/>
      </c>
      <c r="AD252" s="1">
        <f t="shared" si="29"/>
        <v>247</v>
      </c>
      <c r="AE252" s="308">
        <f ca="1"/>
        <v>0</v>
      </c>
      <c r="AF252" s="141"/>
      <c r="AG252" s="141"/>
      <c r="AH252" s="142"/>
      <c r="AI252" s="66"/>
      <c r="AL252" s="357"/>
      <c r="AM252" s="68"/>
      <c r="AN252" s="68"/>
      <c r="AO252" s="53"/>
      <c r="AP252" s="356"/>
    </row>
    <row r="253" spans="1:42">
      <c r="A253" s="73">
        <f t="shared" si="26"/>
        <v>247</v>
      </c>
      <c r="B253" s="1" t="str">
        <f ca="1">IF(A253&lt;=$B$5,Data!L254,"")</f>
        <v/>
      </c>
      <c r="C253" s="1" t="str">
        <f ca="1">IF(A253&lt;=$B$5,DayInfo!F251,"")</f>
        <v/>
      </c>
      <c r="G253" s="275" t="str">
        <f ca="1">IF(A253&lt;=$B$5, Data!O254,"")</f>
        <v/>
      </c>
      <c r="H253" s="118" t="str">
        <f ca="1">IF(A253&lt;=$B$5,Data!P254,"")</f>
        <v/>
      </c>
      <c r="J253" s="1" t="str">
        <f ca="1">IF(A253&lt;=$B$5,Data!E254,"")</f>
        <v/>
      </c>
      <c r="K253" s="1" t="str">
        <f ca="1">IF(A253&lt;=$B$5,Data!B254,"")</f>
        <v/>
      </c>
      <c r="L253" s="1" t="str">
        <f ca="1">IF(A253&lt;=$B$5,Data!C254,"")</f>
        <v/>
      </c>
      <c r="P253" s="1" t="str">
        <f ca="1">IF(A253&lt;=$P$6,Data!D254,"")</f>
        <v/>
      </c>
      <c r="U253" s="1">
        <f t="shared" si="30"/>
        <v>247</v>
      </c>
      <c r="V253" s="61">
        <f ca="1"/>
        <v>0</v>
      </c>
      <c r="W253" s="119">
        <f t="shared" ca="1" si="25"/>
        <v>0</v>
      </c>
      <c r="X253" s="119"/>
      <c r="Y253" s="314">
        <f t="shared" si="28"/>
        <v>247</v>
      </c>
      <c r="Z253" s="318" t="str">
        <f ca="1">IF(A253&lt;=$B$5, OldData!O254,"")</f>
        <v/>
      </c>
      <c r="AA253" s="318" t="str">
        <f ca="1">IF(A253&lt;=$B$5,OldData!E254,"")</f>
        <v/>
      </c>
      <c r="AB253" s="319" t="str">
        <f ca="1">IF(A253&lt;=$B$5,OldData!B254,"")</f>
        <v/>
      </c>
      <c r="AD253" s="1">
        <f t="shared" si="29"/>
        <v>248</v>
      </c>
      <c r="AE253" s="308">
        <f ca="1"/>
        <v>0</v>
      </c>
      <c r="AF253" s="141"/>
      <c r="AG253" s="141"/>
      <c r="AH253" s="142"/>
      <c r="AI253" s="66"/>
      <c r="AL253" s="357"/>
      <c r="AM253" s="68"/>
      <c r="AN253" s="68"/>
      <c r="AO253" s="53"/>
      <c r="AP253" s="356"/>
    </row>
    <row r="254" spans="1:42">
      <c r="A254" s="73">
        <f t="shared" si="26"/>
        <v>248</v>
      </c>
      <c r="B254" s="1" t="str">
        <f ca="1">IF(A254&lt;=$B$5,Data!L255,"")</f>
        <v/>
      </c>
      <c r="C254" s="1" t="str">
        <f ca="1">IF(A254&lt;=$B$5,DayInfo!F252,"")</f>
        <v/>
      </c>
      <c r="G254" s="275" t="str">
        <f ca="1">IF(A254&lt;=$B$5, Data!O255,"")</f>
        <v/>
      </c>
      <c r="H254" s="118" t="str">
        <f ca="1">IF(A254&lt;=$B$5,Data!P255,"")</f>
        <v/>
      </c>
      <c r="J254" s="1" t="str">
        <f ca="1">IF(A254&lt;=$B$5,Data!E255,"")</f>
        <v/>
      </c>
      <c r="K254" s="1" t="str">
        <f ca="1">IF(A254&lt;=$B$5,Data!B255,"")</f>
        <v/>
      </c>
      <c r="L254" s="1" t="str">
        <f ca="1">IF(A254&lt;=$B$5,Data!C255,"")</f>
        <v/>
      </c>
      <c r="P254" s="1" t="str">
        <f ca="1">IF(A254&lt;=$P$6,Data!D255,"")</f>
        <v/>
      </c>
      <c r="U254" s="1">
        <f t="shared" si="30"/>
        <v>248</v>
      </c>
      <c r="V254" s="61">
        <f ca="1"/>
        <v>0</v>
      </c>
      <c r="W254" s="119">
        <f t="shared" ca="1" si="25"/>
        <v>0</v>
      </c>
      <c r="X254" s="119"/>
      <c r="Y254" s="314">
        <f t="shared" si="28"/>
        <v>248</v>
      </c>
      <c r="Z254" s="318" t="str">
        <f ca="1">IF(A254&lt;=$B$5, OldData!O255,"")</f>
        <v/>
      </c>
      <c r="AA254" s="318" t="str">
        <f ca="1">IF(A254&lt;=$B$5,OldData!E255,"")</f>
        <v/>
      </c>
      <c r="AB254" s="319" t="str">
        <f ca="1">IF(A254&lt;=$B$5,OldData!B255,"")</f>
        <v/>
      </c>
      <c r="AD254" s="1">
        <f t="shared" si="29"/>
        <v>249</v>
      </c>
      <c r="AE254" s="308">
        <f ca="1"/>
        <v>0</v>
      </c>
      <c r="AF254" s="141"/>
      <c r="AG254" s="141"/>
      <c r="AH254" s="142"/>
      <c r="AI254" s="66"/>
      <c r="AL254" s="357"/>
      <c r="AM254" s="68"/>
      <c r="AN254" s="68"/>
      <c r="AO254" s="53"/>
      <c r="AP254" s="356"/>
    </row>
    <row r="255" spans="1:42">
      <c r="A255" s="73">
        <f t="shared" si="26"/>
        <v>249</v>
      </c>
      <c r="B255" s="1" t="str">
        <f ca="1">IF(A255&lt;=$B$5,Data!L256,"")</f>
        <v/>
      </c>
      <c r="C255" s="1" t="str">
        <f ca="1">IF(A255&lt;=$B$5,DayInfo!F253,"")</f>
        <v/>
      </c>
      <c r="G255" s="275" t="str">
        <f ca="1">IF(A255&lt;=$B$5, Data!O256,"")</f>
        <v/>
      </c>
      <c r="H255" s="118" t="str">
        <f ca="1">IF(A255&lt;=$B$5,Data!P256,"")</f>
        <v/>
      </c>
      <c r="J255" s="1" t="str">
        <f ca="1">IF(A255&lt;=$B$5,Data!E256,"")</f>
        <v/>
      </c>
      <c r="K255" s="1" t="str">
        <f ca="1">IF(A255&lt;=$B$5,Data!B256,"")</f>
        <v/>
      </c>
      <c r="L255" s="1" t="str">
        <f ca="1">IF(A255&lt;=$B$5,Data!C256,"")</f>
        <v/>
      </c>
      <c r="P255" s="1" t="str">
        <f ca="1">IF(A255&lt;=$P$6,Data!D256,"")</f>
        <v/>
      </c>
      <c r="U255" s="1">
        <f t="shared" si="30"/>
        <v>249</v>
      </c>
      <c r="V255" s="61">
        <f ca="1"/>
        <v>0</v>
      </c>
      <c r="W255" s="119">
        <f t="shared" ca="1" si="25"/>
        <v>0</v>
      </c>
      <c r="X255" s="119"/>
      <c r="Y255" s="314">
        <f t="shared" si="28"/>
        <v>249</v>
      </c>
      <c r="Z255" s="318" t="str">
        <f ca="1">IF(A255&lt;=$B$5, OldData!O256,"")</f>
        <v/>
      </c>
      <c r="AA255" s="318" t="str">
        <f ca="1">IF(A255&lt;=$B$5,OldData!E256,"")</f>
        <v/>
      </c>
      <c r="AB255" s="319" t="str">
        <f ca="1">IF(A255&lt;=$B$5,OldData!B256,"")</f>
        <v/>
      </c>
      <c r="AD255" s="1">
        <f t="shared" si="29"/>
        <v>250</v>
      </c>
      <c r="AE255" s="308">
        <f ca="1"/>
        <v>0</v>
      </c>
      <c r="AF255" s="141"/>
      <c r="AG255" s="141"/>
      <c r="AH255" s="142"/>
      <c r="AI255" s="66"/>
      <c r="AL255" s="357"/>
      <c r="AM255" s="68"/>
      <c r="AN255" s="68"/>
      <c r="AO255" s="53"/>
      <c r="AP255" s="356"/>
    </row>
    <row r="256" spans="1:42">
      <c r="A256" s="73">
        <f t="shared" si="26"/>
        <v>250</v>
      </c>
      <c r="B256" s="1" t="str">
        <f ca="1">IF(A256&lt;=$B$5,Data!L257,"")</f>
        <v/>
      </c>
      <c r="C256" s="1" t="str">
        <f ca="1">IF(A256&lt;=$B$5,DayInfo!F254,"")</f>
        <v/>
      </c>
      <c r="G256" s="275" t="str">
        <f ca="1">IF(A256&lt;=$B$5, Data!O257,"")</f>
        <v/>
      </c>
      <c r="H256" s="118" t="str">
        <f ca="1">IF(A256&lt;=$B$5,Data!P257,"")</f>
        <v/>
      </c>
      <c r="J256" s="1" t="str">
        <f ca="1">IF(A256&lt;=$B$5,Data!E257,"")</f>
        <v/>
      </c>
      <c r="K256" s="1" t="str">
        <f ca="1">IF(A256&lt;=$B$5,Data!B257,"")</f>
        <v/>
      </c>
      <c r="L256" s="1" t="str">
        <f ca="1">IF(A256&lt;=$B$5,Data!C257,"")</f>
        <v/>
      </c>
      <c r="P256" s="1" t="str">
        <f ca="1">IF(A256&lt;=$P$6,Data!D257,"")</f>
        <v/>
      </c>
      <c r="U256" s="1">
        <f t="shared" si="30"/>
        <v>250</v>
      </c>
      <c r="V256" s="61">
        <f ca="1"/>
        <v>0</v>
      </c>
      <c r="W256" s="119">
        <f t="shared" ca="1" si="25"/>
        <v>0</v>
      </c>
      <c r="X256" s="119"/>
      <c r="Y256" s="314">
        <f t="shared" si="28"/>
        <v>250</v>
      </c>
      <c r="Z256" s="318" t="str">
        <f ca="1">IF(A256&lt;=$B$5, OldData!O257,"")</f>
        <v/>
      </c>
      <c r="AA256" s="318" t="str">
        <f ca="1">IF(A256&lt;=$B$5,OldData!E257,"")</f>
        <v/>
      </c>
      <c r="AB256" s="319" t="str">
        <f ca="1">IF(A256&lt;=$B$5,OldData!B257,"")</f>
        <v/>
      </c>
      <c r="AD256" s="1">
        <f t="shared" si="29"/>
        <v>251</v>
      </c>
      <c r="AE256" s="308">
        <f ca="1"/>
        <v>0</v>
      </c>
      <c r="AF256" s="141"/>
      <c r="AG256" s="141"/>
      <c r="AH256" s="142"/>
      <c r="AI256" s="66"/>
      <c r="AL256" s="357"/>
      <c r="AM256" s="68"/>
      <c r="AN256" s="68"/>
      <c r="AO256" s="53"/>
      <c r="AP256" s="356"/>
    </row>
    <row r="257" spans="1:42">
      <c r="A257" s="73">
        <f t="shared" si="26"/>
        <v>251</v>
      </c>
      <c r="B257" s="1" t="str">
        <f ca="1">IF(A257&lt;=$B$5,Data!L258,"")</f>
        <v/>
      </c>
      <c r="C257" s="1" t="str">
        <f ca="1">IF(A257&lt;=$B$5,DayInfo!F255,"")</f>
        <v/>
      </c>
      <c r="G257" s="275" t="str">
        <f ca="1">IF(A257&lt;=$B$5, Data!O258,"")</f>
        <v/>
      </c>
      <c r="H257" s="118" t="str">
        <f ca="1">IF(A257&lt;=$B$5,Data!P258,"")</f>
        <v/>
      </c>
      <c r="J257" s="1" t="str">
        <f ca="1">IF(A257&lt;=$B$5,Data!E258,"")</f>
        <v/>
      </c>
      <c r="K257" s="1" t="str">
        <f ca="1">IF(A257&lt;=$B$5,Data!B258,"")</f>
        <v/>
      </c>
      <c r="L257" s="1" t="str">
        <f ca="1">IF(A257&lt;=$B$5,Data!C258,"")</f>
        <v/>
      </c>
      <c r="P257" s="1" t="str">
        <f ca="1">IF(A257&lt;=$P$6,Data!D258,"")</f>
        <v/>
      </c>
      <c r="U257" s="1">
        <f t="shared" si="30"/>
        <v>251</v>
      </c>
      <c r="V257" s="61">
        <f ca="1"/>
        <v>0</v>
      </c>
      <c r="W257" s="119">
        <f t="shared" ca="1" si="25"/>
        <v>0</v>
      </c>
      <c r="X257" s="119"/>
      <c r="Y257" s="314">
        <f t="shared" si="28"/>
        <v>251</v>
      </c>
      <c r="Z257" s="318" t="str">
        <f ca="1">IF(A257&lt;=$B$5, OldData!O258,"")</f>
        <v/>
      </c>
      <c r="AA257" s="318" t="str">
        <f ca="1">IF(A257&lt;=$B$5,OldData!E258,"")</f>
        <v/>
      </c>
      <c r="AB257" s="319" t="str">
        <f ca="1">IF(A257&lt;=$B$5,OldData!B258,"")</f>
        <v/>
      </c>
      <c r="AD257" s="1">
        <f t="shared" si="29"/>
        <v>252</v>
      </c>
      <c r="AE257" s="308">
        <f ca="1"/>
        <v>0</v>
      </c>
      <c r="AF257" s="141"/>
      <c r="AG257" s="141"/>
      <c r="AH257" s="142"/>
      <c r="AI257" s="66"/>
      <c r="AL257" s="357"/>
      <c r="AM257" s="68"/>
      <c r="AN257" s="68"/>
      <c r="AO257" s="53"/>
      <c r="AP257" s="356"/>
    </row>
    <row r="258" spans="1:42">
      <c r="A258" s="73">
        <f t="shared" si="26"/>
        <v>252</v>
      </c>
      <c r="B258" s="1" t="str">
        <f ca="1">IF(A258&lt;=$B$5,Data!L259,"")</f>
        <v/>
      </c>
      <c r="C258" s="1" t="str">
        <f ca="1">IF(A258&lt;=$B$5,DayInfo!F256,"")</f>
        <v/>
      </c>
      <c r="G258" s="275" t="str">
        <f ca="1">IF(A258&lt;=$B$5, Data!O259,"")</f>
        <v/>
      </c>
      <c r="H258" s="118" t="str">
        <f ca="1">IF(A258&lt;=$B$5,Data!P259,"")</f>
        <v/>
      </c>
      <c r="J258" s="1" t="str">
        <f ca="1">IF(A258&lt;=$B$5,Data!E259,"")</f>
        <v/>
      </c>
      <c r="K258" s="1" t="str">
        <f ca="1">IF(A258&lt;=$B$5,Data!B259,"")</f>
        <v/>
      </c>
      <c r="L258" s="1" t="str">
        <f ca="1">IF(A258&lt;=$B$5,Data!C259,"")</f>
        <v/>
      </c>
      <c r="P258" s="1" t="str">
        <f ca="1">IF(A258&lt;=$P$6,Data!D259,"")</f>
        <v/>
      </c>
      <c r="U258" s="1">
        <f t="shared" si="30"/>
        <v>252</v>
      </c>
      <c r="V258" s="61">
        <f ca="1"/>
        <v>0</v>
      </c>
      <c r="W258" s="119">
        <f t="shared" ca="1" si="25"/>
        <v>0</v>
      </c>
      <c r="X258" s="119"/>
      <c r="Y258" s="314">
        <f t="shared" si="28"/>
        <v>252</v>
      </c>
      <c r="Z258" s="318" t="str">
        <f ca="1">IF(A258&lt;=$B$5, OldData!O259,"")</f>
        <v/>
      </c>
      <c r="AA258" s="318" t="str">
        <f ca="1">IF(A258&lt;=$B$5,OldData!E259,"")</f>
        <v/>
      </c>
      <c r="AB258" s="319" t="str">
        <f ca="1">IF(A258&lt;=$B$5,OldData!B259,"")</f>
        <v/>
      </c>
      <c r="AD258" s="1">
        <f t="shared" si="29"/>
        <v>253</v>
      </c>
      <c r="AE258" s="308">
        <f ca="1"/>
        <v>0</v>
      </c>
      <c r="AF258" s="141"/>
      <c r="AG258" s="141"/>
      <c r="AH258" s="142"/>
      <c r="AI258" s="66"/>
      <c r="AL258" s="357"/>
      <c r="AM258" s="68"/>
      <c r="AN258" s="68"/>
      <c r="AO258" s="53"/>
      <c r="AP258" s="356"/>
    </row>
    <row r="259" spans="1:42">
      <c r="A259" s="73">
        <f t="shared" si="26"/>
        <v>253</v>
      </c>
      <c r="B259" s="1" t="str">
        <f ca="1">IF(A259&lt;=$B$5,Data!L260,"")</f>
        <v/>
      </c>
      <c r="C259" s="1" t="str">
        <f ca="1">IF(A259&lt;=$B$5,DayInfo!F257,"")</f>
        <v/>
      </c>
      <c r="G259" s="275" t="str">
        <f ca="1">IF(A259&lt;=$B$5, Data!O260,"")</f>
        <v/>
      </c>
      <c r="H259" s="118" t="str">
        <f ca="1">IF(A259&lt;=$B$5,Data!P260,"")</f>
        <v/>
      </c>
      <c r="J259" s="1" t="str">
        <f ca="1">IF(A259&lt;=$B$5,Data!E260,"")</f>
        <v/>
      </c>
      <c r="K259" s="1" t="str">
        <f ca="1">IF(A259&lt;=$B$5,Data!B260,"")</f>
        <v/>
      </c>
      <c r="L259" s="1" t="str">
        <f ca="1">IF(A259&lt;=$B$5,Data!C260,"")</f>
        <v/>
      </c>
      <c r="P259" s="1" t="str">
        <f ca="1">IF(A259&lt;=$P$6,Data!D260,"")</f>
        <v/>
      </c>
      <c r="U259" s="1">
        <f t="shared" si="30"/>
        <v>253</v>
      </c>
      <c r="V259" s="61">
        <f ca="1"/>
        <v>0</v>
      </c>
      <c r="W259" s="119">
        <f t="shared" ca="1" si="25"/>
        <v>0</v>
      </c>
      <c r="X259" s="119"/>
      <c r="Y259" s="314">
        <f t="shared" si="28"/>
        <v>253</v>
      </c>
      <c r="Z259" s="318" t="str">
        <f ca="1">IF(A259&lt;=$B$5, OldData!O260,"")</f>
        <v/>
      </c>
      <c r="AA259" s="318" t="str">
        <f ca="1">IF(A259&lt;=$B$5,OldData!E260,"")</f>
        <v/>
      </c>
      <c r="AB259" s="319" t="str">
        <f ca="1">IF(A259&lt;=$B$5,OldData!B260,"")</f>
        <v/>
      </c>
      <c r="AD259" s="1">
        <f t="shared" si="29"/>
        <v>254</v>
      </c>
      <c r="AE259" s="308">
        <f ca="1"/>
        <v>0</v>
      </c>
      <c r="AF259" s="141"/>
      <c r="AG259" s="141"/>
      <c r="AH259" s="142"/>
      <c r="AI259" s="66"/>
      <c r="AL259" s="357"/>
      <c r="AM259" s="68"/>
      <c r="AN259" s="68"/>
      <c r="AO259" s="53"/>
      <c r="AP259" s="356"/>
    </row>
    <row r="260" spans="1:42">
      <c r="A260" s="73">
        <f t="shared" si="26"/>
        <v>254</v>
      </c>
      <c r="B260" s="1" t="str">
        <f ca="1">IF(A260&lt;=$B$5,Data!L261,"")</f>
        <v/>
      </c>
      <c r="C260" s="1" t="str">
        <f ca="1">IF(A260&lt;=$B$5,DayInfo!F258,"")</f>
        <v/>
      </c>
      <c r="G260" s="275" t="str">
        <f ca="1">IF(A260&lt;=$B$5, Data!O261,"")</f>
        <v/>
      </c>
      <c r="H260" s="118" t="str">
        <f ca="1">IF(A260&lt;=$B$5,Data!P261,"")</f>
        <v/>
      </c>
      <c r="J260" s="1" t="str">
        <f ca="1">IF(A260&lt;=$B$5,Data!E261,"")</f>
        <v/>
      </c>
      <c r="K260" s="1" t="str">
        <f ca="1">IF(A260&lt;=$B$5,Data!B261,"")</f>
        <v/>
      </c>
      <c r="L260" s="1" t="str">
        <f ca="1">IF(A260&lt;=$B$5,Data!C261,"")</f>
        <v/>
      </c>
      <c r="P260" s="1" t="str">
        <f ca="1">IF(A260&lt;=$P$6,Data!D261,"")</f>
        <v/>
      </c>
      <c r="U260" s="1">
        <f t="shared" si="30"/>
        <v>254</v>
      </c>
      <c r="V260" s="61">
        <f ca="1"/>
        <v>0</v>
      </c>
      <c r="W260" s="119">
        <f t="shared" ca="1" si="25"/>
        <v>0</v>
      </c>
      <c r="X260" s="119"/>
      <c r="Y260" s="314">
        <f t="shared" si="28"/>
        <v>254</v>
      </c>
      <c r="Z260" s="318" t="str">
        <f ca="1">IF(A260&lt;=$B$5, OldData!O261,"")</f>
        <v/>
      </c>
      <c r="AA260" s="318" t="str">
        <f ca="1">IF(A260&lt;=$B$5,OldData!E261,"")</f>
        <v/>
      </c>
      <c r="AB260" s="319" t="str">
        <f ca="1">IF(A260&lt;=$B$5,OldData!B261,"")</f>
        <v/>
      </c>
      <c r="AD260" s="1">
        <f t="shared" si="29"/>
        <v>255</v>
      </c>
      <c r="AE260" s="308">
        <f ca="1"/>
        <v>0</v>
      </c>
      <c r="AF260" s="141"/>
      <c r="AG260" s="141"/>
      <c r="AH260" s="142"/>
      <c r="AI260" s="66"/>
      <c r="AL260" s="357"/>
      <c r="AM260" s="68"/>
      <c r="AN260" s="68"/>
      <c r="AO260" s="53"/>
      <c r="AP260" s="356"/>
    </row>
    <row r="261" spans="1:42">
      <c r="A261" s="73">
        <f t="shared" si="26"/>
        <v>255</v>
      </c>
      <c r="B261" s="1" t="str">
        <f ca="1">IF(A261&lt;=$B$5,Data!L262,"")</f>
        <v/>
      </c>
      <c r="C261" s="1" t="str">
        <f ca="1">IF(A261&lt;=$B$5,DayInfo!F259,"")</f>
        <v/>
      </c>
      <c r="G261" s="275" t="str">
        <f ca="1">IF(A261&lt;=$B$5, Data!O262,"")</f>
        <v/>
      </c>
      <c r="H261" s="118" t="str">
        <f ca="1">IF(A261&lt;=$B$5,Data!P262,"")</f>
        <v/>
      </c>
      <c r="J261" s="1" t="str">
        <f ca="1">IF(A261&lt;=$B$5,Data!E262,"")</f>
        <v/>
      </c>
      <c r="K261" s="1" t="str">
        <f ca="1">IF(A261&lt;=$B$5,Data!B262,"")</f>
        <v/>
      </c>
      <c r="L261" s="1" t="str">
        <f ca="1">IF(A261&lt;=$B$5,Data!C262,"")</f>
        <v/>
      </c>
      <c r="P261" s="1" t="str">
        <f ca="1">IF(A261&lt;=$P$6,Data!D262,"")</f>
        <v/>
      </c>
      <c r="U261" s="1">
        <f t="shared" si="30"/>
        <v>255</v>
      </c>
      <c r="V261" s="61">
        <f ca="1"/>
        <v>0</v>
      </c>
      <c r="W261" s="119">
        <f t="shared" ca="1" si="25"/>
        <v>0</v>
      </c>
      <c r="X261" s="119"/>
      <c r="Y261" s="314">
        <f t="shared" si="28"/>
        <v>255</v>
      </c>
      <c r="Z261" s="318" t="str">
        <f ca="1">IF(A261&lt;=$B$5, OldData!O262,"")</f>
        <v/>
      </c>
      <c r="AA261" s="318" t="str">
        <f ca="1">IF(A261&lt;=$B$5,OldData!E262,"")</f>
        <v/>
      </c>
      <c r="AB261" s="319" t="str">
        <f ca="1">IF(A261&lt;=$B$5,OldData!B262,"")</f>
        <v/>
      </c>
      <c r="AD261" s="1">
        <f t="shared" si="29"/>
        <v>256</v>
      </c>
      <c r="AE261" s="308">
        <f ca="1"/>
        <v>0</v>
      </c>
      <c r="AF261" s="141"/>
      <c r="AG261" s="141"/>
      <c r="AH261" s="142"/>
      <c r="AI261" s="66"/>
      <c r="AL261" s="357"/>
      <c r="AM261" s="68"/>
      <c r="AN261" s="68"/>
      <c r="AO261" s="53"/>
      <c r="AP261" s="356"/>
    </row>
    <row r="262" spans="1:42">
      <c r="A262" s="73">
        <f t="shared" si="26"/>
        <v>256</v>
      </c>
      <c r="B262" s="1" t="str">
        <f ca="1">IF(A262&lt;=$B$5,Data!L263,"")</f>
        <v/>
      </c>
      <c r="C262" s="1" t="str">
        <f ca="1">IF(A262&lt;=$B$5,DayInfo!F260,"")</f>
        <v/>
      </c>
      <c r="G262" s="275" t="str">
        <f ca="1">IF(A262&lt;=$B$5, Data!O263,"")</f>
        <v/>
      </c>
      <c r="H262" s="118" t="str">
        <f ca="1">IF(A262&lt;=$B$5,Data!P263,"")</f>
        <v/>
      </c>
      <c r="J262" s="1" t="str">
        <f ca="1">IF(A262&lt;=$B$5,Data!E263,"")</f>
        <v/>
      </c>
      <c r="K262" s="1" t="str">
        <f ca="1">IF(A262&lt;=$B$5,Data!B263,"")</f>
        <v/>
      </c>
      <c r="L262" s="1" t="str">
        <f ca="1">IF(A262&lt;=$B$5,Data!C263,"")</f>
        <v/>
      </c>
      <c r="P262" s="1" t="str">
        <f ca="1">IF(A262&lt;=$P$6,Data!D263,"")</f>
        <v/>
      </c>
      <c r="U262" s="1">
        <f t="shared" si="30"/>
        <v>256</v>
      </c>
      <c r="V262" s="61">
        <f ca="1"/>
        <v>0</v>
      </c>
      <c r="W262" s="119">
        <f t="shared" ca="1" si="25"/>
        <v>0</v>
      </c>
      <c r="X262" s="119"/>
      <c r="Y262" s="314">
        <f t="shared" si="28"/>
        <v>256</v>
      </c>
      <c r="Z262" s="318" t="str">
        <f ca="1">IF(A262&lt;=$B$5, OldData!O263,"")</f>
        <v/>
      </c>
      <c r="AA262" s="318" t="str">
        <f ca="1">IF(A262&lt;=$B$5,OldData!E263,"")</f>
        <v/>
      </c>
      <c r="AB262" s="319" t="str">
        <f ca="1">IF(A262&lt;=$B$5,OldData!B263,"")</f>
        <v/>
      </c>
      <c r="AD262" s="1">
        <f t="shared" si="29"/>
        <v>257</v>
      </c>
      <c r="AE262" s="308">
        <f ca="1"/>
        <v>0</v>
      </c>
      <c r="AF262" s="141"/>
      <c r="AG262" s="141"/>
      <c r="AH262" s="142"/>
      <c r="AI262" s="66"/>
      <c r="AL262" s="357"/>
      <c r="AM262" s="68"/>
      <c r="AN262" s="68"/>
      <c r="AO262" s="53"/>
      <c r="AP262" s="356"/>
    </row>
    <row r="263" spans="1:42">
      <c r="A263" s="73">
        <f t="shared" si="26"/>
        <v>257</v>
      </c>
      <c r="B263" s="1" t="str">
        <f ca="1">IF(A263&lt;=$B$5,Data!L264,"")</f>
        <v/>
      </c>
      <c r="C263" s="1" t="str">
        <f ca="1">IF(A263&lt;=$B$5,DayInfo!F261,"")</f>
        <v/>
      </c>
      <c r="G263" s="275" t="str">
        <f ca="1">IF(A263&lt;=$B$5, Data!O264,"")</f>
        <v/>
      </c>
      <c r="H263" s="118" t="str">
        <f ca="1">IF(A263&lt;=$B$5,Data!P264,"")</f>
        <v/>
      </c>
      <c r="J263" s="1" t="str">
        <f ca="1">IF(A263&lt;=$B$5,Data!E264,"")</f>
        <v/>
      </c>
      <c r="K263" s="1" t="str">
        <f ca="1">IF(A263&lt;=$B$5,Data!B264,"")</f>
        <v/>
      </c>
      <c r="L263" s="1" t="str">
        <f ca="1">IF(A263&lt;=$B$5,Data!C264,"")</f>
        <v/>
      </c>
      <c r="P263" s="1" t="str">
        <f ca="1">IF(A263&lt;=$P$6,Data!D264,"")</f>
        <v/>
      </c>
      <c r="U263" s="1">
        <f t="shared" si="30"/>
        <v>257</v>
      </c>
      <c r="V263" s="61">
        <f ca="1"/>
        <v>0</v>
      </c>
      <c r="W263" s="119">
        <f t="shared" ca="1" si="25"/>
        <v>0</v>
      </c>
      <c r="X263" s="119"/>
      <c r="Y263" s="314">
        <f t="shared" si="28"/>
        <v>257</v>
      </c>
      <c r="Z263" s="318" t="str">
        <f ca="1">IF(A263&lt;=$B$5, OldData!O264,"")</f>
        <v/>
      </c>
      <c r="AA263" s="318" t="str">
        <f ca="1">IF(A263&lt;=$B$5,OldData!E264,"")</f>
        <v/>
      </c>
      <c r="AB263" s="319" t="str">
        <f ca="1">IF(A263&lt;=$B$5,OldData!B264,"")</f>
        <v/>
      </c>
      <c r="AD263" s="1">
        <f t="shared" si="29"/>
        <v>258</v>
      </c>
      <c r="AE263" s="308">
        <f ca="1"/>
        <v>0</v>
      </c>
      <c r="AF263" s="141"/>
      <c r="AG263" s="141"/>
      <c r="AH263" s="142"/>
      <c r="AI263" s="66"/>
      <c r="AL263" s="357"/>
      <c r="AM263" s="68"/>
      <c r="AN263" s="68"/>
      <c r="AO263" s="53"/>
      <c r="AP263" s="356"/>
    </row>
    <row r="264" spans="1:42">
      <c r="A264" s="73">
        <f t="shared" si="26"/>
        <v>258</v>
      </c>
      <c r="B264" s="1" t="str">
        <f ca="1">IF(A264&lt;=$B$5,Data!L265,"")</f>
        <v/>
      </c>
      <c r="C264" s="1" t="str">
        <f ca="1">IF(A264&lt;=$B$5,DayInfo!F262,"")</f>
        <v/>
      </c>
      <c r="G264" s="275" t="str">
        <f ca="1">IF(A264&lt;=$B$5, Data!O265,"")</f>
        <v/>
      </c>
      <c r="H264" s="118" t="str">
        <f ca="1">IF(A264&lt;=$B$5,Data!P265,"")</f>
        <v/>
      </c>
      <c r="J264" s="1" t="str">
        <f ca="1">IF(A264&lt;=$B$5,Data!E265,"")</f>
        <v/>
      </c>
      <c r="K264" s="1" t="str">
        <f ca="1">IF(A264&lt;=$B$5,Data!B265,"")</f>
        <v/>
      </c>
      <c r="L264" s="1" t="str">
        <f ca="1">IF(A264&lt;=$B$5,Data!C265,"")</f>
        <v/>
      </c>
      <c r="P264" s="1" t="str">
        <f ca="1">IF(A264&lt;=$P$6,Data!D265,"")</f>
        <v/>
      </c>
      <c r="U264" s="1">
        <f t="shared" si="30"/>
        <v>258</v>
      </c>
      <c r="V264" s="61">
        <f ca="1"/>
        <v>0</v>
      </c>
      <c r="W264" s="119">
        <f t="shared" ref="W264:W327" ca="1" si="31">V264</f>
        <v>0</v>
      </c>
      <c r="X264" s="119"/>
      <c r="Y264" s="314">
        <f t="shared" si="28"/>
        <v>258</v>
      </c>
      <c r="Z264" s="318" t="str">
        <f ca="1">IF(A264&lt;=$B$5, OldData!O265,"")</f>
        <v/>
      </c>
      <c r="AA264" s="318" t="str">
        <f ca="1">IF(A264&lt;=$B$5,OldData!E265,"")</f>
        <v/>
      </c>
      <c r="AB264" s="319" t="str">
        <f ca="1">IF(A264&lt;=$B$5,OldData!B265,"")</f>
        <v/>
      </c>
      <c r="AD264" s="1">
        <f t="shared" si="29"/>
        <v>259</v>
      </c>
      <c r="AE264" s="308">
        <f ca="1"/>
        <v>0</v>
      </c>
      <c r="AF264" s="141"/>
      <c r="AG264" s="141"/>
      <c r="AH264" s="142"/>
      <c r="AI264" s="66"/>
      <c r="AL264" s="357"/>
      <c r="AM264" s="68"/>
      <c r="AN264" s="68"/>
      <c r="AO264" s="53"/>
      <c r="AP264" s="356"/>
    </row>
    <row r="265" spans="1:42">
      <c r="A265" s="73">
        <f t="shared" ref="A265:A306" si="32">1+A264</f>
        <v>259</v>
      </c>
      <c r="B265" s="1" t="str">
        <f ca="1">IF(A265&lt;=$B$5,Data!L266,"")</f>
        <v/>
      </c>
      <c r="C265" s="1" t="str">
        <f ca="1">IF(A265&lt;=$B$5,DayInfo!F263,"")</f>
        <v/>
      </c>
      <c r="G265" s="275" t="str">
        <f ca="1">IF(A265&lt;=$B$5, Data!O266,"")</f>
        <v/>
      </c>
      <c r="H265" s="118" t="str">
        <f ca="1">IF(A265&lt;=$B$5,Data!P266,"")</f>
        <v/>
      </c>
      <c r="J265" s="1" t="str">
        <f ca="1">IF(A265&lt;=$B$5,Data!E266,"")</f>
        <v/>
      </c>
      <c r="K265" s="1" t="str">
        <f ca="1">IF(A265&lt;=$B$5,Data!B266,"")</f>
        <v/>
      </c>
      <c r="L265" s="1" t="str">
        <f ca="1">IF(A265&lt;=$B$5,Data!C266,"")</f>
        <v/>
      </c>
      <c r="P265" s="1" t="str">
        <f ca="1">IF(A265&lt;=$P$6,Data!D266,"")</f>
        <v/>
      </c>
      <c r="U265" s="1">
        <f t="shared" si="30"/>
        <v>259</v>
      </c>
      <c r="V265" s="61">
        <f ca="1"/>
        <v>0</v>
      </c>
      <c r="W265" s="119">
        <f t="shared" ca="1" si="31"/>
        <v>0</v>
      </c>
      <c r="X265" s="119"/>
      <c r="Y265" s="314">
        <f t="shared" ref="Y265:Y306" si="33">1+Y264</f>
        <v>259</v>
      </c>
      <c r="Z265" s="318" t="str">
        <f ca="1">IF(A265&lt;=$B$5, OldData!O266,"")</f>
        <v/>
      </c>
      <c r="AA265" s="318" t="str">
        <f ca="1">IF(A265&lt;=$B$5,OldData!E266,"")</f>
        <v/>
      </c>
      <c r="AB265" s="319" t="str">
        <f ca="1">IF(A265&lt;=$B$5,OldData!B266,"")</f>
        <v/>
      </c>
      <c r="AD265" s="1">
        <f t="shared" ref="AD265:AD328" si="34">AD264+1</f>
        <v>260</v>
      </c>
      <c r="AE265" s="308">
        <f ca="1"/>
        <v>0</v>
      </c>
      <c r="AF265" s="141"/>
      <c r="AG265" s="141"/>
      <c r="AH265" s="142"/>
      <c r="AI265" s="66"/>
      <c r="AL265" s="357"/>
      <c r="AM265" s="68"/>
      <c r="AN265" s="68"/>
      <c r="AO265" s="53"/>
      <c r="AP265" s="356"/>
    </row>
    <row r="266" spans="1:42">
      <c r="A266" s="73">
        <f t="shared" si="32"/>
        <v>260</v>
      </c>
      <c r="B266" s="1" t="str">
        <f ca="1">IF(A266&lt;=$B$5,Data!L267,"")</f>
        <v/>
      </c>
      <c r="C266" s="1" t="str">
        <f ca="1">IF(A266&lt;=$B$5,DayInfo!F264,"")</f>
        <v/>
      </c>
      <c r="G266" s="275" t="str">
        <f ca="1">IF(A266&lt;=$B$5, Data!O267,"")</f>
        <v/>
      </c>
      <c r="H266" s="118" t="str">
        <f ca="1">IF(A266&lt;=$B$5,Data!P267,"")</f>
        <v/>
      </c>
      <c r="J266" s="1" t="str">
        <f ca="1">IF(A266&lt;=$B$5,Data!E267,"")</f>
        <v/>
      </c>
      <c r="K266" s="1" t="str">
        <f ca="1">IF(A266&lt;=$B$5,Data!B267,"")</f>
        <v/>
      </c>
      <c r="L266" s="1" t="str">
        <f ca="1">IF(A266&lt;=$B$5,Data!C267,"")</f>
        <v/>
      </c>
      <c r="P266" s="1" t="str">
        <f ca="1">IF(A266&lt;=$P$6,Data!D267,"")</f>
        <v/>
      </c>
      <c r="U266" s="1">
        <f t="shared" si="30"/>
        <v>260</v>
      </c>
      <c r="V266" s="61">
        <f ca="1"/>
        <v>0</v>
      </c>
      <c r="W266" s="119">
        <f t="shared" ca="1" si="31"/>
        <v>0</v>
      </c>
      <c r="X266" s="119"/>
      <c r="Y266" s="314">
        <f t="shared" si="33"/>
        <v>260</v>
      </c>
      <c r="Z266" s="318" t="str">
        <f ca="1">IF(A266&lt;=$B$5, OldData!O267,"")</f>
        <v/>
      </c>
      <c r="AA266" s="318" t="str">
        <f ca="1">IF(A266&lt;=$B$5,OldData!E267,"")</f>
        <v/>
      </c>
      <c r="AB266" s="319" t="str">
        <f ca="1">IF(A266&lt;=$B$5,OldData!B267,"")</f>
        <v/>
      </c>
      <c r="AD266" s="1">
        <f t="shared" si="34"/>
        <v>261</v>
      </c>
      <c r="AE266" s="308">
        <f ca="1"/>
        <v>0</v>
      </c>
      <c r="AF266" s="141"/>
      <c r="AG266" s="141"/>
      <c r="AH266" s="142"/>
      <c r="AI266" s="66"/>
      <c r="AL266" s="357"/>
      <c r="AM266" s="68"/>
      <c r="AN266" s="68"/>
      <c r="AO266" s="53"/>
      <c r="AP266" s="356"/>
    </row>
    <row r="267" spans="1:42">
      <c r="A267" s="73">
        <f t="shared" si="32"/>
        <v>261</v>
      </c>
      <c r="B267" s="1" t="str">
        <f ca="1">IF(A267&lt;=$B$5,Data!L268,"")</f>
        <v/>
      </c>
      <c r="C267" s="1" t="str">
        <f ca="1">IF(A267&lt;=$B$5,DayInfo!F265,"")</f>
        <v/>
      </c>
      <c r="G267" s="275" t="str">
        <f ca="1">IF(A267&lt;=$B$5, Data!O268,"")</f>
        <v/>
      </c>
      <c r="H267" s="118" t="str">
        <f ca="1">IF(A267&lt;=$B$5,Data!P268,"")</f>
        <v/>
      </c>
      <c r="J267" s="1" t="str">
        <f ca="1">IF(A267&lt;=$B$5,Data!E268,"")</f>
        <v/>
      </c>
      <c r="K267" s="1" t="str">
        <f ca="1">IF(A267&lt;=$B$5,Data!B268,"")</f>
        <v/>
      </c>
      <c r="L267" s="1" t="str">
        <f ca="1">IF(A267&lt;=$B$5,Data!C268,"")</f>
        <v/>
      </c>
      <c r="P267" s="1" t="str">
        <f ca="1">IF(A267&lt;=$P$6,Data!D268,"")</f>
        <v/>
      </c>
      <c r="U267" s="1">
        <f t="shared" si="30"/>
        <v>261</v>
      </c>
      <c r="V267" s="61">
        <f ca="1"/>
        <v>0</v>
      </c>
      <c r="W267" s="119">
        <f t="shared" ca="1" si="31"/>
        <v>0</v>
      </c>
      <c r="X267" s="119"/>
      <c r="Y267" s="314">
        <f t="shared" si="33"/>
        <v>261</v>
      </c>
      <c r="Z267" s="318" t="str">
        <f ca="1">IF(A267&lt;=$B$5, OldData!O268,"")</f>
        <v/>
      </c>
      <c r="AA267" s="318" t="str">
        <f ca="1">IF(A267&lt;=$B$5,OldData!E268,"")</f>
        <v/>
      </c>
      <c r="AB267" s="319" t="str">
        <f ca="1">IF(A267&lt;=$B$5,OldData!B268,"")</f>
        <v/>
      </c>
      <c r="AD267" s="1">
        <f t="shared" si="34"/>
        <v>262</v>
      </c>
      <c r="AE267" s="308">
        <f ca="1"/>
        <v>0</v>
      </c>
      <c r="AF267" s="141"/>
      <c r="AG267" s="141"/>
      <c r="AH267" s="142"/>
      <c r="AI267" s="66"/>
      <c r="AL267" s="357"/>
      <c r="AM267" s="68"/>
      <c r="AN267" s="68"/>
      <c r="AO267" s="53"/>
      <c r="AP267" s="356"/>
    </row>
    <row r="268" spans="1:42">
      <c r="A268" s="73">
        <f t="shared" si="32"/>
        <v>262</v>
      </c>
      <c r="B268" s="1" t="str">
        <f ca="1">IF(A268&lt;=$B$5,Data!L269,"")</f>
        <v/>
      </c>
      <c r="C268" s="1" t="str">
        <f ca="1">IF(A268&lt;=$B$5,DayInfo!F266,"")</f>
        <v/>
      </c>
      <c r="G268" s="275" t="str">
        <f ca="1">IF(A268&lt;=$B$5, Data!O269,"")</f>
        <v/>
      </c>
      <c r="H268" s="118" t="str">
        <f ca="1">IF(A268&lt;=$B$5,Data!P269,"")</f>
        <v/>
      </c>
      <c r="J268" s="1" t="str">
        <f ca="1">IF(A268&lt;=$B$5,Data!E269,"")</f>
        <v/>
      </c>
      <c r="K268" s="1" t="str">
        <f ca="1">IF(A268&lt;=$B$5,Data!B269,"")</f>
        <v/>
      </c>
      <c r="L268" s="1" t="str">
        <f ca="1">IF(A268&lt;=$B$5,Data!C269,"")</f>
        <v/>
      </c>
      <c r="P268" s="1" t="str">
        <f ca="1">IF(A268&lt;=$P$6,Data!D269,"")</f>
        <v/>
      </c>
      <c r="U268" s="1">
        <f t="shared" si="30"/>
        <v>262</v>
      </c>
      <c r="V268" s="61">
        <f ca="1"/>
        <v>0</v>
      </c>
      <c r="W268" s="119">
        <f t="shared" ca="1" si="31"/>
        <v>0</v>
      </c>
      <c r="X268" s="119"/>
      <c r="Y268" s="314">
        <f t="shared" si="33"/>
        <v>262</v>
      </c>
      <c r="Z268" s="318" t="str">
        <f ca="1">IF(A268&lt;=$B$5, OldData!O269,"")</f>
        <v/>
      </c>
      <c r="AA268" s="318" t="str">
        <f ca="1">IF(A268&lt;=$B$5,OldData!E269,"")</f>
        <v/>
      </c>
      <c r="AB268" s="319" t="str">
        <f ca="1">IF(A268&lt;=$B$5,OldData!B269,"")</f>
        <v/>
      </c>
      <c r="AD268" s="1">
        <f t="shared" si="34"/>
        <v>263</v>
      </c>
      <c r="AE268" s="308">
        <f ca="1"/>
        <v>0</v>
      </c>
      <c r="AF268" s="141"/>
      <c r="AG268" s="141"/>
      <c r="AH268" s="142"/>
      <c r="AI268" s="66"/>
      <c r="AL268" s="357"/>
      <c r="AM268" s="68"/>
      <c r="AN268" s="68"/>
      <c r="AO268" s="53"/>
      <c r="AP268" s="356"/>
    </row>
    <row r="269" spans="1:42">
      <c r="A269" s="73">
        <f t="shared" si="32"/>
        <v>263</v>
      </c>
      <c r="B269" s="1" t="str">
        <f ca="1">IF(A269&lt;=$B$5,Data!L270,"")</f>
        <v/>
      </c>
      <c r="C269" s="1" t="str">
        <f ca="1">IF(A269&lt;=$B$5,DayInfo!F267,"")</f>
        <v/>
      </c>
      <c r="G269" s="275" t="str">
        <f ca="1">IF(A269&lt;=$B$5, Data!O270,"")</f>
        <v/>
      </c>
      <c r="H269" s="118" t="str">
        <f ca="1">IF(A269&lt;=$B$5,Data!P270,"")</f>
        <v/>
      </c>
      <c r="J269" s="1" t="str">
        <f ca="1">IF(A269&lt;=$B$5,Data!E270,"")</f>
        <v/>
      </c>
      <c r="K269" s="1" t="str">
        <f ca="1">IF(A269&lt;=$B$5,Data!B270,"")</f>
        <v/>
      </c>
      <c r="L269" s="1" t="str">
        <f ca="1">IF(A269&lt;=$B$5,Data!C270,"")</f>
        <v/>
      </c>
      <c r="P269" s="1" t="str">
        <f ca="1">IF(A269&lt;=$P$6,Data!D270,"")</f>
        <v/>
      </c>
      <c r="U269" s="1">
        <f t="shared" si="30"/>
        <v>263</v>
      </c>
      <c r="V269" s="61">
        <f ca="1"/>
        <v>0</v>
      </c>
      <c r="W269" s="119">
        <f t="shared" ca="1" si="31"/>
        <v>0</v>
      </c>
      <c r="X269" s="119"/>
      <c r="Y269" s="314">
        <f t="shared" si="33"/>
        <v>263</v>
      </c>
      <c r="Z269" s="318" t="str">
        <f ca="1">IF(A269&lt;=$B$5, OldData!O270,"")</f>
        <v/>
      </c>
      <c r="AA269" s="318" t="str">
        <f ca="1">IF(A269&lt;=$B$5,OldData!E270,"")</f>
        <v/>
      </c>
      <c r="AB269" s="319" t="str">
        <f ca="1">IF(A269&lt;=$B$5,OldData!B270,"")</f>
        <v/>
      </c>
      <c r="AD269" s="1">
        <f t="shared" si="34"/>
        <v>264</v>
      </c>
      <c r="AE269" s="308">
        <f ca="1"/>
        <v>0</v>
      </c>
      <c r="AF269" s="141"/>
      <c r="AG269" s="141"/>
      <c r="AH269" s="142"/>
      <c r="AI269" s="66"/>
      <c r="AL269" s="357"/>
      <c r="AM269" s="68"/>
      <c r="AN269" s="68"/>
      <c r="AO269" s="53"/>
      <c r="AP269" s="356"/>
    </row>
    <row r="270" spans="1:42">
      <c r="A270" s="73">
        <f t="shared" si="32"/>
        <v>264</v>
      </c>
      <c r="B270" s="1" t="str">
        <f ca="1">IF(A270&lt;=$B$5,Data!L271,"")</f>
        <v/>
      </c>
      <c r="C270" s="1" t="str">
        <f ca="1">IF(A270&lt;=$B$5,DayInfo!F268,"")</f>
        <v/>
      </c>
      <c r="G270" s="275" t="str">
        <f ca="1">IF(A270&lt;=$B$5, Data!O271,"")</f>
        <v/>
      </c>
      <c r="H270" s="118" t="str">
        <f ca="1">IF(A270&lt;=$B$5,Data!P271,"")</f>
        <v/>
      </c>
      <c r="J270" s="1" t="str">
        <f ca="1">IF(A270&lt;=$B$5,Data!E271,"")</f>
        <v/>
      </c>
      <c r="K270" s="1" t="str">
        <f ca="1">IF(A270&lt;=$B$5,Data!B271,"")</f>
        <v/>
      </c>
      <c r="L270" s="1" t="str">
        <f ca="1">IF(A270&lt;=$B$5,Data!C271,"")</f>
        <v/>
      </c>
      <c r="P270" s="1" t="str">
        <f ca="1">IF(A270&lt;=$P$6,Data!D271,"")</f>
        <v/>
      </c>
      <c r="U270" s="1">
        <f t="shared" si="30"/>
        <v>264</v>
      </c>
      <c r="V270" s="61">
        <f ca="1"/>
        <v>0</v>
      </c>
      <c r="W270" s="119">
        <f t="shared" ca="1" si="31"/>
        <v>0</v>
      </c>
      <c r="X270" s="119"/>
      <c r="Y270" s="314">
        <f t="shared" si="33"/>
        <v>264</v>
      </c>
      <c r="Z270" s="318" t="str">
        <f ca="1">IF(A270&lt;=$B$5, OldData!O271,"")</f>
        <v/>
      </c>
      <c r="AA270" s="318" t="str">
        <f ca="1">IF(A270&lt;=$B$5,OldData!E271,"")</f>
        <v/>
      </c>
      <c r="AB270" s="319" t="str">
        <f ca="1">IF(A270&lt;=$B$5,OldData!B271,"")</f>
        <v/>
      </c>
      <c r="AD270" s="1">
        <f t="shared" si="34"/>
        <v>265</v>
      </c>
      <c r="AE270" s="308">
        <f ca="1"/>
        <v>0</v>
      </c>
      <c r="AF270" s="141"/>
      <c r="AG270" s="141"/>
      <c r="AH270" s="142"/>
      <c r="AI270" s="66"/>
      <c r="AL270" s="357"/>
      <c r="AM270" s="68"/>
      <c r="AN270" s="68"/>
      <c r="AO270" s="53"/>
      <c r="AP270" s="356"/>
    </row>
    <row r="271" spans="1:42">
      <c r="A271" s="73">
        <f t="shared" si="32"/>
        <v>265</v>
      </c>
      <c r="B271" s="1" t="str">
        <f ca="1">IF(A271&lt;=$B$5,Data!L272,"")</f>
        <v/>
      </c>
      <c r="C271" s="1" t="str">
        <f ca="1">IF(A271&lt;=$B$5,DayInfo!F269,"")</f>
        <v/>
      </c>
      <c r="G271" s="275" t="str">
        <f ca="1">IF(A271&lt;=$B$5, Data!O272,"")</f>
        <v/>
      </c>
      <c r="H271" s="118" t="str">
        <f ca="1">IF(A271&lt;=$B$5,Data!P272,"")</f>
        <v/>
      </c>
      <c r="J271" s="1" t="str">
        <f ca="1">IF(A271&lt;=$B$5,Data!E272,"")</f>
        <v/>
      </c>
      <c r="K271" s="1" t="str">
        <f ca="1">IF(A271&lt;=$B$5,Data!B272,"")</f>
        <v/>
      </c>
      <c r="L271" s="1" t="str">
        <f ca="1">IF(A271&lt;=$B$5,Data!C272,"")</f>
        <v/>
      </c>
      <c r="P271" s="1" t="str">
        <f ca="1">IF(A271&lt;=$P$6,Data!D272,"")</f>
        <v/>
      </c>
      <c r="U271" s="1">
        <f t="shared" si="30"/>
        <v>265</v>
      </c>
      <c r="V271" s="61">
        <f ca="1"/>
        <v>0</v>
      </c>
      <c r="W271" s="119">
        <f t="shared" ca="1" si="31"/>
        <v>0</v>
      </c>
      <c r="X271" s="119"/>
      <c r="Y271" s="314">
        <f t="shared" si="33"/>
        <v>265</v>
      </c>
      <c r="Z271" s="318" t="str">
        <f ca="1">IF(A271&lt;=$B$5, OldData!O272,"")</f>
        <v/>
      </c>
      <c r="AA271" s="318" t="str">
        <f ca="1">IF(A271&lt;=$B$5,OldData!E272,"")</f>
        <v/>
      </c>
      <c r="AB271" s="319" t="str">
        <f ca="1">IF(A271&lt;=$B$5,OldData!B272,"")</f>
        <v/>
      </c>
      <c r="AD271" s="1">
        <f t="shared" si="34"/>
        <v>266</v>
      </c>
      <c r="AE271" s="308">
        <f ca="1"/>
        <v>0</v>
      </c>
      <c r="AF271" s="141"/>
      <c r="AG271" s="141"/>
      <c r="AH271" s="142"/>
      <c r="AI271" s="66"/>
      <c r="AL271" s="357"/>
      <c r="AM271" s="68"/>
      <c r="AN271" s="68"/>
      <c r="AO271" s="53"/>
      <c r="AP271" s="356"/>
    </row>
    <row r="272" spans="1:42">
      <c r="A272" s="73">
        <f t="shared" si="32"/>
        <v>266</v>
      </c>
      <c r="B272" s="1" t="str">
        <f ca="1">IF(A272&lt;=$B$5,Data!L273,"")</f>
        <v/>
      </c>
      <c r="C272" s="1" t="str">
        <f ca="1">IF(A272&lt;=$B$5,DayInfo!F270,"")</f>
        <v/>
      </c>
      <c r="G272" s="275" t="str">
        <f ca="1">IF(A272&lt;=$B$5, Data!O273,"")</f>
        <v/>
      </c>
      <c r="H272" s="118" t="str">
        <f ca="1">IF(A272&lt;=$B$5,Data!P273,"")</f>
        <v/>
      </c>
      <c r="J272" s="1" t="str">
        <f ca="1">IF(A272&lt;=$B$5,Data!E273,"")</f>
        <v/>
      </c>
      <c r="K272" s="1" t="str">
        <f ca="1">IF(A272&lt;=$B$5,Data!B273,"")</f>
        <v/>
      </c>
      <c r="L272" s="1" t="str">
        <f ca="1">IF(A272&lt;=$B$5,Data!C273,"")</f>
        <v/>
      </c>
      <c r="P272" s="1" t="str">
        <f ca="1">IF(A272&lt;=$P$6,Data!D273,"")</f>
        <v/>
      </c>
      <c r="U272" s="1">
        <f t="shared" si="30"/>
        <v>266</v>
      </c>
      <c r="V272" s="61">
        <f ca="1"/>
        <v>0</v>
      </c>
      <c r="W272" s="119">
        <f t="shared" ca="1" si="31"/>
        <v>0</v>
      </c>
      <c r="X272" s="119"/>
      <c r="Y272" s="314">
        <f t="shared" si="33"/>
        <v>266</v>
      </c>
      <c r="Z272" s="318" t="str">
        <f ca="1">IF(A272&lt;=$B$5, OldData!O273,"")</f>
        <v/>
      </c>
      <c r="AA272" s="318" t="str">
        <f ca="1">IF(A272&lt;=$B$5,OldData!E273,"")</f>
        <v/>
      </c>
      <c r="AB272" s="319" t="str">
        <f ca="1">IF(A272&lt;=$B$5,OldData!B273,"")</f>
        <v/>
      </c>
      <c r="AD272" s="1">
        <f t="shared" si="34"/>
        <v>267</v>
      </c>
      <c r="AE272" s="308">
        <f ca="1"/>
        <v>0</v>
      </c>
      <c r="AF272" s="141"/>
      <c r="AG272" s="141"/>
      <c r="AH272" s="142"/>
      <c r="AI272" s="66"/>
      <c r="AL272" s="357"/>
      <c r="AM272" s="68"/>
      <c r="AN272" s="68"/>
      <c r="AO272" s="53"/>
      <c r="AP272" s="356"/>
    </row>
    <row r="273" spans="1:42">
      <c r="A273" s="73">
        <f t="shared" si="32"/>
        <v>267</v>
      </c>
      <c r="B273" s="1" t="str">
        <f ca="1">IF(A273&lt;=$B$5,Data!L274,"")</f>
        <v/>
      </c>
      <c r="C273" s="1" t="str">
        <f ca="1">IF(A273&lt;=$B$5,DayInfo!F271,"")</f>
        <v/>
      </c>
      <c r="G273" s="275" t="str">
        <f ca="1">IF(A273&lt;=$B$5, Data!O274,"")</f>
        <v/>
      </c>
      <c r="H273" s="118" t="str">
        <f ca="1">IF(A273&lt;=$B$5,Data!P274,"")</f>
        <v/>
      </c>
      <c r="J273" s="1" t="str">
        <f ca="1">IF(A273&lt;=$B$5,Data!E274,"")</f>
        <v/>
      </c>
      <c r="K273" s="1" t="str">
        <f ca="1">IF(A273&lt;=$B$5,Data!B274,"")</f>
        <v/>
      </c>
      <c r="L273" s="1" t="str">
        <f ca="1">IF(A273&lt;=$B$5,Data!C274,"")</f>
        <v/>
      </c>
      <c r="P273" s="1" t="str">
        <f ca="1">IF(A273&lt;=$P$6,Data!D274,"")</f>
        <v/>
      </c>
      <c r="U273" s="1">
        <f t="shared" si="30"/>
        <v>267</v>
      </c>
      <c r="V273" s="61">
        <f ca="1"/>
        <v>0</v>
      </c>
      <c r="W273" s="119">
        <f t="shared" ca="1" si="31"/>
        <v>0</v>
      </c>
      <c r="X273" s="119"/>
      <c r="Y273" s="314">
        <f t="shared" si="33"/>
        <v>267</v>
      </c>
      <c r="Z273" s="318" t="str">
        <f ca="1">IF(A273&lt;=$B$5, OldData!O274,"")</f>
        <v/>
      </c>
      <c r="AA273" s="318" t="str">
        <f ca="1">IF(A273&lt;=$B$5,OldData!E274,"")</f>
        <v/>
      </c>
      <c r="AB273" s="319" t="str">
        <f ca="1">IF(A273&lt;=$B$5,OldData!B274,"")</f>
        <v/>
      </c>
      <c r="AD273" s="1">
        <f t="shared" si="34"/>
        <v>268</v>
      </c>
      <c r="AE273" s="308">
        <f ca="1"/>
        <v>0</v>
      </c>
      <c r="AF273" s="141"/>
      <c r="AG273" s="141"/>
      <c r="AH273" s="142"/>
      <c r="AI273" s="66"/>
      <c r="AL273" s="357"/>
      <c r="AM273" s="68"/>
      <c r="AN273" s="68"/>
      <c r="AO273" s="53"/>
      <c r="AP273" s="356"/>
    </row>
    <row r="274" spans="1:42">
      <c r="A274" s="73">
        <f t="shared" si="32"/>
        <v>268</v>
      </c>
      <c r="B274" s="1" t="str">
        <f ca="1">IF(A274&lt;=$B$5,Data!L275,"")</f>
        <v/>
      </c>
      <c r="C274" s="1" t="str">
        <f ca="1">IF(A274&lt;=$B$5,DayInfo!F272,"")</f>
        <v/>
      </c>
      <c r="G274" s="275" t="str">
        <f ca="1">IF(A274&lt;=$B$5, Data!O275,"")</f>
        <v/>
      </c>
      <c r="H274" s="118" t="str">
        <f ca="1">IF(A274&lt;=$B$5,Data!P275,"")</f>
        <v/>
      </c>
      <c r="J274" s="1" t="str">
        <f ca="1">IF(A274&lt;=$B$5,Data!E275,"")</f>
        <v/>
      </c>
      <c r="K274" s="1" t="str">
        <f ca="1">IF(A274&lt;=$B$5,Data!B275,"")</f>
        <v/>
      </c>
      <c r="L274" s="1" t="str">
        <f ca="1">IF(A274&lt;=$B$5,Data!C275,"")</f>
        <v/>
      </c>
      <c r="P274" s="1" t="str">
        <f ca="1">IF(A274&lt;=$P$6,Data!D275,"")</f>
        <v/>
      </c>
      <c r="U274" s="1">
        <f t="shared" si="30"/>
        <v>268</v>
      </c>
      <c r="V274" s="61">
        <f ca="1"/>
        <v>0</v>
      </c>
      <c r="W274" s="119">
        <f t="shared" ca="1" si="31"/>
        <v>0</v>
      </c>
      <c r="X274" s="119"/>
      <c r="Y274" s="314">
        <f t="shared" si="33"/>
        <v>268</v>
      </c>
      <c r="Z274" s="318" t="str">
        <f ca="1">IF(A274&lt;=$B$5, OldData!O275,"")</f>
        <v/>
      </c>
      <c r="AA274" s="318" t="str">
        <f ca="1">IF(A274&lt;=$B$5,OldData!E275,"")</f>
        <v/>
      </c>
      <c r="AB274" s="319" t="str">
        <f ca="1">IF(A274&lt;=$B$5,OldData!B275,"")</f>
        <v/>
      </c>
      <c r="AD274" s="1">
        <f t="shared" si="34"/>
        <v>269</v>
      </c>
      <c r="AE274" s="308">
        <f ca="1"/>
        <v>0</v>
      </c>
      <c r="AF274" s="141"/>
      <c r="AG274" s="141"/>
      <c r="AH274" s="142"/>
      <c r="AI274" s="66"/>
      <c r="AL274" s="357"/>
      <c r="AM274" s="68"/>
      <c r="AN274" s="68"/>
      <c r="AO274" s="53"/>
      <c r="AP274" s="356"/>
    </row>
    <row r="275" spans="1:42">
      <c r="A275" s="73">
        <f t="shared" si="32"/>
        <v>269</v>
      </c>
      <c r="B275" s="1" t="str">
        <f ca="1">IF(A275&lt;=$B$5,Data!L276,"")</f>
        <v/>
      </c>
      <c r="C275" s="1" t="str">
        <f ca="1">IF(A275&lt;=$B$5,DayInfo!F273,"")</f>
        <v/>
      </c>
      <c r="G275" s="275" t="str">
        <f ca="1">IF(A275&lt;=$B$5, Data!O276,"")</f>
        <v/>
      </c>
      <c r="H275" s="118" t="str">
        <f ca="1">IF(A275&lt;=$B$5,Data!P276,"")</f>
        <v/>
      </c>
      <c r="J275" s="1" t="str">
        <f ca="1">IF(A275&lt;=$B$5,Data!E276,"")</f>
        <v/>
      </c>
      <c r="K275" s="1" t="str">
        <f ca="1">IF(A275&lt;=$B$5,Data!B276,"")</f>
        <v/>
      </c>
      <c r="L275" s="1" t="str">
        <f ca="1">IF(A275&lt;=$B$5,Data!C276,"")</f>
        <v/>
      </c>
      <c r="P275" s="1" t="str">
        <f ca="1">IF(A275&lt;=$P$6,Data!D276,"")</f>
        <v/>
      </c>
      <c r="U275" s="1">
        <f t="shared" si="30"/>
        <v>269</v>
      </c>
      <c r="V275" s="61">
        <f ca="1"/>
        <v>0</v>
      </c>
      <c r="W275" s="119">
        <f t="shared" ca="1" si="31"/>
        <v>0</v>
      </c>
      <c r="X275" s="119"/>
      <c r="Y275" s="314">
        <f t="shared" si="33"/>
        <v>269</v>
      </c>
      <c r="Z275" s="318" t="str">
        <f ca="1">IF(A275&lt;=$B$5, OldData!O276,"")</f>
        <v/>
      </c>
      <c r="AA275" s="318" t="str">
        <f ca="1">IF(A275&lt;=$B$5,OldData!E276,"")</f>
        <v/>
      </c>
      <c r="AB275" s="319" t="str">
        <f ca="1">IF(A275&lt;=$B$5,OldData!B276,"")</f>
        <v/>
      </c>
      <c r="AD275" s="1">
        <f t="shared" si="34"/>
        <v>270</v>
      </c>
      <c r="AE275" s="308">
        <f ca="1"/>
        <v>0</v>
      </c>
      <c r="AF275" s="141"/>
      <c r="AG275" s="141"/>
      <c r="AH275" s="142"/>
      <c r="AI275" s="66"/>
      <c r="AL275" s="357"/>
      <c r="AM275" s="68"/>
      <c r="AN275" s="68"/>
      <c r="AO275" s="53"/>
      <c r="AP275" s="356"/>
    </row>
    <row r="276" spans="1:42">
      <c r="A276" s="73">
        <f t="shared" si="32"/>
        <v>270</v>
      </c>
      <c r="B276" s="1" t="str">
        <f ca="1">IF(A276&lt;=$B$5,Data!L277,"")</f>
        <v/>
      </c>
      <c r="C276" s="1" t="str">
        <f ca="1">IF(A276&lt;=$B$5,DayInfo!F274,"")</f>
        <v/>
      </c>
      <c r="G276" s="275" t="str">
        <f ca="1">IF(A276&lt;=$B$5, Data!O277,"")</f>
        <v/>
      </c>
      <c r="H276" s="118" t="str">
        <f ca="1">IF(A276&lt;=$B$5,Data!P277,"")</f>
        <v/>
      </c>
      <c r="J276" s="1" t="str">
        <f ca="1">IF(A276&lt;=$B$5,Data!E277,"")</f>
        <v/>
      </c>
      <c r="K276" s="1" t="str">
        <f ca="1">IF(A276&lt;=$B$5,Data!B277,"")</f>
        <v/>
      </c>
      <c r="L276" s="1" t="str">
        <f ca="1">IF(A276&lt;=$B$5,Data!C277,"")</f>
        <v/>
      </c>
      <c r="P276" s="1" t="str">
        <f ca="1">IF(A276&lt;=$P$6,Data!D277,"")</f>
        <v/>
      </c>
      <c r="U276" s="1">
        <f t="shared" si="30"/>
        <v>270</v>
      </c>
      <c r="V276" s="61">
        <f ca="1"/>
        <v>0</v>
      </c>
      <c r="W276" s="119">
        <f t="shared" ca="1" si="31"/>
        <v>0</v>
      </c>
      <c r="X276" s="119"/>
      <c r="Y276" s="314">
        <f t="shared" si="33"/>
        <v>270</v>
      </c>
      <c r="Z276" s="318" t="str">
        <f ca="1">IF(A276&lt;=$B$5, OldData!O277,"")</f>
        <v/>
      </c>
      <c r="AA276" s="318" t="str">
        <f ca="1">IF(A276&lt;=$B$5,OldData!E277,"")</f>
        <v/>
      </c>
      <c r="AB276" s="319" t="str">
        <f ca="1">IF(A276&lt;=$B$5,OldData!B277,"")</f>
        <v/>
      </c>
      <c r="AD276" s="1">
        <f t="shared" si="34"/>
        <v>271</v>
      </c>
      <c r="AE276" s="308">
        <f ca="1"/>
        <v>0</v>
      </c>
      <c r="AF276" s="141"/>
      <c r="AG276" s="141"/>
      <c r="AH276" s="142"/>
      <c r="AI276" s="66"/>
      <c r="AL276" s="357"/>
      <c r="AM276" s="68"/>
      <c r="AN276" s="68"/>
      <c r="AO276" s="53"/>
      <c r="AP276" s="356"/>
    </row>
    <row r="277" spans="1:42">
      <c r="A277" s="73">
        <f t="shared" si="32"/>
        <v>271</v>
      </c>
      <c r="B277" s="1" t="str">
        <f ca="1">IF(A277&lt;=$B$5,Data!L278,"")</f>
        <v/>
      </c>
      <c r="C277" s="1" t="str">
        <f ca="1">IF(A277&lt;=$B$5,DayInfo!F275,"")</f>
        <v/>
      </c>
      <c r="G277" s="275" t="str">
        <f ca="1">IF(A277&lt;=$B$5, Data!O278,"")</f>
        <v/>
      </c>
      <c r="H277" s="118" t="str">
        <f ca="1">IF(A277&lt;=$B$5,Data!P278,"")</f>
        <v/>
      </c>
      <c r="J277" s="1" t="str">
        <f ca="1">IF(A277&lt;=$B$5,Data!E278,"")</f>
        <v/>
      </c>
      <c r="K277" s="1" t="str">
        <f ca="1">IF(A277&lt;=$B$5,Data!B278,"")</f>
        <v/>
      </c>
      <c r="L277" s="1" t="str">
        <f ca="1">IF(A277&lt;=$B$5,Data!C278,"")</f>
        <v/>
      </c>
      <c r="P277" s="1" t="str">
        <f ca="1">IF(A277&lt;=$P$6,Data!D278,"")</f>
        <v/>
      </c>
      <c r="U277" s="1">
        <f t="shared" si="30"/>
        <v>271</v>
      </c>
      <c r="V277" s="61">
        <f ca="1"/>
        <v>0</v>
      </c>
      <c r="W277" s="119">
        <f t="shared" ca="1" si="31"/>
        <v>0</v>
      </c>
      <c r="X277" s="119"/>
      <c r="Y277" s="314">
        <f t="shared" si="33"/>
        <v>271</v>
      </c>
      <c r="Z277" s="318" t="str">
        <f ca="1">IF(A277&lt;=$B$5, OldData!O278,"")</f>
        <v/>
      </c>
      <c r="AA277" s="318" t="str">
        <f ca="1">IF(A277&lt;=$B$5,OldData!E278,"")</f>
        <v/>
      </c>
      <c r="AB277" s="319" t="str">
        <f ca="1">IF(A277&lt;=$B$5,OldData!B278,"")</f>
        <v/>
      </c>
      <c r="AD277" s="1">
        <f t="shared" si="34"/>
        <v>272</v>
      </c>
      <c r="AE277" s="308">
        <f ca="1"/>
        <v>0</v>
      </c>
      <c r="AF277" s="141"/>
      <c r="AG277" s="141"/>
      <c r="AH277" s="142"/>
      <c r="AI277" s="66"/>
      <c r="AL277" s="357"/>
      <c r="AM277" s="68"/>
      <c r="AN277" s="68"/>
      <c r="AO277" s="53"/>
      <c r="AP277" s="356"/>
    </row>
    <row r="278" spans="1:42">
      <c r="A278" s="73">
        <f t="shared" si="32"/>
        <v>272</v>
      </c>
      <c r="B278" s="1" t="str">
        <f ca="1">IF(A278&lt;=$B$5,Data!L279,"")</f>
        <v/>
      </c>
      <c r="C278" s="1" t="str">
        <f ca="1">IF(A278&lt;=$B$5,DayInfo!F276,"")</f>
        <v/>
      </c>
      <c r="G278" s="275" t="str">
        <f ca="1">IF(A278&lt;=$B$5, Data!O279,"")</f>
        <v/>
      </c>
      <c r="H278" s="118" t="str">
        <f ca="1">IF(A278&lt;=$B$5,Data!P279,"")</f>
        <v/>
      </c>
      <c r="J278" s="1" t="str">
        <f ca="1">IF(A278&lt;=$B$5,Data!E279,"")</f>
        <v/>
      </c>
      <c r="K278" s="1" t="str">
        <f ca="1">IF(A278&lt;=$B$5,Data!B279,"")</f>
        <v/>
      </c>
      <c r="L278" s="1" t="str">
        <f ca="1">IF(A278&lt;=$B$5,Data!C279,"")</f>
        <v/>
      </c>
      <c r="P278" s="1" t="str">
        <f ca="1">IF(A278&lt;=$P$6,Data!D279,"")</f>
        <v/>
      </c>
      <c r="U278" s="1">
        <f t="shared" si="30"/>
        <v>272</v>
      </c>
      <c r="V278" s="61">
        <f ca="1"/>
        <v>0</v>
      </c>
      <c r="W278" s="119">
        <f t="shared" ca="1" si="31"/>
        <v>0</v>
      </c>
      <c r="X278" s="119"/>
      <c r="Y278" s="314">
        <f t="shared" si="33"/>
        <v>272</v>
      </c>
      <c r="Z278" s="318" t="str">
        <f ca="1">IF(A278&lt;=$B$5, OldData!O279,"")</f>
        <v/>
      </c>
      <c r="AA278" s="318" t="str">
        <f ca="1">IF(A278&lt;=$B$5,OldData!E279,"")</f>
        <v/>
      </c>
      <c r="AB278" s="319" t="str">
        <f ca="1">IF(A278&lt;=$B$5,OldData!B279,"")</f>
        <v/>
      </c>
      <c r="AD278" s="1">
        <f t="shared" si="34"/>
        <v>273</v>
      </c>
      <c r="AE278" s="308">
        <f ca="1"/>
        <v>0</v>
      </c>
      <c r="AF278" s="141"/>
      <c r="AG278" s="141"/>
      <c r="AH278" s="142"/>
      <c r="AI278" s="66"/>
      <c r="AL278" s="357"/>
      <c r="AM278" s="68"/>
      <c r="AN278" s="68"/>
      <c r="AO278" s="53"/>
      <c r="AP278" s="356"/>
    </row>
    <row r="279" spans="1:42">
      <c r="A279" s="73">
        <f t="shared" si="32"/>
        <v>273</v>
      </c>
      <c r="B279" s="1" t="str">
        <f ca="1">IF(A279&lt;=$B$5,Data!L280,"")</f>
        <v/>
      </c>
      <c r="C279" s="1" t="str">
        <f ca="1">IF(A279&lt;=$B$5,DayInfo!F277,"")</f>
        <v/>
      </c>
      <c r="G279" s="275" t="str">
        <f ca="1">IF(A279&lt;=$B$5, Data!O280,"")</f>
        <v/>
      </c>
      <c r="H279" s="118" t="str">
        <f ca="1">IF(A279&lt;=$B$5,Data!P280,"")</f>
        <v/>
      </c>
      <c r="J279" s="1" t="str">
        <f ca="1">IF(A279&lt;=$B$5,Data!E280,"")</f>
        <v/>
      </c>
      <c r="K279" s="1" t="str">
        <f ca="1">IF(A279&lt;=$B$5,Data!B280,"")</f>
        <v/>
      </c>
      <c r="L279" s="1" t="str">
        <f ca="1">IF(A279&lt;=$B$5,Data!C280,"")</f>
        <v/>
      </c>
      <c r="P279" s="1" t="str">
        <f ca="1">IF(A279&lt;=$P$6,Data!D280,"")</f>
        <v/>
      </c>
      <c r="U279" s="1">
        <f t="shared" si="30"/>
        <v>273</v>
      </c>
      <c r="V279" s="61">
        <f ca="1"/>
        <v>0</v>
      </c>
      <c r="W279" s="119">
        <f t="shared" ca="1" si="31"/>
        <v>0</v>
      </c>
      <c r="X279" s="119"/>
      <c r="Y279" s="314">
        <f t="shared" si="33"/>
        <v>273</v>
      </c>
      <c r="Z279" s="318" t="str">
        <f ca="1">IF(A279&lt;=$B$5, OldData!O280,"")</f>
        <v/>
      </c>
      <c r="AA279" s="318" t="str">
        <f ca="1">IF(A279&lt;=$B$5,OldData!E280,"")</f>
        <v/>
      </c>
      <c r="AB279" s="319" t="str">
        <f ca="1">IF(A279&lt;=$B$5,OldData!B280,"")</f>
        <v/>
      </c>
      <c r="AD279" s="1">
        <f t="shared" si="34"/>
        <v>274</v>
      </c>
      <c r="AE279" s="308">
        <f ca="1"/>
        <v>0</v>
      </c>
      <c r="AF279" s="141"/>
      <c r="AG279" s="141"/>
      <c r="AH279" s="142"/>
      <c r="AI279" s="66"/>
      <c r="AL279" s="357"/>
      <c r="AM279" s="68"/>
      <c r="AN279" s="68"/>
      <c r="AO279" s="53"/>
      <c r="AP279" s="356"/>
    </row>
    <row r="280" spans="1:42">
      <c r="A280" s="73">
        <f t="shared" si="32"/>
        <v>274</v>
      </c>
      <c r="B280" s="1" t="str">
        <f ca="1">IF(A280&lt;=$B$5,Data!L281,"")</f>
        <v/>
      </c>
      <c r="C280" s="1" t="str">
        <f ca="1">IF(A280&lt;=$B$5,DayInfo!F278,"")</f>
        <v/>
      </c>
      <c r="G280" s="275" t="str">
        <f ca="1">IF(A280&lt;=$B$5, Data!O281,"")</f>
        <v/>
      </c>
      <c r="H280" s="118" t="str">
        <f ca="1">IF(A280&lt;=$B$5,Data!P281,"")</f>
        <v/>
      </c>
      <c r="J280" s="1" t="str">
        <f ca="1">IF(A280&lt;=$B$5,Data!E281,"")</f>
        <v/>
      </c>
      <c r="K280" s="1" t="str">
        <f ca="1">IF(A280&lt;=$B$5,Data!B281,"")</f>
        <v/>
      </c>
      <c r="L280" s="1" t="str">
        <f ca="1">IF(A280&lt;=$B$5,Data!C281,"")</f>
        <v/>
      </c>
      <c r="P280" s="1" t="str">
        <f ca="1">IF(A280&lt;=$P$6,Data!D281,"")</f>
        <v/>
      </c>
      <c r="U280" s="1">
        <f t="shared" si="30"/>
        <v>274</v>
      </c>
      <c r="V280" s="61">
        <f ca="1"/>
        <v>0</v>
      </c>
      <c r="W280" s="119">
        <f t="shared" ca="1" si="31"/>
        <v>0</v>
      </c>
      <c r="X280" s="119"/>
      <c r="Y280" s="314">
        <f t="shared" si="33"/>
        <v>274</v>
      </c>
      <c r="Z280" s="318" t="str">
        <f ca="1">IF(A280&lt;=$B$5, OldData!O281,"")</f>
        <v/>
      </c>
      <c r="AA280" s="318" t="str">
        <f ca="1">IF(A280&lt;=$B$5,OldData!E281,"")</f>
        <v/>
      </c>
      <c r="AB280" s="319" t="str">
        <f ca="1">IF(A280&lt;=$B$5,OldData!B281,"")</f>
        <v/>
      </c>
      <c r="AD280" s="1">
        <f t="shared" si="34"/>
        <v>275</v>
      </c>
      <c r="AE280" s="308">
        <f ca="1"/>
        <v>0</v>
      </c>
      <c r="AF280" s="141"/>
      <c r="AG280" s="141"/>
      <c r="AH280" s="142"/>
      <c r="AI280" s="66"/>
      <c r="AL280" s="357"/>
      <c r="AM280" s="68"/>
      <c r="AN280" s="68"/>
      <c r="AO280" s="53"/>
      <c r="AP280" s="356"/>
    </row>
    <row r="281" spans="1:42">
      <c r="A281" s="73">
        <f t="shared" si="32"/>
        <v>275</v>
      </c>
      <c r="B281" s="1" t="str">
        <f ca="1">IF(A281&lt;=$B$5,Data!L282,"")</f>
        <v/>
      </c>
      <c r="C281" s="1" t="str">
        <f ca="1">IF(A281&lt;=$B$5,DayInfo!F279,"")</f>
        <v/>
      </c>
      <c r="G281" s="275" t="str">
        <f ca="1">IF(A281&lt;=$B$5, Data!O282,"")</f>
        <v/>
      </c>
      <c r="H281" s="118" t="str">
        <f ca="1">IF(A281&lt;=$B$5,Data!P282,"")</f>
        <v/>
      </c>
      <c r="J281" s="1" t="str">
        <f ca="1">IF(A281&lt;=$B$5,Data!E282,"")</f>
        <v/>
      </c>
      <c r="K281" s="1" t="str">
        <f ca="1">IF(A281&lt;=$B$5,Data!B282,"")</f>
        <v/>
      </c>
      <c r="L281" s="1" t="str">
        <f ca="1">IF(A281&lt;=$B$5,Data!C282,"")</f>
        <v/>
      </c>
      <c r="P281" s="1" t="str">
        <f ca="1">IF(A281&lt;=$P$6,Data!D282,"")</f>
        <v/>
      </c>
      <c r="U281" s="1">
        <f t="shared" si="30"/>
        <v>275</v>
      </c>
      <c r="V281" s="61">
        <f ca="1"/>
        <v>0</v>
      </c>
      <c r="W281" s="119">
        <f t="shared" ca="1" si="31"/>
        <v>0</v>
      </c>
      <c r="X281" s="119"/>
      <c r="Y281" s="314">
        <f t="shared" si="33"/>
        <v>275</v>
      </c>
      <c r="Z281" s="318" t="str">
        <f ca="1">IF(A281&lt;=$B$5, OldData!O282,"")</f>
        <v/>
      </c>
      <c r="AA281" s="318" t="str">
        <f ca="1">IF(A281&lt;=$B$5,OldData!E282,"")</f>
        <v/>
      </c>
      <c r="AB281" s="319" t="str">
        <f ca="1">IF(A281&lt;=$B$5,OldData!B282,"")</f>
        <v/>
      </c>
      <c r="AD281" s="1">
        <f t="shared" si="34"/>
        <v>276</v>
      </c>
      <c r="AE281" s="308">
        <f ca="1"/>
        <v>0</v>
      </c>
      <c r="AF281" s="141"/>
      <c r="AG281" s="141"/>
      <c r="AH281" s="142"/>
      <c r="AI281" s="66"/>
      <c r="AL281" s="357"/>
      <c r="AM281" s="68"/>
      <c r="AN281" s="68"/>
      <c r="AO281" s="53"/>
      <c r="AP281" s="356"/>
    </row>
    <row r="282" spans="1:42">
      <c r="A282" s="73">
        <f t="shared" si="32"/>
        <v>276</v>
      </c>
      <c r="B282" s="1" t="str">
        <f ca="1">IF(A282&lt;=$B$5,Data!L283,"")</f>
        <v/>
      </c>
      <c r="C282" s="1" t="str">
        <f ca="1">IF(A282&lt;=$B$5,DayInfo!F280,"")</f>
        <v/>
      </c>
      <c r="G282" s="275" t="str">
        <f ca="1">IF(A282&lt;=$B$5, Data!O283,"")</f>
        <v/>
      </c>
      <c r="H282" s="118" t="str">
        <f ca="1">IF(A282&lt;=$B$5,Data!P283,"")</f>
        <v/>
      </c>
      <c r="J282" s="1" t="str">
        <f ca="1">IF(A282&lt;=$B$5,Data!E283,"")</f>
        <v/>
      </c>
      <c r="K282" s="1" t="str">
        <f ca="1">IF(A282&lt;=$B$5,Data!B283,"")</f>
        <v/>
      </c>
      <c r="L282" s="1" t="str">
        <f ca="1">IF(A282&lt;=$B$5,Data!C283,"")</f>
        <v/>
      </c>
      <c r="P282" s="1" t="str">
        <f ca="1">IF(A282&lt;=$P$6,Data!D283,"")</f>
        <v/>
      </c>
      <c r="U282" s="1">
        <f t="shared" si="30"/>
        <v>276</v>
      </c>
      <c r="V282" s="61">
        <f ca="1"/>
        <v>0</v>
      </c>
      <c r="W282" s="119">
        <f t="shared" ca="1" si="31"/>
        <v>0</v>
      </c>
      <c r="X282" s="119"/>
      <c r="Y282" s="314">
        <f t="shared" si="33"/>
        <v>276</v>
      </c>
      <c r="Z282" s="318" t="str">
        <f ca="1">IF(A282&lt;=$B$5, OldData!O283,"")</f>
        <v/>
      </c>
      <c r="AA282" s="318" t="str">
        <f ca="1">IF(A282&lt;=$B$5,OldData!E283,"")</f>
        <v/>
      </c>
      <c r="AB282" s="319" t="str">
        <f ca="1">IF(A282&lt;=$B$5,OldData!B283,"")</f>
        <v/>
      </c>
      <c r="AD282" s="1">
        <f t="shared" si="34"/>
        <v>277</v>
      </c>
      <c r="AE282" s="308">
        <f ca="1"/>
        <v>0</v>
      </c>
      <c r="AF282" s="141"/>
      <c r="AG282" s="141"/>
      <c r="AH282" s="142"/>
      <c r="AI282" s="66"/>
      <c r="AL282" s="357"/>
      <c r="AM282" s="68"/>
      <c r="AN282" s="68"/>
      <c r="AO282" s="53"/>
      <c r="AP282" s="356"/>
    </row>
    <row r="283" spans="1:42">
      <c r="A283" s="73">
        <f t="shared" si="32"/>
        <v>277</v>
      </c>
      <c r="B283" s="1" t="str">
        <f ca="1">IF(A283&lt;=$B$5,Data!L284,"")</f>
        <v/>
      </c>
      <c r="C283" s="1" t="str">
        <f ca="1">IF(A283&lt;=$B$5,DayInfo!F281,"")</f>
        <v/>
      </c>
      <c r="G283" s="275" t="str">
        <f ca="1">IF(A283&lt;=$B$5, Data!O284,"")</f>
        <v/>
      </c>
      <c r="H283" s="118" t="str">
        <f ca="1">IF(A283&lt;=$B$5,Data!P284,"")</f>
        <v/>
      </c>
      <c r="J283" s="1" t="str">
        <f ca="1">IF(A283&lt;=$B$5,Data!E284,"")</f>
        <v/>
      </c>
      <c r="K283" s="1" t="str">
        <f ca="1">IF(A283&lt;=$B$5,Data!B284,"")</f>
        <v/>
      </c>
      <c r="L283" s="1" t="str">
        <f ca="1">IF(A283&lt;=$B$5,Data!C284,"")</f>
        <v/>
      </c>
      <c r="P283" s="1" t="str">
        <f ca="1">IF(A283&lt;=$P$6,Data!D284,"")</f>
        <v/>
      </c>
      <c r="U283" s="1">
        <f t="shared" si="30"/>
        <v>277</v>
      </c>
      <c r="V283" s="61">
        <f ca="1"/>
        <v>0</v>
      </c>
      <c r="W283" s="119">
        <f t="shared" ca="1" si="31"/>
        <v>0</v>
      </c>
      <c r="X283" s="119"/>
      <c r="Y283" s="314">
        <f t="shared" si="33"/>
        <v>277</v>
      </c>
      <c r="Z283" s="318" t="str">
        <f ca="1">IF(A283&lt;=$B$5, OldData!O284,"")</f>
        <v/>
      </c>
      <c r="AA283" s="318" t="str">
        <f ca="1">IF(A283&lt;=$B$5,OldData!E284,"")</f>
        <v/>
      </c>
      <c r="AB283" s="319" t="str">
        <f ca="1">IF(A283&lt;=$B$5,OldData!B284,"")</f>
        <v/>
      </c>
      <c r="AD283" s="1">
        <f t="shared" si="34"/>
        <v>278</v>
      </c>
      <c r="AE283" s="308">
        <f ca="1"/>
        <v>0</v>
      </c>
      <c r="AF283" s="141"/>
      <c r="AG283" s="141"/>
      <c r="AH283" s="142"/>
      <c r="AI283" s="66"/>
      <c r="AL283" s="357"/>
      <c r="AM283" s="68"/>
      <c r="AN283" s="68"/>
      <c r="AO283" s="53"/>
      <c r="AP283" s="356"/>
    </row>
    <row r="284" spans="1:42">
      <c r="A284" s="73">
        <f t="shared" si="32"/>
        <v>278</v>
      </c>
      <c r="B284" s="1" t="str">
        <f ca="1">IF(A284&lt;=$B$5,Data!L285,"")</f>
        <v/>
      </c>
      <c r="C284" s="1" t="str">
        <f ca="1">IF(A284&lt;=$B$5,DayInfo!F282,"")</f>
        <v/>
      </c>
      <c r="G284" s="275" t="str">
        <f ca="1">IF(A284&lt;=$B$5, Data!O285,"")</f>
        <v/>
      </c>
      <c r="H284" s="118" t="str">
        <f ca="1">IF(A284&lt;=$B$5,Data!P285,"")</f>
        <v/>
      </c>
      <c r="J284" s="1" t="str">
        <f ca="1">IF(A284&lt;=$B$5,Data!E285,"")</f>
        <v/>
      </c>
      <c r="K284" s="1" t="str">
        <f ca="1">IF(A284&lt;=$B$5,Data!B285,"")</f>
        <v/>
      </c>
      <c r="L284" s="1" t="str">
        <f ca="1">IF(A284&lt;=$B$5,Data!C285,"")</f>
        <v/>
      </c>
      <c r="P284" s="1" t="str">
        <f ca="1">IF(A284&lt;=$P$6,Data!D285,"")</f>
        <v/>
      </c>
      <c r="U284" s="1">
        <f t="shared" si="30"/>
        <v>278</v>
      </c>
      <c r="V284" s="61">
        <f ca="1"/>
        <v>0</v>
      </c>
      <c r="W284" s="119">
        <f t="shared" ca="1" si="31"/>
        <v>0</v>
      </c>
      <c r="X284" s="119"/>
      <c r="Y284" s="314">
        <f t="shared" si="33"/>
        <v>278</v>
      </c>
      <c r="Z284" s="318" t="str">
        <f ca="1">IF(A284&lt;=$B$5, OldData!O285,"")</f>
        <v/>
      </c>
      <c r="AA284" s="318" t="str">
        <f ca="1">IF(A284&lt;=$B$5,OldData!E285,"")</f>
        <v/>
      </c>
      <c r="AB284" s="319" t="str">
        <f ca="1">IF(A284&lt;=$B$5,OldData!B285,"")</f>
        <v/>
      </c>
      <c r="AD284" s="1">
        <f t="shared" si="34"/>
        <v>279</v>
      </c>
      <c r="AE284" s="308">
        <f ca="1"/>
        <v>0</v>
      </c>
      <c r="AF284" s="141"/>
      <c r="AG284" s="141"/>
      <c r="AH284" s="142"/>
      <c r="AI284" s="66"/>
      <c r="AL284" s="357"/>
      <c r="AM284" s="68"/>
      <c r="AN284" s="68"/>
      <c r="AO284" s="53"/>
      <c r="AP284" s="356"/>
    </row>
    <row r="285" spans="1:42">
      <c r="A285" s="73">
        <f t="shared" si="32"/>
        <v>279</v>
      </c>
      <c r="B285" s="1" t="str">
        <f ca="1">IF(A285&lt;=$B$5,Data!L286,"")</f>
        <v/>
      </c>
      <c r="C285" s="1" t="str">
        <f ca="1">IF(A285&lt;=$B$5,DayInfo!F283,"")</f>
        <v/>
      </c>
      <c r="G285" s="275" t="str">
        <f ca="1">IF(A285&lt;=$B$5, Data!O286,"")</f>
        <v/>
      </c>
      <c r="H285" s="118" t="str">
        <f ca="1">IF(A285&lt;=$B$5,Data!P286,"")</f>
        <v/>
      </c>
      <c r="J285" s="1" t="str">
        <f ca="1">IF(A285&lt;=$B$5,Data!E286,"")</f>
        <v/>
      </c>
      <c r="K285" s="1" t="str">
        <f ca="1">IF(A285&lt;=$B$5,Data!B286,"")</f>
        <v/>
      </c>
      <c r="L285" s="1" t="str">
        <f ca="1">IF(A285&lt;=$B$5,Data!C286,"")</f>
        <v/>
      </c>
      <c r="P285" s="1" t="str">
        <f ca="1">IF(A285&lt;=$P$6,Data!D286,"")</f>
        <v/>
      </c>
      <c r="U285" s="1">
        <f t="shared" si="30"/>
        <v>279</v>
      </c>
      <c r="V285" s="61">
        <f ca="1"/>
        <v>0</v>
      </c>
      <c r="W285" s="119">
        <f t="shared" ca="1" si="31"/>
        <v>0</v>
      </c>
      <c r="X285" s="119"/>
      <c r="Y285" s="314">
        <f t="shared" si="33"/>
        <v>279</v>
      </c>
      <c r="Z285" s="318" t="str">
        <f ca="1">IF(A285&lt;=$B$5, OldData!O286,"")</f>
        <v/>
      </c>
      <c r="AA285" s="318" t="str">
        <f ca="1">IF(A285&lt;=$B$5,OldData!E286,"")</f>
        <v/>
      </c>
      <c r="AB285" s="319" t="str">
        <f ca="1">IF(A285&lt;=$B$5,OldData!B286,"")</f>
        <v/>
      </c>
      <c r="AD285" s="1">
        <f t="shared" si="34"/>
        <v>280</v>
      </c>
      <c r="AE285" s="308">
        <f ca="1"/>
        <v>0</v>
      </c>
      <c r="AF285" s="141"/>
      <c r="AG285" s="141"/>
      <c r="AH285" s="142"/>
      <c r="AI285" s="66"/>
      <c r="AL285" s="357"/>
      <c r="AM285" s="68"/>
      <c r="AN285" s="68"/>
      <c r="AO285" s="53"/>
      <c r="AP285" s="356"/>
    </row>
    <row r="286" spans="1:42">
      <c r="A286" s="73">
        <f t="shared" si="32"/>
        <v>280</v>
      </c>
      <c r="B286" s="1" t="str">
        <f ca="1">IF(A286&lt;=$B$5,Data!L287,"")</f>
        <v/>
      </c>
      <c r="C286" s="1" t="str">
        <f ca="1">IF(A286&lt;=$B$5,DayInfo!F284,"")</f>
        <v/>
      </c>
      <c r="G286" s="275" t="str">
        <f ca="1">IF(A286&lt;=$B$5, Data!O287,"")</f>
        <v/>
      </c>
      <c r="H286" s="118" t="str">
        <f ca="1">IF(A286&lt;=$B$5,Data!P287,"")</f>
        <v/>
      </c>
      <c r="J286" s="1" t="str">
        <f ca="1">IF(A286&lt;=$B$5,Data!E287,"")</f>
        <v/>
      </c>
      <c r="K286" s="1" t="str">
        <f ca="1">IF(A286&lt;=$B$5,Data!B287,"")</f>
        <v/>
      </c>
      <c r="L286" s="1" t="str">
        <f ca="1">IF(A286&lt;=$B$5,Data!C287,"")</f>
        <v/>
      </c>
      <c r="P286" s="1" t="str">
        <f ca="1">IF(A286&lt;=$P$6,Data!D287,"")</f>
        <v/>
      </c>
      <c r="U286" s="1">
        <f t="shared" si="30"/>
        <v>280</v>
      </c>
      <c r="V286" s="61">
        <f ca="1"/>
        <v>0</v>
      </c>
      <c r="W286" s="119">
        <f t="shared" ca="1" si="31"/>
        <v>0</v>
      </c>
      <c r="X286" s="119"/>
      <c r="Y286" s="314">
        <f t="shared" si="33"/>
        <v>280</v>
      </c>
      <c r="Z286" s="318" t="str">
        <f ca="1">IF(A286&lt;=$B$5, OldData!O287,"")</f>
        <v/>
      </c>
      <c r="AA286" s="318" t="str">
        <f ca="1">IF(A286&lt;=$B$5,OldData!E287,"")</f>
        <v/>
      </c>
      <c r="AB286" s="319" t="str">
        <f ca="1">IF(A286&lt;=$B$5,OldData!B287,"")</f>
        <v/>
      </c>
      <c r="AD286" s="1">
        <f t="shared" si="34"/>
        <v>281</v>
      </c>
      <c r="AE286" s="308">
        <f ca="1"/>
        <v>0</v>
      </c>
      <c r="AF286" s="141"/>
      <c r="AG286" s="141"/>
      <c r="AH286" s="142"/>
      <c r="AI286" s="66"/>
      <c r="AL286" s="357"/>
      <c r="AM286" s="68"/>
      <c r="AN286" s="68"/>
      <c r="AO286" s="53"/>
      <c r="AP286" s="356"/>
    </row>
    <row r="287" spans="1:42">
      <c r="A287" s="73">
        <f t="shared" si="32"/>
        <v>281</v>
      </c>
      <c r="B287" s="1" t="str">
        <f ca="1">IF(A287&lt;=$B$5,Data!L288,"")</f>
        <v/>
      </c>
      <c r="C287" s="1" t="str">
        <f ca="1">IF(A287&lt;=$B$5,DayInfo!F285,"")</f>
        <v/>
      </c>
      <c r="G287" s="275" t="str">
        <f ca="1">IF(A287&lt;=$B$5, Data!O288,"")</f>
        <v/>
      </c>
      <c r="H287" s="118" t="str">
        <f ca="1">IF(A287&lt;=$B$5,Data!P288,"")</f>
        <v/>
      </c>
      <c r="J287" s="1" t="str">
        <f ca="1">IF(A287&lt;=$B$5,Data!E288,"")</f>
        <v/>
      </c>
      <c r="K287" s="1" t="str">
        <f ca="1">IF(A287&lt;=$B$5,Data!B288,"")</f>
        <v/>
      </c>
      <c r="L287" s="1" t="str">
        <f ca="1">IF(A287&lt;=$B$5,Data!C288,"")</f>
        <v/>
      </c>
      <c r="P287" s="1" t="str">
        <f ca="1">IF(A287&lt;=$P$6,Data!D288,"")</f>
        <v/>
      </c>
      <c r="U287" s="1">
        <f t="shared" si="30"/>
        <v>281</v>
      </c>
      <c r="V287" s="61">
        <f ca="1"/>
        <v>0</v>
      </c>
      <c r="W287" s="119">
        <f t="shared" ca="1" si="31"/>
        <v>0</v>
      </c>
      <c r="X287" s="119"/>
      <c r="Y287" s="314">
        <f t="shared" si="33"/>
        <v>281</v>
      </c>
      <c r="Z287" s="318" t="str">
        <f ca="1">IF(A287&lt;=$B$5, OldData!O288,"")</f>
        <v/>
      </c>
      <c r="AA287" s="318" t="str">
        <f ca="1">IF(A287&lt;=$B$5,OldData!E288,"")</f>
        <v/>
      </c>
      <c r="AB287" s="319" t="str">
        <f ca="1">IF(A287&lt;=$B$5,OldData!B288,"")</f>
        <v/>
      </c>
      <c r="AD287" s="1">
        <f t="shared" si="34"/>
        <v>282</v>
      </c>
      <c r="AE287" s="308">
        <f ca="1"/>
        <v>0</v>
      </c>
      <c r="AF287" s="141"/>
      <c r="AG287" s="141"/>
      <c r="AH287" s="142"/>
      <c r="AI287" s="66"/>
      <c r="AL287" s="357"/>
      <c r="AM287" s="68"/>
      <c r="AN287" s="68"/>
      <c r="AO287" s="53"/>
      <c r="AP287" s="356"/>
    </row>
    <row r="288" spans="1:42">
      <c r="A288" s="73">
        <f t="shared" si="32"/>
        <v>282</v>
      </c>
      <c r="B288" s="1" t="str">
        <f ca="1">IF(A288&lt;=$B$5,Data!L289,"")</f>
        <v/>
      </c>
      <c r="C288" s="1" t="str">
        <f ca="1">IF(A288&lt;=$B$5,DayInfo!F286,"")</f>
        <v/>
      </c>
      <c r="G288" s="275" t="str">
        <f ca="1">IF(A288&lt;=$B$5, Data!O289,"")</f>
        <v/>
      </c>
      <c r="H288" s="118" t="str">
        <f ca="1">IF(A288&lt;=$B$5,Data!P289,"")</f>
        <v/>
      </c>
      <c r="J288" s="1" t="str">
        <f ca="1">IF(A288&lt;=$B$5,Data!E289,"")</f>
        <v/>
      </c>
      <c r="K288" s="1" t="str">
        <f ca="1">IF(A288&lt;=$B$5,Data!B289,"")</f>
        <v/>
      </c>
      <c r="L288" s="1" t="str">
        <f ca="1">IF(A288&lt;=$B$5,Data!C289,"")</f>
        <v/>
      </c>
      <c r="P288" s="1" t="str">
        <f ca="1">IF(A288&lt;=$P$6,Data!D289,"")</f>
        <v/>
      </c>
      <c r="U288" s="1">
        <f t="shared" si="30"/>
        <v>282</v>
      </c>
      <c r="V288" s="61">
        <f ca="1"/>
        <v>0</v>
      </c>
      <c r="W288" s="119">
        <f t="shared" ca="1" si="31"/>
        <v>0</v>
      </c>
      <c r="X288" s="119"/>
      <c r="Y288" s="314">
        <f t="shared" si="33"/>
        <v>282</v>
      </c>
      <c r="Z288" s="318" t="str">
        <f ca="1">IF(A288&lt;=$B$5, OldData!O289,"")</f>
        <v/>
      </c>
      <c r="AA288" s="318" t="str">
        <f ca="1">IF(A288&lt;=$B$5,OldData!E289,"")</f>
        <v/>
      </c>
      <c r="AB288" s="319" t="str">
        <f ca="1">IF(A288&lt;=$B$5,OldData!B289,"")</f>
        <v/>
      </c>
      <c r="AD288" s="1">
        <f t="shared" si="34"/>
        <v>283</v>
      </c>
      <c r="AE288" s="308">
        <f ca="1"/>
        <v>0</v>
      </c>
      <c r="AF288" s="141"/>
      <c r="AG288" s="141"/>
      <c r="AH288" s="142"/>
      <c r="AI288" s="66"/>
      <c r="AL288" s="357"/>
      <c r="AM288" s="68"/>
      <c r="AN288" s="68"/>
      <c r="AO288" s="53"/>
      <c r="AP288" s="356"/>
    </row>
    <row r="289" spans="1:42">
      <c r="A289" s="73">
        <f t="shared" si="32"/>
        <v>283</v>
      </c>
      <c r="B289" s="1" t="str">
        <f ca="1">IF(A289&lt;=$B$5,Data!L290,"")</f>
        <v/>
      </c>
      <c r="C289" s="1" t="str">
        <f ca="1">IF(A289&lt;=$B$5,DayInfo!F287,"")</f>
        <v/>
      </c>
      <c r="G289" s="275" t="str">
        <f ca="1">IF(A289&lt;=$B$5, Data!O290,"")</f>
        <v/>
      </c>
      <c r="H289" s="118" t="str">
        <f ca="1">IF(A289&lt;=$B$5,Data!P290,"")</f>
        <v/>
      </c>
      <c r="J289" s="1" t="str">
        <f ca="1">IF(A289&lt;=$B$5,Data!E290,"")</f>
        <v/>
      </c>
      <c r="K289" s="1" t="str">
        <f ca="1">IF(A289&lt;=$B$5,Data!B290,"")</f>
        <v/>
      </c>
      <c r="L289" s="1" t="str">
        <f ca="1">IF(A289&lt;=$B$5,Data!C290,"")</f>
        <v/>
      </c>
      <c r="P289" s="1" t="str">
        <f ca="1">IF(A289&lt;=$P$6,Data!D290,"")</f>
        <v/>
      </c>
      <c r="U289" s="1">
        <f t="shared" si="30"/>
        <v>283</v>
      </c>
      <c r="V289" s="61">
        <f ca="1"/>
        <v>0</v>
      </c>
      <c r="W289" s="119">
        <f t="shared" ca="1" si="31"/>
        <v>0</v>
      </c>
      <c r="X289" s="119"/>
      <c r="Y289" s="314">
        <f t="shared" si="33"/>
        <v>283</v>
      </c>
      <c r="Z289" s="318" t="str">
        <f ca="1">IF(A289&lt;=$B$5, OldData!O290,"")</f>
        <v/>
      </c>
      <c r="AA289" s="318" t="str">
        <f ca="1">IF(A289&lt;=$B$5,OldData!E290,"")</f>
        <v/>
      </c>
      <c r="AB289" s="319" t="str">
        <f ca="1">IF(A289&lt;=$B$5,OldData!B290,"")</f>
        <v/>
      </c>
      <c r="AD289" s="1">
        <f t="shared" si="34"/>
        <v>284</v>
      </c>
      <c r="AE289" s="308">
        <f ca="1"/>
        <v>0</v>
      </c>
      <c r="AF289" s="141"/>
      <c r="AG289" s="141"/>
      <c r="AH289" s="142"/>
      <c r="AI289" s="66"/>
      <c r="AL289" s="357"/>
      <c r="AM289" s="68"/>
      <c r="AN289" s="68"/>
      <c r="AO289" s="53"/>
      <c r="AP289" s="356"/>
    </row>
    <row r="290" spans="1:42">
      <c r="A290" s="73">
        <f t="shared" si="32"/>
        <v>284</v>
      </c>
      <c r="B290" s="1" t="str">
        <f ca="1">IF(A290&lt;=$B$5,Data!L291,"")</f>
        <v/>
      </c>
      <c r="C290" s="1" t="str">
        <f ca="1">IF(A290&lt;=$B$5,DayInfo!F288,"")</f>
        <v/>
      </c>
      <c r="G290" s="275" t="str">
        <f ca="1">IF(A290&lt;=$B$5, Data!O291,"")</f>
        <v/>
      </c>
      <c r="H290" s="118" t="str">
        <f ca="1">IF(A290&lt;=$B$5,Data!P291,"")</f>
        <v/>
      </c>
      <c r="J290" s="1" t="str">
        <f ca="1">IF(A290&lt;=$B$5,Data!E291,"")</f>
        <v/>
      </c>
      <c r="K290" s="1" t="str">
        <f ca="1">IF(A290&lt;=$B$5,Data!B291,"")</f>
        <v/>
      </c>
      <c r="L290" s="1" t="str">
        <f ca="1">IF(A290&lt;=$B$5,Data!C291,"")</f>
        <v/>
      </c>
      <c r="P290" s="1" t="str">
        <f ca="1">IF(A290&lt;=$P$6,Data!D291,"")</f>
        <v/>
      </c>
      <c r="U290" s="1">
        <f t="shared" si="30"/>
        <v>284</v>
      </c>
      <c r="V290" s="61">
        <f ca="1"/>
        <v>0</v>
      </c>
      <c r="W290" s="119">
        <f t="shared" ca="1" si="31"/>
        <v>0</v>
      </c>
      <c r="X290" s="119"/>
      <c r="Y290" s="314">
        <f t="shared" si="33"/>
        <v>284</v>
      </c>
      <c r="Z290" s="318" t="str">
        <f ca="1">IF(A290&lt;=$B$5, OldData!O291,"")</f>
        <v/>
      </c>
      <c r="AA290" s="318" t="str">
        <f ca="1">IF(A290&lt;=$B$5,OldData!E291,"")</f>
        <v/>
      </c>
      <c r="AB290" s="319" t="str">
        <f ca="1">IF(A290&lt;=$B$5,OldData!B291,"")</f>
        <v/>
      </c>
      <c r="AD290" s="1">
        <f t="shared" si="34"/>
        <v>285</v>
      </c>
      <c r="AE290" s="308">
        <f ca="1"/>
        <v>0</v>
      </c>
      <c r="AF290" s="141"/>
      <c r="AG290" s="141"/>
      <c r="AH290" s="142"/>
      <c r="AI290" s="66"/>
      <c r="AL290" s="357"/>
      <c r="AM290" s="68"/>
      <c r="AN290" s="68"/>
      <c r="AO290" s="53"/>
      <c r="AP290" s="356"/>
    </row>
    <row r="291" spans="1:42">
      <c r="A291" s="73">
        <f t="shared" si="32"/>
        <v>285</v>
      </c>
      <c r="B291" s="1" t="str">
        <f ca="1">IF(A291&lt;=$B$5,Data!L292,"")</f>
        <v/>
      </c>
      <c r="C291" s="1" t="str">
        <f ca="1">IF(A291&lt;=$B$5,DayInfo!F289,"")</f>
        <v/>
      </c>
      <c r="G291" s="275" t="str">
        <f ca="1">IF(A291&lt;=$B$5, Data!O292,"")</f>
        <v/>
      </c>
      <c r="H291" s="118" t="str">
        <f ca="1">IF(A291&lt;=$B$5,Data!P292,"")</f>
        <v/>
      </c>
      <c r="J291" s="1" t="str">
        <f ca="1">IF(A291&lt;=$B$5,Data!E292,"")</f>
        <v/>
      </c>
      <c r="K291" s="1" t="str">
        <f ca="1">IF(A291&lt;=$B$5,Data!B292,"")</f>
        <v/>
      </c>
      <c r="L291" s="1" t="str">
        <f ca="1">IF(A291&lt;=$B$5,Data!C292,"")</f>
        <v/>
      </c>
      <c r="P291" s="1" t="str">
        <f ca="1">IF(A291&lt;=$P$6,Data!D292,"")</f>
        <v/>
      </c>
      <c r="U291" s="1">
        <f t="shared" si="30"/>
        <v>285</v>
      </c>
      <c r="V291" s="61">
        <f ca="1"/>
        <v>0</v>
      </c>
      <c r="W291" s="119">
        <f t="shared" ca="1" si="31"/>
        <v>0</v>
      </c>
      <c r="X291" s="119"/>
      <c r="Y291" s="314">
        <f t="shared" si="33"/>
        <v>285</v>
      </c>
      <c r="Z291" s="318" t="str">
        <f ca="1">IF(A291&lt;=$B$5, OldData!O292,"")</f>
        <v/>
      </c>
      <c r="AA291" s="318" t="str">
        <f ca="1">IF(A291&lt;=$B$5,OldData!E292,"")</f>
        <v/>
      </c>
      <c r="AB291" s="319" t="str">
        <f ca="1">IF(A291&lt;=$B$5,OldData!B292,"")</f>
        <v/>
      </c>
      <c r="AD291" s="1">
        <f t="shared" si="34"/>
        <v>286</v>
      </c>
      <c r="AE291" s="308">
        <f ca="1"/>
        <v>0</v>
      </c>
      <c r="AF291" s="141"/>
      <c r="AG291" s="141"/>
      <c r="AH291" s="142"/>
      <c r="AI291" s="66"/>
      <c r="AL291" s="357"/>
      <c r="AM291" s="68"/>
      <c r="AN291" s="68"/>
      <c r="AO291" s="53"/>
      <c r="AP291" s="356"/>
    </row>
    <row r="292" spans="1:42">
      <c r="A292" s="73">
        <f t="shared" si="32"/>
        <v>286</v>
      </c>
      <c r="B292" s="1" t="str">
        <f ca="1">IF(A292&lt;=$B$5,Data!L293,"")</f>
        <v/>
      </c>
      <c r="C292" s="1" t="str">
        <f ca="1">IF(A292&lt;=$B$5,DayInfo!F290,"")</f>
        <v/>
      </c>
      <c r="G292" s="275" t="str">
        <f ca="1">IF(A292&lt;=$B$5, Data!O293,"")</f>
        <v/>
      </c>
      <c r="H292" s="118" t="str">
        <f ca="1">IF(A292&lt;=$B$5,Data!P293,"")</f>
        <v/>
      </c>
      <c r="J292" s="1" t="str">
        <f ca="1">IF(A292&lt;=$B$5,Data!E293,"")</f>
        <v/>
      </c>
      <c r="K292" s="1" t="str">
        <f ca="1">IF(A292&lt;=$B$5,Data!B293,"")</f>
        <v/>
      </c>
      <c r="L292" s="1" t="str">
        <f ca="1">IF(A292&lt;=$B$5,Data!C293,"")</f>
        <v/>
      </c>
      <c r="P292" s="1" t="str">
        <f ca="1">IF(A292&lt;=$P$6,Data!D293,"")</f>
        <v/>
      </c>
      <c r="U292" s="1">
        <f t="shared" si="30"/>
        <v>286</v>
      </c>
      <c r="V292" s="61">
        <f ca="1"/>
        <v>0</v>
      </c>
      <c r="W292" s="119">
        <f t="shared" ca="1" si="31"/>
        <v>0</v>
      </c>
      <c r="X292" s="119"/>
      <c r="Y292" s="314">
        <f t="shared" si="33"/>
        <v>286</v>
      </c>
      <c r="Z292" s="318" t="str">
        <f ca="1">IF(A292&lt;=$B$5, OldData!O293,"")</f>
        <v/>
      </c>
      <c r="AA292" s="318" t="str">
        <f ca="1">IF(A292&lt;=$B$5,OldData!E293,"")</f>
        <v/>
      </c>
      <c r="AB292" s="319" t="str">
        <f ca="1">IF(A292&lt;=$B$5,OldData!B293,"")</f>
        <v/>
      </c>
      <c r="AD292" s="1">
        <f t="shared" si="34"/>
        <v>287</v>
      </c>
      <c r="AE292" s="308">
        <f ca="1"/>
        <v>0</v>
      </c>
      <c r="AF292" s="141"/>
      <c r="AG292" s="141"/>
      <c r="AH292" s="142"/>
      <c r="AI292" s="66"/>
      <c r="AL292" s="357"/>
      <c r="AM292" s="68"/>
      <c r="AN292" s="68"/>
      <c r="AO292" s="53"/>
      <c r="AP292" s="356"/>
    </row>
    <row r="293" spans="1:42">
      <c r="A293" s="73">
        <f t="shared" si="32"/>
        <v>287</v>
      </c>
      <c r="B293" s="1" t="str">
        <f ca="1">IF(A293&lt;=$B$5,Data!L294,"")</f>
        <v/>
      </c>
      <c r="C293" s="1" t="str">
        <f ca="1">IF(A293&lt;=$B$5,DayInfo!F291,"")</f>
        <v/>
      </c>
      <c r="G293" s="275" t="str">
        <f ca="1">IF(A293&lt;=$B$5, Data!O294,"")</f>
        <v/>
      </c>
      <c r="H293" s="118" t="str">
        <f ca="1">IF(A293&lt;=$B$5,Data!P294,"")</f>
        <v/>
      </c>
      <c r="J293" s="1" t="str">
        <f ca="1">IF(A293&lt;=$B$5,Data!E294,"")</f>
        <v/>
      </c>
      <c r="K293" s="1" t="str">
        <f ca="1">IF(A293&lt;=$B$5,Data!B294,"")</f>
        <v/>
      </c>
      <c r="L293" s="1" t="str">
        <f ca="1">IF(A293&lt;=$B$5,Data!C294,"")</f>
        <v/>
      </c>
      <c r="P293" s="1" t="str">
        <f ca="1">IF(A293&lt;=$P$6,Data!D294,"")</f>
        <v/>
      </c>
      <c r="U293" s="1">
        <f t="shared" si="30"/>
        <v>287</v>
      </c>
      <c r="V293" s="61">
        <f ca="1"/>
        <v>0</v>
      </c>
      <c r="W293" s="119">
        <f t="shared" ca="1" si="31"/>
        <v>0</v>
      </c>
      <c r="X293" s="119"/>
      <c r="Y293" s="314">
        <f t="shared" si="33"/>
        <v>287</v>
      </c>
      <c r="Z293" s="318" t="str">
        <f ca="1">IF(A293&lt;=$B$5, OldData!O294,"")</f>
        <v/>
      </c>
      <c r="AA293" s="318" t="str">
        <f ca="1">IF(A293&lt;=$B$5,OldData!E294,"")</f>
        <v/>
      </c>
      <c r="AB293" s="319" t="str">
        <f ca="1">IF(A293&lt;=$B$5,OldData!B294,"")</f>
        <v/>
      </c>
      <c r="AD293" s="1">
        <f t="shared" si="34"/>
        <v>288</v>
      </c>
      <c r="AE293" s="308">
        <f ca="1"/>
        <v>0</v>
      </c>
      <c r="AF293" s="141"/>
      <c r="AG293" s="141"/>
      <c r="AH293" s="142"/>
      <c r="AI293" s="66"/>
      <c r="AL293" s="357"/>
      <c r="AM293" s="68"/>
      <c r="AN293" s="68"/>
      <c r="AO293" s="53"/>
      <c r="AP293" s="356"/>
    </row>
    <row r="294" spans="1:42">
      <c r="A294" s="73">
        <f t="shared" si="32"/>
        <v>288</v>
      </c>
      <c r="B294" s="1" t="str">
        <f ca="1">IF(A294&lt;=$B$5,Data!L295,"")</f>
        <v/>
      </c>
      <c r="C294" s="1" t="str">
        <f ca="1">IF(A294&lt;=$B$5,DayInfo!F292,"")</f>
        <v/>
      </c>
      <c r="G294" s="275" t="str">
        <f ca="1">IF(A294&lt;=$B$5, Data!O295,"")</f>
        <v/>
      </c>
      <c r="H294" s="118" t="str">
        <f ca="1">IF(A294&lt;=$B$5,Data!P295,"")</f>
        <v/>
      </c>
      <c r="J294" s="1" t="str">
        <f ca="1">IF(A294&lt;=$B$5,Data!E295,"")</f>
        <v/>
      </c>
      <c r="K294" s="1" t="str">
        <f ca="1">IF(A294&lt;=$B$5,Data!B295,"")</f>
        <v/>
      </c>
      <c r="L294" s="1" t="str">
        <f ca="1">IF(A294&lt;=$B$5,Data!C295,"")</f>
        <v/>
      </c>
      <c r="P294" s="1" t="str">
        <f ca="1">IF(A294&lt;=$P$6,Data!D295,"")</f>
        <v/>
      </c>
      <c r="U294" s="1">
        <f t="shared" si="30"/>
        <v>288</v>
      </c>
      <c r="V294" s="61">
        <f ca="1"/>
        <v>0</v>
      </c>
      <c r="W294" s="119">
        <f t="shared" ca="1" si="31"/>
        <v>0</v>
      </c>
      <c r="X294" s="119"/>
      <c r="Y294" s="314">
        <f t="shared" si="33"/>
        <v>288</v>
      </c>
      <c r="Z294" s="318" t="str">
        <f ca="1">IF(A294&lt;=$B$5, OldData!O295,"")</f>
        <v/>
      </c>
      <c r="AA294" s="318" t="str">
        <f ca="1">IF(A294&lt;=$B$5,OldData!E295,"")</f>
        <v/>
      </c>
      <c r="AB294" s="319" t="str">
        <f ca="1">IF(A294&lt;=$B$5,OldData!B295,"")</f>
        <v/>
      </c>
      <c r="AD294" s="1">
        <f t="shared" si="34"/>
        <v>289</v>
      </c>
      <c r="AE294" s="308">
        <f ca="1"/>
        <v>0</v>
      </c>
      <c r="AF294" s="141"/>
      <c r="AG294" s="141"/>
      <c r="AH294" s="142"/>
      <c r="AI294" s="66"/>
      <c r="AL294" s="357"/>
      <c r="AM294" s="68"/>
      <c r="AN294" s="68"/>
      <c r="AO294" s="53"/>
      <c r="AP294" s="356"/>
    </row>
    <row r="295" spans="1:42">
      <c r="A295" s="73">
        <f t="shared" si="32"/>
        <v>289</v>
      </c>
      <c r="B295" s="1" t="str">
        <f ca="1">IF(A295&lt;=$B$5,Data!L296,"")</f>
        <v/>
      </c>
      <c r="C295" s="1" t="str">
        <f ca="1">IF(A295&lt;=$B$5,DayInfo!F293,"")</f>
        <v/>
      </c>
      <c r="G295" s="275" t="str">
        <f ca="1">IF(A295&lt;=$B$5, Data!O296,"")</f>
        <v/>
      </c>
      <c r="H295" s="118" t="str">
        <f ca="1">IF(A295&lt;=$B$5,Data!P296,"")</f>
        <v/>
      </c>
      <c r="J295" s="1" t="str">
        <f ca="1">IF(A295&lt;=$B$5,Data!E296,"")</f>
        <v/>
      </c>
      <c r="K295" s="1" t="str">
        <f ca="1">IF(A295&lt;=$B$5,Data!B296,"")</f>
        <v/>
      </c>
      <c r="L295" s="1" t="str">
        <f ca="1">IF(A295&lt;=$B$5,Data!C296,"")</f>
        <v/>
      </c>
      <c r="P295" s="1" t="str">
        <f ca="1">IF(A295&lt;=$P$6,Data!D296,"")</f>
        <v/>
      </c>
      <c r="U295" s="1">
        <f t="shared" si="30"/>
        <v>289</v>
      </c>
      <c r="V295" s="61">
        <f ca="1"/>
        <v>0</v>
      </c>
      <c r="W295" s="119">
        <f t="shared" ca="1" si="31"/>
        <v>0</v>
      </c>
      <c r="X295" s="119"/>
      <c r="Y295" s="314">
        <f t="shared" si="33"/>
        <v>289</v>
      </c>
      <c r="Z295" s="318" t="str">
        <f ca="1">IF(A295&lt;=$B$5, OldData!O296,"")</f>
        <v/>
      </c>
      <c r="AA295" s="318" t="str">
        <f ca="1">IF(A295&lt;=$B$5,OldData!E296,"")</f>
        <v/>
      </c>
      <c r="AB295" s="319" t="str">
        <f ca="1">IF(A295&lt;=$B$5,OldData!B296,"")</f>
        <v/>
      </c>
      <c r="AD295" s="1">
        <f t="shared" si="34"/>
        <v>290</v>
      </c>
      <c r="AE295" s="308">
        <f ca="1"/>
        <v>0</v>
      </c>
      <c r="AF295" s="141"/>
      <c r="AG295" s="141"/>
      <c r="AH295" s="142"/>
      <c r="AI295" s="66"/>
      <c r="AL295" s="357"/>
      <c r="AM295" s="68"/>
      <c r="AN295" s="68"/>
      <c r="AO295" s="53"/>
      <c r="AP295" s="356"/>
    </row>
    <row r="296" spans="1:42">
      <c r="A296" s="73">
        <f t="shared" si="32"/>
        <v>290</v>
      </c>
      <c r="B296" s="1" t="str">
        <f ca="1">IF(A296&lt;=$B$5,Data!L297,"")</f>
        <v/>
      </c>
      <c r="C296" s="1" t="str">
        <f ca="1">IF(A296&lt;=$B$5,DayInfo!F294,"")</f>
        <v/>
      </c>
      <c r="G296" s="275" t="str">
        <f ca="1">IF(A296&lt;=$B$5, Data!O297,"")</f>
        <v/>
      </c>
      <c r="H296" s="118" t="str">
        <f ca="1">IF(A296&lt;=$B$5,Data!P297,"")</f>
        <v/>
      </c>
      <c r="J296" s="1" t="str">
        <f ca="1">IF(A296&lt;=$B$5,Data!E297,"")</f>
        <v/>
      </c>
      <c r="K296" s="1" t="str">
        <f ca="1">IF(A296&lt;=$B$5,Data!B297,"")</f>
        <v/>
      </c>
      <c r="L296" s="1" t="str">
        <f ca="1">IF(A296&lt;=$B$5,Data!C297,"")</f>
        <v/>
      </c>
      <c r="P296" s="1" t="str">
        <f ca="1">IF(A296&lt;=$P$6,Data!D297,"")</f>
        <v/>
      </c>
      <c r="U296" s="1">
        <f t="shared" si="30"/>
        <v>290</v>
      </c>
      <c r="V296" s="61">
        <f ca="1"/>
        <v>0</v>
      </c>
      <c r="W296" s="119">
        <f t="shared" ca="1" si="31"/>
        <v>0</v>
      </c>
      <c r="X296" s="119"/>
      <c r="Y296" s="314">
        <f t="shared" si="33"/>
        <v>290</v>
      </c>
      <c r="Z296" s="318" t="str">
        <f ca="1">IF(A296&lt;=$B$5, OldData!O297,"")</f>
        <v/>
      </c>
      <c r="AA296" s="318" t="str">
        <f ca="1">IF(A296&lt;=$B$5,OldData!E297,"")</f>
        <v/>
      </c>
      <c r="AB296" s="319" t="str">
        <f ca="1">IF(A296&lt;=$B$5,OldData!B297,"")</f>
        <v/>
      </c>
      <c r="AD296" s="1">
        <f t="shared" si="34"/>
        <v>291</v>
      </c>
      <c r="AE296" s="308">
        <f ca="1"/>
        <v>0</v>
      </c>
      <c r="AF296" s="141"/>
      <c r="AG296" s="141"/>
      <c r="AH296" s="142"/>
      <c r="AI296" s="66"/>
      <c r="AL296" s="357"/>
      <c r="AM296" s="68"/>
      <c r="AN296" s="68"/>
      <c r="AO296" s="53"/>
      <c r="AP296" s="356"/>
    </row>
    <row r="297" spans="1:42">
      <c r="A297" s="73">
        <f t="shared" si="32"/>
        <v>291</v>
      </c>
      <c r="B297" s="1" t="str">
        <f ca="1">IF(A297&lt;=$B$5,Data!L298,"")</f>
        <v/>
      </c>
      <c r="C297" s="1" t="str">
        <f ca="1">IF(A297&lt;=$B$5,DayInfo!F295,"")</f>
        <v/>
      </c>
      <c r="G297" s="275" t="str">
        <f ca="1">IF(A297&lt;=$B$5, Data!O298,"")</f>
        <v/>
      </c>
      <c r="H297" s="118" t="str">
        <f ca="1">IF(A297&lt;=$B$5,Data!P298,"")</f>
        <v/>
      </c>
      <c r="J297" s="1" t="str">
        <f ca="1">IF(A297&lt;=$B$5,Data!E298,"")</f>
        <v/>
      </c>
      <c r="K297" s="1" t="str">
        <f ca="1">IF(A297&lt;=$B$5,Data!B298,"")</f>
        <v/>
      </c>
      <c r="L297" s="1" t="str">
        <f ca="1">IF(A297&lt;=$B$5,Data!C298,"")</f>
        <v/>
      </c>
      <c r="P297" s="1" t="str">
        <f ca="1">IF(A297&lt;=$P$6,Data!D298,"")</f>
        <v/>
      </c>
      <c r="U297" s="1">
        <f t="shared" si="30"/>
        <v>291</v>
      </c>
      <c r="V297" s="61">
        <f ca="1"/>
        <v>0</v>
      </c>
      <c r="W297" s="119">
        <f t="shared" ca="1" si="31"/>
        <v>0</v>
      </c>
      <c r="X297" s="119"/>
      <c r="Y297" s="314">
        <f t="shared" si="33"/>
        <v>291</v>
      </c>
      <c r="Z297" s="318" t="str">
        <f ca="1">IF(A297&lt;=$B$5, OldData!O298,"")</f>
        <v/>
      </c>
      <c r="AA297" s="318" t="str">
        <f ca="1">IF(A297&lt;=$B$5,OldData!E298,"")</f>
        <v/>
      </c>
      <c r="AB297" s="319" t="str">
        <f ca="1">IF(A297&lt;=$B$5,OldData!B298,"")</f>
        <v/>
      </c>
      <c r="AD297" s="1">
        <f t="shared" si="34"/>
        <v>292</v>
      </c>
      <c r="AE297" s="308">
        <f ca="1"/>
        <v>0</v>
      </c>
      <c r="AF297" s="141"/>
      <c r="AG297" s="141"/>
      <c r="AH297" s="142"/>
      <c r="AI297" s="66"/>
      <c r="AL297" s="357"/>
      <c r="AM297" s="68"/>
      <c r="AN297" s="68"/>
      <c r="AO297" s="53"/>
      <c r="AP297" s="356"/>
    </row>
    <row r="298" spans="1:42">
      <c r="A298" s="73">
        <f t="shared" si="32"/>
        <v>292</v>
      </c>
      <c r="B298" s="1" t="str">
        <f ca="1">IF(A298&lt;=$B$5,Data!L299,"")</f>
        <v/>
      </c>
      <c r="C298" s="1" t="str">
        <f ca="1">IF(A298&lt;=$B$5,DayInfo!F296,"")</f>
        <v/>
      </c>
      <c r="G298" s="275" t="str">
        <f ca="1">IF(A298&lt;=$B$5, Data!O299,"")</f>
        <v/>
      </c>
      <c r="H298" s="118" t="str">
        <f ca="1">IF(A298&lt;=$B$5,Data!P299,"")</f>
        <v/>
      </c>
      <c r="J298" s="1" t="str">
        <f ca="1">IF(A298&lt;=$B$5,Data!E299,"")</f>
        <v/>
      </c>
      <c r="K298" s="1" t="str">
        <f ca="1">IF(A298&lt;=$B$5,Data!B299,"")</f>
        <v/>
      </c>
      <c r="L298" s="1" t="str">
        <f ca="1">IF(A298&lt;=$B$5,Data!C299,"")</f>
        <v/>
      </c>
      <c r="P298" s="1" t="str">
        <f ca="1">IF(A298&lt;=$P$6,Data!D299,"")</f>
        <v/>
      </c>
      <c r="U298" s="1">
        <f t="shared" si="30"/>
        <v>292</v>
      </c>
      <c r="V298" s="61">
        <f ca="1"/>
        <v>0</v>
      </c>
      <c r="W298" s="119">
        <f t="shared" ca="1" si="31"/>
        <v>0</v>
      </c>
      <c r="X298" s="119"/>
      <c r="Y298" s="314">
        <f t="shared" si="33"/>
        <v>292</v>
      </c>
      <c r="Z298" s="318" t="str">
        <f ca="1">IF(A298&lt;=$B$5, OldData!O299,"")</f>
        <v/>
      </c>
      <c r="AA298" s="318" t="str">
        <f ca="1">IF(A298&lt;=$B$5,OldData!E299,"")</f>
        <v/>
      </c>
      <c r="AB298" s="319" t="str">
        <f ca="1">IF(A298&lt;=$B$5,OldData!B299,"")</f>
        <v/>
      </c>
      <c r="AD298" s="1">
        <f t="shared" si="34"/>
        <v>293</v>
      </c>
      <c r="AE298" s="308">
        <f ca="1"/>
        <v>0</v>
      </c>
      <c r="AF298" s="141"/>
      <c r="AG298" s="141"/>
      <c r="AH298" s="142"/>
      <c r="AI298" s="66"/>
      <c r="AL298" s="357"/>
      <c r="AM298" s="68"/>
      <c r="AN298" s="68"/>
      <c r="AO298" s="53"/>
      <c r="AP298" s="356"/>
    </row>
    <row r="299" spans="1:42">
      <c r="A299" s="73">
        <f t="shared" si="32"/>
        <v>293</v>
      </c>
      <c r="B299" s="1" t="str">
        <f ca="1">IF(A299&lt;=$B$5,Data!L300,"")</f>
        <v/>
      </c>
      <c r="C299" s="1" t="str">
        <f ca="1">IF(A299&lt;=$B$5,DayInfo!F297,"")</f>
        <v/>
      </c>
      <c r="G299" s="275" t="str">
        <f ca="1">IF(A299&lt;=$B$5, Data!O300,"")</f>
        <v/>
      </c>
      <c r="H299" s="118" t="str">
        <f ca="1">IF(A299&lt;=$B$5,Data!P300,"")</f>
        <v/>
      </c>
      <c r="J299" s="1" t="str">
        <f ca="1">IF(A299&lt;=$B$5,Data!E300,"")</f>
        <v/>
      </c>
      <c r="K299" s="1" t="str">
        <f ca="1">IF(A299&lt;=$B$5,Data!B300,"")</f>
        <v/>
      </c>
      <c r="L299" s="1" t="str">
        <f ca="1">IF(A299&lt;=$B$5,Data!C300,"")</f>
        <v/>
      </c>
      <c r="P299" s="1" t="str">
        <f ca="1">IF(A299&lt;=$P$6,Data!D300,"")</f>
        <v/>
      </c>
      <c r="U299" s="1">
        <f t="shared" si="30"/>
        <v>293</v>
      </c>
      <c r="V299" s="61">
        <f ca="1"/>
        <v>0</v>
      </c>
      <c r="W299" s="119">
        <f t="shared" ca="1" si="31"/>
        <v>0</v>
      </c>
      <c r="X299" s="119"/>
      <c r="Y299" s="314">
        <f t="shared" si="33"/>
        <v>293</v>
      </c>
      <c r="Z299" s="318" t="str">
        <f ca="1">IF(A299&lt;=$B$5, OldData!O300,"")</f>
        <v/>
      </c>
      <c r="AA299" s="318" t="str">
        <f ca="1">IF(A299&lt;=$B$5,OldData!E300,"")</f>
        <v/>
      </c>
      <c r="AB299" s="319" t="str">
        <f ca="1">IF(A299&lt;=$B$5,OldData!B300,"")</f>
        <v/>
      </c>
      <c r="AD299" s="1">
        <f t="shared" si="34"/>
        <v>294</v>
      </c>
      <c r="AE299" s="308">
        <f ca="1"/>
        <v>0</v>
      </c>
      <c r="AF299" s="141"/>
      <c r="AG299" s="141"/>
      <c r="AH299" s="142"/>
      <c r="AI299" s="66"/>
      <c r="AL299" s="357"/>
      <c r="AM299" s="68"/>
      <c r="AN299" s="68"/>
      <c r="AO299" s="53"/>
      <c r="AP299" s="356"/>
    </row>
    <row r="300" spans="1:42">
      <c r="A300" s="73">
        <f t="shared" si="32"/>
        <v>294</v>
      </c>
      <c r="B300" s="1" t="str">
        <f ca="1">IF(A300&lt;=$B$5,Data!L301,"")</f>
        <v/>
      </c>
      <c r="C300" s="1" t="str">
        <f ca="1">IF(A300&lt;=$B$5,DayInfo!F298,"")</f>
        <v/>
      </c>
      <c r="G300" s="275" t="str">
        <f ca="1">IF(A300&lt;=$B$5, Data!O301,"")</f>
        <v/>
      </c>
      <c r="H300" s="118" t="str">
        <f ca="1">IF(A300&lt;=$B$5,Data!P301,"")</f>
        <v/>
      </c>
      <c r="J300" s="1" t="str">
        <f ca="1">IF(A300&lt;=$B$5,Data!E301,"")</f>
        <v/>
      </c>
      <c r="K300" s="1" t="str">
        <f ca="1">IF(A300&lt;=$B$5,Data!B301,"")</f>
        <v/>
      </c>
      <c r="L300" s="1" t="str">
        <f ca="1">IF(A300&lt;=$B$5,Data!C301,"")</f>
        <v/>
      </c>
      <c r="P300" s="1" t="str">
        <f ca="1">IF(A300&lt;=$P$6,Data!D301,"")</f>
        <v/>
      </c>
      <c r="U300" s="1">
        <f t="shared" si="30"/>
        <v>294</v>
      </c>
      <c r="V300" s="61">
        <f ca="1"/>
        <v>0</v>
      </c>
      <c r="W300" s="119">
        <f t="shared" ca="1" si="31"/>
        <v>0</v>
      </c>
      <c r="X300" s="119"/>
      <c r="Y300" s="314">
        <f t="shared" si="33"/>
        <v>294</v>
      </c>
      <c r="Z300" s="318" t="str">
        <f ca="1">IF(A300&lt;=$B$5, OldData!O301,"")</f>
        <v/>
      </c>
      <c r="AA300" s="318" t="str">
        <f ca="1">IF(A300&lt;=$B$5,OldData!E301,"")</f>
        <v/>
      </c>
      <c r="AB300" s="319" t="str">
        <f ca="1">IF(A300&lt;=$B$5,OldData!B301,"")</f>
        <v/>
      </c>
      <c r="AD300" s="1">
        <f t="shared" si="34"/>
        <v>295</v>
      </c>
      <c r="AE300" s="308">
        <f ca="1"/>
        <v>0</v>
      </c>
      <c r="AF300" s="141"/>
      <c r="AG300" s="141"/>
      <c r="AH300" s="142"/>
      <c r="AI300" s="66"/>
      <c r="AL300" s="357"/>
      <c r="AM300" s="68"/>
      <c r="AN300" s="68"/>
      <c r="AO300" s="53"/>
      <c r="AP300" s="356"/>
    </row>
    <row r="301" spans="1:42">
      <c r="A301" s="73">
        <f t="shared" si="32"/>
        <v>295</v>
      </c>
      <c r="B301" s="1" t="str">
        <f ca="1">IF(A301&lt;=$B$5,Data!L302,"")</f>
        <v/>
      </c>
      <c r="C301" s="1" t="str">
        <f ca="1">IF(A301&lt;=$B$5,DayInfo!F299,"")</f>
        <v/>
      </c>
      <c r="G301" s="275" t="str">
        <f ca="1">IF(A301&lt;=$B$5, Data!O302,"")</f>
        <v/>
      </c>
      <c r="H301" s="118" t="str">
        <f ca="1">IF(A301&lt;=$B$5,Data!P302,"")</f>
        <v/>
      </c>
      <c r="J301" s="1" t="str">
        <f ca="1">IF(A301&lt;=$B$5,Data!E302,"")</f>
        <v/>
      </c>
      <c r="K301" s="1" t="str">
        <f ca="1">IF(A301&lt;=$B$5,Data!B302,"")</f>
        <v/>
      </c>
      <c r="L301" s="1" t="str">
        <f ca="1">IF(A301&lt;=$B$5,Data!C302,"")</f>
        <v/>
      </c>
      <c r="P301" s="1" t="str">
        <f ca="1">IF(A301&lt;=$P$6,Data!D302,"")</f>
        <v/>
      </c>
      <c r="U301" s="1">
        <f t="shared" si="30"/>
        <v>295</v>
      </c>
      <c r="V301" s="61">
        <f ca="1"/>
        <v>0</v>
      </c>
      <c r="W301" s="119">
        <f t="shared" ca="1" si="31"/>
        <v>0</v>
      </c>
      <c r="X301" s="119"/>
      <c r="Y301" s="314">
        <f t="shared" si="33"/>
        <v>295</v>
      </c>
      <c r="Z301" s="318" t="str">
        <f ca="1">IF(A301&lt;=$B$5, OldData!O302,"")</f>
        <v/>
      </c>
      <c r="AA301" s="318" t="str">
        <f ca="1">IF(A301&lt;=$B$5,OldData!E302,"")</f>
        <v/>
      </c>
      <c r="AB301" s="319" t="str">
        <f ca="1">IF(A301&lt;=$B$5,OldData!B302,"")</f>
        <v/>
      </c>
      <c r="AD301" s="1">
        <f t="shared" si="34"/>
        <v>296</v>
      </c>
      <c r="AE301" s="308">
        <f ca="1"/>
        <v>0</v>
      </c>
      <c r="AF301" s="141"/>
      <c r="AG301" s="141"/>
      <c r="AH301" s="142"/>
      <c r="AI301" s="66"/>
      <c r="AL301" s="357"/>
      <c r="AM301" s="68"/>
      <c r="AN301" s="68"/>
      <c r="AO301" s="53"/>
      <c r="AP301" s="356"/>
    </row>
    <row r="302" spans="1:42">
      <c r="A302" s="73">
        <f t="shared" si="32"/>
        <v>296</v>
      </c>
      <c r="B302" s="1" t="str">
        <f ca="1">IF(A302&lt;=$B$5,Data!L303,"")</f>
        <v/>
      </c>
      <c r="C302" s="1" t="str">
        <f ca="1">IF(A302&lt;=$B$5,DayInfo!F300,"")</f>
        <v/>
      </c>
      <c r="G302" s="275" t="str">
        <f ca="1">IF(A302&lt;=$B$5, Data!O303,"")</f>
        <v/>
      </c>
      <c r="H302" s="118" t="str">
        <f ca="1">IF(A302&lt;=$B$5,Data!P303,"")</f>
        <v/>
      </c>
      <c r="J302" s="1" t="str">
        <f ca="1">IF(A302&lt;=$B$5,Data!E303,"")</f>
        <v/>
      </c>
      <c r="K302" s="1" t="str">
        <f ca="1">IF(A302&lt;=$B$5,Data!B303,"")</f>
        <v/>
      </c>
      <c r="L302" s="1" t="str">
        <f ca="1">IF(A302&lt;=$B$5,Data!C303,"")</f>
        <v/>
      </c>
      <c r="P302" s="1" t="str">
        <f ca="1">IF(A302&lt;=$P$6,Data!D303,"")</f>
        <v/>
      </c>
      <c r="U302" s="1">
        <f t="shared" ref="U302:U360" si="35">1+U301</f>
        <v>296</v>
      </c>
      <c r="V302" s="61">
        <f ca="1"/>
        <v>0</v>
      </c>
      <c r="W302" s="119">
        <f t="shared" ca="1" si="31"/>
        <v>0</v>
      </c>
      <c r="X302" s="119"/>
      <c r="Y302" s="314">
        <f t="shared" si="33"/>
        <v>296</v>
      </c>
      <c r="Z302" s="318" t="str">
        <f ca="1">IF(A302&lt;=$B$5, OldData!O303,"")</f>
        <v/>
      </c>
      <c r="AA302" s="318" t="str">
        <f ca="1">IF(A302&lt;=$B$5,OldData!E303,"")</f>
        <v/>
      </c>
      <c r="AB302" s="319" t="str">
        <f ca="1">IF(A302&lt;=$B$5,OldData!B303,"")</f>
        <v/>
      </c>
      <c r="AD302" s="1">
        <f t="shared" si="34"/>
        <v>297</v>
      </c>
      <c r="AE302" s="308">
        <f ca="1"/>
        <v>0</v>
      </c>
      <c r="AF302" s="141"/>
      <c r="AG302" s="141"/>
      <c r="AH302" s="142"/>
      <c r="AI302" s="66"/>
      <c r="AL302" s="357"/>
      <c r="AM302" s="68"/>
      <c r="AN302" s="68"/>
      <c r="AO302" s="53"/>
      <c r="AP302" s="356"/>
    </row>
    <row r="303" spans="1:42">
      <c r="A303" s="73">
        <f t="shared" si="32"/>
        <v>297</v>
      </c>
      <c r="B303" s="1" t="str">
        <f ca="1">IF(A303&lt;=$B$5,Data!L304,"")</f>
        <v/>
      </c>
      <c r="C303" s="1" t="str">
        <f ca="1">IF(A303&lt;=$B$5,DayInfo!F301,"")</f>
        <v/>
      </c>
      <c r="G303" s="275" t="str">
        <f ca="1">IF(A303&lt;=$B$5, Data!O304,"")</f>
        <v/>
      </c>
      <c r="H303" s="118" t="str">
        <f ca="1">IF(A303&lt;=$B$5,Data!P304,"")</f>
        <v/>
      </c>
      <c r="J303" s="1" t="str">
        <f ca="1">IF(A303&lt;=$B$5,Data!E304,"")</f>
        <v/>
      </c>
      <c r="K303" s="1" t="str">
        <f ca="1">IF(A303&lt;=$B$5,Data!B304,"")</f>
        <v/>
      </c>
      <c r="L303" s="1" t="str">
        <f ca="1">IF(A303&lt;=$B$5,Data!C304,"")</f>
        <v/>
      </c>
      <c r="P303" s="1" t="str">
        <f ca="1">IF(A303&lt;=$P$6,Data!D304,"")</f>
        <v/>
      </c>
      <c r="U303" s="1">
        <f t="shared" si="35"/>
        <v>297</v>
      </c>
      <c r="V303" s="61">
        <f ca="1"/>
        <v>0</v>
      </c>
      <c r="W303" s="119">
        <f t="shared" ca="1" si="31"/>
        <v>0</v>
      </c>
      <c r="X303" s="119"/>
      <c r="Y303" s="314">
        <f t="shared" si="33"/>
        <v>297</v>
      </c>
      <c r="Z303" s="318" t="str">
        <f ca="1">IF(A303&lt;=$B$5, OldData!O304,"")</f>
        <v/>
      </c>
      <c r="AA303" s="318" t="str">
        <f ca="1">IF(A303&lt;=$B$5,OldData!E304,"")</f>
        <v/>
      </c>
      <c r="AB303" s="319" t="str">
        <f ca="1">IF(A303&lt;=$B$5,OldData!B304,"")</f>
        <v/>
      </c>
      <c r="AD303" s="1">
        <f t="shared" si="34"/>
        <v>298</v>
      </c>
      <c r="AE303" s="308">
        <f ca="1"/>
        <v>0</v>
      </c>
      <c r="AF303" s="141"/>
      <c r="AG303" s="141"/>
      <c r="AH303" s="142"/>
      <c r="AI303" s="66"/>
      <c r="AL303" s="357"/>
      <c r="AM303" s="68"/>
      <c r="AN303" s="68"/>
      <c r="AO303" s="53"/>
      <c r="AP303" s="356"/>
    </row>
    <row r="304" spans="1:42" ht="10.8" thickBot="1">
      <c r="A304" s="73">
        <f t="shared" si="32"/>
        <v>298</v>
      </c>
      <c r="B304" s="1" t="str">
        <f ca="1">IF(A304&lt;=$B$5,Data!L305,"")</f>
        <v/>
      </c>
      <c r="C304" s="1" t="str">
        <f ca="1">IF(A304&lt;=$B$5,DayInfo!F302,"")</f>
        <v/>
      </c>
      <c r="G304" s="275" t="str">
        <f ca="1">IF(A304&lt;=$B$5, Data!O305,"")</f>
        <v/>
      </c>
      <c r="H304" s="118" t="str">
        <f ca="1">IF(A304&lt;=$B$5,Data!P305,"")</f>
        <v/>
      </c>
      <c r="J304" s="1" t="str">
        <f ca="1">IF(A304&lt;=$B$5,Data!E305,"")</f>
        <v/>
      </c>
      <c r="K304" s="1" t="str">
        <f ca="1">IF(A304&lt;=$B$5,Data!B305,"")</f>
        <v/>
      </c>
      <c r="L304" s="1" t="str">
        <f ca="1">IF(A304&lt;=$B$5,Data!C305,"")</f>
        <v/>
      </c>
      <c r="P304" s="1" t="str">
        <f ca="1">IF(A304&lt;=$P$6,Data!D305,"")</f>
        <v/>
      </c>
      <c r="U304" s="1">
        <f t="shared" si="35"/>
        <v>298</v>
      </c>
      <c r="V304" s="61">
        <f ca="1"/>
        <v>0</v>
      </c>
      <c r="W304" s="119">
        <f t="shared" ca="1" si="31"/>
        <v>0</v>
      </c>
      <c r="X304" s="119"/>
      <c r="Y304" s="314">
        <f t="shared" si="33"/>
        <v>298</v>
      </c>
      <c r="Z304" s="318" t="str">
        <f ca="1">IF(A304&lt;=$B$5, OldData!O305,"")</f>
        <v/>
      </c>
      <c r="AA304" s="318" t="str">
        <f ca="1">IF(A304&lt;=$B$5,OldData!E305,"")</f>
        <v/>
      </c>
      <c r="AB304" s="319" t="str">
        <f ca="1">IF(A304&lt;=$B$5,OldData!B305,"")</f>
        <v/>
      </c>
      <c r="AD304" s="1">
        <f t="shared" si="34"/>
        <v>299</v>
      </c>
      <c r="AE304" s="308">
        <f ca="1"/>
        <v>0</v>
      </c>
      <c r="AF304" s="141"/>
      <c r="AG304" s="141"/>
      <c r="AH304" s="142"/>
      <c r="AI304" s="66"/>
      <c r="AL304" s="358"/>
      <c r="AM304" s="69"/>
      <c r="AN304" s="69"/>
      <c r="AO304" s="60"/>
      <c r="AP304" s="359"/>
    </row>
    <row r="305" spans="1:40">
      <c r="A305" s="73">
        <f t="shared" si="32"/>
        <v>299</v>
      </c>
      <c r="B305" s="1" t="str">
        <f ca="1">IF(A305&lt;=$B$5,Data!L306,"")</f>
        <v/>
      </c>
      <c r="C305" s="1" t="str">
        <f ca="1">IF(A305&lt;=$B$5,DayInfo!F303,"")</f>
        <v/>
      </c>
      <c r="G305" s="275" t="str">
        <f ca="1">IF(A305&lt;=$B$5, Data!O306,"")</f>
        <v/>
      </c>
      <c r="H305" s="118" t="str">
        <f ca="1">IF(A305&lt;=$B$5,Data!P306,"")</f>
        <v/>
      </c>
      <c r="J305" s="1" t="str">
        <f ca="1">IF(A305&lt;=$B$5,Data!E306,"")</f>
        <v/>
      </c>
      <c r="K305" s="1" t="str">
        <f ca="1">IF(A305&lt;=$B$5,Data!B306,"")</f>
        <v/>
      </c>
      <c r="L305" s="1" t="str">
        <f ca="1">IF(A305&lt;=$B$5,Data!C306,"")</f>
        <v/>
      </c>
      <c r="P305" s="1" t="str">
        <f ca="1">IF(A305&lt;=$P$6,Data!D306,"")</f>
        <v/>
      </c>
      <c r="U305" s="1">
        <f t="shared" si="35"/>
        <v>299</v>
      </c>
      <c r="V305" s="61">
        <f ca="1"/>
        <v>0</v>
      </c>
      <c r="W305" s="119">
        <f t="shared" ca="1" si="31"/>
        <v>0</v>
      </c>
      <c r="X305" s="119"/>
      <c r="Y305" s="314">
        <f t="shared" si="33"/>
        <v>299</v>
      </c>
      <c r="Z305" s="318" t="str">
        <f ca="1">IF(A305&lt;=$B$5, OldData!O306,"")</f>
        <v/>
      </c>
      <c r="AA305" s="318" t="str">
        <f ca="1">IF(A305&lt;=$B$5,OldData!E306,"")</f>
        <v/>
      </c>
      <c r="AB305" s="319" t="str">
        <f ca="1">IF(A305&lt;=$B$5,OldData!B306,"")</f>
        <v/>
      </c>
      <c r="AD305" s="1">
        <f t="shared" si="34"/>
        <v>300</v>
      </c>
      <c r="AE305" s="308">
        <f ca="1"/>
        <v>0</v>
      </c>
      <c r="AF305" s="141"/>
      <c r="AG305" s="141"/>
      <c r="AH305" s="142"/>
      <c r="AI305" s="66"/>
    </row>
    <row r="306" spans="1:40" ht="10.8" thickBot="1">
      <c r="A306" s="73">
        <f t="shared" si="32"/>
        <v>300</v>
      </c>
      <c r="B306" s="1" t="str">
        <f ca="1">IF(A306&lt;=$B$5,Data!L307,"")</f>
        <v/>
      </c>
      <c r="C306" s="1" t="str">
        <f ca="1">IF(A306&lt;=$B$5,DayInfo!F304,"")</f>
        <v/>
      </c>
      <c r="G306" s="275" t="str">
        <f ca="1">IF(A306&lt;=$B$5, Data!O307,"")</f>
        <v/>
      </c>
      <c r="H306" s="118" t="str">
        <f ca="1">IF(A306&lt;=$B$5,Data!P307,"")</f>
        <v/>
      </c>
      <c r="J306" s="1" t="str">
        <f ca="1">IF(A306&lt;=$B$5,Data!E307,"")</f>
        <v/>
      </c>
      <c r="K306" s="1" t="str">
        <f ca="1">IF(A306&lt;=$B$5,Data!B307,"")</f>
        <v/>
      </c>
      <c r="L306" s="1" t="str">
        <f ca="1">IF(A306&lt;=$B$5,Data!C307,"")</f>
        <v/>
      </c>
      <c r="P306" s="1" t="str">
        <f ca="1">IF(A306&lt;=$P$6,Data!D307,"")</f>
        <v/>
      </c>
      <c r="U306" s="1">
        <f t="shared" si="35"/>
        <v>300</v>
      </c>
      <c r="V306" s="61">
        <f ca="1"/>
        <v>0</v>
      </c>
      <c r="W306" s="119">
        <f t="shared" ca="1" si="31"/>
        <v>0</v>
      </c>
      <c r="X306" s="119"/>
      <c r="Y306" s="315">
        <f t="shared" si="33"/>
        <v>300</v>
      </c>
      <c r="Z306" s="320" t="str">
        <f ca="1">IF(A306&lt;=$B$5, OldData!O307,"")</f>
        <v/>
      </c>
      <c r="AA306" s="320" t="str">
        <f ca="1">IF(A306&lt;=$B$5,OldData!E307,"")</f>
        <v/>
      </c>
      <c r="AB306" s="321" t="str">
        <f ca="1">IF(A306&lt;=$B$5,OldData!B307,"")</f>
        <v/>
      </c>
      <c r="AD306" s="1">
        <f t="shared" si="34"/>
        <v>301</v>
      </c>
      <c r="AE306" s="308">
        <f ca="1"/>
        <v>0</v>
      </c>
      <c r="AF306" s="141"/>
      <c r="AG306" s="141"/>
      <c r="AH306" s="142"/>
      <c r="AI306" s="66"/>
    </row>
    <row r="307" spans="1:40" s="124" customFormat="1">
      <c r="A307" s="123"/>
      <c r="G307" s="280"/>
      <c r="U307" s="1">
        <f t="shared" si="35"/>
        <v>301</v>
      </c>
      <c r="V307" s="125">
        <f ca="1"/>
        <v>0</v>
      </c>
      <c r="W307" s="119">
        <f t="shared" ca="1" si="31"/>
        <v>0</v>
      </c>
      <c r="X307" s="119"/>
      <c r="Y307" s="119"/>
      <c r="Z307" s="119"/>
      <c r="AA307" s="119"/>
      <c r="AB307" s="119"/>
      <c r="AD307" s="1">
        <f t="shared" si="34"/>
        <v>302</v>
      </c>
      <c r="AE307" s="311">
        <f ca="1"/>
        <v>0</v>
      </c>
      <c r="AF307" s="141"/>
      <c r="AG307" s="141"/>
      <c r="AH307" s="142"/>
      <c r="AI307" s="66"/>
      <c r="AM307" s="66"/>
      <c r="AN307" s="66"/>
    </row>
    <row r="308" spans="1:40">
      <c r="U308" s="1">
        <f t="shared" si="35"/>
        <v>302</v>
      </c>
      <c r="V308" s="61">
        <f ca="1"/>
        <v>0</v>
      </c>
      <c r="W308" s="119">
        <f t="shared" ca="1" si="31"/>
        <v>0</v>
      </c>
      <c r="X308" s="119"/>
      <c r="Y308" s="119"/>
      <c r="Z308" s="119"/>
      <c r="AA308" s="119"/>
      <c r="AB308" s="119"/>
      <c r="AD308" s="1">
        <f t="shared" si="34"/>
        <v>303</v>
      </c>
      <c r="AE308" s="308">
        <f ca="1"/>
        <v>0</v>
      </c>
      <c r="AF308" s="141"/>
      <c r="AG308" s="141"/>
      <c r="AH308" s="142"/>
      <c r="AI308" s="66"/>
    </row>
    <row r="309" spans="1:40">
      <c r="U309" s="1">
        <f t="shared" si="35"/>
        <v>303</v>
      </c>
      <c r="V309" s="61">
        <f ca="1"/>
        <v>0</v>
      </c>
      <c r="W309" s="119">
        <f t="shared" ca="1" si="31"/>
        <v>0</v>
      </c>
      <c r="X309" s="119"/>
      <c r="Y309" s="119"/>
      <c r="Z309" s="119"/>
      <c r="AA309" s="119"/>
      <c r="AB309" s="119"/>
      <c r="AD309" s="1">
        <f t="shared" si="34"/>
        <v>304</v>
      </c>
      <c r="AE309" s="308">
        <f ca="1"/>
        <v>0</v>
      </c>
      <c r="AF309" s="141"/>
      <c r="AG309" s="141"/>
      <c r="AH309" s="142"/>
      <c r="AI309" s="66"/>
    </row>
    <row r="310" spans="1:40">
      <c r="U310" s="1">
        <f t="shared" si="35"/>
        <v>304</v>
      </c>
      <c r="V310" s="61">
        <f ca="1"/>
        <v>0</v>
      </c>
      <c r="W310" s="119">
        <f t="shared" ca="1" si="31"/>
        <v>0</v>
      </c>
      <c r="X310" s="119"/>
      <c r="Y310" s="119"/>
      <c r="Z310" s="119"/>
      <c r="AA310" s="119"/>
      <c r="AB310" s="119"/>
      <c r="AD310" s="1">
        <f t="shared" si="34"/>
        <v>305</v>
      </c>
      <c r="AE310" s="308">
        <f ca="1"/>
        <v>0</v>
      </c>
      <c r="AF310" s="141"/>
      <c r="AG310" s="141"/>
      <c r="AH310" s="142"/>
      <c r="AI310" s="66"/>
    </row>
    <row r="311" spans="1:40">
      <c r="U311" s="1">
        <f t="shared" si="35"/>
        <v>305</v>
      </c>
      <c r="V311" s="61">
        <f ca="1"/>
        <v>0</v>
      </c>
      <c r="W311" s="119">
        <f t="shared" ca="1" si="31"/>
        <v>0</v>
      </c>
      <c r="X311" s="119"/>
      <c r="Y311" s="119"/>
      <c r="Z311" s="119"/>
      <c r="AA311" s="119"/>
      <c r="AB311" s="119"/>
      <c r="AD311" s="1">
        <f t="shared" si="34"/>
        <v>306</v>
      </c>
      <c r="AE311" s="308">
        <f ca="1"/>
        <v>0</v>
      </c>
      <c r="AF311" s="141"/>
      <c r="AG311" s="141"/>
      <c r="AH311" s="142"/>
      <c r="AI311" s="66"/>
    </row>
    <row r="312" spans="1:40">
      <c r="U312" s="1">
        <f t="shared" si="35"/>
        <v>306</v>
      </c>
      <c r="V312" s="61">
        <f ca="1"/>
        <v>0</v>
      </c>
      <c r="W312" s="119">
        <f t="shared" ca="1" si="31"/>
        <v>0</v>
      </c>
      <c r="X312" s="119"/>
      <c r="Y312" s="119"/>
      <c r="Z312" s="119"/>
      <c r="AA312" s="119"/>
      <c r="AB312" s="119"/>
      <c r="AD312" s="1">
        <f t="shared" si="34"/>
        <v>307</v>
      </c>
      <c r="AE312" s="308">
        <f ca="1"/>
        <v>0</v>
      </c>
      <c r="AF312" s="141"/>
      <c r="AG312" s="141"/>
      <c r="AH312" s="142"/>
      <c r="AI312" s="66"/>
    </row>
    <row r="313" spans="1:40">
      <c r="U313" s="1">
        <f t="shared" si="35"/>
        <v>307</v>
      </c>
      <c r="V313" s="61">
        <f ca="1"/>
        <v>0</v>
      </c>
      <c r="W313" s="119">
        <f t="shared" ca="1" si="31"/>
        <v>0</v>
      </c>
      <c r="X313" s="119"/>
      <c r="Y313" s="119"/>
      <c r="Z313" s="119"/>
      <c r="AA313" s="119"/>
      <c r="AB313" s="119"/>
      <c r="AD313" s="1">
        <f t="shared" si="34"/>
        <v>308</v>
      </c>
      <c r="AE313" s="308">
        <f ca="1"/>
        <v>0</v>
      </c>
      <c r="AF313" s="141"/>
      <c r="AG313" s="141"/>
      <c r="AH313" s="142"/>
      <c r="AI313" s="66"/>
    </row>
    <row r="314" spans="1:40">
      <c r="U314" s="1">
        <f t="shared" si="35"/>
        <v>308</v>
      </c>
      <c r="V314" s="61">
        <f ca="1"/>
        <v>0</v>
      </c>
      <c r="W314" s="119">
        <f t="shared" ca="1" si="31"/>
        <v>0</v>
      </c>
      <c r="X314" s="119"/>
      <c r="Y314" s="119"/>
      <c r="Z314" s="119"/>
      <c r="AA314" s="119"/>
      <c r="AB314" s="119"/>
      <c r="AD314" s="1">
        <f t="shared" si="34"/>
        <v>309</v>
      </c>
      <c r="AE314" s="308">
        <f ca="1"/>
        <v>0</v>
      </c>
      <c r="AF314" s="141"/>
      <c r="AG314" s="141"/>
      <c r="AH314" s="142"/>
      <c r="AI314" s="66"/>
    </row>
    <row r="315" spans="1:40">
      <c r="U315" s="1">
        <f t="shared" si="35"/>
        <v>309</v>
      </c>
      <c r="V315" s="61">
        <f ca="1"/>
        <v>0</v>
      </c>
      <c r="W315" s="119">
        <f t="shared" ca="1" si="31"/>
        <v>0</v>
      </c>
      <c r="X315" s="119"/>
      <c r="Y315" s="119"/>
      <c r="Z315" s="119"/>
      <c r="AA315" s="119"/>
      <c r="AB315" s="119"/>
      <c r="AD315" s="1">
        <f t="shared" si="34"/>
        <v>310</v>
      </c>
      <c r="AE315" s="308">
        <f ca="1"/>
        <v>0</v>
      </c>
      <c r="AF315" s="141"/>
      <c r="AG315" s="141"/>
      <c r="AH315" s="142"/>
      <c r="AI315" s="66"/>
    </row>
    <row r="316" spans="1:40">
      <c r="U316" s="1">
        <f t="shared" si="35"/>
        <v>310</v>
      </c>
      <c r="V316" s="61">
        <f ca="1"/>
        <v>0</v>
      </c>
      <c r="W316" s="119">
        <f t="shared" ca="1" si="31"/>
        <v>0</v>
      </c>
      <c r="X316" s="119"/>
      <c r="Y316" s="119"/>
      <c r="Z316" s="119"/>
      <c r="AA316" s="119"/>
      <c r="AB316" s="119"/>
      <c r="AD316" s="1">
        <f t="shared" si="34"/>
        <v>311</v>
      </c>
      <c r="AE316" s="308">
        <f ca="1"/>
        <v>0</v>
      </c>
      <c r="AF316" s="141"/>
      <c r="AG316" s="141"/>
      <c r="AH316" s="142"/>
      <c r="AI316" s="66"/>
    </row>
    <row r="317" spans="1:40">
      <c r="U317" s="1">
        <f t="shared" si="35"/>
        <v>311</v>
      </c>
      <c r="V317" s="61">
        <f ca="1"/>
        <v>0</v>
      </c>
      <c r="W317" s="119">
        <f t="shared" ca="1" si="31"/>
        <v>0</v>
      </c>
      <c r="X317" s="119"/>
      <c r="Y317" s="119"/>
      <c r="Z317" s="119"/>
      <c r="AA317" s="119"/>
      <c r="AB317" s="119"/>
      <c r="AD317" s="1">
        <f t="shared" si="34"/>
        <v>312</v>
      </c>
      <c r="AE317" s="308">
        <f ca="1"/>
        <v>-57412.769709189888</v>
      </c>
      <c r="AF317" s="141"/>
      <c r="AG317" s="141"/>
      <c r="AH317" s="142"/>
      <c r="AI317" s="66"/>
    </row>
    <row r="318" spans="1:40">
      <c r="U318" s="1">
        <f t="shared" si="35"/>
        <v>312</v>
      </c>
      <c r="V318" s="61">
        <f ca="1"/>
        <v>0</v>
      </c>
      <c r="W318" s="119">
        <f t="shared" ca="1" si="31"/>
        <v>0</v>
      </c>
      <c r="X318" s="119"/>
      <c r="Y318" s="119"/>
      <c r="Z318" s="119"/>
      <c r="AA318" s="119"/>
      <c r="AB318" s="119"/>
      <c r="AD318" s="1">
        <f t="shared" si="34"/>
        <v>313</v>
      </c>
      <c r="AE318" s="308">
        <f ca="1"/>
        <v>-24954.724172770511</v>
      </c>
      <c r="AF318" s="141"/>
      <c r="AG318" s="141"/>
      <c r="AH318" s="142"/>
      <c r="AI318" s="66"/>
    </row>
    <row r="319" spans="1:40">
      <c r="U319" s="1">
        <f t="shared" si="35"/>
        <v>313</v>
      </c>
      <c r="V319" s="61">
        <f ca="1"/>
        <v>0</v>
      </c>
      <c r="W319" s="119">
        <f t="shared" ca="1" si="31"/>
        <v>0</v>
      </c>
      <c r="X319" s="119"/>
      <c r="Y319" s="119"/>
      <c r="Z319" s="119"/>
      <c r="AA319" s="119"/>
      <c r="AB319" s="119"/>
      <c r="AD319" s="1">
        <f t="shared" si="34"/>
        <v>314</v>
      </c>
      <c r="AE319" s="308">
        <f ca="1"/>
        <v>0</v>
      </c>
      <c r="AF319" s="141"/>
      <c r="AG319" s="141"/>
      <c r="AH319" s="142"/>
      <c r="AI319" s="66"/>
    </row>
    <row r="320" spans="1:40">
      <c r="U320" s="1">
        <f t="shared" si="35"/>
        <v>314</v>
      </c>
      <c r="V320" s="61">
        <f ca="1"/>
        <v>0</v>
      </c>
      <c r="W320" s="119">
        <f t="shared" ca="1" si="31"/>
        <v>0</v>
      </c>
      <c r="X320" s="119"/>
      <c r="Y320" s="119"/>
      <c r="Z320" s="119"/>
      <c r="AA320" s="119"/>
      <c r="AB320" s="119"/>
      <c r="AD320" s="1">
        <f t="shared" si="34"/>
        <v>315</v>
      </c>
      <c r="AE320" s="308">
        <f ca="1"/>
        <v>-74437.513010925613</v>
      </c>
      <c r="AF320" s="141"/>
      <c r="AG320" s="141"/>
      <c r="AH320" s="142"/>
      <c r="AI320" s="66"/>
    </row>
    <row r="321" spans="21:35">
      <c r="U321" s="1">
        <f t="shared" si="35"/>
        <v>315</v>
      </c>
      <c r="V321" s="61">
        <f ca="1"/>
        <v>0</v>
      </c>
      <c r="W321" s="119">
        <f t="shared" ca="1" si="31"/>
        <v>0</v>
      </c>
      <c r="X321" s="119"/>
      <c r="Y321" s="119"/>
      <c r="Z321" s="119"/>
      <c r="AA321" s="119"/>
      <c r="AB321" s="119"/>
      <c r="AD321" s="1">
        <f t="shared" si="34"/>
        <v>316</v>
      </c>
      <c r="AE321" s="308">
        <f ca="1"/>
        <v>-419417.08148270845</v>
      </c>
      <c r="AF321" s="141"/>
      <c r="AG321" s="141"/>
      <c r="AH321" s="142"/>
      <c r="AI321" s="66"/>
    </row>
    <row r="322" spans="21:35">
      <c r="U322" s="1">
        <f t="shared" si="35"/>
        <v>316</v>
      </c>
      <c r="V322" s="61">
        <f ca="1"/>
        <v>0</v>
      </c>
      <c r="W322" s="119">
        <f t="shared" ca="1" si="31"/>
        <v>0</v>
      </c>
      <c r="X322" s="119"/>
      <c r="Y322" s="119"/>
      <c r="Z322" s="119"/>
      <c r="AA322" s="119"/>
      <c r="AB322" s="119"/>
      <c r="AD322" s="1">
        <f t="shared" si="34"/>
        <v>317</v>
      </c>
      <c r="AE322" s="308">
        <f ca="1"/>
        <v>-1013969.0004354343</v>
      </c>
      <c r="AF322" s="141"/>
      <c r="AG322" s="141"/>
      <c r="AH322" s="142"/>
      <c r="AI322" s="66"/>
    </row>
    <row r="323" spans="21:35">
      <c r="U323" s="1">
        <f t="shared" si="35"/>
        <v>317</v>
      </c>
      <c r="V323" s="61">
        <f ca="1"/>
        <v>0</v>
      </c>
      <c r="W323" s="119">
        <f t="shared" ca="1" si="31"/>
        <v>0</v>
      </c>
      <c r="X323" s="119"/>
      <c r="Y323" s="119"/>
      <c r="Z323" s="119"/>
      <c r="AA323" s="119"/>
      <c r="AB323" s="119"/>
      <c r="AD323" s="1">
        <f t="shared" si="34"/>
        <v>318</v>
      </c>
      <c r="AE323" s="308">
        <f ca="1"/>
        <v>-1061770.697404223</v>
      </c>
      <c r="AF323" s="141"/>
      <c r="AG323" s="141"/>
      <c r="AH323" s="142"/>
      <c r="AI323" s="66"/>
    </row>
    <row r="324" spans="21:35">
      <c r="U324" s="1">
        <f t="shared" si="35"/>
        <v>318</v>
      </c>
      <c r="V324" s="61">
        <f ca="1"/>
        <v>0</v>
      </c>
      <c r="W324" s="119">
        <f t="shared" ca="1" si="31"/>
        <v>0</v>
      </c>
      <c r="X324" s="119"/>
      <c r="Y324" s="119"/>
      <c r="Z324" s="119"/>
      <c r="AA324" s="119"/>
      <c r="AB324" s="119"/>
      <c r="AD324" s="1">
        <f t="shared" si="34"/>
        <v>319</v>
      </c>
      <c r="AE324" s="308">
        <f ca="1"/>
        <v>-99063.788542815018</v>
      </c>
      <c r="AF324" s="141"/>
      <c r="AG324" s="141"/>
      <c r="AH324" s="142"/>
      <c r="AI324" s="66"/>
    </row>
    <row r="325" spans="21:35">
      <c r="U325" s="1">
        <f t="shared" si="35"/>
        <v>319</v>
      </c>
      <c r="V325" s="61">
        <f ca="1"/>
        <v>0</v>
      </c>
      <c r="W325" s="119">
        <f t="shared" ca="1" si="31"/>
        <v>0</v>
      </c>
      <c r="X325" s="119"/>
      <c r="Y325" s="119"/>
      <c r="Z325" s="119"/>
      <c r="AA325" s="119"/>
      <c r="AB325" s="119"/>
      <c r="AD325" s="1">
        <f t="shared" si="34"/>
        <v>320</v>
      </c>
      <c r="AE325" s="308">
        <f ca="1"/>
        <v>-44508.734775532503</v>
      </c>
      <c r="AF325" s="141"/>
      <c r="AG325" s="141"/>
      <c r="AH325" s="142"/>
      <c r="AI325" s="66"/>
    </row>
    <row r="326" spans="21:35">
      <c r="U326" s="1">
        <f t="shared" si="35"/>
        <v>320</v>
      </c>
      <c r="V326" s="61">
        <f ca="1"/>
        <v>0</v>
      </c>
      <c r="W326" s="119">
        <f t="shared" ca="1" si="31"/>
        <v>0</v>
      </c>
      <c r="X326" s="119"/>
      <c r="Y326" s="119"/>
      <c r="Z326" s="119"/>
      <c r="AA326" s="119"/>
      <c r="AB326" s="119"/>
      <c r="AD326" s="1">
        <f t="shared" si="34"/>
        <v>321</v>
      </c>
      <c r="AE326" s="308">
        <f ca="1"/>
        <v>0</v>
      </c>
      <c r="AF326" s="141"/>
      <c r="AG326" s="141"/>
      <c r="AH326" s="142"/>
      <c r="AI326" s="66"/>
    </row>
    <row r="327" spans="21:35">
      <c r="U327" s="1">
        <f t="shared" si="35"/>
        <v>321</v>
      </c>
      <c r="V327" s="61">
        <f ca="1"/>
        <v>0</v>
      </c>
      <c r="W327" s="119">
        <f t="shared" ca="1" si="31"/>
        <v>0</v>
      </c>
      <c r="X327" s="119"/>
      <c r="Y327" s="119"/>
      <c r="Z327" s="119"/>
      <c r="AA327" s="119"/>
      <c r="AB327" s="119"/>
      <c r="AD327" s="1">
        <f t="shared" si="34"/>
        <v>322</v>
      </c>
      <c r="AE327" s="308">
        <f ca="1"/>
        <v>0</v>
      </c>
      <c r="AF327" s="141"/>
      <c r="AG327" s="141"/>
      <c r="AH327" s="142"/>
      <c r="AI327" s="66"/>
    </row>
    <row r="328" spans="21:35">
      <c r="U328" s="1">
        <f t="shared" si="35"/>
        <v>322</v>
      </c>
      <c r="V328" s="61">
        <f ca="1"/>
        <v>0</v>
      </c>
      <c r="W328" s="119">
        <f t="shared" ref="W328:W391" ca="1" si="36">V328</f>
        <v>0</v>
      </c>
      <c r="X328" s="119"/>
      <c r="Y328" s="119"/>
      <c r="Z328" s="119"/>
      <c r="AA328" s="119"/>
      <c r="AB328" s="119"/>
      <c r="AD328" s="1">
        <f t="shared" si="34"/>
        <v>323</v>
      </c>
      <c r="AE328" s="308">
        <f ca="1"/>
        <v>0</v>
      </c>
      <c r="AF328" s="141"/>
      <c r="AG328" s="141"/>
      <c r="AH328" s="142"/>
      <c r="AI328" s="66"/>
    </row>
    <row r="329" spans="21:35">
      <c r="U329" s="1">
        <f t="shared" si="35"/>
        <v>323</v>
      </c>
      <c r="V329" s="61">
        <f ca="1"/>
        <v>0</v>
      </c>
      <c r="W329" s="119">
        <f t="shared" ca="1" si="36"/>
        <v>0</v>
      </c>
      <c r="X329" s="119"/>
      <c r="Y329" s="119"/>
      <c r="Z329" s="119"/>
      <c r="AA329" s="119"/>
      <c r="AB329" s="119"/>
      <c r="AD329" s="1">
        <f t="shared" ref="AD329:AD392" si="37">AD328+1</f>
        <v>324</v>
      </c>
      <c r="AE329" s="308">
        <f ca="1"/>
        <v>0</v>
      </c>
      <c r="AF329" s="141"/>
      <c r="AG329" s="141"/>
      <c r="AH329" s="142"/>
      <c r="AI329" s="66"/>
    </row>
    <row r="330" spans="21:35">
      <c r="U330" s="1">
        <f t="shared" si="35"/>
        <v>324</v>
      </c>
      <c r="V330" s="61">
        <f ca="1"/>
        <v>0</v>
      </c>
      <c r="W330" s="119">
        <f t="shared" ca="1" si="36"/>
        <v>0</v>
      </c>
      <c r="X330" s="119"/>
      <c r="Y330" s="119"/>
      <c r="Z330" s="119"/>
      <c r="AA330" s="119"/>
      <c r="AB330" s="119"/>
      <c r="AD330" s="1">
        <f t="shared" si="37"/>
        <v>325</v>
      </c>
      <c r="AE330" s="308">
        <f ca="1"/>
        <v>0</v>
      </c>
      <c r="AF330" s="141"/>
      <c r="AG330" s="141"/>
      <c r="AH330" s="142"/>
      <c r="AI330" s="66"/>
    </row>
    <row r="331" spans="21:35">
      <c r="U331" s="1">
        <f t="shared" si="35"/>
        <v>325</v>
      </c>
      <c r="V331" s="61">
        <f ca="1"/>
        <v>0</v>
      </c>
      <c r="W331" s="119">
        <f t="shared" ca="1" si="36"/>
        <v>0</v>
      </c>
      <c r="X331" s="119"/>
      <c r="Y331" s="119"/>
      <c r="Z331" s="119"/>
      <c r="AA331" s="119"/>
      <c r="AB331" s="119"/>
      <c r="AD331" s="1">
        <f t="shared" si="37"/>
        <v>326</v>
      </c>
      <c r="AE331" s="308">
        <f ca="1"/>
        <v>0</v>
      </c>
      <c r="AF331" s="141"/>
      <c r="AG331" s="141"/>
      <c r="AH331" s="142"/>
      <c r="AI331" s="66"/>
    </row>
    <row r="332" spans="21:35">
      <c r="U332" s="1">
        <f t="shared" si="35"/>
        <v>326</v>
      </c>
      <c r="V332" s="61">
        <f ca="1"/>
        <v>0</v>
      </c>
      <c r="W332" s="119">
        <f t="shared" ca="1" si="36"/>
        <v>0</v>
      </c>
      <c r="X332" s="119"/>
      <c r="Y332" s="119"/>
      <c r="Z332" s="119"/>
      <c r="AA332" s="119"/>
      <c r="AB332" s="119"/>
      <c r="AD332" s="1">
        <f t="shared" si="37"/>
        <v>327</v>
      </c>
      <c r="AE332" s="308">
        <f ca="1"/>
        <v>0</v>
      </c>
      <c r="AF332" s="141"/>
      <c r="AG332" s="141"/>
      <c r="AH332" s="142"/>
      <c r="AI332" s="66"/>
    </row>
    <row r="333" spans="21:35">
      <c r="U333" s="1">
        <f t="shared" si="35"/>
        <v>327</v>
      </c>
      <c r="V333" s="61">
        <f ca="1"/>
        <v>0</v>
      </c>
      <c r="W333" s="119">
        <f t="shared" ca="1" si="36"/>
        <v>0</v>
      </c>
      <c r="X333" s="119"/>
      <c r="Y333" s="119"/>
      <c r="Z333" s="119"/>
      <c r="AA333" s="119"/>
      <c r="AB333" s="119"/>
      <c r="AD333" s="1">
        <f t="shared" si="37"/>
        <v>328</v>
      </c>
      <c r="AE333" s="308">
        <f ca="1"/>
        <v>0</v>
      </c>
      <c r="AF333" s="141"/>
      <c r="AG333" s="141"/>
      <c r="AH333" s="142"/>
      <c r="AI333" s="66"/>
    </row>
    <row r="334" spans="21:35">
      <c r="U334" s="1">
        <f t="shared" si="35"/>
        <v>328</v>
      </c>
      <c r="V334" s="61">
        <f ca="1"/>
        <v>0</v>
      </c>
      <c r="W334" s="119">
        <f t="shared" ca="1" si="36"/>
        <v>0</v>
      </c>
      <c r="X334" s="119"/>
      <c r="Y334" s="119"/>
      <c r="Z334" s="119"/>
      <c r="AA334" s="119"/>
      <c r="AB334" s="119"/>
      <c r="AD334" s="1">
        <f t="shared" si="37"/>
        <v>329</v>
      </c>
      <c r="AE334" s="308">
        <f ca="1"/>
        <v>0</v>
      </c>
      <c r="AF334" s="141"/>
      <c r="AG334" s="141"/>
      <c r="AH334" s="142"/>
      <c r="AI334" s="66"/>
    </row>
    <row r="335" spans="21:35">
      <c r="U335" s="1">
        <f t="shared" si="35"/>
        <v>329</v>
      </c>
      <c r="V335" s="61">
        <f ca="1"/>
        <v>0</v>
      </c>
      <c r="W335" s="119">
        <f t="shared" ca="1" si="36"/>
        <v>0</v>
      </c>
      <c r="X335" s="119"/>
      <c r="Y335" s="119"/>
      <c r="Z335" s="119"/>
      <c r="AA335" s="119"/>
      <c r="AB335" s="119"/>
      <c r="AD335" s="1">
        <f t="shared" si="37"/>
        <v>330</v>
      </c>
      <c r="AE335" s="308">
        <f ca="1"/>
        <v>0</v>
      </c>
      <c r="AF335" s="141"/>
      <c r="AG335" s="141"/>
      <c r="AH335" s="142"/>
      <c r="AI335" s="66"/>
    </row>
    <row r="336" spans="21:35">
      <c r="U336" s="1">
        <f t="shared" si="35"/>
        <v>330</v>
      </c>
      <c r="V336" s="61">
        <f ca="1"/>
        <v>0</v>
      </c>
      <c r="W336" s="119">
        <f t="shared" ca="1" si="36"/>
        <v>0</v>
      </c>
      <c r="X336" s="119"/>
      <c r="Y336" s="119"/>
      <c r="Z336" s="119"/>
      <c r="AA336" s="119"/>
      <c r="AB336" s="119"/>
      <c r="AD336" s="1">
        <f t="shared" si="37"/>
        <v>331</v>
      </c>
      <c r="AE336" s="308">
        <f ca="1"/>
        <v>0</v>
      </c>
      <c r="AF336" s="141"/>
      <c r="AG336" s="141"/>
      <c r="AH336" s="142"/>
      <c r="AI336" s="66"/>
    </row>
    <row r="337" spans="21:35">
      <c r="U337" s="1">
        <f t="shared" si="35"/>
        <v>331</v>
      </c>
      <c r="V337" s="61">
        <f ca="1"/>
        <v>0</v>
      </c>
      <c r="W337" s="119">
        <f t="shared" ca="1" si="36"/>
        <v>0</v>
      </c>
      <c r="X337" s="119"/>
      <c r="Y337" s="119"/>
      <c r="Z337" s="119"/>
      <c r="AA337" s="119"/>
      <c r="AB337" s="119"/>
      <c r="AD337" s="1">
        <f t="shared" si="37"/>
        <v>332</v>
      </c>
      <c r="AE337" s="308">
        <f ca="1"/>
        <v>0</v>
      </c>
      <c r="AF337" s="141"/>
      <c r="AG337" s="141"/>
      <c r="AH337" s="142"/>
      <c r="AI337" s="66"/>
    </row>
    <row r="338" spans="21:35">
      <c r="U338" s="1">
        <f t="shared" si="35"/>
        <v>332</v>
      </c>
      <c r="V338" s="61">
        <f ca="1"/>
        <v>0</v>
      </c>
      <c r="W338" s="119">
        <f t="shared" ca="1" si="36"/>
        <v>0</v>
      </c>
      <c r="X338" s="119"/>
      <c r="Y338" s="119"/>
      <c r="Z338" s="119"/>
      <c r="AA338" s="119"/>
      <c r="AB338" s="119"/>
      <c r="AD338" s="1">
        <f t="shared" si="37"/>
        <v>333</v>
      </c>
      <c r="AE338" s="308">
        <f ca="1"/>
        <v>0</v>
      </c>
      <c r="AF338" s="141"/>
      <c r="AG338" s="141"/>
      <c r="AH338" s="142"/>
      <c r="AI338" s="66"/>
    </row>
    <row r="339" spans="21:35">
      <c r="U339" s="1">
        <f t="shared" si="35"/>
        <v>333</v>
      </c>
      <c r="V339" s="61">
        <f ca="1"/>
        <v>0</v>
      </c>
      <c r="W339" s="119">
        <f t="shared" ca="1" si="36"/>
        <v>0</v>
      </c>
      <c r="X339" s="119"/>
      <c r="Y339" s="119"/>
      <c r="Z339" s="119"/>
      <c r="AA339" s="119"/>
      <c r="AB339" s="119"/>
      <c r="AD339" s="1">
        <f t="shared" si="37"/>
        <v>334</v>
      </c>
      <c r="AE339" s="308">
        <f ca="1"/>
        <v>0</v>
      </c>
      <c r="AF339" s="141"/>
      <c r="AG339" s="141"/>
      <c r="AH339" s="142"/>
      <c r="AI339" s="66"/>
    </row>
    <row r="340" spans="21:35">
      <c r="U340" s="1">
        <f t="shared" si="35"/>
        <v>334</v>
      </c>
      <c r="V340" s="61">
        <f ca="1"/>
        <v>0</v>
      </c>
      <c r="W340" s="119">
        <f t="shared" ca="1" si="36"/>
        <v>0</v>
      </c>
      <c r="X340" s="119"/>
      <c r="Y340" s="119"/>
      <c r="Z340" s="119"/>
      <c r="AA340" s="119"/>
      <c r="AB340" s="119"/>
      <c r="AD340" s="1">
        <f t="shared" si="37"/>
        <v>335</v>
      </c>
      <c r="AE340" s="308">
        <f ca="1"/>
        <v>0</v>
      </c>
      <c r="AF340" s="141"/>
      <c r="AG340" s="141"/>
      <c r="AH340" s="142"/>
      <c r="AI340" s="66"/>
    </row>
    <row r="341" spans="21:35">
      <c r="U341" s="1">
        <f t="shared" si="35"/>
        <v>335</v>
      </c>
      <c r="V341" s="61">
        <f ca="1"/>
        <v>0</v>
      </c>
      <c r="W341" s="119">
        <f t="shared" ca="1" si="36"/>
        <v>0</v>
      </c>
      <c r="X341" s="119"/>
      <c r="Y341" s="119"/>
      <c r="Z341" s="119"/>
      <c r="AA341" s="119"/>
      <c r="AB341" s="119"/>
      <c r="AD341" s="1">
        <f t="shared" si="37"/>
        <v>336</v>
      </c>
      <c r="AE341" s="308">
        <f ca="1"/>
        <v>0</v>
      </c>
      <c r="AF341" s="141"/>
      <c r="AG341" s="141"/>
      <c r="AH341" s="142"/>
      <c r="AI341" s="66"/>
    </row>
    <row r="342" spans="21:35">
      <c r="U342" s="1">
        <f t="shared" si="35"/>
        <v>336</v>
      </c>
      <c r="V342" s="61">
        <f ca="1"/>
        <v>0</v>
      </c>
      <c r="W342" s="119">
        <f t="shared" ca="1" si="36"/>
        <v>0</v>
      </c>
      <c r="X342" s="119"/>
      <c r="Y342" s="119"/>
      <c r="Z342" s="119"/>
      <c r="AA342" s="119"/>
      <c r="AB342" s="119"/>
      <c r="AD342" s="1">
        <f t="shared" si="37"/>
        <v>337</v>
      </c>
      <c r="AE342" s="308">
        <f ca="1"/>
        <v>0</v>
      </c>
      <c r="AF342" s="141"/>
      <c r="AG342" s="141"/>
      <c r="AH342" s="142"/>
      <c r="AI342" s="66"/>
    </row>
    <row r="343" spans="21:35">
      <c r="U343" s="1">
        <f t="shared" si="35"/>
        <v>337</v>
      </c>
      <c r="V343" s="61">
        <f ca="1"/>
        <v>0</v>
      </c>
      <c r="W343" s="119">
        <f t="shared" ca="1" si="36"/>
        <v>0</v>
      </c>
      <c r="X343" s="119"/>
      <c r="Y343" s="119"/>
      <c r="Z343" s="119"/>
      <c r="AA343" s="119"/>
      <c r="AB343" s="119"/>
      <c r="AD343" s="1">
        <f t="shared" si="37"/>
        <v>338</v>
      </c>
      <c r="AE343" s="308">
        <f ca="1"/>
        <v>0</v>
      </c>
      <c r="AF343" s="141"/>
      <c r="AG343" s="141"/>
      <c r="AH343" s="142"/>
      <c r="AI343" s="66"/>
    </row>
    <row r="344" spans="21:35">
      <c r="U344" s="1">
        <f t="shared" si="35"/>
        <v>338</v>
      </c>
      <c r="V344" s="61">
        <f ca="1"/>
        <v>0</v>
      </c>
      <c r="W344" s="119">
        <f t="shared" ca="1" si="36"/>
        <v>0</v>
      </c>
      <c r="X344" s="119"/>
      <c r="Y344" s="119"/>
      <c r="Z344" s="119"/>
      <c r="AA344" s="119"/>
      <c r="AB344" s="119"/>
      <c r="AD344" s="1">
        <f t="shared" si="37"/>
        <v>339</v>
      </c>
      <c r="AE344" s="308">
        <f ca="1"/>
        <v>0</v>
      </c>
      <c r="AF344" s="141"/>
      <c r="AG344" s="141"/>
      <c r="AH344" s="142"/>
      <c r="AI344" s="66"/>
    </row>
    <row r="345" spans="21:35">
      <c r="U345" s="1">
        <f t="shared" si="35"/>
        <v>339</v>
      </c>
      <c r="V345" s="61">
        <f ca="1"/>
        <v>0</v>
      </c>
      <c r="W345" s="119">
        <f t="shared" ca="1" si="36"/>
        <v>0</v>
      </c>
      <c r="X345" s="119"/>
      <c r="Y345" s="119"/>
      <c r="Z345" s="119"/>
      <c r="AA345" s="119"/>
      <c r="AB345" s="119"/>
      <c r="AD345" s="1">
        <f t="shared" si="37"/>
        <v>340</v>
      </c>
      <c r="AE345" s="308">
        <f ca="1"/>
        <v>0</v>
      </c>
      <c r="AF345" s="141"/>
      <c r="AG345" s="141"/>
      <c r="AH345" s="142"/>
      <c r="AI345" s="66"/>
    </row>
    <row r="346" spans="21:35">
      <c r="U346" s="1">
        <f t="shared" si="35"/>
        <v>340</v>
      </c>
      <c r="V346" s="61">
        <f ca="1"/>
        <v>0</v>
      </c>
      <c r="W346" s="119">
        <f t="shared" ca="1" si="36"/>
        <v>0</v>
      </c>
      <c r="X346" s="119"/>
      <c r="Y346" s="119"/>
      <c r="Z346" s="119"/>
      <c r="AA346" s="119"/>
      <c r="AB346" s="119"/>
      <c r="AD346" s="1">
        <f t="shared" si="37"/>
        <v>341</v>
      </c>
      <c r="AE346" s="308">
        <f ca="1"/>
        <v>0</v>
      </c>
      <c r="AF346" s="141"/>
      <c r="AG346" s="141"/>
      <c r="AH346" s="142"/>
      <c r="AI346" s="66"/>
    </row>
    <row r="347" spans="21:35">
      <c r="U347" s="1">
        <f t="shared" si="35"/>
        <v>341</v>
      </c>
      <c r="V347" s="61">
        <f ca="1"/>
        <v>0</v>
      </c>
      <c r="W347" s="119">
        <f t="shared" ca="1" si="36"/>
        <v>0</v>
      </c>
      <c r="X347" s="119"/>
      <c r="Y347" s="119"/>
      <c r="Z347" s="119"/>
      <c r="AA347" s="119"/>
      <c r="AB347" s="119"/>
      <c r="AD347" s="1">
        <f t="shared" si="37"/>
        <v>342</v>
      </c>
      <c r="AE347" s="308">
        <f ca="1"/>
        <v>0</v>
      </c>
      <c r="AF347" s="141"/>
      <c r="AG347" s="141"/>
      <c r="AH347" s="142"/>
      <c r="AI347" s="66"/>
    </row>
    <row r="348" spans="21:35">
      <c r="U348" s="1">
        <f t="shared" si="35"/>
        <v>342</v>
      </c>
      <c r="V348" s="61">
        <f ca="1"/>
        <v>0</v>
      </c>
      <c r="W348" s="119">
        <f t="shared" ca="1" si="36"/>
        <v>0</v>
      </c>
      <c r="X348" s="119"/>
      <c r="Y348" s="119"/>
      <c r="Z348" s="119"/>
      <c r="AA348" s="119"/>
      <c r="AB348" s="119"/>
      <c r="AD348" s="1">
        <f t="shared" si="37"/>
        <v>343</v>
      </c>
      <c r="AE348" s="308">
        <f ca="1"/>
        <v>0</v>
      </c>
      <c r="AF348" s="141"/>
      <c r="AG348" s="141"/>
      <c r="AH348" s="142"/>
      <c r="AI348" s="66"/>
    </row>
    <row r="349" spans="21:35">
      <c r="U349" s="1">
        <f t="shared" si="35"/>
        <v>343</v>
      </c>
      <c r="V349" s="61">
        <f ca="1"/>
        <v>0</v>
      </c>
      <c r="W349" s="119">
        <f t="shared" ca="1" si="36"/>
        <v>0</v>
      </c>
      <c r="X349" s="119"/>
      <c r="Y349" s="119"/>
      <c r="Z349" s="119"/>
      <c r="AA349" s="119"/>
      <c r="AB349" s="119"/>
      <c r="AD349" s="1">
        <f t="shared" si="37"/>
        <v>344</v>
      </c>
      <c r="AE349" s="308">
        <f ca="1"/>
        <v>0</v>
      </c>
      <c r="AF349" s="141"/>
      <c r="AG349" s="141"/>
      <c r="AH349" s="142"/>
      <c r="AI349" s="66"/>
    </row>
    <row r="350" spans="21:35">
      <c r="U350" s="1">
        <f t="shared" si="35"/>
        <v>344</v>
      </c>
      <c r="V350" s="61">
        <f ca="1"/>
        <v>0</v>
      </c>
      <c r="W350" s="119">
        <f t="shared" ca="1" si="36"/>
        <v>0</v>
      </c>
      <c r="X350" s="119"/>
      <c r="Y350" s="119"/>
      <c r="Z350" s="119"/>
      <c r="AA350" s="119"/>
      <c r="AB350" s="119"/>
      <c r="AD350" s="1">
        <f t="shared" si="37"/>
        <v>345</v>
      </c>
      <c r="AE350" s="308">
        <f ca="1"/>
        <v>0</v>
      </c>
      <c r="AF350" s="141"/>
      <c r="AG350" s="141"/>
      <c r="AH350" s="142"/>
      <c r="AI350" s="66"/>
    </row>
    <row r="351" spans="21:35">
      <c r="U351" s="1">
        <f t="shared" si="35"/>
        <v>345</v>
      </c>
      <c r="V351" s="61">
        <f ca="1"/>
        <v>0</v>
      </c>
      <c r="W351" s="119">
        <f t="shared" ca="1" si="36"/>
        <v>0</v>
      </c>
      <c r="X351" s="119"/>
      <c r="Y351" s="119"/>
      <c r="Z351" s="119"/>
      <c r="AA351" s="119"/>
      <c r="AB351" s="119"/>
      <c r="AD351" s="1">
        <f t="shared" si="37"/>
        <v>346</v>
      </c>
      <c r="AE351" s="308">
        <f ca="1"/>
        <v>0</v>
      </c>
      <c r="AF351" s="141"/>
      <c r="AG351" s="141"/>
      <c r="AH351" s="142"/>
      <c r="AI351" s="66"/>
    </row>
    <row r="352" spans="21:35">
      <c r="U352" s="1">
        <f t="shared" si="35"/>
        <v>346</v>
      </c>
      <c r="V352" s="61">
        <f ca="1"/>
        <v>0</v>
      </c>
      <c r="W352" s="119">
        <f t="shared" ca="1" si="36"/>
        <v>0</v>
      </c>
      <c r="X352" s="119"/>
      <c r="Y352" s="119"/>
      <c r="Z352" s="119"/>
      <c r="AA352" s="119"/>
      <c r="AB352" s="119"/>
      <c r="AD352" s="1">
        <f t="shared" si="37"/>
        <v>347</v>
      </c>
      <c r="AE352" s="308">
        <f ca="1"/>
        <v>0</v>
      </c>
      <c r="AF352" s="141"/>
      <c r="AG352" s="141"/>
      <c r="AH352" s="142"/>
      <c r="AI352" s="66"/>
    </row>
    <row r="353" spans="21:35">
      <c r="U353" s="1">
        <f t="shared" si="35"/>
        <v>347</v>
      </c>
      <c r="V353" s="61">
        <f ca="1"/>
        <v>0</v>
      </c>
      <c r="W353" s="119">
        <f t="shared" ca="1" si="36"/>
        <v>0</v>
      </c>
      <c r="X353" s="119"/>
      <c r="Y353" s="119"/>
      <c r="Z353" s="119"/>
      <c r="AA353" s="119"/>
      <c r="AB353" s="119"/>
      <c r="AD353" s="1">
        <f t="shared" si="37"/>
        <v>348</v>
      </c>
      <c r="AE353" s="308">
        <f ca="1"/>
        <v>0</v>
      </c>
      <c r="AF353" s="141"/>
      <c r="AG353" s="141"/>
      <c r="AH353" s="142"/>
      <c r="AI353" s="66"/>
    </row>
    <row r="354" spans="21:35">
      <c r="U354" s="1">
        <f t="shared" si="35"/>
        <v>348</v>
      </c>
      <c r="V354" s="61">
        <f ca="1"/>
        <v>0</v>
      </c>
      <c r="W354" s="119">
        <f t="shared" ca="1" si="36"/>
        <v>0</v>
      </c>
      <c r="X354" s="119"/>
      <c r="Y354" s="119"/>
      <c r="Z354" s="119"/>
      <c r="AA354" s="119"/>
      <c r="AB354" s="119"/>
      <c r="AD354" s="1">
        <f t="shared" si="37"/>
        <v>349</v>
      </c>
      <c r="AE354" s="308">
        <f ca="1"/>
        <v>0</v>
      </c>
      <c r="AF354" s="141"/>
      <c r="AG354" s="141"/>
      <c r="AH354" s="142"/>
      <c r="AI354" s="66"/>
    </row>
    <row r="355" spans="21:35">
      <c r="U355" s="1">
        <f t="shared" si="35"/>
        <v>349</v>
      </c>
      <c r="V355" s="61">
        <f ca="1"/>
        <v>0</v>
      </c>
      <c r="W355" s="119">
        <f t="shared" ca="1" si="36"/>
        <v>0</v>
      </c>
      <c r="X355" s="119"/>
      <c r="Y355" s="119"/>
      <c r="Z355" s="119"/>
      <c r="AA355" s="119"/>
      <c r="AB355" s="119"/>
      <c r="AD355" s="1">
        <f t="shared" si="37"/>
        <v>350</v>
      </c>
      <c r="AE355" s="308">
        <f ca="1"/>
        <v>0</v>
      </c>
      <c r="AF355" s="141"/>
      <c r="AG355" s="141"/>
      <c r="AH355" s="142"/>
      <c r="AI355" s="66"/>
    </row>
    <row r="356" spans="21:35">
      <c r="U356" s="1">
        <f t="shared" si="35"/>
        <v>350</v>
      </c>
      <c r="V356" s="61">
        <f ca="1"/>
        <v>0</v>
      </c>
      <c r="W356" s="119">
        <f t="shared" ca="1" si="36"/>
        <v>0</v>
      </c>
      <c r="X356" s="119"/>
      <c r="Y356" s="119"/>
      <c r="Z356" s="119"/>
      <c r="AA356" s="119"/>
      <c r="AB356" s="119"/>
      <c r="AD356" s="1">
        <f t="shared" si="37"/>
        <v>351</v>
      </c>
      <c r="AE356" s="308">
        <f ca="1"/>
        <v>0</v>
      </c>
      <c r="AF356" s="141"/>
      <c r="AG356" s="141"/>
      <c r="AH356" s="142"/>
      <c r="AI356" s="66"/>
    </row>
    <row r="357" spans="21:35">
      <c r="U357" s="1">
        <f t="shared" si="35"/>
        <v>351</v>
      </c>
      <c r="V357" s="61">
        <f ca="1"/>
        <v>0</v>
      </c>
      <c r="W357" s="119">
        <f t="shared" ca="1" si="36"/>
        <v>0</v>
      </c>
      <c r="X357" s="119"/>
      <c r="Y357" s="119"/>
      <c r="Z357" s="119"/>
      <c r="AA357" s="119"/>
      <c r="AB357" s="119"/>
      <c r="AD357" s="1">
        <f t="shared" si="37"/>
        <v>352</v>
      </c>
      <c r="AE357" s="308">
        <f ca="1"/>
        <v>0</v>
      </c>
      <c r="AF357" s="141"/>
      <c r="AG357" s="141"/>
      <c r="AH357" s="142"/>
      <c r="AI357" s="66"/>
    </row>
    <row r="358" spans="21:35">
      <c r="U358" s="1">
        <f t="shared" si="35"/>
        <v>352</v>
      </c>
      <c r="V358" s="61">
        <f ca="1"/>
        <v>0</v>
      </c>
      <c r="W358" s="119">
        <f t="shared" ca="1" si="36"/>
        <v>0</v>
      </c>
      <c r="X358" s="119"/>
      <c r="Y358" s="119"/>
      <c r="Z358" s="119"/>
      <c r="AA358" s="119"/>
      <c r="AB358" s="119"/>
      <c r="AD358" s="1">
        <f t="shared" si="37"/>
        <v>353</v>
      </c>
      <c r="AE358" s="308">
        <f ca="1"/>
        <v>0</v>
      </c>
      <c r="AF358" s="141"/>
      <c r="AG358" s="141"/>
      <c r="AH358" s="142"/>
      <c r="AI358" s="66"/>
    </row>
    <row r="359" spans="21:35">
      <c r="U359" s="1">
        <f t="shared" si="35"/>
        <v>353</v>
      </c>
      <c r="V359" s="61">
        <f ca="1"/>
        <v>0</v>
      </c>
      <c r="W359" s="119">
        <f t="shared" ca="1" si="36"/>
        <v>0</v>
      </c>
      <c r="X359" s="119"/>
      <c r="Y359" s="119"/>
      <c r="Z359" s="119"/>
      <c r="AA359" s="119"/>
      <c r="AB359" s="119"/>
      <c r="AD359" s="1">
        <f t="shared" si="37"/>
        <v>354</v>
      </c>
      <c r="AE359" s="308">
        <f ca="1"/>
        <v>0</v>
      </c>
      <c r="AF359" s="141"/>
      <c r="AG359" s="141"/>
      <c r="AH359" s="142"/>
      <c r="AI359" s="66"/>
    </row>
    <row r="360" spans="21:35">
      <c r="U360" s="1">
        <f t="shared" si="35"/>
        <v>354</v>
      </c>
      <c r="V360" s="61">
        <f ca="1"/>
        <v>0</v>
      </c>
      <c r="W360" s="119">
        <f t="shared" ca="1" si="36"/>
        <v>0</v>
      </c>
      <c r="X360" s="119"/>
      <c r="Y360" s="119"/>
      <c r="Z360" s="119"/>
      <c r="AA360" s="119"/>
      <c r="AB360" s="119"/>
      <c r="AD360" s="1">
        <f t="shared" si="37"/>
        <v>355</v>
      </c>
      <c r="AE360" s="308">
        <f ca="1"/>
        <v>0</v>
      </c>
      <c r="AF360" s="141"/>
      <c r="AG360" s="141"/>
      <c r="AH360" s="142"/>
      <c r="AI360" s="66"/>
    </row>
    <row r="361" spans="21:35">
      <c r="U361" s="1">
        <f>1+U360</f>
        <v>355</v>
      </c>
      <c r="V361" s="61">
        <f ca="1"/>
        <v>0</v>
      </c>
      <c r="W361" s="119">
        <f t="shared" ca="1" si="36"/>
        <v>0</v>
      </c>
      <c r="X361" s="119"/>
      <c r="Y361" s="119"/>
      <c r="Z361" s="119"/>
      <c r="AA361" s="119"/>
      <c r="AB361" s="119"/>
      <c r="AD361" s="1">
        <f t="shared" si="37"/>
        <v>356</v>
      </c>
      <c r="AE361" s="308">
        <f ca="1"/>
        <v>0</v>
      </c>
      <c r="AF361" s="141"/>
      <c r="AG361" s="141"/>
      <c r="AH361" s="142"/>
      <c r="AI361" s="66"/>
    </row>
    <row r="362" spans="21:35">
      <c r="U362" s="1">
        <f t="shared" ref="U362:U425" si="38">1+U361</f>
        <v>356</v>
      </c>
      <c r="V362" s="61">
        <f ca="1"/>
        <v>0</v>
      </c>
      <c r="W362" s="119">
        <f t="shared" ca="1" si="36"/>
        <v>0</v>
      </c>
      <c r="X362" s="119"/>
      <c r="Y362" s="119"/>
      <c r="Z362" s="119"/>
      <c r="AA362" s="119"/>
      <c r="AB362" s="119"/>
      <c r="AD362" s="1">
        <f t="shared" si="37"/>
        <v>357</v>
      </c>
      <c r="AE362" s="308">
        <f ca="1"/>
        <v>0</v>
      </c>
      <c r="AF362" s="141"/>
      <c r="AG362" s="141"/>
      <c r="AH362" s="142"/>
      <c r="AI362" s="66"/>
    </row>
    <row r="363" spans="21:35">
      <c r="U363" s="1">
        <f t="shared" si="38"/>
        <v>357</v>
      </c>
      <c r="V363" s="61">
        <f ca="1"/>
        <v>0</v>
      </c>
      <c r="W363" s="119">
        <f t="shared" ca="1" si="36"/>
        <v>0</v>
      </c>
      <c r="X363" s="119"/>
      <c r="Y363" s="119"/>
      <c r="Z363" s="119"/>
      <c r="AA363" s="119"/>
      <c r="AB363" s="119"/>
      <c r="AD363" s="1">
        <f t="shared" si="37"/>
        <v>358</v>
      </c>
      <c r="AE363" s="308">
        <f ca="1"/>
        <v>0</v>
      </c>
      <c r="AF363" s="141"/>
      <c r="AG363" s="141"/>
      <c r="AH363" s="142"/>
      <c r="AI363" s="66"/>
    </row>
    <row r="364" spans="21:35">
      <c r="U364" s="1">
        <f t="shared" si="38"/>
        <v>358</v>
      </c>
      <c r="V364" s="61">
        <f ca="1"/>
        <v>0</v>
      </c>
      <c r="W364" s="119">
        <f t="shared" ca="1" si="36"/>
        <v>0</v>
      </c>
      <c r="X364" s="119"/>
      <c r="Y364" s="119"/>
      <c r="Z364" s="119"/>
      <c r="AA364" s="119"/>
      <c r="AB364" s="119"/>
      <c r="AD364" s="1">
        <f t="shared" si="37"/>
        <v>359</v>
      </c>
      <c r="AE364" s="308">
        <f ca="1"/>
        <v>0</v>
      </c>
      <c r="AF364" s="141"/>
      <c r="AG364" s="141"/>
      <c r="AH364" s="142"/>
      <c r="AI364" s="66"/>
    </row>
    <row r="365" spans="21:35">
      <c r="U365" s="1">
        <f t="shared" si="38"/>
        <v>359</v>
      </c>
      <c r="V365" s="61">
        <f ca="1"/>
        <v>0</v>
      </c>
      <c r="W365" s="119">
        <f t="shared" ca="1" si="36"/>
        <v>0</v>
      </c>
      <c r="X365" s="119"/>
      <c r="Y365" s="119"/>
      <c r="Z365" s="119"/>
      <c r="AA365" s="119"/>
      <c r="AB365" s="119"/>
      <c r="AD365" s="1">
        <f t="shared" si="37"/>
        <v>360</v>
      </c>
      <c r="AE365" s="308">
        <f ca="1"/>
        <v>0</v>
      </c>
      <c r="AF365" s="141"/>
      <c r="AG365" s="141"/>
      <c r="AH365" s="142"/>
      <c r="AI365" s="66"/>
    </row>
    <row r="366" spans="21:35">
      <c r="U366" s="1">
        <f t="shared" si="38"/>
        <v>360</v>
      </c>
      <c r="V366" s="61">
        <f ca="1"/>
        <v>0</v>
      </c>
      <c r="W366" s="119">
        <f t="shared" ca="1" si="36"/>
        <v>0</v>
      </c>
      <c r="X366" s="119"/>
      <c r="Y366" s="119"/>
      <c r="Z366" s="119"/>
      <c r="AA366" s="119"/>
      <c r="AB366" s="119"/>
      <c r="AD366" s="1">
        <f t="shared" si="37"/>
        <v>361</v>
      </c>
      <c r="AE366" s="308">
        <f ca="1"/>
        <v>0</v>
      </c>
      <c r="AF366" s="141"/>
      <c r="AG366" s="141"/>
      <c r="AH366" s="142"/>
      <c r="AI366" s="66"/>
    </row>
    <row r="367" spans="21:35">
      <c r="U367" s="1">
        <f t="shared" si="38"/>
        <v>361</v>
      </c>
      <c r="V367" s="61">
        <f ca="1"/>
        <v>0</v>
      </c>
      <c r="W367" s="119">
        <f t="shared" ca="1" si="36"/>
        <v>0</v>
      </c>
      <c r="X367" s="119"/>
      <c r="Y367" s="119"/>
      <c r="Z367" s="119"/>
      <c r="AA367" s="119"/>
      <c r="AB367" s="119"/>
      <c r="AD367" s="1">
        <f t="shared" si="37"/>
        <v>362</v>
      </c>
      <c r="AE367" s="308">
        <f ca="1"/>
        <v>0</v>
      </c>
      <c r="AF367" s="141"/>
      <c r="AG367" s="141"/>
      <c r="AH367" s="142"/>
      <c r="AI367" s="66"/>
    </row>
    <row r="368" spans="21:35">
      <c r="U368" s="1">
        <f t="shared" si="38"/>
        <v>362</v>
      </c>
      <c r="V368" s="61">
        <f ca="1"/>
        <v>0</v>
      </c>
      <c r="W368" s="119">
        <f t="shared" ca="1" si="36"/>
        <v>0</v>
      </c>
      <c r="X368" s="119"/>
      <c r="Y368" s="119"/>
      <c r="Z368" s="119"/>
      <c r="AA368" s="119"/>
      <c r="AB368" s="119"/>
      <c r="AD368" s="1">
        <f t="shared" si="37"/>
        <v>363</v>
      </c>
      <c r="AE368" s="308">
        <f ca="1"/>
        <v>0</v>
      </c>
      <c r="AF368" s="141"/>
      <c r="AG368" s="141"/>
      <c r="AH368" s="142"/>
      <c r="AI368" s="66"/>
    </row>
    <row r="369" spans="21:35">
      <c r="U369" s="1">
        <f t="shared" si="38"/>
        <v>363</v>
      </c>
      <c r="V369" s="61">
        <f ca="1"/>
        <v>0</v>
      </c>
      <c r="W369" s="119">
        <f t="shared" ca="1" si="36"/>
        <v>0</v>
      </c>
      <c r="X369" s="119"/>
      <c r="Y369" s="119"/>
      <c r="Z369" s="119"/>
      <c r="AA369" s="119"/>
      <c r="AB369" s="119"/>
      <c r="AD369" s="1">
        <f t="shared" si="37"/>
        <v>364</v>
      </c>
      <c r="AE369" s="308">
        <f ca="1"/>
        <v>0</v>
      </c>
      <c r="AF369" s="141"/>
      <c r="AG369" s="141"/>
      <c r="AH369" s="142"/>
      <c r="AI369" s="66"/>
    </row>
    <row r="370" spans="21:35">
      <c r="U370" s="1">
        <f t="shared" si="38"/>
        <v>364</v>
      </c>
      <c r="V370" s="61">
        <f ca="1"/>
        <v>0</v>
      </c>
      <c r="W370" s="119">
        <f t="shared" ca="1" si="36"/>
        <v>0</v>
      </c>
      <c r="X370" s="119"/>
      <c r="Y370" s="119"/>
      <c r="Z370" s="119"/>
      <c r="AA370" s="119"/>
      <c r="AB370" s="119"/>
      <c r="AD370" s="1">
        <f t="shared" si="37"/>
        <v>365</v>
      </c>
      <c r="AE370" s="308">
        <f ca="1"/>
        <v>0</v>
      </c>
      <c r="AF370" s="141"/>
      <c r="AG370" s="141"/>
      <c r="AH370" s="142"/>
      <c r="AI370" s="66"/>
    </row>
    <row r="371" spans="21:35">
      <c r="U371" s="1">
        <f t="shared" si="38"/>
        <v>365</v>
      </c>
      <c r="V371" s="61">
        <f ca="1"/>
        <v>0</v>
      </c>
      <c r="W371" s="119">
        <f t="shared" ca="1" si="36"/>
        <v>0</v>
      </c>
      <c r="X371" s="119"/>
      <c r="Y371" s="119"/>
      <c r="Z371" s="119"/>
      <c r="AA371" s="119"/>
      <c r="AB371" s="119"/>
      <c r="AD371" s="1">
        <f t="shared" si="37"/>
        <v>366</v>
      </c>
      <c r="AE371" s="308">
        <f ca="1"/>
        <v>0</v>
      </c>
      <c r="AF371" s="141"/>
      <c r="AG371" s="141"/>
      <c r="AH371" s="142"/>
      <c r="AI371" s="66"/>
    </row>
    <row r="372" spans="21:35">
      <c r="U372" s="1">
        <f t="shared" si="38"/>
        <v>366</v>
      </c>
      <c r="V372" s="61">
        <f ca="1"/>
        <v>0</v>
      </c>
      <c r="W372" s="119">
        <f t="shared" ca="1" si="36"/>
        <v>0</v>
      </c>
      <c r="X372" s="119"/>
      <c r="Y372" s="119"/>
      <c r="Z372" s="119"/>
      <c r="AA372" s="119"/>
      <c r="AB372" s="119"/>
      <c r="AD372" s="1">
        <f t="shared" si="37"/>
        <v>367</v>
      </c>
      <c r="AE372" s="308">
        <f ca="1"/>
        <v>0</v>
      </c>
      <c r="AF372" s="141"/>
      <c r="AG372" s="141"/>
      <c r="AH372" s="142"/>
      <c r="AI372" s="66"/>
    </row>
    <row r="373" spans="21:35">
      <c r="U373" s="1">
        <f t="shared" si="38"/>
        <v>367</v>
      </c>
      <c r="V373" s="61">
        <f ca="1"/>
        <v>0</v>
      </c>
      <c r="W373" s="119">
        <f t="shared" ca="1" si="36"/>
        <v>0</v>
      </c>
      <c r="X373" s="119"/>
      <c r="Y373" s="119"/>
      <c r="Z373" s="119"/>
      <c r="AA373" s="119"/>
      <c r="AB373" s="119"/>
      <c r="AD373" s="1">
        <f t="shared" si="37"/>
        <v>368</v>
      </c>
      <c r="AE373" s="308">
        <f ca="1"/>
        <v>0</v>
      </c>
      <c r="AF373" s="141"/>
      <c r="AG373" s="141"/>
      <c r="AH373" s="142"/>
      <c r="AI373" s="66"/>
    </row>
    <row r="374" spans="21:35">
      <c r="U374" s="1">
        <f t="shared" si="38"/>
        <v>368</v>
      </c>
      <c r="V374" s="61">
        <f ca="1"/>
        <v>0</v>
      </c>
      <c r="W374" s="119">
        <f t="shared" ca="1" si="36"/>
        <v>0</v>
      </c>
      <c r="X374" s="119"/>
      <c r="Y374" s="119"/>
      <c r="Z374" s="119"/>
      <c r="AA374" s="119"/>
      <c r="AB374" s="119"/>
      <c r="AD374" s="1">
        <f t="shared" si="37"/>
        <v>369</v>
      </c>
      <c r="AE374" s="308">
        <f ca="1"/>
        <v>0</v>
      </c>
      <c r="AF374" s="141"/>
      <c r="AG374" s="141"/>
      <c r="AH374" s="142"/>
      <c r="AI374" s="66"/>
    </row>
    <row r="375" spans="21:35">
      <c r="U375" s="1">
        <f t="shared" si="38"/>
        <v>369</v>
      </c>
      <c r="V375" s="61">
        <f ca="1"/>
        <v>0</v>
      </c>
      <c r="W375" s="119">
        <f t="shared" ca="1" si="36"/>
        <v>0</v>
      </c>
      <c r="X375" s="119"/>
      <c r="Y375" s="119"/>
      <c r="Z375" s="119"/>
      <c r="AA375" s="119"/>
      <c r="AB375" s="119"/>
      <c r="AD375" s="1">
        <f t="shared" si="37"/>
        <v>370</v>
      </c>
      <c r="AE375" s="308">
        <f ca="1"/>
        <v>0</v>
      </c>
      <c r="AF375" s="141"/>
      <c r="AG375" s="141"/>
      <c r="AH375" s="142"/>
      <c r="AI375" s="66"/>
    </row>
    <row r="376" spans="21:35">
      <c r="U376" s="1">
        <f t="shared" si="38"/>
        <v>370</v>
      </c>
      <c r="V376" s="61">
        <f ca="1"/>
        <v>0</v>
      </c>
      <c r="W376" s="119">
        <f t="shared" ca="1" si="36"/>
        <v>0</v>
      </c>
      <c r="X376" s="119"/>
      <c r="Y376" s="119"/>
      <c r="Z376" s="119"/>
      <c r="AA376" s="119"/>
      <c r="AB376" s="119"/>
      <c r="AD376" s="1">
        <f t="shared" si="37"/>
        <v>371</v>
      </c>
      <c r="AE376" s="308">
        <f ca="1"/>
        <v>0</v>
      </c>
      <c r="AF376" s="141"/>
      <c r="AG376" s="141"/>
      <c r="AH376" s="142"/>
      <c r="AI376" s="66"/>
    </row>
    <row r="377" spans="21:35">
      <c r="U377" s="1">
        <f t="shared" si="38"/>
        <v>371</v>
      </c>
      <c r="V377" s="61">
        <f ca="1"/>
        <v>0</v>
      </c>
      <c r="W377" s="119">
        <f t="shared" ca="1" si="36"/>
        <v>0</v>
      </c>
      <c r="X377" s="119"/>
      <c r="Y377" s="119"/>
      <c r="Z377" s="119"/>
      <c r="AA377" s="119"/>
      <c r="AB377" s="119"/>
      <c r="AD377" s="1">
        <f t="shared" si="37"/>
        <v>372</v>
      </c>
      <c r="AE377" s="308">
        <f ca="1"/>
        <v>0</v>
      </c>
      <c r="AF377" s="141"/>
      <c r="AG377" s="141"/>
      <c r="AH377" s="142"/>
      <c r="AI377" s="66"/>
    </row>
    <row r="378" spans="21:35">
      <c r="U378" s="1">
        <f t="shared" si="38"/>
        <v>372</v>
      </c>
      <c r="V378" s="61">
        <f ca="1"/>
        <v>0</v>
      </c>
      <c r="W378" s="119">
        <f t="shared" ca="1" si="36"/>
        <v>0</v>
      </c>
      <c r="X378" s="119"/>
      <c r="Y378" s="119"/>
      <c r="Z378" s="119"/>
      <c r="AA378" s="119"/>
      <c r="AB378" s="119"/>
      <c r="AD378" s="1">
        <f t="shared" si="37"/>
        <v>373</v>
      </c>
      <c r="AE378" s="308">
        <f ca="1"/>
        <v>0</v>
      </c>
      <c r="AF378" s="141"/>
      <c r="AG378" s="141"/>
      <c r="AH378" s="142"/>
      <c r="AI378" s="66"/>
    </row>
    <row r="379" spans="21:35">
      <c r="U379" s="1">
        <f t="shared" si="38"/>
        <v>373</v>
      </c>
      <c r="V379" s="61">
        <f ca="1"/>
        <v>0</v>
      </c>
      <c r="W379" s="119">
        <f t="shared" ca="1" si="36"/>
        <v>0</v>
      </c>
      <c r="X379" s="119"/>
      <c r="Y379" s="119"/>
      <c r="Z379" s="119"/>
      <c r="AA379" s="119"/>
      <c r="AB379" s="119"/>
      <c r="AD379" s="1">
        <f t="shared" si="37"/>
        <v>374</v>
      </c>
      <c r="AE379" s="308">
        <f ca="1"/>
        <v>0</v>
      </c>
      <c r="AF379" s="141"/>
      <c r="AG379" s="141"/>
      <c r="AH379" s="142"/>
      <c r="AI379" s="66"/>
    </row>
    <row r="380" spans="21:35">
      <c r="U380" s="1">
        <f t="shared" si="38"/>
        <v>374</v>
      </c>
      <c r="V380" s="61">
        <f ca="1"/>
        <v>0</v>
      </c>
      <c r="W380" s="119">
        <f t="shared" ca="1" si="36"/>
        <v>0</v>
      </c>
      <c r="X380" s="119"/>
      <c r="Y380" s="119"/>
      <c r="Z380" s="119"/>
      <c r="AA380" s="119"/>
      <c r="AB380" s="119"/>
      <c r="AD380" s="1">
        <f t="shared" si="37"/>
        <v>375</v>
      </c>
      <c r="AE380" s="308">
        <f ca="1"/>
        <v>0</v>
      </c>
      <c r="AF380" s="141"/>
      <c r="AG380" s="141"/>
      <c r="AH380" s="142"/>
      <c r="AI380" s="66"/>
    </row>
    <row r="381" spans="21:35">
      <c r="U381" s="1">
        <f t="shared" si="38"/>
        <v>375</v>
      </c>
      <c r="V381" s="61">
        <f ca="1"/>
        <v>0</v>
      </c>
      <c r="W381" s="119">
        <f t="shared" ca="1" si="36"/>
        <v>0</v>
      </c>
      <c r="X381" s="119"/>
      <c r="Y381" s="119"/>
      <c r="Z381" s="119"/>
      <c r="AA381" s="119"/>
      <c r="AB381" s="119"/>
      <c r="AD381" s="1">
        <f t="shared" si="37"/>
        <v>376</v>
      </c>
      <c r="AE381" s="308">
        <f ca="1"/>
        <v>0</v>
      </c>
      <c r="AF381" s="141"/>
      <c r="AG381" s="141"/>
      <c r="AH381" s="142"/>
      <c r="AI381" s="66"/>
    </row>
    <row r="382" spans="21:35">
      <c r="U382" s="1">
        <f t="shared" si="38"/>
        <v>376</v>
      </c>
      <c r="V382" s="61">
        <f ca="1"/>
        <v>0</v>
      </c>
      <c r="W382" s="119">
        <f t="shared" ca="1" si="36"/>
        <v>0</v>
      </c>
      <c r="X382" s="119"/>
      <c r="Y382" s="119"/>
      <c r="Z382" s="119"/>
      <c r="AA382" s="119"/>
      <c r="AB382" s="119"/>
      <c r="AD382" s="1">
        <f t="shared" si="37"/>
        <v>377</v>
      </c>
      <c r="AE382" s="308">
        <f ca="1"/>
        <v>0</v>
      </c>
      <c r="AF382" s="141"/>
      <c r="AG382" s="141"/>
      <c r="AH382" s="142"/>
      <c r="AI382" s="66"/>
    </row>
    <row r="383" spans="21:35">
      <c r="U383" s="1">
        <f t="shared" si="38"/>
        <v>377</v>
      </c>
      <c r="V383" s="61">
        <f ca="1"/>
        <v>0</v>
      </c>
      <c r="W383" s="119">
        <f t="shared" ca="1" si="36"/>
        <v>0</v>
      </c>
      <c r="X383" s="119"/>
      <c r="Y383" s="119"/>
      <c r="Z383" s="119"/>
      <c r="AA383" s="119"/>
      <c r="AB383" s="119"/>
      <c r="AD383" s="1">
        <f t="shared" si="37"/>
        <v>378</v>
      </c>
      <c r="AE383" s="308">
        <f ca="1"/>
        <v>0</v>
      </c>
      <c r="AF383" s="141"/>
      <c r="AG383" s="141"/>
      <c r="AH383" s="142"/>
      <c r="AI383" s="66"/>
    </row>
    <row r="384" spans="21:35">
      <c r="U384" s="1">
        <f t="shared" si="38"/>
        <v>378</v>
      </c>
      <c r="V384" s="61">
        <f ca="1"/>
        <v>0</v>
      </c>
      <c r="W384" s="119">
        <f t="shared" ca="1" si="36"/>
        <v>0</v>
      </c>
      <c r="X384" s="119"/>
      <c r="Y384" s="119"/>
      <c r="Z384" s="119"/>
      <c r="AA384" s="119"/>
      <c r="AB384" s="119"/>
      <c r="AD384" s="1">
        <f t="shared" si="37"/>
        <v>379</v>
      </c>
      <c r="AE384" s="308">
        <f ca="1"/>
        <v>0</v>
      </c>
      <c r="AF384" s="141"/>
      <c r="AG384" s="141"/>
      <c r="AH384" s="142"/>
      <c r="AI384" s="66"/>
    </row>
    <row r="385" spans="21:35">
      <c r="U385" s="1">
        <f t="shared" si="38"/>
        <v>379</v>
      </c>
      <c r="V385" s="61">
        <f ca="1"/>
        <v>0</v>
      </c>
      <c r="W385" s="119">
        <f t="shared" ca="1" si="36"/>
        <v>0</v>
      </c>
      <c r="X385" s="119"/>
      <c r="Y385" s="119"/>
      <c r="Z385" s="119"/>
      <c r="AA385" s="119"/>
      <c r="AB385" s="119"/>
      <c r="AD385" s="1">
        <f t="shared" si="37"/>
        <v>380</v>
      </c>
      <c r="AE385" s="308">
        <f ca="1"/>
        <v>0</v>
      </c>
      <c r="AF385" s="141"/>
      <c r="AG385" s="141"/>
      <c r="AH385" s="142"/>
      <c r="AI385" s="66"/>
    </row>
    <row r="386" spans="21:35">
      <c r="U386" s="1">
        <f t="shared" si="38"/>
        <v>380</v>
      </c>
      <c r="V386" s="61">
        <f ca="1"/>
        <v>0</v>
      </c>
      <c r="W386" s="119">
        <f t="shared" ca="1" si="36"/>
        <v>0</v>
      </c>
      <c r="X386" s="119"/>
      <c r="Y386" s="119"/>
      <c r="Z386" s="119"/>
      <c r="AA386" s="119"/>
      <c r="AB386" s="119"/>
      <c r="AD386" s="1">
        <f t="shared" si="37"/>
        <v>381</v>
      </c>
      <c r="AE386" s="308">
        <f ca="1"/>
        <v>0</v>
      </c>
      <c r="AF386" s="141"/>
      <c r="AG386" s="141"/>
      <c r="AH386" s="142"/>
      <c r="AI386" s="66"/>
    </row>
    <row r="387" spans="21:35">
      <c r="U387" s="1">
        <f t="shared" si="38"/>
        <v>381</v>
      </c>
      <c r="V387" s="61">
        <f ca="1"/>
        <v>0</v>
      </c>
      <c r="W387" s="119">
        <f t="shared" ca="1" si="36"/>
        <v>0</v>
      </c>
      <c r="X387" s="119"/>
      <c r="Y387" s="119"/>
      <c r="Z387" s="119"/>
      <c r="AA387" s="119"/>
      <c r="AB387" s="119"/>
      <c r="AD387" s="1">
        <f t="shared" si="37"/>
        <v>382</v>
      </c>
      <c r="AE387" s="308">
        <f ca="1"/>
        <v>0</v>
      </c>
      <c r="AF387" s="141"/>
      <c r="AG387" s="141"/>
      <c r="AH387" s="142"/>
      <c r="AI387" s="66"/>
    </row>
    <row r="388" spans="21:35">
      <c r="U388" s="1">
        <f t="shared" si="38"/>
        <v>382</v>
      </c>
      <c r="V388" s="61">
        <f ca="1"/>
        <v>0</v>
      </c>
      <c r="W388" s="119">
        <f t="shared" ca="1" si="36"/>
        <v>0</v>
      </c>
      <c r="X388" s="119"/>
      <c r="Y388" s="119"/>
      <c r="Z388" s="119"/>
      <c r="AA388" s="119"/>
      <c r="AB388" s="119"/>
      <c r="AD388" s="1">
        <f t="shared" si="37"/>
        <v>383</v>
      </c>
      <c r="AE388" s="308">
        <f ca="1"/>
        <v>0</v>
      </c>
      <c r="AF388" s="141"/>
      <c r="AG388" s="141"/>
      <c r="AH388" s="142"/>
      <c r="AI388" s="66"/>
    </row>
    <row r="389" spans="21:35">
      <c r="U389" s="1">
        <f t="shared" si="38"/>
        <v>383</v>
      </c>
      <c r="V389" s="61">
        <f ca="1"/>
        <v>0</v>
      </c>
      <c r="W389" s="119">
        <f t="shared" ca="1" si="36"/>
        <v>0</v>
      </c>
      <c r="X389" s="119"/>
      <c r="Y389" s="119"/>
      <c r="Z389" s="119"/>
      <c r="AA389" s="119"/>
      <c r="AB389" s="119"/>
      <c r="AD389" s="1">
        <f t="shared" si="37"/>
        <v>384</v>
      </c>
      <c r="AE389" s="308">
        <f ca="1"/>
        <v>0</v>
      </c>
      <c r="AF389" s="141"/>
      <c r="AG389" s="141"/>
      <c r="AH389" s="142"/>
      <c r="AI389" s="66"/>
    </row>
    <row r="390" spans="21:35">
      <c r="U390" s="1">
        <f t="shared" si="38"/>
        <v>384</v>
      </c>
      <c r="V390" s="61">
        <f ca="1"/>
        <v>0</v>
      </c>
      <c r="W390" s="119">
        <f t="shared" ca="1" si="36"/>
        <v>0</v>
      </c>
      <c r="X390" s="119"/>
      <c r="Y390" s="119"/>
      <c r="Z390" s="119"/>
      <c r="AA390" s="119"/>
      <c r="AB390" s="119"/>
      <c r="AD390" s="1">
        <f t="shared" si="37"/>
        <v>385</v>
      </c>
      <c r="AE390" s="308">
        <f ca="1"/>
        <v>0</v>
      </c>
      <c r="AF390" s="141"/>
      <c r="AG390" s="141"/>
      <c r="AH390" s="142"/>
      <c r="AI390" s="66"/>
    </row>
    <row r="391" spans="21:35">
      <c r="U391" s="1">
        <f t="shared" si="38"/>
        <v>385</v>
      </c>
      <c r="V391" s="61">
        <f ca="1"/>
        <v>0</v>
      </c>
      <c r="W391" s="119">
        <f t="shared" ca="1" si="36"/>
        <v>0</v>
      </c>
      <c r="X391" s="119"/>
      <c r="Y391" s="119"/>
      <c r="Z391" s="119"/>
      <c r="AA391" s="119"/>
      <c r="AB391" s="119"/>
      <c r="AD391" s="1">
        <f t="shared" si="37"/>
        <v>386</v>
      </c>
      <c r="AE391" s="308">
        <f ca="1"/>
        <v>0</v>
      </c>
      <c r="AF391" s="141"/>
      <c r="AG391" s="141"/>
      <c r="AH391" s="142"/>
      <c r="AI391" s="66"/>
    </row>
    <row r="392" spans="21:35">
      <c r="U392" s="1">
        <f t="shared" si="38"/>
        <v>386</v>
      </c>
      <c r="V392" s="61">
        <f ca="1"/>
        <v>0</v>
      </c>
      <c r="W392" s="119">
        <f t="shared" ref="W392:W455" ca="1" si="39">V392</f>
        <v>0</v>
      </c>
      <c r="X392" s="119"/>
      <c r="Y392" s="119"/>
      <c r="Z392" s="119"/>
      <c r="AA392" s="119"/>
      <c r="AB392" s="119"/>
      <c r="AD392" s="1">
        <f t="shared" si="37"/>
        <v>387</v>
      </c>
      <c r="AE392" s="308">
        <f ca="1"/>
        <v>0</v>
      </c>
      <c r="AF392" s="141"/>
      <c r="AG392" s="141"/>
      <c r="AH392" s="142"/>
      <c r="AI392" s="66"/>
    </row>
    <row r="393" spans="21:35">
      <c r="U393" s="1">
        <f t="shared" si="38"/>
        <v>387</v>
      </c>
      <c r="V393" s="61">
        <f ca="1"/>
        <v>0</v>
      </c>
      <c r="W393" s="119">
        <f t="shared" ca="1" si="39"/>
        <v>0</v>
      </c>
      <c r="X393" s="119"/>
      <c r="Y393" s="119"/>
      <c r="Z393" s="119"/>
      <c r="AA393" s="119"/>
      <c r="AB393" s="119"/>
      <c r="AD393" s="1">
        <f t="shared" ref="AD393:AD456" si="40">AD392+1</f>
        <v>388</v>
      </c>
      <c r="AE393" s="308">
        <f ca="1"/>
        <v>0</v>
      </c>
      <c r="AF393" s="141"/>
      <c r="AG393" s="141"/>
      <c r="AH393" s="142"/>
      <c r="AI393" s="66"/>
    </row>
    <row r="394" spans="21:35">
      <c r="U394" s="1">
        <f t="shared" si="38"/>
        <v>388</v>
      </c>
      <c r="V394" s="61">
        <f ca="1"/>
        <v>0</v>
      </c>
      <c r="W394" s="119">
        <f t="shared" ca="1" si="39"/>
        <v>0</v>
      </c>
      <c r="X394" s="119"/>
      <c r="Y394" s="119"/>
      <c r="Z394" s="119"/>
      <c r="AA394" s="119"/>
      <c r="AB394" s="119"/>
      <c r="AD394" s="1">
        <f t="shared" si="40"/>
        <v>389</v>
      </c>
      <c r="AE394" s="308">
        <f ca="1"/>
        <v>0</v>
      </c>
      <c r="AF394" s="141"/>
      <c r="AG394" s="141"/>
      <c r="AH394" s="142"/>
      <c r="AI394" s="66"/>
    </row>
    <row r="395" spans="21:35">
      <c r="U395" s="1">
        <f t="shared" si="38"/>
        <v>389</v>
      </c>
      <c r="V395" s="61">
        <f ca="1"/>
        <v>0</v>
      </c>
      <c r="W395" s="119">
        <f t="shared" ca="1" si="39"/>
        <v>0</v>
      </c>
      <c r="X395" s="119"/>
      <c r="Y395" s="119"/>
      <c r="Z395" s="119"/>
      <c r="AA395" s="119"/>
      <c r="AB395" s="119"/>
      <c r="AD395" s="1">
        <f t="shared" si="40"/>
        <v>390</v>
      </c>
      <c r="AE395" s="308">
        <f ca="1"/>
        <v>0</v>
      </c>
      <c r="AF395" s="141"/>
      <c r="AG395" s="141"/>
      <c r="AH395" s="142"/>
      <c r="AI395" s="66"/>
    </row>
    <row r="396" spans="21:35">
      <c r="U396" s="1">
        <f t="shared" si="38"/>
        <v>390</v>
      </c>
      <c r="V396" s="61">
        <f ca="1"/>
        <v>0</v>
      </c>
      <c r="W396" s="119">
        <f t="shared" ca="1" si="39"/>
        <v>0</v>
      </c>
      <c r="X396" s="119"/>
      <c r="Y396" s="119"/>
      <c r="Z396" s="119"/>
      <c r="AA396" s="119"/>
      <c r="AB396" s="119"/>
      <c r="AD396" s="1">
        <f t="shared" si="40"/>
        <v>391</v>
      </c>
      <c r="AE396" s="308">
        <f ca="1"/>
        <v>0</v>
      </c>
      <c r="AF396" s="141"/>
      <c r="AG396" s="141"/>
      <c r="AH396" s="142"/>
      <c r="AI396" s="66"/>
    </row>
    <row r="397" spans="21:35">
      <c r="U397" s="1">
        <f t="shared" si="38"/>
        <v>391</v>
      </c>
      <c r="V397" s="61">
        <f ca="1"/>
        <v>0</v>
      </c>
      <c r="W397" s="119">
        <f t="shared" ca="1" si="39"/>
        <v>0</v>
      </c>
      <c r="X397" s="119"/>
      <c r="Y397" s="119"/>
      <c r="Z397" s="119"/>
      <c r="AA397" s="119"/>
      <c r="AB397" s="119"/>
      <c r="AD397" s="1">
        <f t="shared" si="40"/>
        <v>392</v>
      </c>
      <c r="AE397" s="308">
        <f ca="1"/>
        <v>0</v>
      </c>
      <c r="AF397" s="141"/>
      <c r="AG397" s="141"/>
      <c r="AH397" s="142"/>
      <c r="AI397" s="66"/>
    </row>
    <row r="398" spans="21:35">
      <c r="U398" s="1">
        <f t="shared" si="38"/>
        <v>392</v>
      </c>
      <c r="V398" s="61">
        <f ca="1"/>
        <v>0</v>
      </c>
      <c r="W398" s="119">
        <f t="shared" ca="1" si="39"/>
        <v>0</v>
      </c>
      <c r="X398" s="119"/>
      <c r="Y398" s="119"/>
      <c r="Z398" s="119"/>
      <c r="AA398" s="119"/>
      <c r="AB398" s="119"/>
      <c r="AD398" s="1">
        <f t="shared" si="40"/>
        <v>393</v>
      </c>
      <c r="AE398" s="308">
        <f ca="1"/>
        <v>0</v>
      </c>
      <c r="AF398" s="141"/>
      <c r="AG398" s="141"/>
      <c r="AH398" s="142"/>
      <c r="AI398" s="66"/>
    </row>
    <row r="399" spans="21:35">
      <c r="U399" s="1">
        <f t="shared" si="38"/>
        <v>393</v>
      </c>
      <c r="V399" s="61">
        <f ca="1"/>
        <v>0</v>
      </c>
      <c r="W399" s="119">
        <f t="shared" ca="1" si="39"/>
        <v>0</v>
      </c>
      <c r="X399" s="119"/>
      <c r="Y399" s="119"/>
      <c r="Z399" s="119"/>
      <c r="AA399" s="119"/>
      <c r="AB399" s="119"/>
      <c r="AD399" s="1">
        <f t="shared" si="40"/>
        <v>394</v>
      </c>
      <c r="AE399" s="308">
        <f ca="1"/>
        <v>0</v>
      </c>
      <c r="AF399" s="141"/>
      <c r="AG399" s="141"/>
      <c r="AH399" s="142"/>
      <c r="AI399" s="66"/>
    </row>
    <row r="400" spans="21:35">
      <c r="U400" s="1">
        <f t="shared" si="38"/>
        <v>394</v>
      </c>
      <c r="V400" s="61">
        <f ca="1"/>
        <v>0</v>
      </c>
      <c r="W400" s="119">
        <f t="shared" ca="1" si="39"/>
        <v>0</v>
      </c>
      <c r="X400" s="119"/>
      <c r="Y400" s="119"/>
      <c r="Z400" s="119"/>
      <c r="AA400" s="119"/>
      <c r="AB400" s="119"/>
      <c r="AD400" s="1">
        <f t="shared" si="40"/>
        <v>395</v>
      </c>
      <c r="AE400" s="308">
        <f ca="1"/>
        <v>0</v>
      </c>
      <c r="AF400" s="141"/>
      <c r="AG400" s="141"/>
      <c r="AH400" s="142"/>
      <c r="AI400" s="66"/>
    </row>
    <row r="401" spans="21:35">
      <c r="U401" s="1">
        <f t="shared" si="38"/>
        <v>395</v>
      </c>
      <c r="V401" s="61">
        <f ca="1"/>
        <v>0</v>
      </c>
      <c r="W401" s="119">
        <f t="shared" ca="1" si="39"/>
        <v>0</v>
      </c>
      <c r="X401" s="119"/>
      <c r="Y401" s="119"/>
      <c r="Z401" s="119"/>
      <c r="AA401" s="119"/>
      <c r="AB401" s="119"/>
      <c r="AD401" s="1">
        <f t="shared" si="40"/>
        <v>396</v>
      </c>
      <c r="AE401" s="308">
        <f ca="1"/>
        <v>0</v>
      </c>
      <c r="AF401" s="141"/>
      <c r="AG401" s="141"/>
      <c r="AH401" s="142"/>
      <c r="AI401" s="66"/>
    </row>
    <row r="402" spans="21:35">
      <c r="U402" s="1">
        <f t="shared" si="38"/>
        <v>396</v>
      </c>
      <c r="V402" s="61">
        <f ca="1"/>
        <v>0</v>
      </c>
      <c r="W402" s="119">
        <f t="shared" ca="1" si="39"/>
        <v>0</v>
      </c>
      <c r="X402" s="119"/>
      <c r="Y402" s="119"/>
      <c r="Z402" s="119"/>
      <c r="AA402" s="119"/>
      <c r="AB402" s="119"/>
      <c r="AD402" s="1">
        <f t="shared" si="40"/>
        <v>397</v>
      </c>
      <c r="AE402" s="308">
        <f ca="1"/>
        <v>0</v>
      </c>
      <c r="AF402" s="141"/>
      <c r="AG402" s="141"/>
      <c r="AH402" s="142"/>
      <c r="AI402" s="66"/>
    </row>
    <row r="403" spans="21:35">
      <c r="U403" s="1">
        <f t="shared" si="38"/>
        <v>397</v>
      </c>
      <c r="V403" s="61">
        <f ca="1"/>
        <v>0</v>
      </c>
      <c r="W403" s="119">
        <f t="shared" ca="1" si="39"/>
        <v>0</v>
      </c>
      <c r="X403" s="119"/>
      <c r="Y403" s="119"/>
      <c r="Z403" s="119"/>
      <c r="AA403" s="119"/>
      <c r="AB403" s="119"/>
      <c r="AD403" s="1">
        <f t="shared" si="40"/>
        <v>398</v>
      </c>
      <c r="AE403" s="308">
        <f ca="1"/>
        <v>0</v>
      </c>
      <c r="AF403" s="141"/>
      <c r="AG403" s="141"/>
      <c r="AH403" s="142"/>
      <c r="AI403" s="66"/>
    </row>
    <row r="404" spans="21:35">
      <c r="U404" s="1">
        <f t="shared" si="38"/>
        <v>398</v>
      </c>
      <c r="V404" s="61">
        <f ca="1"/>
        <v>0</v>
      </c>
      <c r="W404" s="119">
        <f t="shared" ca="1" si="39"/>
        <v>0</v>
      </c>
      <c r="X404" s="119"/>
      <c r="Y404" s="119"/>
      <c r="Z404" s="119"/>
      <c r="AA404" s="119"/>
      <c r="AB404" s="119"/>
      <c r="AD404" s="1">
        <f t="shared" si="40"/>
        <v>399</v>
      </c>
      <c r="AE404" s="308">
        <f ca="1"/>
        <v>0</v>
      </c>
      <c r="AF404" s="141"/>
      <c r="AG404" s="141"/>
      <c r="AH404" s="142"/>
      <c r="AI404" s="66"/>
    </row>
    <row r="405" spans="21:35">
      <c r="U405" s="1">
        <f t="shared" si="38"/>
        <v>399</v>
      </c>
      <c r="V405" s="61">
        <f ca="1"/>
        <v>0</v>
      </c>
      <c r="W405" s="119">
        <f t="shared" ca="1" si="39"/>
        <v>0</v>
      </c>
      <c r="X405" s="119"/>
      <c r="Y405" s="119"/>
      <c r="Z405" s="119"/>
      <c r="AA405" s="119"/>
      <c r="AB405" s="119"/>
      <c r="AD405" s="1">
        <f t="shared" si="40"/>
        <v>400</v>
      </c>
      <c r="AE405" s="308">
        <f ca="1"/>
        <v>0</v>
      </c>
      <c r="AF405" s="141"/>
      <c r="AG405" s="141"/>
      <c r="AH405" s="142"/>
      <c r="AI405" s="66"/>
    </row>
    <row r="406" spans="21:35">
      <c r="U406" s="1">
        <f t="shared" si="38"/>
        <v>400</v>
      </c>
      <c r="V406" s="61">
        <f ca="1"/>
        <v>0</v>
      </c>
      <c r="W406" s="119">
        <f t="shared" ca="1" si="39"/>
        <v>0</v>
      </c>
      <c r="X406" s="119"/>
      <c r="Y406" s="119"/>
      <c r="Z406" s="119"/>
      <c r="AA406" s="119"/>
      <c r="AB406" s="119"/>
      <c r="AD406" s="1">
        <f t="shared" si="40"/>
        <v>401</v>
      </c>
      <c r="AE406" s="308">
        <f ca="1"/>
        <v>0</v>
      </c>
      <c r="AF406" s="141"/>
      <c r="AG406" s="141"/>
      <c r="AH406" s="142"/>
      <c r="AI406" s="66"/>
    </row>
    <row r="407" spans="21:35">
      <c r="U407" s="1">
        <f t="shared" si="38"/>
        <v>401</v>
      </c>
      <c r="V407" s="61">
        <f ca="1"/>
        <v>0</v>
      </c>
      <c r="W407" s="119">
        <f t="shared" ca="1" si="39"/>
        <v>0</v>
      </c>
      <c r="X407" s="119"/>
      <c r="Y407" s="119"/>
      <c r="Z407" s="119"/>
      <c r="AA407" s="119"/>
      <c r="AB407" s="119"/>
      <c r="AD407" s="1">
        <f t="shared" si="40"/>
        <v>402</v>
      </c>
      <c r="AE407" s="308">
        <f ca="1"/>
        <v>0</v>
      </c>
      <c r="AF407" s="141"/>
      <c r="AG407" s="141"/>
      <c r="AH407" s="142"/>
      <c r="AI407" s="66"/>
    </row>
    <row r="408" spans="21:35">
      <c r="U408" s="1">
        <f t="shared" si="38"/>
        <v>402</v>
      </c>
      <c r="V408" s="61">
        <f ca="1"/>
        <v>0</v>
      </c>
      <c r="W408" s="119">
        <f t="shared" ca="1" si="39"/>
        <v>0</v>
      </c>
      <c r="X408" s="119"/>
      <c r="Y408" s="119"/>
      <c r="Z408" s="119"/>
      <c r="AA408" s="119"/>
      <c r="AB408" s="119"/>
      <c r="AD408" s="1">
        <f t="shared" si="40"/>
        <v>403</v>
      </c>
      <c r="AE408" s="308">
        <f ca="1"/>
        <v>0</v>
      </c>
      <c r="AF408" s="141"/>
      <c r="AG408" s="141"/>
      <c r="AH408" s="142"/>
      <c r="AI408" s="66"/>
    </row>
    <row r="409" spans="21:35">
      <c r="U409" s="1">
        <f t="shared" si="38"/>
        <v>403</v>
      </c>
      <c r="V409" s="61">
        <f ca="1"/>
        <v>0</v>
      </c>
      <c r="W409" s="119">
        <f t="shared" ca="1" si="39"/>
        <v>0</v>
      </c>
      <c r="X409" s="119"/>
      <c r="Y409" s="119"/>
      <c r="Z409" s="119"/>
      <c r="AA409" s="119"/>
      <c r="AB409" s="119"/>
      <c r="AD409" s="1">
        <f t="shared" si="40"/>
        <v>404</v>
      </c>
      <c r="AE409" s="308">
        <f ca="1"/>
        <v>0</v>
      </c>
      <c r="AF409" s="141"/>
      <c r="AG409" s="141"/>
      <c r="AH409" s="142"/>
      <c r="AI409" s="66"/>
    </row>
    <row r="410" spans="21:35">
      <c r="U410" s="1">
        <f t="shared" si="38"/>
        <v>404</v>
      </c>
      <c r="V410" s="61">
        <f ca="1"/>
        <v>0</v>
      </c>
      <c r="W410" s="119">
        <f t="shared" ca="1" si="39"/>
        <v>0</v>
      </c>
      <c r="X410" s="119"/>
      <c r="Y410" s="119"/>
      <c r="Z410" s="119"/>
      <c r="AA410" s="119"/>
      <c r="AB410" s="119"/>
      <c r="AD410" s="1">
        <f t="shared" si="40"/>
        <v>405</v>
      </c>
      <c r="AE410" s="308">
        <f ca="1"/>
        <v>0</v>
      </c>
      <c r="AF410" s="141"/>
      <c r="AG410" s="141"/>
      <c r="AH410" s="142"/>
      <c r="AI410" s="66"/>
    </row>
    <row r="411" spans="21:35">
      <c r="U411" s="1">
        <f t="shared" si="38"/>
        <v>405</v>
      </c>
      <c r="V411" s="61">
        <f ca="1"/>
        <v>0</v>
      </c>
      <c r="W411" s="119">
        <f t="shared" ca="1" si="39"/>
        <v>0</v>
      </c>
      <c r="X411" s="119"/>
      <c r="Y411" s="119"/>
      <c r="Z411" s="119"/>
      <c r="AA411" s="119"/>
      <c r="AB411" s="119"/>
      <c r="AD411" s="1">
        <f t="shared" si="40"/>
        <v>406</v>
      </c>
      <c r="AE411" s="308">
        <f ca="1"/>
        <v>0</v>
      </c>
      <c r="AF411" s="141"/>
      <c r="AG411" s="141"/>
      <c r="AH411" s="142"/>
      <c r="AI411" s="66"/>
    </row>
    <row r="412" spans="21:35">
      <c r="U412" s="1">
        <f t="shared" si="38"/>
        <v>406</v>
      </c>
      <c r="V412" s="61">
        <f ca="1"/>
        <v>0</v>
      </c>
      <c r="W412" s="119">
        <f t="shared" ca="1" si="39"/>
        <v>0</v>
      </c>
      <c r="X412" s="119"/>
      <c r="Y412" s="119"/>
      <c r="Z412" s="119"/>
      <c r="AA412" s="119"/>
      <c r="AB412" s="119"/>
      <c r="AD412" s="1">
        <f t="shared" si="40"/>
        <v>407</v>
      </c>
      <c r="AE412" s="308">
        <f ca="1"/>
        <v>0</v>
      </c>
      <c r="AF412" s="141"/>
      <c r="AG412" s="141"/>
      <c r="AH412" s="142"/>
      <c r="AI412" s="66"/>
    </row>
    <row r="413" spans="21:35">
      <c r="U413" s="1">
        <f t="shared" si="38"/>
        <v>407</v>
      </c>
      <c r="V413" s="61">
        <f ca="1"/>
        <v>0</v>
      </c>
      <c r="W413" s="119">
        <f t="shared" ca="1" si="39"/>
        <v>0</v>
      </c>
      <c r="X413" s="119"/>
      <c r="Y413" s="119"/>
      <c r="Z413" s="119"/>
      <c r="AA413" s="119"/>
      <c r="AB413" s="119"/>
      <c r="AD413" s="1">
        <f t="shared" si="40"/>
        <v>408</v>
      </c>
      <c r="AE413" s="308">
        <f ca="1"/>
        <v>0</v>
      </c>
      <c r="AF413" s="141"/>
      <c r="AG413" s="141"/>
      <c r="AH413" s="142"/>
      <c r="AI413" s="66"/>
    </row>
    <row r="414" spans="21:35">
      <c r="U414" s="1">
        <f t="shared" si="38"/>
        <v>408</v>
      </c>
      <c r="V414" s="61">
        <f ca="1"/>
        <v>0</v>
      </c>
      <c r="W414" s="119">
        <f t="shared" ca="1" si="39"/>
        <v>0</v>
      </c>
      <c r="X414" s="119"/>
      <c r="Y414" s="119"/>
      <c r="Z414" s="119"/>
      <c r="AA414" s="119"/>
      <c r="AB414" s="119"/>
      <c r="AD414" s="1">
        <f t="shared" si="40"/>
        <v>409</v>
      </c>
      <c r="AE414" s="308">
        <f ca="1"/>
        <v>0</v>
      </c>
      <c r="AF414" s="141"/>
      <c r="AG414" s="141"/>
      <c r="AH414" s="142"/>
      <c r="AI414" s="66"/>
    </row>
    <row r="415" spans="21:35">
      <c r="U415" s="1">
        <f t="shared" si="38"/>
        <v>409</v>
      </c>
      <c r="V415" s="61">
        <f ca="1"/>
        <v>0</v>
      </c>
      <c r="W415" s="119">
        <f t="shared" ca="1" si="39"/>
        <v>0</v>
      </c>
      <c r="X415" s="119"/>
      <c r="Y415" s="119"/>
      <c r="Z415" s="119"/>
      <c r="AA415" s="119"/>
      <c r="AB415" s="119"/>
      <c r="AD415" s="1">
        <f t="shared" si="40"/>
        <v>410</v>
      </c>
      <c r="AE415" s="308">
        <f ca="1"/>
        <v>0</v>
      </c>
      <c r="AF415" s="141"/>
      <c r="AG415" s="141"/>
      <c r="AH415" s="142"/>
      <c r="AI415" s="66"/>
    </row>
    <row r="416" spans="21:35">
      <c r="U416" s="1">
        <f t="shared" si="38"/>
        <v>410</v>
      </c>
      <c r="V416" s="61">
        <f ca="1"/>
        <v>0</v>
      </c>
      <c r="W416" s="119">
        <f t="shared" ca="1" si="39"/>
        <v>0</v>
      </c>
      <c r="X416" s="119"/>
      <c r="Y416" s="119"/>
      <c r="Z416" s="119"/>
      <c r="AA416" s="119"/>
      <c r="AB416" s="119"/>
      <c r="AD416" s="1">
        <f t="shared" si="40"/>
        <v>411</v>
      </c>
      <c r="AE416" s="308">
        <f ca="1"/>
        <v>0</v>
      </c>
      <c r="AF416" s="141"/>
      <c r="AG416" s="141"/>
      <c r="AH416" s="142"/>
      <c r="AI416" s="66"/>
    </row>
    <row r="417" spans="21:35">
      <c r="U417" s="1">
        <f t="shared" si="38"/>
        <v>411</v>
      </c>
      <c r="V417" s="61">
        <f ca="1"/>
        <v>0</v>
      </c>
      <c r="W417" s="119">
        <f t="shared" ca="1" si="39"/>
        <v>0</v>
      </c>
      <c r="X417" s="119"/>
      <c r="Y417" s="119"/>
      <c r="Z417" s="119"/>
      <c r="AA417" s="119"/>
      <c r="AB417" s="119"/>
      <c r="AD417" s="1">
        <f t="shared" si="40"/>
        <v>412</v>
      </c>
      <c r="AE417" s="308">
        <f ca="1"/>
        <v>0</v>
      </c>
      <c r="AF417" s="141"/>
      <c r="AG417" s="141"/>
      <c r="AH417" s="142"/>
      <c r="AI417" s="66"/>
    </row>
    <row r="418" spans="21:35">
      <c r="U418" s="1">
        <f t="shared" si="38"/>
        <v>412</v>
      </c>
      <c r="V418" s="61">
        <f ca="1"/>
        <v>0</v>
      </c>
      <c r="W418" s="119">
        <f t="shared" ca="1" si="39"/>
        <v>0</v>
      </c>
      <c r="X418" s="119"/>
      <c r="Y418" s="119"/>
      <c r="Z418" s="119"/>
      <c r="AA418" s="119"/>
      <c r="AB418" s="119"/>
      <c r="AD418" s="1">
        <f t="shared" si="40"/>
        <v>413</v>
      </c>
      <c r="AE418" s="308">
        <f ca="1"/>
        <v>0</v>
      </c>
      <c r="AF418" s="141"/>
      <c r="AG418" s="141"/>
      <c r="AH418" s="142"/>
      <c r="AI418" s="66"/>
    </row>
    <row r="419" spans="21:35">
      <c r="U419" s="1">
        <f t="shared" si="38"/>
        <v>413</v>
      </c>
      <c r="V419" s="61">
        <f ca="1"/>
        <v>0</v>
      </c>
      <c r="W419" s="119">
        <f t="shared" ca="1" si="39"/>
        <v>0</v>
      </c>
      <c r="X419" s="119"/>
      <c r="Y419" s="119"/>
      <c r="Z419" s="119"/>
      <c r="AA419" s="119"/>
      <c r="AB419" s="119"/>
      <c r="AD419" s="1">
        <f t="shared" si="40"/>
        <v>414</v>
      </c>
      <c r="AE419" s="308">
        <f ca="1"/>
        <v>0</v>
      </c>
      <c r="AF419" s="141"/>
      <c r="AG419" s="141"/>
      <c r="AH419" s="142"/>
      <c r="AI419" s="66"/>
    </row>
    <row r="420" spans="21:35">
      <c r="U420" s="1">
        <f t="shared" si="38"/>
        <v>414</v>
      </c>
      <c r="V420" s="61">
        <f ca="1"/>
        <v>0</v>
      </c>
      <c r="W420" s="119">
        <f t="shared" ca="1" si="39"/>
        <v>0</v>
      </c>
      <c r="X420" s="119"/>
      <c r="Y420" s="119"/>
      <c r="Z420" s="119"/>
      <c r="AA420" s="119"/>
      <c r="AB420" s="119"/>
      <c r="AD420" s="1">
        <f t="shared" si="40"/>
        <v>415</v>
      </c>
      <c r="AE420" s="308">
        <f ca="1"/>
        <v>0</v>
      </c>
      <c r="AF420" s="141"/>
      <c r="AG420" s="141"/>
      <c r="AH420" s="142"/>
      <c r="AI420" s="66"/>
    </row>
    <row r="421" spans="21:35">
      <c r="U421" s="1">
        <f t="shared" si="38"/>
        <v>415</v>
      </c>
      <c r="V421" s="61">
        <f ca="1"/>
        <v>0</v>
      </c>
      <c r="W421" s="119">
        <f t="shared" ca="1" si="39"/>
        <v>0</v>
      </c>
      <c r="X421" s="119"/>
      <c r="Y421" s="119"/>
      <c r="Z421" s="119"/>
      <c r="AA421" s="119"/>
      <c r="AB421" s="119"/>
      <c r="AD421" s="1">
        <f t="shared" si="40"/>
        <v>416</v>
      </c>
      <c r="AE421" s="308">
        <f ca="1"/>
        <v>0</v>
      </c>
      <c r="AF421" s="141"/>
      <c r="AG421" s="141"/>
      <c r="AH421" s="142"/>
      <c r="AI421" s="66"/>
    </row>
    <row r="422" spans="21:35">
      <c r="U422" s="1">
        <f t="shared" si="38"/>
        <v>416</v>
      </c>
      <c r="V422" s="61">
        <f ca="1"/>
        <v>0</v>
      </c>
      <c r="W422" s="119">
        <f t="shared" ca="1" si="39"/>
        <v>0</v>
      </c>
      <c r="X422" s="119"/>
      <c r="Y422" s="119"/>
      <c r="Z422" s="119"/>
      <c r="AA422" s="119"/>
      <c r="AB422" s="119"/>
      <c r="AD422" s="1">
        <f t="shared" si="40"/>
        <v>417</v>
      </c>
      <c r="AE422" s="308">
        <f ca="1"/>
        <v>0</v>
      </c>
      <c r="AF422" s="141"/>
      <c r="AG422" s="141"/>
      <c r="AH422" s="142"/>
      <c r="AI422" s="66"/>
    </row>
    <row r="423" spans="21:35">
      <c r="U423" s="1">
        <f t="shared" si="38"/>
        <v>417</v>
      </c>
      <c r="V423" s="61">
        <f ca="1"/>
        <v>0</v>
      </c>
      <c r="W423" s="119">
        <f t="shared" ca="1" si="39"/>
        <v>0</v>
      </c>
      <c r="X423" s="119"/>
      <c r="Y423" s="119"/>
      <c r="Z423" s="119"/>
      <c r="AA423" s="119"/>
      <c r="AB423" s="119"/>
      <c r="AD423" s="1">
        <f t="shared" si="40"/>
        <v>418</v>
      </c>
      <c r="AE423" s="308">
        <f ca="1"/>
        <v>0</v>
      </c>
      <c r="AF423" s="141"/>
      <c r="AG423" s="141"/>
      <c r="AH423" s="142"/>
      <c r="AI423" s="66"/>
    </row>
    <row r="424" spans="21:35">
      <c r="U424" s="1">
        <f t="shared" si="38"/>
        <v>418</v>
      </c>
      <c r="V424" s="61">
        <f ca="1"/>
        <v>0</v>
      </c>
      <c r="W424" s="119">
        <f t="shared" ca="1" si="39"/>
        <v>0</v>
      </c>
      <c r="X424" s="119"/>
      <c r="Y424" s="119"/>
      <c r="Z424" s="119"/>
      <c r="AA424" s="119"/>
      <c r="AB424" s="119"/>
      <c r="AD424" s="1">
        <f t="shared" si="40"/>
        <v>419</v>
      </c>
      <c r="AE424" s="308">
        <f ca="1"/>
        <v>0</v>
      </c>
      <c r="AF424" s="141"/>
      <c r="AG424" s="141"/>
      <c r="AH424" s="142"/>
      <c r="AI424" s="66"/>
    </row>
    <row r="425" spans="21:35">
      <c r="U425" s="1">
        <f t="shared" si="38"/>
        <v>419</v>
      </c>
      <c r="V425" s="61">
        <f ca="1"/>
        <v>0</v>
      </c>
      <c r="W425" s="119">
        <f t="shared" ca="1" si="39"/>
        <v>0</v>
      </c>
      <c r="X425" s="119"/>
      <c r="Y425" s="119"/>
      <c r="Z425" s="119"/>
      <c r="AA425" s="119"/>
      <c r="AB425" s="119"/>
      <c r="AD425" s="1">
        <f t="shared" si="40"/>
        <v>420</v>
      </c>
      <c r="AE425" s="308">
        <f ca="1"/>
        <v>0</v>
      </c>
      <c r="AF425" s="141"/>
      <c r="AG425" s="141"/>
      <c r="AH425" s="142"/>
      <c r="AI425" s="66"/>
    </row>
    <row r="426" spans="21:35">
      <c r="U426" s="1">
        <f t="shared" ref="U426:U489" si="41">1+U425</f>
        <v>420</v>
      </c>
      <c r="V426" s="61">
        <f ca="1"/>
        <v>0</v>
      </c>
      <c r="W426" s="119">
        <f t="shared" ca="1" si="39"/>
        <v>0</v>
      </c>
      <c r="X426" s="119"/>
      <c r="Y426" s="119"/>
      <c r="Z426" s="119"/>
      <c r="AA426" s="119"/>
      <c r="AB426" s="119"/>
      <c r="AD426" s="1">
        <f t="shared" si="40"/>
        <v>421</v>
      </c>
      <c r="AE426" s="308">
        <f ca="1"/>
        <v>0</v>
      </c>
      <c r="AF426" s="141"/>
      <c r="AG426" s="141"/>
      <c r="AH426" s="142"/>
      <c r="AI426" s="66"/>
    </row>
    <row r="427" spans="21:35">
      <c r="U427" s="1">
        <f t="shared" si="41"/>
        <v>421</v>
      </c>
      <c r="V427" s="61">
        <f ca="1"/>
        <v>0</v>
      </c>
      <c r="W427" s="119">
        <f t="shared" ca="1" si="39"/>
        <v>0</v>
      </c>
      <c r="X427" s="119"/>
      <c r="Y427" s="119"/>
      <c r="Z427" s="119"/>
      <c r="AA427" s="119"/>
      <c r="AB427" s="119"/>
      <c r="AD427" s="1">
        <f t="shared" si="40"/>
        <v>422</v>
      </c>
      <c r="AE427" s="308">
        <f ca="1"/>
        <v>0</v>
      </c>
      <c r="AF427" s="141"/>
      <c r="AG427" s="141"/>
      <c r="AH427" s="142"/>
      <c r="AI427" s="66"/>
    </row>
    <row r="428" spans="21:35">
      <c r="U428" s="1">
        <f t="shared" si="41"/>
        <v>422</v>
      </c>
      <c r="V428" s="61">
        <f ca="1"/>
        <v>0</v>
      </c>
      <c r="W428" s="119">
        <f t="shared" ca="1" si="39"/>
        <v>0</v>
      </c>
      <c r="X428" s="119"/>
      <c r="Y428" s="119"/>
      <c r="Z428" s="119"/>
      <c r="AA428" s="119"/>
      <c r="AB428" s="119"/>
      <c r="AD428" s="1">
        <f t="shared" si="40"/>
        <v>423</v>
      </c>
      <c r="AE428" s="308">
        <f ca="1"/>
        <v>0</v>
      </c>
      <c r="AF428" s="141"/>
      <c r="AG428" s="141"/>
      <c r="AH428" s="142"/>
      <c r="AI428" s="66"/>
    </row>
    <row r="429" spans="21:35">
      <c r="U429" s="1">
        <f t="shared" si="41"/>
        <v>423</v>
      </c>
      <c r="V429" s="61">
        <f ca="1"/>
        <v>0</v>
      </c>
      <c r="W429" s="119">
        <f t="shared" ca="1" si="39"/>
        <v>0</v>
      </c>
      <c r="X429" s="119"/>
      <c r="Y429" s="119"/>
      <c r="Z429" s="119"/>
      <c r="AA429" s="119"/>
      <c r="AB429" s="119"/>
      <c r="AD429" s="1">
        <f t="shared" si="40"/>
        <v>424</v>
      </c>
      <c r="AE429" s="308">
        <f ca="1"/>
        <v>0</v>
      </c>
      <c r="AF429" s="141"/>
      <c r="AG429" s="141"/>
      <c r="AH429" s="142"/>
      <c r="AI429" s="66"/>
    </row>
    <row r="430" spans="21:35">
      <c r="U430" s="1">
        <f t="shared" si="41"/>
        <v>424</v>
      </c>
      <c r="V430" s="61">
        <f ca="1"/>
        <v>0</v>
      </c>
      <c r="W430" s="119">
        <f t="shared" ca="1" si="39"/>
        <v>0</v>
      </c>
      <c r="X430" s="119"/>
      <c r="Y430" s="119"/>
      <c r="Z430" s="119"/>
      <c r="AA430" s="119"/>
      <c r="AB430" s="119"/>
      <c r="AD430" s="1">
        <f t="shared" si="40"/>
        <v>425</v>
      </c>
      <c r="AE430" s="308">
        <f ca="1"/>
        <v>0</v>
      </c>
      <c r="AF430" s="141"/>
      <c r="AG430" s="141"/>
      <c r="AH430" s="142"/>
      <c r="AI430" s="66"/>
    </row>
    <row r="431" spans="21:35">
      <c r="U431" s="1">
        <f t="shared" si="41"/>
        <v>425</v>
      </c>
      <c r="V431" s="61">
        <f ca="1"/>
        <v>0</v>
      </c>
      <c r="W431" s="119">
        <f t="shared" ca="1" si="39"/>
        <v>0</v>
      </c>
      <c r="X431" s="119"/>
      <c r="Y431" s="119"/>
      <c r="Z431" s="119"/>
      <c r="AA431" s="119"/>
      <c r="AB431" s="119"/>
      <c r="AD431" s="1">
        <f t="shared" si="40"/>
        <v>426</v>
      </c>
      <c r="AE431" s="308">
        <f ca="1"/>
        <v>0</v>
      </c>
      <c r="AF431" s="141"/>
      <c r="AG431" s="141"/>
      <c r="AH431" s="142"/>
      <c r="AI431" s="66"/>
    </row>
    <row r="432" spans="21:35">
      <c r="U432" s="1">
        <f t="shared" si="41"/>
        <v>426</v>
      </c>
      <c r="V432" s="61">
        <f ca="1"/>
        <v>0</v>
      </c>
      <c r="W432" s="119">
        <f t="shared" ca="1" si="39"/>
        <v>0</v>
      </c>
      <c r="X432" s="119"/>
      <c r="Y432" s="119"/>
      <c r="Z432" s="119"/>
      <c r="AA432" s="119"/>
      <c r="AB432" s="119"/>
      <c r="AD432" s="1">
        <f t="shared" si="40"/>
        <v>427</v>
      </c>
      <c r="AE432" s="308">
        <f ca="1"/>
        <v>0</v>
      </c>
      <c r="AF432" s="141"/>
      <c r="AG432" s="141"/>
      <c r="AH432" s="142"/>
      <c r="AI432" s="66"/>
    </row>
    <row r="433" spans="21:35">
      <c r="U433" s="1">
        <f t="shared" si="41"/>
        <v>427</v>
      </c>
      <c r="V433" s="61">
        <f ca="1"/>
        <v>0</v>
      </c>
      <c r="W433" s="119">
        <f t="shared" ca="1" si="39"/>
        <v>0</v>
      </c>
      <c r="X433" s="119"/>
      <c r="Y433" s="119"/>
      <c r="Z433" s="119"/>
      <c r="AA433" s="119"/>
      <c r="AB433" s="119"/>
      <c r="AD433" s="1">
        <f t="shared" si="40"/>
        <v>428</v>
      </c>
      <c r="AE433" s="308">
        <f ca="1"/>
        <v>0</v>
      </c>
      <c r="AF433" s="141"/>
      <c r="AG433" s="141"/>
      <c r="AH433" s="142"/>
      <c r="AI433" s="66"/>
    </row>
    <row r="434" spans="21:35">
      <c r="U434" s="1">
        <f t="shared" si="41"/>
        <v>428</v>
      </c>
      <c r="V434" s="61">
        <f ca="1"/>
        <v>0</v>
      </c>
      <c r="W434" s="119">
        <f t="shared" ca="1" si="39"/>
        <v>0</v>
      </c>
      <c r="X434" s="119"/>
      <c r="Y434" s="119"/>
      <c r="Z434" s="119"/>
      <c r="AA434" s="119"/>
      <c r="AB434" s="119"/>
      <c r="AD434" s="1">
        <f t="shared" si="40"/>
        <v>429</v>
      </c>
      <c r="AE434" s="308">
        <f ca="1"/>
        <v>0</v>
      </c>
      <c r="AF434" s="141"/>
      <c r="AG434" s="141"/>
      <c r="AH434" s="142"/>
      <c r="AI434" s="66"/>
    </row>
    <row r="435" spans="21:35">
      <c r="U435" s="1">
        <f t="shared" si="41"/>
        <v>429</v>
      </c>
      <c r="V435" s="61">
        <f ca="1"/>
        <v>0</v>
      </c>
      <c r="W435" s="119">
        <f t="shared" ca="1" si="39"/>
        <v>0</v>
      </c>
      <c r="X435" s="119"/>
      <c r="Y435" s="119"/>
      <c r="Z435" s="119"/>
      <c r="AA435" s="119"/>
      <c r="AB435" s="119"/>
      <c r="AD435" s="1">
        <f t="shared" si="40"/>
        <v>430</v>
      </c>
      <c r="AE435" s="308">
        <f ca="1"/>
        <v>0</v>
      </c>
      <c r="AF435" s="141"/>
      <c r="AG435" s="141"/>
      <c r="AH435" s="142"/>
      <c r="AI435" s="66"/>
    </row>
    <row r="436" spans="21:35">
      <c r="U436" s="1">
        <f t="shared" si="41"/>
        <v>430</v>
      </c>
      <c r="V436" s="61">
        <f ca="1"/>
        <v>0</v>
      </c>
      <c r="W436" s="119">
        <f t="shared" ca="1" si="39"/>
        <v>0</v>
      </c>
      <c r="X436" s="119"/>
      <c r="Y436" s="119"/>
      <c r="Z436" s="119"/>
      <c r="AA436" s="119"/>
      <c r="AB436" s="119"/>
      <c r="AD436" s="1">
        <f t="shared" si="40"/>
        <v>431</v>
      </c>
      <c r="AE436" s="308">
        <f ca="1"/>
        <v>0</v>
      </c>
      <c r="AF436" s="141"/>
      <c r="AG436" s="141"/>
      <c r="AH436" s="142"/>
      <c r="AI436" s="66"/>
    </row>
    <row r="437" spans="21:35">
      <c r="U437" s="1">
        <f t="shared" si="41"/>
        <v>431</v>
      </c>
      <c r="V437" s="61">
        <f ca="1"/>
        <v>0</v>
      </c>
      <c r="W437" s="119">
        <f t="shared" ca="1" si="39"/>
        <v>0</v>
      </c>
      <c r="X437" s="119"/>
      <c r="Y437" s="119"/>
      <c r="Z437" s="119"/>
      <c r="AA437" s="119"/>
      <c r="AB437" s="119"/>
      <c r="AD437" s="1">
        <f t="shared" si="40"/>
        <v>432</v>
      </c>
      <c r="AE437" s="308">
        <f ca="1"/>
        <v>0</v>
      </c>
      <c r="AF437" s="141"/>
      <c r="AG437" s="141"/>
      <c r="AH437" s="142"/>
      <c r="AI437" s="66"/>
    </row>
    <row r="438" spans="21:35">
      <c r="U438" s="1">
        <f t="shared" si="41"/>
        <v>432</v>
      </c>
      <c r="V438" s="61">
        <f ca="1"/>
        <v>0</v>
      </c>
      <c r="W438" s="119">
        <f t="shared" ca="1" si="39"/>
        <v>0</v>
      </c>
      <c r="X438" s="119"/>
      <c r="Y438" s="119"/>
      <c r="Z438" s="119"/>
      <c r="AA438" s="119"/>
      <c r="AB438" s="119"/>
      <c r="AD438" s="1">
        <f t="shared" si="40"/>
        <v>433</v>
      </c>
      <c r="AE438" s="308">
        <f ca="1"/>
        <v>0</v>
      </c>
      <c r="AF438" s="141"/>
      <c r="AG438" s="141"/>
      <c r="AH438" s="142"/>
      <c r="AI438" s="66"/>
    </row>
    <row r="439" spans="21:35">
      <c r="U439" s="1">
        <f t="shared" si="41"/>
        <v>433</v>
      </c>
      <c r="V439" s="61">
        <f ca="1"/>
        <v>0</v>
      </c>
      <c r="W439" s="119">
        <f t="shared" ca="1" si="39"/>
        <v>0</v>
      </c>
      <c r="X439" s="119"/>
      <c r="Y439" s="119"/>
      <c r="Z439" s="119"/>
      <c r="AA439" s="119"/>
      <c r="AB439" s="119"/>
      <c r="AD439" s="1">
        <f t="shared" si="40"/>
        <v>434</v>
      </c>
      <c r="AE439" s="308">
        <f ca="1"/>
        <v>0</v>
      </c>
      <c r="AF439" s="141"/>
      <c r="AG439" s="141"/>
      <c r="AH439" s="142"/>
      <c r="AI439" s="66"/>
    </row>
    <row r="440" spans="21:35">
      <c r="U440" s="1">
        <f t="shared" si="41"/>
        <v>434</v>
      </c>
      <c r="V440" s="61">
        <f ca="1"/>
        <v>0</v>
      </c>
      <c r="W440" s="119">
        <f t="shared" ca="1" si="39"/>
        <v>0</v>
      </c>
      <c r="X440" s="119"/>
      <c r="Y440" s="119"/>
      <c r="Z440" s="119"/>
      <c r="AA440" s="119"/>
      <c r="AB440" s="119"/>
      <c r="AD440" s="1">
        <f t="shared" si="40"/>
        <v>435</v>
      </c>
      <c r="AE440" s="308">
        <f ca="1"/>
        <v>0</v>
      </c>
      <c r="AF440" s="141"/>
      <c r="AG440" s="141"/>
      <c r="AH440" s="142"/>
      <c r="AI440" s="66"/>
    </row>
    <row r="441" spans="21:35">
      <c r="U441" s="1">
        <f t="shared" si="41"/>
        <v>435</v>
      </c>
      <c r="V441" s="61">
        <f ca="1"/>
        <v>0</v>
      </c>
      <c r="W441" s="119">
        <f t="shared" ca="1" si="39"/>
        <v>0</v>
      </c>
      <c r="X441" s="119"/>
      <c r="Y441" s="119"/>
      <c r="Z441" s="119"/>
      <c r="AA441" s="119"/>
      <c r="AB441" s="119"/>
      <c r="AD441" s="1">
        <f t="shared" si="40"/>
        <v>436</v>
      </c>
      <c r="AE441" s="308">
        <f ca="1"/>
        <v>0</v>
      </c>
      <c r="AF441" s="141"/>
      <c r="AG441" s="141"/>
      <c r="AH441" s="142"/>
      <c r="AI441" s="66"/>
    </row>
    <row r="442" spans="21:35">
      <c r="U442" s="1">
        <f t="shared" si="41"/>
        <v>436</v>
      </c>
      <c r="V442" s="61">
        <f ca="1"/>
        <v>0</v>
      </c>
      <c r="W442" s="119">
        <f t="shared" ca="1" si="39"/>
        <v>0</v>
      </c>
      <c r="X442" s="119"/>
      <c r="Y442" s="119"/>
      <c r="Z442" s="119"/>
      <c r="AA442" s="119"/>
      <c r="AB442" s="119"/>
      <c r="AD442" s="1">
        <f t="shared" si="40"/>
        <v>437</v>
      </c>
      <c r="AE442" s="308">
        <f ca="1"/>
        <v>0</v>
      </c>
      <c r="AF442" s="141"/>
      <c r="AG442" s="141"/>
      <c r="AH442" s="142"/>
      <c r="AI442" s="66"/>
    </row>
    <row r="443" spans="21:35">
      <c r="U443" s="1">
        <f t="shared" si="41"/>
        <v>437</v>
      </c>
      <c r="V443" s="61">
        <f ca="1"/>
        <v>0</v>
      </c>
      <c r="W443" s="119">
        <f t="shared" ca="1" si="39"/>
        <v>0</v>
      </c>
      <c r="X443" s="119"/>
      <c r="Y443" s="119"/>
      <c r="Z443" s="119"/>
      <c r="AA443" s="119"/>
      <c r="AB443" s="119"/>
      <c r="AD443" s="1">
        <f t="shared" si="40"/>
        <v>438</v>
      </c>
      <c r="AE443" s="308">
        <f ca="1"/>
        <v>0</v>
      </c>
      <c r="AF443" s="141"/>
      <c r="AG443" s="141"/>
      <c r="AH443" s="142"/>
      <c r="AI443" s="66"/>
    </row>
    <row r="444" spans="21:35">
      <c r="U444" s="1">
        <f t="shared" si="41"/>
        <v>438</v>
      </c>
      <c r="V444" s="61">
        <f ca="1"/>
        <v>0</v>
      </c>
      <c r="W444" s="119">
        <f t="shared" ca="1" si="39"/>
        <v>0</v>
      </c>
      <c r="X444" s="119"/>
      <c r="Y444" s="119"/>
      <c r="Z444" s="119"/>
      <c r="AA444" s="119"/>
      <c r="AB444" s="119"/>
      <c r="AD444" s="1">
        <f t="shared" si="40"/>
        <v>439</v>
      </c>
      <c r="AE444" s="308">
        <f ca="1"/>
        <v>0</v>
      </c>
      <c r="AF444" s="141"/>
      <c r="AG444" s="141"/>
      <c r="AH444" s="142"/>
      <c r="AI444" s="66"/>
    </row>
    <row r="445" spans="21:35">
      <c r="U445" s="1">
        <f t="shared" si="41"/>
        <v>439</v>
      </c>
      <c r="V445" s="61">
        <f ca="1"/>
        <v>0</v>
      </c>
      <c r="W445" s="119">
        <f t="shared" ca="1" si="39"/>
        <v>0</v>
      </c>
      <c r="X445" s="119"/>
      <c r="Y445" s="119"/>
      <c r="Z445" s="119"/>
      <c r="AA445" s="119"/>
      <c r="AB445" s="119"/>
      <c r="AD445" s="1">
        <f t="shared" si="40"/>
        <v>440</v>
      </c>
      <c r="AE445" s="308">
        <f ca="1"/>
        <v>0</v>
      </c>
      <c r="AF445" s="141"/>
      <c r="AG445" s="141"/>
      <c r="AH445" s="142"/>
      <c r="AI445" s="66"/>
    </row>
    <row r="446" spans="21:35">
      <c r="U446" s="1">
        <f t="shared" si="41"/>
        <v>440</v>
      </c>
      <c r="V446" s="61">
        <f ca="1"/>
        <v>0</v>
      </c>
      <c r="W446" s="119">
        <f t="shared" ca="1" si="39"/>
        <v>0</v>
      </c>
      <c r="X446" s="119"/>
      <c r="Y446" s="119"/>
      <c r="Z446" s="119"/>
      <c r="AA446" s="119"/>
      <c r="AB446" s="119"/>
      <c r="AD446" s="1">
        <f t="shared" si="40"/>
        <v>441</v>
      </c>
      <c r="AE446" s="308">
        <f ca="1"/>
        <v>0</v>
      </c>
      <c r="AF446" s="141"/>
      <c r="AG446" s="141"/>
      <c r="AH446" s="142"/>
      <c r="AI446" s="66"/>
    </row>
    <row r="447" spans="21:35">
      <c r="U447" s="1">
        <f t="shared" si="41"/>
        <v>441</v>
      </c>
      <c r="V447" s="61">
        <f ca="1"/>
        <v>0</v>
      </c>
      <c r="W447" s="119">
        <f t="shared" ca="1" si="39"/>
        <v>0</v>
      </c>
      <c r="X447" s="119"/>
      <c r="Y447" s="119"/>
      <c r="Z447" s="119"/>
      <c r="AA447" s="119"/>
      <c r="AB447" s="119"/>
      <c r="AD447" s="1">
        <f t="shared" si="40"/>
        <v>442</v>
      </c>
      <c r="AE447" s="308">
        <f ca="1"/>
        <v>0</v>
      </c>
      <c r="AF447" s="141"/>
      <c r="AG447" s="141"/>
      <c r="AH447" s="142"/>
      <c r="AI447" s="66"/>
    </row>
    <row r="448" spans="21:35">
      <c r="U448" s="1">
        <f t="shared" si="41"/>
        <v>442</v>
      </c>
      <c r="V448" s="61">
        <f ca="1"/>
        <v>0</v>
      </c>
      <c r="W448" s="119">
        <f t="shared" ca="1" si="39"/>
        <v>0</v>
      </c>
      <c r="X448" s="119"/>
      <c r="Y448" s="119"/>
      <c r="Z448" s="119"/>
      <c r="AA448" s="119"/>
      <c r="AB448" s="119"/>
      <c r="AD448" s="1">
        <f t="shared" si="40"/>
        <v>443</v>
      </c>
      <c r="AE448" s="308">
        <f ca="1"/>
        <v>0</v>
      </c>
      <c r="AF448" s="141"/>
      <c r="AG448" s="141"/>
      <c r="AH448" s="142"/>
      <c r="AI448" s="66"/>
    </row>
    <row r="449" spans="21:35">
      <c r="U449" s="1">
        <f t="shared" si="41"/>
        <v>443</v>
      </c>
      <c r="V449" s="61">
        <f ca="1"/>
        <v>0</v>
      </c>
      <c r="W449" s="119">
        <f t="shared" ca="1" si="39"/>
        <v>0</v>
      </c>
      <c r="X449" s="119"/>
      <c r="Y449" s="119"/>
      <c r="Z449" s="119"/>
      <c r="AA449" s="119"/>
      <c r="AB449" s="119"/>
      <c r="AD449" s="1">
        <f t="shared" si="40"/>
        <v>444</v>
      </c>
      <c r="AE449" s="308">
        <f ca="1"/>
        <v>0</v>
      </c>
      <c r="AF449" s="141"/>
      <c r="AG449" s="141"/>
      <c r="AH449" s="142"/>
      <c r="AI449" s="66"/>
    </row>
    <row r="450" spans="21:35">
      <c r="U450" s="1">
        <f t="shared" si="41"/>
        <v>444</v>
      </c>
      <c r="V450" s="61">
        <f ca="1"/>
        <v>0</v>
      </c>
      <c r="W450" s="119">
        <f t="shared" ca="1" si="39"/>
        <v>0</v>
      </c>
      <c r="X450" s="119"/>
      <c r="Y450" s="119"/>
      <c r="Z450" s="119"/>
      <c r="AA450" s="119"/>
      <c r="AB450" s="119"/>
      <c r="AD450" s="1">
        <f t="shared" si="40"/>
        <v>445</v>
      </c>
      <c r="AE450" s="308">
        <f ca="1"/>
        <v>0</v>
      </c>
      <c r="AF450" s="141"/>
      <c r="AG450" s="141"/>
      <c r="AH450" s="142"/>
      <c r="AI450" s="66"/>
    </row>
    <row r="451" spans="21:35">
      <c r="U451" s="1">
        <f t="shared" si="41"/>
        <v>445</v>
      </c>
      <c r="V451" s="61">
        <f ca="1"/>
        <v>0</v>
      </c>
      <c r="W451" s="119">
        <f t="shared" ca="1" si="39"/>
        <v>0</v>
      </c>
      <c r="X451" s="119"/>
      <c r="Y451" s="119"/>
      <c r="Z451" s="119"/>
      <c r="AA451" s="119"/>
      <c r="AB451" s="119"/>
      <c r="AD451" s="1">
        <f t="shared" si="40"/>
        <v>446</v>
      </c>
      <c r="AE451" s="308">
        <f ca="1"/>
        <v>0</v>
      </c>
      <c r="AF451" s="141"/>
      <c r="AG451" s="141"/>
      <c r="AH451" s="142"/>
      <c r="AI451" s="66"/>
    </row>
    <row r="452" spans="21:35">
      <c r="U452" s="1">
        <f t="shared" si="41"/>
        <v>446</v>
      </c>
      <c r="V452" s="61">
        <f ca="1"/>
        <v>0</v>
      </c>
      <c r="W452" s="119">
        <f t="shared" ca="1" si="39"/>
        <v>0</v>
      </c>
      <c r="X452" s="119"/>
      <c r="Y452" s="119"/>
      <c r="Z452" s="119"/>
      <c r="AA452" s="119"/>
      <c r="AB452" s="119"/>
      <c r="AD452" s="1">
        <f t="shared" si="40"/>
        <v>447</v>
      </c>
      <c r="AE452" s="308">
        <f ca="1"/>
        <v>0</v>
      </c>
      <c r="AF452" s="141"/>
      <c r="AG452" s="141"/>
      <c r="AH452" s="142"/>
      <c r="AI452" s="66"/>
    </row>
    <row r="453" spans="21:35">
      <c r="U453" s="1">
        <f t="shared" si="41"/>
        <v>447</v>
      </c>
      <c r="V453" s="61">
        <f ca="1"/>
        <v>0</v>
      </c>
      <c r="W453" s="119">
        <f t="shared" ca="1" si="39"/>
        <v>0</v>
      </c>
      <c r="X453" s="119"/>
      <c r="Y453" s="119"/>
      <c r="Z453" s="119"/>
      <c r="AA453" s="119"/>
      <c r="AB453" s="119"/>
      <c r="AD453" s="1">
        <f t="shared" si="40"/>
        <v>448</v>
      </c>
      <c r="AE453" s="308">
        <f ca="1"/>
        <v>0</v>
      </c>
      <c r="AF453" s="141"/>
      <c r="AG453" s="141"/>
      <c r="AH453" s="142"/>
      <c r="AI453" s="66"/>
    </row>
    <row r="454" spans="21:35">
      <c r="U454" s="1">
        <f t="shared" si="41"/>
        <v>448</v>
      </c>
      <c r="V454" s="61">
        <f ca="1"/>
        <v>0</v>
      </c>
      <c r="W454" s="119">
        <f t="shared" ca="1" si="39"/>
        <v>0</v>
      </c>
      <c r="X454" s="119"/>
      <c r="Y454" s="119"/>
      <c r="Z454" s="119"/>
      <c r="AA454" s="119"/>
      <c r="AB454" s="119"/>
      <c r="AD454" s="1">
        <f t="shared" si="40"/>
        <v>449</v>
      </c>
      <c r="AE454" s="308">
        <f ca="1"/>
        <v>0</v>
      </c>
      <c r="AF454" s="141"/>
      <c r="AG454" s="141"/>
      <c r="AH454" s="142"/>
      <c r="AI454" s="66"/>
    </row>
    <row r="455" spans="21:35">
      <c r="U455" s="1">
        <f t="shared" si="41"/>
        <v>449</v>
      </c>
      <c r="V455" s="61">
        <f ca="1"/>
        <v>0</v>
      </c>
      <c r="W455" s="119">
        <f t="shared" ca="1" si="39"/>
        <v>0</v>
      </c>
      <c r="X455" s="119"/>
      <c r="Y455" s="119"/>
      <c r="Z455" s="119"/>
      <c r="AA455" s="119"/>
      <c r="AB455" s="119"/>
      <c r="AD455" s="1">
        <f t="shared" si="40"/>
        <v>450</v>
      </c>
      <c r="AE455" s="308">
        <f ca="1"/>
        <v>0</v>
      </c>
      <c r="AF455" s="141"/>
      <c r="AG455" s="141"/>
      <c r="AH455" s="142"/>
      <c r="AI455" s="66"/>
    </row>
    <row r="456" spans="21:35">
      <c r="U456" s="1">
        <f t="shared" si="41"/>
        <v>450</v>
      </c>
      <c r="V456" s="61">
        <f ca="1"/>
        <v>0</v>
      </c>
      <c r="W456" s="119">
        <f t="shared" ref="W456:W519" ca="1" si="42">V456</f>
        <v>0</v>
      </c>
      <c r="X456" s="119"/>
      <c r="Y456" s="119"/>
      <c r="Z456" s="119"/>
      <c r="AA456" s="119"/>
      <c r="AB456" s="119"/>
      <c r="AD456" s="1">
        <f t="shared" si="40"/>
        <v>451</v>
      </c>
      <c r="AE456" s="308">
        <f ca="1"/>
        <v>0</v>
      </c>
      <c r="AF456" s="141"/>
      <c r="AG456" s="141"/>
      <c r="AH456" s="142"/>
      <c r="AI456" s="66"/>
    </row>
    <row r="457" spans="21:35">
      <c r="U457" s="1">
        <f t="shared" si="41"/>
        <v>451</v>
      </c>
      <c r="V457" s="61">
        <f ca="1"/>
        <v>0</v>
      </c>
      <c r="W457" s="119">
        <f t="shared" ca="1" si="42"/>
        <v>0</v>
      </c>
      <c r="X457" s="119"/>
      <c r="Y457" s="119"/>
      <c r="Z457" s="119"/>
      <c r="AA457" s="119"/>
      <c r="AB457" s="119"/>
      <c r="AD457" s="1">
        <f t="shared" ref="AD457:AD520" si="43">AD456+1</f>
        <v>452</v>
      </c>
      <c r="AE457" s="308">
        <f ca="1"/>
        <v>0</v>
      </c>
      <c r="AF457" s="141"/>
      <c r="AG457" s="141"/>
      <c r="AH457" s="142"/>
      <c r="AI457" s="66"/>
    </row>
    <row r="458" spans="21:35">
      <c r="U458" s="1">
        <f t="shared" si="41"/>
        <v>452</v>
      </c>
      <c r="V458" s="61">
        <f ca="1"/>
        <v>0</v>
      </c>
      <c r="W458" s="119">
        <f t="shared" ca="1" si="42"/>
        <v>0</v>
      </c>
      <c r="X458" s="119"/>
      <c r="Y458" s="119"/>
      <c r="Z458" s="119"/>
      <c r="AA458" s="119"/>
      <c r="AB458" s="119"/>
      <c r="AD458" s="1">
        <f t="shared" si="43"/>
        <v>453</v>
      </c>
      <c r="AE458" s="308">
        <f ca="1"/>
        <v>0</v>
      </c>
      <c r="AF458" s="141"/>
      <c r="AG458" s="141"/>
      <c r="AH458" s="142"/>
      <c r="AI458" s="66"/>
    </row>
    <row r="459" spans="21:35">
      <c r="U459" s="1">
        <f t="shared" si="41"/>
        <v>453</v>
      </c>
      <c r="V459" s="61">
        <f ca="1"/>
        <v>0</v>
      </c>
      <c r="W459" s="119">
        <f t="shared" ca="1" si="42"/>
        <v>0</v>
      </c>
      <c r="X459" s="119"/>
      <c r="Y459" s="119"/>
      <c r="Z459" s="119"/>
      <c r="AA459" s="119"/>
      <c r="AB459" s="119"/>
      <c r="AD459" s="1">
        <f t="shared" si="43"/>
        <v>454</v>
      </c>
      <c r="AE459" s="308">
        <f ca="1"/>
        <v>0</v>
      </c>
      <c r="AF459" s="141"/>
      <c r="AG459" s="141"/>
      <c r="AH459" s="142"/>
      <c r="AI459" s="66"/>
    </row>
    <row r="460" spans="21:35">
      <c r="U460" s="1">
        <f t="shared" si="41"/>
        <v>454</v>
      </c>
      <c r="V460" s="61">
        <f ca="1"/>
        <v>0</v>
      </c>
      <c r="W460" s="119">
        <f t="shared" ca="1" si="42"/>
        <v>0</v>
      </c>
      <c r="X460" s="119"/>
      <c r="Y460" s="119"/>
      <c r="Z460" s="119"/>
      <c r="AA460" s="119"/>
      <c r="AB460" s="119"/>
      <c r="AD460" s="1">
        <f t="shared" si="43"/>
        <v>455</v>
      </c>
      <c r="AE460" s="308">
        <f ca="1"/>
        <v>0</v>
      </c>
      <c r="AF460" s="141"/>
      <c r="AG460" s="141"/>
      <c r="AH460" s="142"/>
      <c r="AI460" s="66"/>
    </row>
    <row r="461" spans="21:35">
      <c r="U461" s="1">
        <f t="shared" si="41"/>
        <v>455</v>
      </c>
      <c r="V461" s="61">
        <f ca="1"/>
        <v>0</v>
      </c>
      <c r="W461" s="119">
        <f t="shared" ca="1" si="42"/>
        <v>0</v>
      </c>
      <c r="X461" s="119"/>
      <c r="Y461" s="119"/>
      <c r="Z461" s="119"/>
      <c r="AA461" s="119"/>
      <c r="AB461" s="119"/>
      <c r="AD461" s="1">
        <f t="shared" si="43"/>
        <v>456</v>
      </c>
      <c r="AE461" s="308">
        <f ca="1"/>
        <v>0</v>
      </c>
      <c r="AF461" s="141"/>
      <c r="AG461" s="141"/>
      <c r="AH461" s="142"/>
      <c r="AI461" s="66"/>
    </row>
    <row r="462" spans="21:35">
      <c r="U462" s="1">
        <f t="shared" si="41"/>
        <v>456</v>
      </c>
      <c r="V462" s="61">
        <f ca="1"/>
        <v>0</v>
      </c>
      <c r="W462" s="119">
        <f t="shared" ca="1" si="42"/>
        <v>0</v>
      </c>
      <c r="X462" s="119"/>
      <c r="Y462" s="119"/>
      <c r="Z462" s="119"/>
      <c r="AA462" s="119"/>
      <c r="AB462" s="119"/>
      <c r="AD462" s="1">
        <f t="shared" si="43"/>
        <v>457</v>
      </c>
      <c r="AE462" s="308">
        <f ca="1"/>
        <v>0</v>
      </c>
      <c r="AF462" s="141"/>
      <c r="AG462" s="141"/>
      <c r="AH462" s="142"/>
      <c r="AI462" s="66"/>
    </row>
    <row r="463" spans="21:35">
      <c r="U463" s="1">
        <f t="shared" si="41"/>
        <v>457</v>
      </c>
      <c r="V463" s="61">
        <f ca="1"/>
        <v>0</v>
      </c>
      <c r="W463" s="119">
        <f t="shared" ca="1" si="42"/>
        <v>0</v>
      </c>
      <c r="X463" s="119"/>
      <c r="Y463" s="119"/>
      <c r="Z463" s="119"/>
      <c r="AA463" s="119"/>
      <c r="AB463" s="119"/>
      <c r="AD463" s="1">
        <f t="shared" si="43"/>
        <v>458</v>
      </c>
      <c r="AE463" s="308">
        <f ca="1"/>
        <v>0</v>
      </c>
      <c r="AF463" s="141"/>
      <c r="AG463" s="141"/>
      <c r="AH463" s="142"/>
      <c r="AI463" s="66"/>
    </row>
    <row r="464" spans="21:35">
      <c r="U464" s="1">
        <f t="shared" si="41"/>
        <v>458</v>
      </c>
      <c r="V464" s="61">
        <f ca="1"/>
        <v>0</v>
      </c>
      <c r="W464" s="119">
        <f t="shared" ca="1" si="42"/>
        <v>0</v>
      </c>
      <c r="X464" s="119"/>
      <c r="Y464" s="119"/>
      <c r="Z464" s="119"/>
      <c r="AA464" s="119"/>
      <c r="AB464" s="119"/>
      <c r="AD464" s="1">
        <f t="shared" si="43"/>
        <v>459</v>
      </c>
      <c r="AE464" s="308">
        <f ca="1"/>
        <v>0</v>
      </c>
      <c r="AF464" s="141"/>
      <c r="AG464" s="141"/>
      <c r="AH464" s="142"/>
      <c r="AI464" s="66"/>
    </row>
    <row r="465" spans="21:35">
      <c r="U465" s="1">
        <f t="shared" si="41"/>
        <v>459</v>
      </c>
      <c r="V465" s="61">
        <f ca="1"/>
        <v>0</v>
      </c>
      <c r="W465" s="119">
        <f t="shared" ca="1" si="42"/>
        <v>0</v>
      </c>
      <c r="X465" s="119"/>
      <c r="Y465" s="119"/>
      <c r="Z465" s="119"/>
      <c r="AA465" s="119"/>
      <c r="AB465" s="119"/>
      <c r="AD465" s="1">
        <f t="shared" si="43"/>
        <v>460</v>
      </c>
      <c r="AE465" s="308">
        <f ca="1"/>
        <v>0</v>
      </c>
      <c r="AF465" s="141"/>
      <c r="AG465" s="141"/>
      <c r="AH465" s="142"/>
      <c r="AI465" s="66"/>
    </row>
    <row r="466" spans="21:35">
      <c r="U466" s="1">
        <f t="shared" si="41"/>
        <v>460</v>
      </c>
      <c r="V466" s="61">
        <f ca="1"/>
        <v>0</v>
      </c>
      <c r="W466" s="119">
        <f t="shared" ca="1" si="42"/>
        <v>0</v>
      </c>
      <c r="X466" s="119"/>
      <c r="Y466" s="119"/>
      <c r="Z466" s="119"/>
      <c r="AA466" s="119"/>
      <c r="AB466" s="119"/>
      <c r="AD466" s="1">
        <f t="shared" si="43"/>
        <v>461</v>
      </c>
      <c r="AE466" s="308">
        <f ca="1"/>
        <v>0</v>
      </c>
      <c r="AF466" s="141"/>
      <c r="AG466" s="141"/>
      <c r="AH466" s="142"/>
      <c r="AI466" s="66"/>
    </row>
    <row r="467" spans="21:35">
      <c r="U467" s="1">
        <f t="shared" si="41"/>
        <v>461</v>
      </c>
      <c r="V467" s="61">
        <f ca="1"/>
        <v>0</v>
      </c>
      <c r="W467" s="119">
        <f t="shared" ca="1" si="42"/>
        <v>0</v>
      </c>
      <c r="X467" s="119"/>
      <c r="Y467" s="119"/>
      <c r="Z467" s="119"/>
      <c r="AA467" s="119"/>
      <c r="AB467" s="119"/>
      <c r="AD467" s="1">
        <f t="shared" si="43"/>
        <v>462</v>
      </c>
      <c r="AE467" s="308">
        <f ca="1"/>
        <v>0</v>
      </c>
      <c r="AF467" s="141"/>
      <c r="AG467" s="141"/>
      <c r="AH467" s="142"/>
      <c r="AI467" s="66"/>
    </row>
    <row r="468" spans="21:35">
      <c r="U468" s="1">
        <f t="shared" si="41"/>
        <v>462</v>
      </c>
      <c r="V468" s="61">
        <f ca="1"/>
        <v>0</v>
      </c>
      <c r="W468" s="119">
        <f t="shared" ca="1" si="42"/>
        <v>0</v>
      </c>
      <c r="X468" s="119"/>
      <c r="Y468" s="119"/>
      <c r="Z468" s="119"/>
      <c r="AA468" s="119"/>
      <c r="AB468" s="119"/>
      <c r="AD468" s="1">
        <f t="shared" si="43"/>
        <v>463</v>
      </c>
      <c r="AE468" s="308">
        <f ca="1"/>
        <v>0</v>
      </c>
      <c r="AF468" s="141"/>
      <c r="AG468" s="141"/>
      <c r="AH468" s="142"/>
      <c r="AI468" s="66"/>
    </row>
    <row r="469" spans="21:35">
      <c r="U469" s="1">
        <f t="shared" si="41"/>
        <v>463</v>
      </c>
      <c r="V469" s="61">
        <f ca="1"/>
        <v>0</v>
      </c>
      <c r="W469" s="119">
        <f t="shared" ca="1" si="42"/>
        <v>0</v>
      </c>
      <c r="X469" s="119"/>
      <c r="Y469" s="119"/>
      <c r="Z469" s="119"/>
      <c r="AA469" s="119"/>
      <c r="AB469" s="119"/>
      <c r="AD469" s="1">
        <f t="shared" si="43"/>
        <v>464</v>
      </c>
      <c r="AE469" s="308">
        <f ca="1"/>
        <v>0</v>
      </c>
      <c r="AF469" s="141"/>
      <c r="AG469" s="141"/>
      <c r="AH469" s="142"/>
      <c r="AI469" s="66"/>
    </row>
    <row r="470" spans="21:35">
      <c r="U470" s="1">
        <f t="shared" si="41"/>
        <v>464</v>
      </c>
      <c r="V470" s="61">
        <f ca="1"/>
        <v>0</v>
      </c>
      <c r="W470" s="119">
        <f t="shared" ca="1" si="42"/>
        <v>0</v>
      </c>
      <c r="X470" s="119"/>
      <c r="Y470" s="119"/>
      <c r="Z470" s="119"/>
      <c r="AA470" s="119"/>
      <c r="AB470" s="119"/>
      <c r="AD470" s="1">
        <f t="shared" si="43"/>
        <v>465</v>
      </c>
      <c r="AE470" s="308">
        <f ca="1"/>
        <v>0</v>
      </c>
      <c r="AF470" s="141"/>
      <c r="AG470" s="141"/>
      <c r="AH470" s="142"/>
      <c r="AI470" s="66"/>
    </row>
    <row r="471" spans="21:35">
      <c r="U471" s="1">
        <f t="shared" si="41"/>
        <v>465</v>
      </c>
      <c r="V471" s="61">
        <f ca="1"/>
        <v>0</v>
      </c>
      <c r="W471" s="119">
        <f t="shared" ca="1" si="42"/>
        <v>0</v>
      </c>
      <c r="X471" s="119"/>
      <c r="Y471" s="119"/>
      <c r="Z471" s="119"/>
      <c r="AA471" s="119"/>
      <c r="AB471" s="119"/>
      <c r="AD471" s="1">
        <f t="shared" si="43"/>
        <v>466</v>
      </c>
      <c r="AE471" s="308">
        <f ca="1"/>
        <v>0</v>
      </c>
      <c r="AF471" s="141"/>
      <c r="AG471" s="141"/>
      <c r="AH471" s="142"/>
      <c r="AI471" s="66"/>
    </row>
    <row r="472" spans="21:35">
      <c r="U472" s="1">
        <f t="shared" si="41"/>
        <v>466</v>
      </c>
      <c r="V472" s="61">
        <f ca="1"/>
        <v>0</v>
      </c>
      <c r="W472" s="119">
        <f t="shared" ca="1" si="42"/>
        <v>0</v>
      </c>
      <c r="X472" s="119"/>
      <c r="Y472" s="119"/>
      <c r="Z472" s="119"/>
      <c r="AA472" s="119"/>
      <c r="AB472" s="119"/>
      <c r="AD472" s="1">
        <f t="shared" si="43"/>
        <v>467</v>
      </c>
      <c r="AE472" s="308">
        <f ca="1"/>
        <v>0</v>
      </c>
      <c r="AF472" s="141"/>
      <c r="AG472" s="141"/>
      <c r="AH472" s="142"/>
      <c r="AI472" s="66"/>
    </row>
    <row r="473" spans="21:35">
      <c r="U473" s="1">
        <f t="shared" si="41"/>
        <v>467</v>
      </c>
      <c r="V473" s="61">
        <f ca="1"/>
        <v>0</v>
      </c>
      <c r="W473" s="119">
        <f t="shared" ca="1" si="42"/>
        <v>0</v>
      </c>
      <c r="X473" s="119"/>
      <c r="Y473" s="119"/>
      <c r="Z473" s="119"/>
      <c r="AA473" s="119"/>
      <c r="AB473" s="119"/>
      <c r="AD473" s="1">
        <f t="shared" si="43"/>
        <v>468</v>
      </c>
      <c r="AE473" s="308">
        <f ca="1"/>
        <v>0</v>
      </c>
      <c r="AF473" s="141"/>
      <c r="AG473" s="141"/>
      <c r="AH473" s="142"/>
      <c r="AI473" s="66"/>
    </row>
    <row r="474" spans="21:35">
      <c r="U474" s="1">
        <f t="shared" si="41"/>
        <v>468</v>
      </c>
      <c r="V474" s="61">
        <f ca="1"/>
        <v>0</v>
      </c>
      <c r="W474" s="119">
        <f t="shared" ca="1" si="42"/>
        <v>0</v>
      </c>
      <c r="X474" s="119"/>
      <c r="Y474" s="119"/>
      <c r="Z474" s="119"/>
      <c r="AA474" s="119"/>
      <c r="AB474" s="119"/>
      <c r="AD474" s="1">
        <f t="shared" si="43"/>
        <v>469</v>
      </c>
      <c r="AE474" s="308">
        <f ca="1"/>
        <v>0</v>
      </c>
      <c r="AF474" s="141"/>
      <c r="AG474" s="141"/>
      <c r="AH474" s="142"/>
      <c r="AI474" s="66"/>
    </row>
    <row r="475" spans="21:35">
      <c r="U475" s="1">
        <f t="shared" si="41"/>
        <v>469</v>
      </c>
      <c r="V475" s="61">
        <f ca="1"/>
        <v>0</v>
      </c>
      <c r="W475" s="119">
        <f t="shared" ca="1" si="42"/>
        <v>0</v>
      </c>
      <c r="X475" s="119"/>
      <c r="Y475" s="119"/>
      <c r="Z475" s="119"/>
      <c r="AA475" s="119"/>
      <c r="AB475" s="119"/>
      <c r="AD475" s="1">
        <f t="shared" si="43"/>
        <v>470</v>
      </c>
      <c r="AE475" s="308">
        <f ca="1"/>
        <v>0</v>
      </c>
      <c r="AF475" s="141"/>
      <c r="AG475" s="141"/>
      <c r="AH475" s="142"/>
      <c r="AI475" s="66"/>
    </row>
    <row r="476" spans="21:35">
      <c r="U476" s="1">
        <f t="shared" si="41"/>
        <v>470</v>
      </c>
      <c r="V476" s="61">
        <f ca="1"/>
        <v>0</v>
      </c>
      <c r="W476" s="119">
        <f t="shared" ca="1" si="42"/>
        <v>0</v>
      </c>
      <c r="X476" s="119"/>
      <c r="Y476" s="119"/>
      <c r="Z476" s="119"/>
      <c r="AA476" s="119"/>
      <c r="AB476" s="119"/>
      <c r="AD476" s="1">
        <f t="shared" si="43"/>
        <v>471</v>
      </c>
      <c r="AE476" s="308">
        <f ca="1"/>
        <v>0</v>
      </c>
      <c r="AF476" s="141"/>
      <c r="AG476" s="141"/>
      <c r="AH476" s="142"/>
      <c r="AI476" s="66"/>
    </row>
    <row r="477" spans="21:35">
      <c r="U477" s="1">
        <f t="shared" si="41"/>
        <v>471</v>
      </c>
      <c r="V477" s="61">
        <f ca="1"/>
        <v>0</v>
      </c>
      <c r="W477" s="119">
        <f t="shared" ca="1" si="42"/>
        <v>0</v>
      </c>
      <c r="X477" s="119"/>
      <c r="Y477" s="119"/>
      <c r="Z477" s="119"/>
      <c r="AA477" s="119"/>
      <c r="AB477" s="119"/>
      <c r="AD477" s="1">
        <f t="shared" si="43"/>
        <v>472</v>
      </c>
      <c r="AE477" s="308">
        <f ca="1"/>
        <v>0</v>
      </c>
      <c r="AF477" s="141"/>
      <c r="AG477" s="141"/>
      <c r="AH477" s="142"/>
      <c r="AI477" s="66"/>
    </row>
    <row r="478" spans="21:35">
      <c r="U478" s="1">
        <f t="shared" si="41"/>
        <v>472</v>
      </c>
      <c r="V478" s="61">
        <f ca="1"/>
        <v>0</v>
      </c>
      <c r="W478" s="119">
        <f t="shared" ca="1" si="42"/>
        <v>0</v>
      </c>
      <c r="X478" s="119"/>
      <c r="Y478" s="119"/>
      <c r="Z478" s="119"/>
      <c r="AA478" s="119"/>
      <c r="AB478" s="119"/>
      <c r="AD478" s="1">
        <f t="shared" si="43"/>
        <v>473</v>
      </c>
      <c r="AE478" s="308">
        <f ca="1"/>
        <v>0</v>
      </c>
      <c r="AF478" s="141"/>
      <c r="AG478" s="141"/>
      <c r="AH478" s="142"/>
      <c r="AI478" s="66"/>
    </row>
    <row r="479" spans="21:35">
      <c r="U479" s="1">
        <f t="shared" si="41"/>
        <v>473</v>
      </c>
      <c r="V479" s="61">
        <f ca="1"/>
        <v>0</v>
      </c>
      <c r="W479" s="119">
        <f t="shared" ca="1" si="42"/>
        <v>0</v>
      </c>
      <c r="X479" s="119"/>
      <c r="Y479" s="119"/>
      <c r="Z479" s="119"/>
      <c r="AA479" s="119"/>
      <c r="AB479" s="119"/>
      <c r="AD479" s="1">
        <f t="shared" si="43"/>
        <v>474</v>
      </c>
      <c r="AE479" s="308">
        <f ca="1"/>
        <v>0</v>
      </c>
      <c r="AF479" s="141"/>
      <c r="AG479" s="141"/>
      <c r="AH479" s="142"/>
      <c r="AI479" s="66"/>
    </row>
    <row r="480" spans="21:35">
      <c r="U480" s="1">
        <f t="shared" si="41"/>
        <v>474</v>
      </c>
      <c r="V480" s="61">
        <f ca="1"/>
        <v>0</v>
      </c>
      <c r="W480" s="119">
        <f t="shared" ca="1" si="42"/>
        <v>0</v>
      </c>
      <c r="X480" s="119"/>
      <c r="Y480" s="119"/>
      <c r="Z480" s="119"/>
      <c r="AA480" s="119"/>
      <c r="AB480" s="119"/>
      <c r="AD480" s="1">
        <f t="shared" si="43"/>
        <v>475</v>
      </c>
      <c r="AE480" s="308">
        <f ca="1"/>
        <v>0</v>
      </c>
      <c r="AF480" s="141"/>
      <c r="AG480" s="141"/>
      <c r="AH480" s="142"/>
      <c r="AI480" s="66"/>
    </row>
    <row r="481" spans="21:35">
      <c r="U481" s="1">
        <f t="shared" si="41"/>
        <v>475</v>
      </c>
      <c r="V481" s="61">
        <f ca="1"/>
        <v>0</v>
      </c>
      <c r="W481" s="119">
        <f t="shared" ca="1" si="42"/>
        <v>0</v>
      </c>
      <c r="X481" s="119"/>
      <c r="Y481" s="119"/>
      <c r="Z481" s="119"/>
      <c r="AA481" s="119"/>
      <c r="AB481" s="119"/>
      <c r="AD481" s="1">
        <f t="shared" si="43"/>
        <v>476</v>
      </c>
      <c r="AE481" s="308">
        <f ca="1"/>
        <v>0</v>
      </c>
      <c r="AF481" s="141"/>
      <c r="AG481" s="141"/>
      <c r="AH481" s="142"/>
      <c r="AI481" s="66"/>
    </row>
    <row r="482" spans="21:35">
      <c r="U482" s="1">
        <f t="shared" si="41"/>
        <v>476</v>
      </c>
      <c r="V482" s="61">
        <f ca="1"/>
        <v>0</v>
      </c>
      <c r="W482" s="119">
        <f t="shared" ca="1" si="42"/>
        <v>0</v>
      </c>
      <c r="X482" s="119"/>
      <c r="Y482" s="119"/>
      <c r="Z482" s="119"/>
      <c r="AA482" s="119"/>
      <c r="AB482" s="119"/>
      <c r="AD482" s="1">
        <f t="shared" si="43"/>
        <v>477</v>
      </c>
      <c r="AE482" s="308">
        <f ca="1"/>
        <v>0</v>
      </c>
      <c r="AF482" s="141"/>
      <c r="AG482" s="141"/>
      <c r="AH482" s="142"/>
      <c r="AI482" s="66"/>
    </row>
    <row r="483" spans="21:35">
      <c r="U483" s="1">
        <f t="shared" si="41"/>
        <v>477</v>
      </c>
      <c r="V483" s="61">
        <f ca="1"/>
        <v>0</v>
      </c>
      <c r="W483" s="119">
        <f t="shared" ca="1" si="42"/>
        <v>0</v>
      </c>
      <c r="X483" s="119"/>
      <c r="Y483" s="119"/>
      <c r="Z483" s="119"/>
      <c r="AA483" s="119"/>
      <c r="AB483" s="119"/>
      <c r="AD483" s="1">
        <f t="shared" si="43"/>
        <v>478</v>
      </c>
      <c r="AE483" s="308">
        <f ca="1"/>
        <v>0</v>
      </c>
      <c r="AF483" s="141"/>
      <c r="AG483" s="141"/>
      <c r="AH483" s="142"/>
      <c r="AI483" s="66"/>
    </row>
    <row r="484" spans="21:35">
      <c r="U484" s="1">
        <f t="shared" si="41"/>
        <v>478</v>
      </c>
      <c r="V484" s="61">
        <f ca="1"/>
        <v>0</v>
      </c>
      <c r="W484" s="119">
        <f t="shared" ca="1" si="42"/>
        <v>0</v>
      </c>
      <c r="X484" s="119"/>
      <c r="Y484" s="119"/>
      <c r="Z484" s="119"/>
      <c r="AA484" s="119"/>
      <c r="AB484" s="119"/>
      <c r="AD484" s="1">
        <f t="shared" si="43"/>
        <v>479</v>
      </c>
      <c r="AE484" s="308">
        <f ca="1"/>
        <v>0</v>
      </c>
      <c r="AF484" s="141"/>
      <c r="AG484" s="141"/>
      <c r="AH484" s="142"/>
      <c r="AI484" s="66"/>
    </row>
    <row r="485" spans="21:35">
      <c r="U485" s="1">
        <f t="shared" si="41"/>
        <v>479</v>
      </c>
      <c r="V485" s="61">
        <f ca="1"/>
        <v>0</v>
      </c>
      <c r="W485" s="119">
        <f t="shared" ca="1" si="42"/>
        <v>0</v>
      </c>
      <c r="X485" s="119"/>
      <c r="Y485" s="119"/>
      <c r="Z485" s="119"/>
      <c r="AA485" s="119"/>
      <c r="AB485" s="119"/>
      <c r="AD485" s="1">
        <f t="shared" si="43"/>
        <v>480</v>
      </c>
      <c r="AE485" s="308">
        <f ca="1"/>
        <v>0</v>
      </c>
      <c r="AF485" s="141"/>
      <c r="AG485" s="141"/>
      <c r="AH485" s="142"/>
      <c r="AI485" s="66"/>
    </row>
    <row r="486" spans="21:35">
      <c r="U486" s="1">
        <f t="shared" si="41"/>
        <v>480</v>
      </c>
      <c r="V486" s="61">
        <f ca="1"/>
        <v>0</v>
      </c>
      <c r="W486" s="119">
        <f t="shared" ca="1" si="42"/>
        <v>0</v>
      </c>
      <c r="X486" s="119"/>
      <c r="Y486" s="119"/>
      <c r="Z486" s="119"/>
      <c r="AA486" s="119"/>
      <c r="AB486" s="119"/>
      <c r="AD486" s="1">
        <f t="shared" si="43"/>
        <v>481</v>
      </c>
      <c r="AE486" s="308">
        <f ca="1"/>
        <v>0</v>
      </c>
      <c r="AF486" s="141"/>
      <c r="AG486" s="141"/>
      <c r="AH486" s="142"/>
      <c r="AI486" s="66"/>
    </row>
    <row r="487" spans="21:35">
      <c r="U487" s="1">
        <f t="shared" si="41"/>
        <v>481</v>
      </c>
      <c r="V487" s="61">
        <f ca="1"/>
        <v>0</v>
      </c>
      <c r="W487" s="119">
        <f t="shared" ca="1" si="42"/>
        <v>0</v>
      </c>
      <c r="X487" s="119"/>
      <c r="Y487" s="119"/>
      <c r="Z487" s="119"/>
      <c r="AA487" s="119"/>
      <c r="AB487" s="119"/>
      <c r="AD487" s="1">
        <f t="shared" si="43"/>
        <v>482</v>
      </c>
      <c r="AE487" s="308">
        <f ca="1"/>
        <v>0</v>
      </c>
      <c r="AF487" s="141"/>
      <c r="AG487" s="141"/>
      <c r="AH487" s="142"/>
      <c r="AI487" s="66"/>
    </row>
    <row r="488" spans="21:35">
      <c r="U488" s="1">
        <f t="shared" si="41"/>
        <v>482</v>
      </c>
      <c r="V488" s="61">
        <f ca="1"/>
        <v>0</v>
      </c>
      <c r="W488" s="119">
        <f t="shared" ca="1" si="42"/>
        <v>0</v>
      </c>
      <c r="X488" s="119"/>
      <c r="Y488" s="119"/>
      <c r="Z488" s="119"/>
      <c r="AA488" s="119"/>
      <c r="AB488" s="119"/>
      <c r="AD488" s="1">
        <f t="shared" si="43"/>
        <v>483</v>
      </c>
      <c r="AE488" s="308">
        <f ca="1"/>
        <v>0</v>
      </c>
      <c r="AF488" s="141"/>
      <c r="AG488" s="141"/>
      <c r="AH488" s="142"/>
      <c r="AI488" s="66"/>
    </row>
    <row r="489" spans="21:35">
      <c r="U489" s="1">
        <f t="shared" si="41"/>
        <v>483</v>
      </c>
      <c r="V489" s="61">
        <f ca="1"/>
        <v>0</v>
      </c>
      <c r="W489" s="119">
        <f t="shared" ca="1" si="42"/>
        <v>0</v>
      </c>
      <c r="X489" s="119"/>
      <c r="Y489" s="119"/>
      <c r="Z489" s="119"/>
      <c r="AA489" s="119"/>
      <c r="AB489" s="119"/>
      <c r="AD489" s="1">
        <f t="shared" si="43"/>
        <v>484</v>
      </c>
      <c r="AE489" s="308">
        <f ca="1"/>
        <v>0</v>
      </c>
      <c r="AF489" s="141"/>
      <c r="AG489" s="141"/>
      <c r="AH489" s="142"/>
      <c r="AI489" s="66"/>
    </row>
    <row r="490" spans="21:35">
      <c r="U490" s="1">
        <f t="shared" ref="U490:U553" si="44">1+U489</f>
        <v>484</v>
      </c>
      <c r="V490" s="61">
        <f ca="1"/>
        <v>0</v>
      </c>
      <c r="W490" s="119">
        <f t="shared" ca="1" si="42"/>
        <v>0</v>
      </c>
      <c r="X490" s="119"/>
      <c r="Y490" s="119"/>
      <c r="Z490" s="119"/>
      <c r="AA490" s="119"/>
      <c r="AB490" s="119"/>
      <c r="AD490" s="1">
        <f t="shared" si="43"/>
        <v>485</v>
      </c>
      <c r="AE490" s="308">
        <f ca="1"/>
        <v>0</v>
      </c>
      <c r="AF490" s="141"/>
      <c r="AG490" s="141"/>
      <c r="AH490" s="142"/>
      <c r="AI490" s="66"/>
    </row>
    <row r="491" spans="21:35">
      <c r="U491" s="1">
        <f t="shared" si="44"/>
        <v>485</v>
      </c>
      <c r="V491" s="61">
        <f ca="1"/>
        <v>0</v>
      </c>
      <c r="W491" s="119">
        <f t="shared" ca="1" si="42"/>
        <v>0</v>
      </c>
      <c r="X491" s="119"/>
      <c r="Y491" s="119"/>
      <c r="Z491" s="119"/>
      <c r="AA491" s="119"/>
      <c r="AB491" s="119"/>
      <c r="AD491" s="1">
        <f t="shared" si="43"/>
        <v>486</v>
      </c>
      <c r="AE491" s="308">
        <f ca="1"/>
        <v>0</v>
      </c>
      <c r="AF491" s="141"/>
      <c r="AG491" s="141"/>
      <c r="AH491" s="142"/>
      <c r="AI491" s="66"/>
    </row>
    <row r="492" spans="21:35">
      <c r="U492" s="1">
        <f t="shared" si="44"/>
        <v>486</v>
      </c>
      <c r="V492" s="61">
        <f ca="1"/>
        <v>0</v>
      </c>
      <c r="W492" s="119">
        <f t="shared" ca="1" si="42"/>
        <v>0</v>
      </c>
      <c r="X492" s="119"/>
      <c r="Y492" s="119"/>
      <c r="Z492" s="119"/>
      <c r="AA492" s="119"/>
      <c r="AB492" s="119"/>
      <c r="AD492" s="1">
        <f t="shared" si="43"/>
        <v>487</v>
      </c>
      <c r="AE492" s="308">
        <f ca="1"/>
        <v>0</v>
      </c>
      <c r="AF492" s="141"/>
      <c r="AG492" s="141"/>
      <c r="AH492" s="142"/>
      <c r="AI492" s="66"/>
    </row>
    <row r="493" spans="21:35">
      <c r="U493" s="1">
        <f t="shared" si="44"/>
        <v>487</v>
      </c>
      <c r="V493" s="61">
        <f ca="1"/>
        <v>0</v>
      </c>
      <c r="W493" s="119">
        <f t="shared" ca="1" si="42"/>
        <v>0</v>
      </c>
      <c r="X493" s="119"/>
      <c r="Y493" s="119"/>
      <c r="Z493" s="119"/>
      <c r="AA493" s="119"/>
      <c r="AB493" s="119"/>
      <c r="AD493" s="1">
        <f t="shared" si="43"/>
        <v>488</v>
      </c>
      <c r="AE493" s="308">
        <f ca="1"/>
        <v>0</v>
      </c>
      <c r="AF493" s="141"/>
      <c r="AG493" s="141"/>
      <c r="AH493" s="142"/>
      <c r="AI493" s="66"/>
    </row>
    <row r="494" spans="21:35">
      <c r="U494" s="1">
        <f t="shared" si="44"/>
        <v>488</v>
      </c>
      <c r="V494" s="61">
        <f ca="1"/>
        <v>0</v>
      </c>
      <c r="W494" s="119">
        <f t="shared" ca="1" si="42"/>
        <v>0</v>
      </c>
      <c r="X494" s="119"/>
      <c r="Y494" s="119"/>
      <c r="Z494" s="119"/>
      <c r="AA494" s="119"/>
      <c r="AB494" s="119"/>
      <c r="AD494" s="1">
        <f t="shared" si="43"/>
        <v>489</v>
      </c>
      <c r="AE494" s="308">
        <f ca="1"/>
        <v>0</v>
      </c>
      <c r="AF494" s="141"/>
      <c r="AG494" s="141"/>
      <c r="AH494" s="142"/>
      <c r="AI494" s="66"/>
    </row>
    <row r="495" spans="21:35">
      <c r="U495" s="1">
        <f t="shared" si="44"/>
        <v>489</v>
      </c>
      <c r="V495" s="61">
        <f ca="1"/>
        <v>0</v>
      </c>
      <c r="W495" s="119">
        <f t="shared" ca="1" si="42"/>
        <v>0</v>
      </c>
      <c r="X495" s="119"/>
      <c r="Y495" s="119"/>
      <c r="Z495" s="119"/>
      <c r="AA495" s="119"/>
      <c r="AB495" s="119"/>
      <c r="AD495" s="1">
        <f t="shared" si="43"/>
        <v>490</v>
      </c>
      <c r="AE495" s="308">
        <f ca="1"/>
        <v>0</v>
      </c>
      <c r="AF495" s="141"/>
      <c r="AG495" s="141"/>
      <c r="AH495" s="142"/>
      <c r="AI495" s="66"/>
    </row>
    <row r="496" spans="21:35">
      <c r="U496" s="1">
        <f t="shared" si="44"/>
        <v>490</v>
      </c>
      <c r="V496" s="61">
        <f ca="1"/>
        <v>0</v>
      </c>
      <c r="W496" s="119">
        <f t="shared" ca="1" si="42"/>
        <v>0</v>
      </c>
      <c r="X496" s="119"/>
      <c r="Y496" s="119"/>
      <c r="Z496" s="119"/>
      <c r="AA496" s="119"/>
      <c r="AB496" s="119"/>
      <c r="AD496" s="1">
        <f t="shared" si="43"/>
        <v>491</v>
      </c>
      <c r="AE496" s="308">
        <f ca="1"/>
        <v>0</v>
      </c>
      <c r="AF496" s="141"/>
      <c r="AG496" s="141"/>
      <c r="AH496" s="142"/>
      <c r="AI496" s="66"/>
    </row>
    <row r="497" spans="21:35">
      <c r="U497" s="1">
        <f t="shared" si="44"/>
        <v>491</v>
      </c>
      <c r="V497" s="61">
        <f ca="1"/>
        <v>0</v>
      </c>
      <c r="W497" s="119">
        <f t="shared" ca="1" si="42"/>
        <v>0</v>
      </c>
      <c r="X497" s="119"/>
      <c r="Y497" s="119"/>
      <c r="Z497" s="119"/>
      <c r="AA497" s="119"/>
      <c r="AB497" s="119"/>
      <c r="AD497" s="1">
        <f t="shared" si="43"/>
        <v>492</v>
      </c>
      <c r="AE497" s="308">
        <f ca="1"/>
        <v>0</v>
      </c>
      <c r="AF497" s="141"/>
      <c r="AG497" s="141"/>
      <c r="AH497" s="142"/>
      <c r="AI497" s="66"/>
    </row>
    <row r="498" spans="21:35">
      <c r="U498" s="1">
        <f t="shared" si="44"/>
        <v>492</v>
      </c>
      <c r="V498" s="61">
        <f ca="1"/>
        <v>0</v>
      </c>
      <c r="W498" s="119">
        <f t="shared" ca="1" si="42"/>
        <v>0</v>
      </c>
      <c r="X498" s="119"/>
      <c r="Y498" s="119"/>
      <c r="Z498" s="119"/>
      <c r="AA498" s="119"/>
      <c r="AB498" s="119"/>
      <c r="AD498" s="1">
        <f t="shared" si="43"/>
        <v>493</v>
      </c>
      <c r="AE498" s="308">
        <f ca="1"/>
        <v>0</v>
      </c>
      <c r="AF498" s="141"/>
      <c r="AG498" s="141"/>
      <c r="AH498" s="142"/>
      <c r="AI498" s="66"/>
    </row>
    <row r="499" spans="21:35">
      <c r="U499" s="1">
        <f t="shared" si="44"/>
        <v>493</v>
      </c>
      <c r="V499" s="61">
        <f ca="1"/>
        <v>0</v>
      </c>
      <c r="W499" s="119">
        <f t="shared" ca="1" si="42"/>
        <v>0</v>
      </c>
      <c r="X499" s="119"/>
      <c r="Y499" s="119"/>
      <c r="Z499" s="119"/>
      <c r="AA499" s="119"/>
      <c r="AB499" s="119"/>
      <c r="AD499" s="1">
        <f t="shared" si="43"/>
        <v>494</v>
      </c>
      <c r="AE499" s="308">
        <f ca="1"/>
        <v>0</v>
      </c>
      <c r="AF499" s="141"/>
      <c r="AG499" s="141"/>
      <c r="AH499" s="142"/>
      <c r="AI499" s="66"/>
    </row>
    <row r="500" spans="21:35">
      <c r="U500" s="1">
        <f t="shared" si="44"/>
        <v>494</v>
      </c>
      <c r="V500" s="61">
        <f ca="1"/>
        <v>0</v>
      </c>
      <c r="W500" s="119">
        <f t="shared" ca="1" si="42"/>
        <v>0</v>
      </c>
      <c r="X500" s="119"/>
      <c r="Y500" s="119"/>
      <c r="Z500" s="119"/>
      <c r="AA500" s="119"/>
      <c r="AB500" s="119"/>
      <c r="AD500" s="1">
        <f t="shared" si="43"/>
        <v>495</v>
      </c>
      <c r="AE500" s="308">
        <f ca="1"/>
        <v>0</v>
      </c>
      <c r="AF500" s="141"/>
      <c r="AG500" s="141"/>
      <c r="AH500" s="142"/>
      <c r="AI500" s="66"/>
    </row>
    <row r="501" spans="21:35">
      <c r="U501" s="1">
        <f t="shared" si="44"/>
        <v>495</v>
      </c>
      <c r="V501" s="61">
        <f ca="1"/>
        <v>0</v>
      </c>
      <c r="W501" s="119">
        <f t="shared" ca="1" si="42"/>
        <v>0</v>
      </c>
      <c r="X501" s="119"/>
      <c r="Y501" s="119"/>
      <c r="Z501" s="119"/>
      <c r="AA501" s="119"/>
      <c r="AB501" s="119"/>
      <c r="AD501" s="1">
        <f t="shared" si="43"/>
        <v>496</v>
      </c>
      <c r="AE501" s="308">
        <f ca="1"/>
        <v>0</v>
      </c>
      <c r="AF501" s="141"/>
      <c r="AG501" s="141"/>
      <c r="AH501" s="142"/>
      <c r="AI501" s="66"/>
    </row>
    <row r="502" spans="21:35">
      <c r="U502" s="1">
        <f t="shared" si="44"/>
        <v>496</v>
      </c>
      <c r="V502" s="61">
        <f ca="1"/>
        <v>0</v>
      </c>
      <c r="W502" s="119">
        <f t="shared" ca="1" si="42"/>
        <v>0</v>
      </c>
      <c r="X502" s="119"/>
      <c r="Y502" s="119"/>
      <c r="Z502" s="119"/>
      <c r="AA502" s="119"/>
      <c r="AB502" s="119"/>
      <c r="AD502" s="1">
        <f t="shared" si="43"/>
        <v>497</v>
      </c>
      <c r="AE502" s="308">
        <f ca="1"/>
        <v>0</v>
      </c>
      <c r="AF502" s="141"/>
      <c r="AG502" s="141"/>
      <c r="AH502" s="142"/>
      <c r="AI502" s="66"/>
    </row>
    <row r="503" spans="21:35">
      <c r="U503" s="1">
        <f t="shared" si="44"/>
        <v>497</v>
      </c>
      <c r="V503" s="61">
        <f ca="1"/>
        <v>0</v>
      </c>
      <c r="W503" s="119">
        <f t="shared" ca="1" si="42"/>
        <v>0</v>
      </c>
      <c r="X503" s="119"/>
      <c r="Y503" s="119"/>
      <c r="Z503" s="119"/>
      <c r="AA503" s="119"/>
      <c r="AB503" s="119"/>
      <c r="AD503" s="1">
        <f t="shared" si="43"/>
        <v>498</v>
      </c>
      <c r="AE503" s="308">
        <f ca="1"/>
        <v>0</v>
      </c>
      <c r="AF503" s="141"/>
      <c r="AG503" s="141"/>
      <c r="AH503" s="142"/>
      <c r="AI503" s="66"/>
    </row>
    <row r="504" spans="21:35">
      <c r="U504" s="1">
        <f t="shared" si="44"/>
        <v>498</v>
      </c>
      <c r="V504" s="61">
        <f ca="1"/>
        <v>0</v>
      </c>
      <c r="W504" s="119">
        <f t="shared" ca="1" si="42"/>
        <v>0</v>
      </c>
      <c r="X504" s="119"/>
      <c r="Y504" s="119"/>
      <c r="Z504" s="119"/>
      <c r="AA504" s="119"/>
      <c r="AB504" s="119"/>
      <c r="AD504" s="1">
        <f t="shared" si="43"/>
        <v>499</v>
      </c>
      <c r="AE504" s="308">
        <f ca="1"/>
        <v>0</v>
      </c>
      <c r="AF504" s="141"/>
      <c r="AG504" s="141"/>
      <c r="AH504" s="142"/>
      <c r="AI504" s="66"/>
    </row>
    <row r="505" spans="21:35">
      <c r="U505" s="1">
        <f t="shared" si="44"/>
        <v>499</v>
      </c>
      <c r="V505" s="61">
        <f ca="1"/>
        <v>0</v>
      </c>
      <c r="W505" s="119">
        <f t="shared" ca="1" si="42"/>
        <v>0</v>
      </c>
      <c r="X505" s="119"/>
      <c r="Y505" s="119"/>
      <c r="Z505" s="119"/>
      <c r="AA505" s="119"/>
      <c r="AB505" s="119"/>
      <c r="AD505" s="1">
        <f t="shared" si="43"/>
        <v>500</v>
      </c>
      <c r="AE505" s="308">
        <f ca="1"/>
        <v>0</v>
      </c>
      <c r="AF505" s="141"/>
      <c r="AG505" s="141"/>
      <c r="AH505" s="142"/>
      <c r="AI505" s="66"/>
    </row>
    <row r="506" spans="21:35">
      <c r="U506" s="1">
        <f t="shared" si="44"/>
        <v>500</v>
      </c>
      <c r="V506" s="61">
        <f ca="1"/>
        <v>0</v>
      </c>
      <c r="W506" s="119">
        <f t="shared" ca="1" si="42"/>
        <v>0</v>
      </c>
      <c r="X506" s="119"/>
      <c r="Y506" s="119"/>
      <c r="Z506" s="119"/>
      <c r="AA506" s="119"/>
      <c r="AB506" s="119"/>
      <c r="AD506" s="1">
        <f t="shared" si="43"/>
        <v>501</v>
      </c>
      <c r="AE506" s="308">
        <f ca="1"/>
        <v>0</v>
      </c>
      <c r="AF506" s="141"/>
      <c r="AG506" s="141"/>
      <c r="AH506" s="142"/>
      <c r="AI506" s="66"/>
    </row>
    <row r="507" spans="21:35">
      <c r="U507" s="1">
        <f t="shared" si="44"/>
        <v>501</v>
      </c>
      <c r="V507" s="61">
        <f ca="1"/>
        <v>0</v>
      </c>
      <c r="W507" s="119">
        <f t="shared" ca="1" si="42"/>
        <v>0</v>
      </c>
      <c r="X507" s="119"/>
      <c r="Y507" s="119"/>
      <c r="Z507" s="119"/>
      <c r="AA507" s="119"/>
      <c r="AB507" s="119"/>
      <c r="AD507" s="1">
        <f t="shared" si="43"/>
        <v>502</v>
      </c>
      <c r="AE507" s="308">
        <f ca="1"/>
        <v>0</v>
      </c>
      <c r="AF507" s="141"/>
      <c r="AG507" s="141"/>
      <c r="AH507" s="142"/>
      <c r="AI507" s="66"/>
    </row>
    <row r="508" spans="21:35">
      <c r="U508" s="1">
        <f t="shared" si="44"/>
        <v>502</v>
      </c>
      <c r="V508" s="61">
        <f ca="1"/>
        <v>0</v>
      </c>
      <c r="W508" s="119">
        <f t="shared" ca="1" si="42"/>
        <v>0</v>
      </c>
      <c r="X508" s="119"/>
      <c r="Y508" s="119"/>
      <c r="Z508" s="119"/>
      <c r="AA508" s="119"/>
      <c r="AB508" s="119"/>
      <c r="AD508" s="1">
        <f t="shared" si="43"/>
        <v>503</v>
      </c>
      <c r="AE508" s="308">
        <f ca="1"/>
        <v>0</v>
      </c>
      <c r="AF508" s="141"/>
      <c r="AG508" s="141"/>
      <c r="AH508" s="142"/>
      <c r="AI508" s="66"/>
    </row>
    <row r="509" spans="21:35">
      <c r="U509" s="1">
        <f t="shared" si="44"/>
        <v>503</v>
      </c>
      <c r="V509" s="61">
        <f ca="1"/>
        <v>0</v>
      </c>
      <c r="W509" s="119">
        <f t="shared" ca="1" si="42"/>
        <v>0</v>
      </c>
      <c r="X509" s="119"/>
      <c r="Y509" s="119"/>
      <c r="Z509" s="119"/>
      <c r="AA509" s="119"/>
      <c r="AB509" s="119"/>
      <c r="AD509" s="1">
        <f t="shared" si="43"/>
        <v>504</v>
      </c>
      <c r="AE509" s="308">
        <f ca="1"/>
        <v>0</v>
      </c>
      <c r="AF509" s="141"/>
      <c r="AG509" s="141"/>
      <c r="AH509" s="142"/>
      <c r="AI509" s="66"/>
    </row>
    <row r="510" spans="21:35">
      <c r="U510" s="1">
        <f t="shared" si="44"/>
        <v>504</v>
      </c>
      <c r="V510" s="61">
        <f ca="1"/>
        <v>0</v>
      </c>
      <c r="W510" s="119">
        <f t="shared" ca="1" si="42"/>
        <v>0</v>
      </c>
      <c r="X510" s="119"/>
      <c r="Y510" s="119"/>
      <c r="Z510" s="119"/>
      <c r="AA510" s="119"/>
      <c r="AB510" s="119"/>
      <c r="AD510" s="1">
        <f t="shared" si="43"/>
        <v>505</v>
      </c>
      <c r="AE510" s="308">
        <f ca="1"/>
        <v>0</v>
      </c>
      <c r="AF510" s="141"/>
      <c r="AG510" s="141"/>
      <c r="AH510" s="142"/>
      <c r="AI510" s="66"/>
    </row>
    <row r="511" spans="21:35">
      <c r="U511" s="1">
        <f t="shared" si="44"/>
        <v>505</v>
      </c>
      <c r="V511" s="61">
        <f ca="1"/>
        <v>0</v>
      </c>
      <c r="W511" s="119">
        <f t="shared" ca="1" si="42"/>
        <v>0</v>
      </c>
      <c r="X511" s="119"/>
      <c r="Y511" s="119"/>
      <c r="Z511" s="119"/>
      <c r="AA511" s="119"/>
      <c r="AB511" s="119"/>
      <c r="AD511" s="1">
        <f t="shared" si="43"/>
        <v>506</v>
      </c>
      <c r="AE511" s="308">
        <f ca="1"/>
        <v>0</v>
      </c>
      <c r="AF511" s="141"/>
      <c r="AG511" s="141"/>
      <c r="AH511" s="142"/>
      <c r="AI511" s="66"/>
    </row>
    <row r="512" spans="21:35">
      <c r="U512" s="1">
        <f t="shared" si="44"/>
        <v>506</v>
      </c>
      <c r="V512" s="61">
        <f ca="1"/>
        <v>0</v>
      </c>
      <c r="W512" s="119">
        <f t="shared" ca="1" si="42"/>
        <v>0</v>
      </c>
      <c r="X512" s="119"/>
      <c r="Y512" s="119"/>
      <c r="Z512" s="119"/>
      <c r="AA512" s="119"/>
      <c r="AB512" s="119"/>
      <c r="AD512" s="1">
        <f t="shared" si="43"/>
        <v>507</v>
      </c>
      <c r="AE512" s="308">
        <f ca="1"/>
        <v>0</v>
      </c>
      <c r="AF512" s="141"/>
      <c r="AG512" s="141"/>
      <c r="AH512" s="142"/>
      <c r="AI512" s="66"/>
    </row>
    <row r="513" spans="21:35">
      <c r="U513" s="1">
        <f t="shared" si="44"/>
        <v>507</v>
      </c>
      <c r="V513" s="61">
        <f ca="1"/>
        <v>0</v>
      </c>
      <c r="W513" s="119">
        <f t="shared" ca="1" si="42"/>
        <v>0</v>
      </c>
      <c r="X513" s="119"/>
      <c r="Y513" s="119"/>
      <c r="Z513" s="119"/>
      <c r="AA513" s="119"/>
      <c r="AB513" s="119"/>
      <c r="AD513" s="1">
        <f t="shared" si="43"/>
        <v>508</v>
      </c>
      <c r="AE513" s="308">
        <f ca="1"/>
        <v>0</v>
      </c>
      <c r="AF513" s="141"/>
      <c r="AG513" s="141"/>
      <c r="AH513" s="142"/>
      <c r="AI513" s="66"/>
    </row>
    <row r="514" spans="21:35">
      <c r="U514" s="1">
        <f t="shared" si="44"/>
        <v>508</v>
      </c>
      <c r="V514" s="61">
        <f ca="1"/>
        <v>0</v>
      </c>
      <c r="W514" s="119">
        <f t="shared" ca="1" si="42"/>
        <v>0</v>
      </c>
      <c r="X514" s="119"/>
      <c r="Y514" s="119"/>
      <c r="Z514" s="119"/>
      <c r="AA514" s="119"/>
      <c r="AB514" s="119"/>
      <c r="AD514" s="1">
        <f t="shared" si="43"/>
        <v>509</v>
      </c>
      <c r="AE514" s="308">
        <f ca="1"/>
        <v>0</v>
      </c>
      <c r="AF514" s="141"/>
      <c r="AG514" s="141"/>
      <c r="AH514" s="142"/>
      <c r="AI514" s="66"/>
    </row>
    <row r="515" spans="21:35">
      <c r="U515" s="1">
        <f t="shared" si="44"/>
        <v>509</v>
      </c>
      <c r="V515" s="61">
        <f ca="1"/>
        <v>0</v>
      </c>
      <c r="W515" s="119">
        <f t="shared" ca="1" si="42"/>
        <v>0</v>
      </c>
      <c r="X515" s="119"/>
      <c r="Y515" s="119"/>
      <c r="Z515" s="119"/>
      <c r="AA515" s="119"/>
      <c r="AB515" s="119"/>
      <c r="AD515" s="1">
        <f t="shared" si="43"/>
        <v>510</v>
      </c>
      <c r="AE515" s="308">
        <f ca="1"/>
        <v>0</v>
      </c>
      <c r="AF515" s="141"/>
      <c r="AG515" s="141"/>
      <c r="AH515" s="142"/>
      <c r="AI515" s="66"/>
    </row>
    <row r="516" spans="21:35">
      <c r="U516" s="1">
        <f t="shared" si="44"/>
        <v>510</v>
      </c>
      <c r="V516" s="61">
        <f ca="1"/>
        <v>0</v>
      </c>
      <c r="W516" s="119">
        <f t="shared" ca="1" si="42"/>
        <v>0</v>
      </c>
      <c r="X516" s="119"/>
      <c r="Y516" s="119"/>
      <c r="Z516" s="119"/>
      <c r="AA516" s="119"/>
      <c r="AB516" s="119"/>
      <c r="AD516" s="1">
        <f t="shared" si="43"/>
        <v>511</v>
      </c>
      <c r="AE516" s="308">
        <f ca="1"/>
        <v>0</v>
      </c>
      <c r="AF516" s="141"/>
      <c r="AG516" s="141"/>
      <c r="AH516" s="142"/>
      <c r="AI516" s="66"/>
    </row>
    <row r="517" spans="21:35">
      <c r="U517" s="1">
        <f t="shared" si="44"/>
        <v>511</v>
      </c>
      <c r="V517" s="61">
        <f ca="1"/>
        <v>0</v>
      </c>
      <c r="W517" s="119">
        <f t="shared" ca="1" si="42"/>
        <v>0</v>
      </c>
      <c r="X517" s="119"/>
      <c r="Y517" s="119"/>
      <c r="Z517" s="119"/>
      <c r="AA517" s="119"/>
      <c r="AB517" s="119"/>
      <c r="AD517" s="1">
        <f t="shared" si="43"/>
        <v>512</v>
      </c>
      <c r="AE517" s="308">
        <f ca="1"/>
        <v>0</v>
      </c>
      <c r="AF517" s="141"/>
      <c r="AG517" s="141"/>
      <c r="AH517" s="142"/>
      <c r="AI517" s="66"/>
    </row>
    <row r="518" spans="21:35">
      <c r="U518" s="1">
        <f t="shared" si="44"/>
        <v>512</v>
      </c>
      <c r="V518" s="61">
        <f ca="1"/>
        <v>0</v>
      </c>
      <c r="W518" s="119">
        <f t="shared" ca="1" si="42"/>
        <v>0</v>
      </c>
      <c r="X518" s="119"/>
      <c r="Y518" s="119"/>
      <c r="Z518" s="119"/>
      <c r="AA518" s="119"/>
      <c r="AB518" s="119"/>
      <c r="AD518" s="1">
        <f t="shared" si="43"/>
        <v>513</v>
      </c>
      <c r="AF518" s="141"/>
      <c r="AG518" s="141"/>
      <c r="AH518" s="142"/>
      <c r="AI518" s="66"/>
    </row>
    <row r="519" spans="21:35">
      <c r="U519" s="1">
        <f t="shared" si="44"/>
        <v>513</v>
      </c>
      <c r="V519" s="61">
        <f ca="1"/>
        <v>0</v>
      </c>
      <c r="W519" s="119">
        <f t="shared" ca="1" si="42"/>
        <v>0</v>
      </c>
      <c r="X519" s="119"/>
      <c r="Y519" s="119"/>
      <c r="Z519" s="119"/>
      <c r="AA519" s="119"/>
      <c r="AB519" s="119"/>
      <c r="AD519" s="1">
        <f t="shared" si="43"/>
        <v>514</v>
      </c>
      <c r="AF519" s="141"/>
      <c r="AG519" s="141"/>
      <c r="AH519" s="142"/>
      <c r="AI519" s="66"/>
    </row>
    <row r="520" spans="21:35">
      <c r="U520" s="1">
        <f t="shared" si="44"/>
        <v>514</v>
      </c>
      <c r="V520" s="61">
        <f ca="1"/>
        <v>0</v>
      </c>
      <c r="W520" s="119">
        <f t="shared" ref="W520:W583" ca="1" si="45">V520</f>
        <v>0</v>
      </c>
      <c r="X520" s="119"/>
      <c r="Y520" s="119"/>
      <c r="Z520" s="119"/>
      <c r="AA520" s="119"/>
      <c r="AB520" s="119"/>
      <c r="AD520" s="1">
        <f t="shared" si="43"/>
        <v>515</v>
      </c>
      <c r="AF520" s="141"/>
      <c r="AG520" s="141"/>
      <c r="AH520" s="142"/>
      <c r="AI520" s="66"/>
    </row>
    <row r="521" spans="21:35">
      <c r="U521" s="1">
        <f t="shared" si="44"/>
        <v>515</v>
      </c>
      <c r="V521" s="61">
        <f ca="1"/>
        <v>0</v>
      </c>
      <c r="W521" s="119">
        <f t="shared" ca="1" si="45"/>
        <v>0</v>
      </c>
      <c r="X521" s="119"/>
      <c r="Y521" s="119"/>
      <c r="Z521" s="119"/>
      <c r="AA521" s="119"/>
      <c r="AB521" s="119"/>
      <c r="AD521" s="1">
        <f t="shared" ref="AD521:AD584" si="46">AD520+1</f>
        <v>516</v>
      </c>
      <c r="AF521" s="141"/>
      <c r="AG521" s="141"/>
      <c r="AH521" s="142"/>
      <c r="AI521" s="66"/>
    </row>
    <row r="522" spans="21:35">
      <c r="U522" s="1">
        <f t="shared" si="44"/>
        <v>516</v>
      </c>
      <c r="V522" s="61">
        <f ca="1"/>
        <v>0</v>
      </c>
      <c r="W522" s="119">
        <f t="shared" ca="1" si="45"/>
        <v>0</v>
      </c>
      <c r="X522" s="119"/>
      <c r="Y522" s="119"/>
      <c r="Z522" s="119"/>
      <c r="AA522" s="119"/>
      <c r="AB522" s="119"/>
      <c r="AD522" s="1">
        <f t="shared" si="46"/>
        <v>517</v>
      </c>
      <c r="AF522" s="141"/>
      <c r="AG522" s="141"/>
      <c r="AH522" s="142"/>
      <c r="AI522" s="66"/>
    </row>
    <row r="523" spans="21:35">
      <c r="U523" s="1">
        <f t="shared" si="44"/>
        <v>517</v>
      </c>
      <c r="V523" s="61">
        <f ca="1"/>
        <v>0</v>
      </c>
      <c r="W523" s="119">
        <f t="shared" ca="1" si="45"/>
        <v>0</v>
      </c>
      <c r="X523" s="119"/>
      <c r="Y523" s="119"/>
      <c r="Z523" s="119"/>
      <c r="AA523" s="119"/>
      <c r="AB523" s="119"/>
      <c r="AD523" s="1">
        <f t="shared" si="46"/>
        <v>518</v>
      </c>
      <c r="AF523" s="141"/>
      <c r="AG523" s="141"/>
      <c r="AH523" s="142"/>
      <c r="AI523" s="66"/>
    </row>
    <row r="524" spans="21:35">
      <c r="U524" s="1">
        <f t="shared" si="44"/>
        <v>518</v>
      </c>
      <c r="V524" s="61">
        <f ca="1"/>
        <v>0</v>
      </c>
      <c r="W524" s="119">
        <f t="shared" ca="1" si="45"/>
        <v>0</v>
      </c>
      <c r="X524" s="119"/>
      <c r="Y524" s="119"/>
      <c r="Z524" s="119"/>
      <c r="AA524" s="119"/>
      <c r="AB524" s="119"/>
      <c r="AD524" s="1">
        <f t="shared" si="46"/>
        <v>519</v>
      </c>
      <c r="AF524" s="141"/>
      <c r="AG524" s="141"/>
      <c r="AH524" s="142"/>
      <c r="AI524" s="66"/>
    </row>
    <row r="525" spans="21:35">
      <c r="U525" s="1">
        <f t="shared" si="44"/>
        <v>519</v>
      </c>
      <c r="V525" s="61">
        <f ca="1"/>
        <v>0</v>
      </c>
      <c r="W525" s="119">
        <f t="shared" ca="1" si="45"/>
        <v>0</v>
      </c>
      <c r="X525" s="119"/>
      <c r="Y525" s="119"/>
      <c r="Z525" s="119"/>
      <c r="AA525" s="119"/>
      <c r="AB525" s="119"/>
      <c r="AD525" s="1">
        <f t="shared" si="46"/>
        <v>520</v>
      </c>
      <c r="AF525" s="141"/>
      <c r="AG525" s="141"/>
      <c r="AH525" s="142"/>
      <c r="AI525" s="66"/>
    </row>
    <row r="526" spans="21:35">
      <c r="U526" s="1">
        <f t="shared" si="44"/>
        <v>520</v>
      </c>
      <c r="V526" s="61">
        <f ca="1"/>
        <v>0</v>
      </c>
      <c r="W526" s="119">
        <f t="shared" ca="1" si="45"/>
        <v>0</v>
      </c>
      <c r="X526" s="119"/>
      <c r="Y526" s="119"/>
      <c r="Z526" s="119"/>
      <c r="AA526" s="119"/>
      <c r="AB526" s="119"/>
      <c r="AD526" s="1">
        <f t="shared" si="46"/>
        <v>521</v>
      </c>
      <c r="AF526" s="141"/>
      <c r="AG526" s="141"/>
      <c r="AH526" s="142"/>
      <c r="AI526" s="66"/>
    </row>
    <row r="527" spans="21:35">
      <c r="U527" s="1">
        <f t="shared" si="44"/>
        <v>521</v>
      </c>
      <c r="V527" s="61">
        <f ca="1"/>
        <v>0</v>
      </c>
      <c r="W527" s="119">
        <f t="shared" ca="1" si="45"/>
        <v>0</v>
      </c>
      <c r="X527" s="119"/>
      <c r="Y527" s="119"/>
      <c r="Z527" s="119"/>
      <c r="AA527" s="119"/>
      <c r="AB527" s="119"/>
      <c r="AD527" s="1">
        <f t="shared" si="46"/>
        <v>522</v>
      </c>
      <c r="AF527" s="141"/>
      <c r="AG527" s="141"/>
      <c r="AH527" s="142"/>
      <c r="AI527" s="66"/>
    </row>
    <row r="528" spans="21:35">
      <c r="U528" s="1">
        <f t="shared" si="44"/>
        <v>522</v>
      </c>
      <c r="V528" s="61">
        <f ca="1"/>
        <v>0</v>
      </c>
      <c r="W528" s="119">
        <f t="shared" ca="1" si="45"/>
        <v>0</v>
      </c>
      <c r="X528" s="119"/>
      <c r="Y528" s="119"/>
      <c r="Z528" s="119"/>
      <c r="AA528" s="119"/>
      <c r="AB528" s="119"/>
      <c r="AD528" s="1">
        <f t="shared" si="46"/>
        <v>523</v>
      </c>
      <c r="AF528" s="141"/>
      <c r="AG528" s="141"/>
      <c r="AH528" s="142"/>
      <c r="AI528" s="66"/>
    </row>
    <row r="529" spans="21:35">
      <c r="U529" s="1">
        <f t="shared" si="44"/>
        <v>523</v>
      </c>
      <c r="V529" s="61">
        <f ca="1"/>
        <v>0</v>
      </c>
      <c r="W529" s="119">
        <f t="shared" ca="1" si="45"/>
        <v>0</v>
      </c>
      <c r="X529" s="119"/>
      <c r="Y529" s="119"/>
      <c r="Z529" s="119"/>
      <c r="AA529" s="119"/>
      <c r="AB529" s="119"/>
      <c r="AD529" s="1">
        <f t="shared" si="46"/>
        <v>524</v>
      </c>
      <c r="AF529" s="141"/>
      <c r="AG529" s="141"/>
      <c r="AH529" s="142"/>
      <c r="AI529" s="66"/>
    </row>
    <row r="530" spans="21:35">
      <c r="U530" s="1">
        <f t="shared" si="44"/>
        <v>524</v>
      </c>
      <c r="V530" s="61">
        <f ca="1"/>
        <v>0</v>
      </c>
      <c r="W530" s="119">
        <f t="shared" ca="1" si="45"/>
        <v>0</v>
      </c>
      <c r="X530" s="119"/>
      <c r="Y530" s="119"/>
      <c r="Z530" s="119"/>
      <c r="AA530" s="119"/>
      <c r="AB530" s="119"/>
      <c r="AD530" s="1">
        <f t="shared" si="46"/>
        <v>525</v>
      </c>
      <c r="AF530" s="141"/>
      <c r="AG530" s="141"/>
      <c r="AH530" s="142"/>
      <c r="AI530" s="66"/>
    </row>
    <row r="531" spans="21:35">
      <c r="U531" s="1">
        <f t="shared" si="44"/>
        <v>525</v>
      </c>
      <c r="V531" s="61">
        <f ca="1"/>
        <v>0</v>
      </c>
      <c r="W531" s="119">
        <f t="shared" ca="1" si="45"/>
        <v>0</v>
      </c>
      <c r="X531" s="119"/>
      <c r="Y531" s="119"/>
      <c r="Z531" s="119"/>
      <c r="AA531" s="119"/>
      <c r="AB531" s="119"/>
      <c r="AD531" s="1">
        <f t="shared" si="46"/>
        <v>526</v>
      </c>
      <c r="AF531" s="141"/>
      <c r="AG531" s="141"/>
      <c r="AH531" s="142"/>
      <c r="AI531" s="66"/>
    </row>
    <row r="532" spans="21:35">
      <c r="U532" s="1">
        <f t="shared" si="44"/>
        <v>526</v>
      </c>
      <c r="V532" s="61">
        <f ca="1"/>
        <v>0</v>
      </c>
      <c r="W532" s="119">
        <f t="shared" ca="1" si="45"/>
        <v>0</v>
      </c>
      <c r="X532" s="119"/>
      <c r="Y532" s="119"/>
      <c r="Z532" s="119"/>
      <c r="AA532" s="119"/>
      <c r="AB532" s="119"/>
      <c r="AD532" s="1">
        <f t="shared" si="46"/>
        <v>527</v>
      </c>
      <c r="AF532" s="141"/>
      <c r="AG532" s="141"/>
      <c r="AH532" s="142"/>
      <c r="AI532" s="66"/>
    </row>
    <row r="533" spans="21:35">
      <c r="U533" s="1">
        <f t="shared" si="44"/>
        <v>527</v>
      </c>
      <c r="V533" s="61">
        <f ca="1"/>
        <v>0</v>
      </c>
      <c r="W533" s="119">
        <f t="shared" ca="1" si="45"/>
        <v>0</v>
      </c>
      <c r="X533" s="119"/>
      <c r="Y533" s="119"/>
      <c r="Z533" s="119"/>
      <c r="AA533" s="119"/>
      <c r="AB533" s="119"/>
      <c r="AD533" s="1">
        <f t="shared" si="46"/>
        <v>528</v>
      </c>
      <c r="AF533" s="141"/>
      <c r="AG533" s="141"/>
      <c r="AH533" s="142"/>
      <c r="AI533" s="66"/>
    </row>
    <row r="534" spans="21:35">
      <c r="U534" s="1">
        <f t="shared" si="44"/>
        <v>528</v>
      </c>
      <c r="V534" s="61">
        <f ca="1"/>
        <v>0</v>
      </c>
      <c r="W534" s="119">
        <f t="shared" ca="1" si="45"/>
        <v>0</v>
      </c>
      <c r="X534" s="119"/>
      <c r="Y534" s="119"/>
      <c r="Z534" s="119"/>
      <c r="AA534" s="119"/>
      <c r="AB534" s="119"/>
      <c r="AD534" s="1">
        <f t="shared" si="46"/>
        <v>529</v>
      </c>
      <c r="AF534" s="141"/>
      <c r="AG534" s="141"/>
      <c r="AH534" s="142"/>
      <c r="AI534" s="66"/>
    </row>
    <row r="535" spans="21:35">
      <c r="U535" s="1">
        <f t="shared" si="44"/>
        <v>529</v>
      </c>
      <c r="V535" s="61">
        <f ca="1"/>
        <v>0</v>
      </c>
      <c r="W535" s="119">
        <f t="shared" ca="1" si="45"/>
        <v>0</v>
      </c>
      <c r="X535" s="119"/>
      <c r="Y535" s="119"/>
      <c r="Z535" s="119"/>
      <c r="AA535" s="119"/>
      <c r="AB535" s="119"/>
      <c r="AD535" s="1">
        <f t="shared" si="46"/>
        <v>530</v>
      </c>
      <c r="AF535" s="141"/>
      <c r="AG535" s="141"/>
      <c r="AH535" s="142"/>
      <c r="AI535" s="66"/>
    </row>
    <row r="536" spans="21:35">
      <c r="U536" s="1">
        <f t="shared" si="44"/>
        <v>530</v>
      </c>
      <c r="V536" s="61">
        <f ca="1"/>
        <v>0</v>
      </c>
      <c r="W536" s="119">
        <f t="shared" ca="1" si="45"/>
        <v>0</v>
      </c>
      <c r="X536" s="119"/>
      <c r="Y536" s="119"/>
      <c r="Z536" s="119"/>
      <c r="AA536" s="119"/>
      <c r="AB536" s="119"/>
      <c r="AD536" s="1">
        <f t="shared" si="46"/>
        <v>531</v>
      </c>
      <c r="AF536" s="141"/>
      <c r="AG536" s="141"/>
      <c r="AH536" s="142"/>
      <c r="AI536" s="66"/>
    </row>
    <row r="537" spans="21:35">
      <c r="U537" s="1">
        <f t="shared" si="44"/>
        <v>531</v>
      </c>
      <c r="V537" s="61">
        <f ca="1"/>
        <v>0</v>
      </c>
      <c r="W537" s="119">
        <f t="shared" ca="1" si="45"/>
        <v>0</v>
      </c>
      <c r="X537" s="119"/>
      <c r="Y537" s="119"/>
      <c r="Z537" s="119"/>
      <c r="AA537" s="119"/>
      <c r="AB537" s="119"/>
      <c r="AD537" s="1">
        <f t="shared" si="46"/>
        <v>532</v>
      </c>
      <c r="AF537" s="141"/>
      <c r="AG537" s="141"/>
      <c r="AH537" s="142"/>
      <c r="AI537" s="66"/>
    </row>
    <row r="538" spans="21:35">
      <c r="U538" s="1">
        <f t="shared" si="44"/>
        <v>532</v>
      </c>
      <c r="V538" s="61">
        <f ca="1"/>
        <v>0</v>
      </c>
      <c r="W538" s="119">
        <f t="shared" ca="1" si="45"/>
        <v>0</v>
      </c>
      <c r="X538" s="119"/>
      <c r="Y538" s="119"/>
      <c r="Z538" s="119"/>
      <c r="AA538" s="119"/>
      <c r="AB538" s="119"/>
      <c r="AD538" s="1">
        <f t="shared" si="46"/>
        <v>533</v>
      </c>
      <c r="AF538" s="141"/>
      <c r="AG538" s="141"/>
      <c r="AH538" s="142"/>
      <c r="AI538" s="66"/>
    </row>
    <row r="539" spans="21:35">
      <c r="U539" s="1">
        <f t="shared" si="44"/>
        <v>533</v>
      </c>
      <c r="V539" s="61">
        <f ca="1"/>
        <v>0</v>
      </c>
      <c r="W539" s="119">
        <f t="shared" ca="1" si="45"/>
        <v>0</v>
      </c>
      <c r="X539" s="119"/>
      <c r="Y539" s="119"/>
      <c r="Z539" s="119"/>
      <c r="AA539" s="119"/>
      <c r="AB539" s="119"/>
      <c r="AD539" s="1">
        <f t="shared" si="46"/>
        <v>534</v>
      </c>
      <c r="AF539" s="141"/>
      <c r="AG539" s="141"/>
      <c r="AH539" s="142"/>
      <c r="AI539" s="66"/>
    </row>
    <row r="540" spans="21:35">
      <c r="U540" s="1">
        <f t="shared" si="44"/>
        <v>534</v>
      </c>
      <c r="V540" s="61">
        <f ca="1"/>
        <v>0</v>
      </c>
      <c r="W540" s="119">
        <f t="shared" ca="1" si="45"/>
        <v>0</v>
      </c>
      <c r="X540" s="119"/>
      <c r="Y540" s="119"/>
      <c r="Z540" s="119"/>
      <c r="AA540" s="119"/>
      <c r="AB540" s="119"/>
      <c r="AD540" s="1">
        <f t="shared" si="46"/>
        <v>535</v>
      </c>
      <c r="AF540" s="141"/>
      <c r="AG540" s="141"/>
      <c r="AH540" s="142"/>
      <c r="AI540" s="66"/>
    </row>
    <row r="541" spans="21:35">
      <c r="U541" s="1">
        <f t="shared" si="44"/>
        <v>535</v>
      </c>
      <c r="V541" s="61">
        <f ca="1"/>
        <v>0</v>
      </c>
      <c r="W541" s="119">
        <f t="shared" ca="1" si="45"/>
        <v>0</v>
      </c>
      <c r="X541" s="119"/>
      <c r="Y541" s="119"/>
      <c r="Z541" s="119"/>
      <c r="AA541" s="119"/>
      <c r="AB541" s="119"/>
      <c r="AD541" s="1">
        <f t="shared" si="46"/>
        <v>536</v>
      </c>
      <c r="AF541" s="141"/>
      <c r="AG541" s="141"/>
      <c r="AH541" s="142"/>
      <c r="AI541" s="66"/>
    </row>
    <row r="542" spans="21:35">
      <c r="U542" s="1">
        <f t="shared" si="44"/>
        <v>536</v>
      </c>
      <c r="V542" s="61">
        <f ca="1"/>
        <v>0</v>
      </c>
      <c r="W542" s="119">
        <f t="shared" ca="1" si="45"/>
        <v>0</v>
      </c>
      <c r="X542" s="119"/>
      <c r="Y542" s="119"/>
      <c r="Z542" s="119"/>
      <c r="AA542" s="119"/>
      <c r="AB542" s="119"/>
      <c r="AD542" s="1">
        <f t="shared" si="46"/>
        <v>537</v>
      </c>
      <c r="AF542" s="141"/>
      <c r="AG542" s="141"/>
      <c r="AH542" s="142"/>
      <c r="AI542" s="66"/>
    </row>
    <row r="543" spans="21:35">
      <c r="U543" s="1">
        <f t="shared" si="44"/>
        <v>537</v>
      </c>
      <c r="V543" s="61">
        <f ca="1"/>
        <v>0</v>
      </c>
      <c r="W543" s="119">
        <f t="shared" ca="1" si="45"/>
        <v>0</v>
      </c>
      <c r="X543" s="119"/>
      <c r="Y543" s="119"/>
      <c r="Z543" s="119"/>
      <c r="AA543" s="119"/>
      <c r="AB543" s="119"/>
      <c r="AD543" s="1">
        <f t="shared" si="46"/>
        <v>538</v>
      </c>
      <c r="AF543" s="141"/>
      <c r="AG543" s="141"/>
      <c r="AH543" s="142"/>
      <c r="AI543" s="66"/>
    </row>
    <row r="544" spans="21:35">
      <c r="U544" s="1">
        <f t="shared" si="44"/>
        <v>538</v>
      </c>
      <c r="V544" s="61">
        <f ca="1"/>
        <v>0</v>
      </c>
      <c r="W544" s="119">
        <f t="shared" ca="1" si="45"/>
        <v>0</v>
      </c>
      <c r="X544" s="119"/>
      <c r="Y544" s="119"/>
      <c r="Z544" s="119"/>
      <c r="AA544" s="119"/>
      <c r="AB544" s="119"/>
      <c r="AD544" s="1">
        <f t="shared" si="46"/>
        <v>539</v>
      </c>
      <c r="AF544" s="141"/>
      <c r="AG544" s="141"/>
      <c r="AH544" s="142"/>
      <c r="AI544" s="66"/>
    </row>
    <row r="545" spans="21:35">
      <c r="U545" s="1">
        <f t="shared" si="44"/>
        <v>539</v>
      </c>
      <c r="V545" s="61">
        <f ca="1"/>
        <v>0</v>
      </c>
      <c r="W545" s="119">
        <f t="shared" ca="1" si="45"/>
        <v>0</v>
      </c>
      <c r="X545" s="119"/>
      <c r="Y545" s="119"/>
      <c r="Z545" s="119"/>
      <c r="AA545" s="119"/>
      <c r="AB545" s="119"/>
      <c r="AD545" s="1">
        <f t="shared" si="46"/>
        <v>540</v>
      </c>
      <c r="AF545" s="141"/>
      <c r="AG545" s="141"/>
      <c r="AH545" s="142"/>
      <c r="AI545" s="66"/>
    </row>
    <row r="546" spans="21:35">
      <c r="U546" s="1">
        <f t="shared" si="44"/>
        <v>540</v>
      </c>
      <c r="V546" s="61">
        <f ca="1"/>
        <v>0</v>
      </c>
      <c r="W546" s="119">
        <f t="shared" ca="1" si="45"/>
        <v>0</v>
      </c>
      <c r="X546" s="119"/>
      <c r="Y546" s="119"/>
      <c r="Z546" s="119"/>
      <c r="AA546" s="119"/>
      <c r="AB546" s="119"/>
      <c r="AD546" s="1">
        <f t="shared" si="46"/>
        <v>541</v>
      </c>
      <c r="AF546" s="141"/>
      <c r="AG546" s="141"/>
      <c r="AH546" s="142"/>
      <c r="AI546" s="66"/>
    </row>
    <row r="547" spans="21:35">
      <c r="U547" s="1">
        <f t="shared" si="44"/>
        <v>541</v>
      </c>
      <c r="V547" s="61">
        <f ca="1"/>
        <v>0</v>
      </c>
      <c r="W547" s="119">
        <f t="shared" ca="1" si="45"/>
        <v>0</v>
      </c>
      <c r="X547" s="119"/>
      <c r="Y547" s="119"/>
      <c r="Z547" s="119"/>
      <c r="AA547" s="119"/>
      <c r="AB547" s="119"/>
      <c r="AD547" s="1">
        <f t="shared" si="46"/>
        <v>542</v>
      </c>
      <c r="AF547" s="141"/>
      <c r="AG547" s="141"/>
      <c r="AH547" s="142"/>
      <c r="AI547" s="66"/>
    </row>
    <row r="548" spans="21:35">
      <c r="U548" s="1">
        <f t="shared" si="44"/>
        <v>542</v>
      </c>
      <c r="V548" s="61">
        <f ca="1"/>
        <v>0</v>
      </c>
      <c r="W548" s="119">
        <f t="shared" ca="1" si="45"/>
        <v>0</v>
      </c>
      <c r="X548" s="119"/>
      <c r="Y548" s="119"/>
      <c r="Z548" s="119"/>
      <c r="AA548" s="119"/>
      <c r="AB548" s="119"/>
      <c r="AD548" s="1">
        <f t="shared" si="46"/>
        <v>543</v>
      </c>
      <c r="AF548" s="141"/>
      <c r="AG548" s="141"/>
      <c r="AH548" s="142"/>
      <c r="AI548" s="66"/>
    </row>
    <row r="549" spans="21:35">
      <c r="U549" s="1">
        <f t="shared" si="44"/>
        <v>543</v>
      </c>
      <c r="V549" s="61">
        <f ca="1"/>
        <v>0</v>
      </c>
      <c r="W549" s="119">
        <f t="shared" ca="1" si="45"/>
        <v>0</v>
      </c>
      <c r="X549" s="119"/>
      <c r="Y549" s="119"/>
      <c r="Z549" s="119"/>
      <c r="AA549" s="119"/>
      <c r="AB549" s="119"/>
      <c r="AD549" s="1">
        <f t="shared" si="46"/>
        <v>544</v>
      </c>
      <c r="AF549" s="141"/>
      <c r="AG549" s="141"/>
      <c r="AH549" s="142"/>
      <c r="AI549" s="66"/>
    </row>
    <row r="550" spans="21:35">
      <c r="U550" s="1">
        <f t="shared" si="44"/>
        <v>544</v>
      </c>
      <c r="V550" s="61">
        <f ca="1"/>
        <v>0</v>
      </c>
      <c r="W550" s="119">
        <f t="shared" ca="1" si="45"/>
        <v>0</v>
      </c>
      <c r="X550" s="119"/>
      <c r="Y550" s="119"/>
      <c r="Z550" s="119"/>
      <c r="AA550" s="119"/>
      <c r="AB550" s="119"/>
      <c r="AD550" s="1">
        <f t="shared" si="46"/>
        <v>545</v>
      </c>
      <c r="AF550" s="141"/>
      <c r="AG550" s="141"/>
      <c r="AH550" s="142"/>
      <c r="AI550" s="66"/>
    </row>
    <row r="551" spans="21:35">
      <c r="U551" s="1">
        <f t="shared" si="44"/>
        <v>545</v>
      </c>
      <c r="V551" s="61">
        <f ca="1"/>
        <v>0</v>
      </c>
      <c r="W551" s="119">
        <f t="shared" ca="1" si="45"/>
        <v>0</v>
      </c>
      <c r="X551" s="119"/>
      <c r="Y551" s="119"/>
      <c r="Z551" s="119"/>
      <c r="AA551" s="119"/>
      <c r="AB551" s="119"/>
      <c r="AD551" s="1">
        <f t="shared" si="46"/>
        <v>546</v>
      </c>
      <c r="AF551" s="141"/>
      <c r="AG551" s="141"/>
      <c r="AH551" s="142"/>
      <c r="AI551" s="66"/>
    </row>
    <row r="552" spans="21:35">
      <c r="U552" s="1">
        <f t="shared" si="44"/>
        <v>546</v>
      </c>
      <c r="V552" s="61">
        <f ca="1"/>
        <v>0</v>
      </c>
      <c r="W552" s="119">
        <f t="shared" ca="1" si="45"/>
        <v>0</v>
      </c>
      <c r="X552" s="119"/>
      <c r="Y552" s="119"/>
      <c r="Z552" s="119"/>
      <c r="AA552" s="119"/>
      <c r="AB552" s="119"/>
      <c r="AD552" s="1">
        <f t="shared" si="46"/>
        <v>547</v>
      </c>
      <c r="AF552" s="141"/>
      <c r="AG552" s="141"/>
      <c r="AH552" s="142"/>
      <c r="AI552" s="66"/>
    </row>
    <row r="553" spans="21:35">
      <c r="U553" s="1">
        <f t="shared" si="44"/>
        <v>547</v>
      </c>
      <c r="V553" s="61">
        <f ca="1"/>
        <v>0</v>
      </c>
      <c r="W553" s="119">
        <f t="shared" ca="1" si="45"/>
        <v>0</v>
      </c>
      <c r="X553" s="119"/>
      <c r="Y553" s="119"/>
      <c r="Z553" s="119"/>
      <c r="AA553" s="119"/>
      <c r="AB553" s="119"/>
      <c r="AD553" s="1">
        <f t="shared" si="46"/>
        <v>548</v>
      </c>
      <c r="AF553" s="141"/>
      <c r="AG553" s="141"/>
      <c r="AH553" s="142"/>
      <c r="AI553" s="66"/>
    </row>
    <row r="554" spans="21:35">
      <c r="U554" s="1">
        <f t="shared" ref="U554:U589" si="47">1+U553</f>
        <v>548</v>
      </c>
      <c r="V554" s="61">
        <f ca="1"/>
        <v>0</v>
      </c>
      <c r="W554" s="119">
        <f t="shared" ca="1" si="45"/>
        <v>0</v>
      </c>
      <c r="X554" s="119"/>
      <c r="Y554" s="119"/>
      <c r="Z554" s="119"/>
      <c r="AA554" s="119"/>
      <c r="AB554" s="119"/>
      <c r="AD554" s="1">
        <f t="shared" si="46"/>
        <v>549</v>
      </c>
      <c r="AF554" s="141"/>
      <c r="AG554" s="141"/>
      <c r="AH554" s="142"/>
      <c r="AI554" s="66"/>
    </row>
    <row r="555" spans="21:35">
      <c r="U555" s="1">
        <f t="shared" si="47"/>
        <v>549</v>
      </c>
      <c r="V555" s="61">
        <f ca="1"/>
        <v>0</v>
      </c>
      <c r="W555" s="119">
        <f t="shared" ca="1" si="45"/>
        <v>0</v>
      </c>
      <c r="X555" s="119"/>
      <c r="Y555" s="119"/>
      <c r="Z555" s="119"/>
      <c r="AA555" s="119"/>
      <c r="AB555" s="119"/>
      <c r="AD555" s="1">
        <f t="shared" si="46"/>
        <v>550</v>
      </c>
      <c r="AF555" s="141"/>
      <c r="AG555" s="141"/>
      <c r="AH555" s="142"/>
      <c r="AI555" s="66"/>
    </row>
    <row r="556" spans="21:35">
      <c r="U556" s="1">
        <f t="shared" si="47"/>
        <v>550</v>
      </c>
      <c r="V556" s="61">
        <f ca="1"/>
        <v>0</v>
      </c>
      <c r="W556" s="119">
        <f t="shared" ca="1" si="45"/>
        <v>0</v>
      </c>
      <c r="X556" s="119"/>
      <c r="Y556" s="119"/>
      <c r="Z556" s="119"/>
      <c r="AA556" s="119"/>
      <c r="AB556" s="119"/>
      <c r="AD556" s="1">
        <f t="shared" si="46"/>
        <v>551</v>
      </c>
      <c r="AF556" s="141"/>
      <c r="AG556" s="141"/>
      <c r="AH556" s="142"/>
      <c r="AI556" s="66"/>
    </row>
    <row r="557" spans="21:35">
      <c r="U557" s="1">
        <f t="shared" si="47"/>
        <v>551</v>
      </c>
      <c r="V557" s="61">
        <f ca="1"/>
        <v>0</v>
      </c>
      <c r="W557" s="119">
        <f t="shared" ca="1" si="45"/>
        <v>0</v>
      </c>
      <c r="X557" s="119"/>
      <c r="Y557" s="119"/>
      <c r="Z557" s="119"/>
      <c r="AA557" s="119"/>
      <c r="AB557" s="119"/>
      <c r="AD557" s="1">
        <f t="shared" si="46"/>
        <v>552</v>
      </c>
      <c r="AF557" s="141"/>
      <c r="AG557" s="141"/>
      <c r="AH557" s="142"/>
      <c r="AI557" s="66"/>
    </row>
    <row r="558" spans="21:35">
      <c r="U558" s="1">
        <f t="shared" si="47"/>
        <v>552</v>
      </c>
      <c r="V558" s="61">
        <f ca="1"/>
        <v>0</v>
      </c>
      <c r="W558" s="119">
        <f t="shared" ca="1" si="45"/>
        <v>0</v>
      </c>
      <c r="X558" s="119"/>
      <c r="Y558" s="119"/>
      <c r="Z558" s="119"/>
      <c r="AA558" s="119"/>
      <c r="AB558" s="119"/>
      <c r="AD558" s="1">
        <f t="shared" si="46"/>
        <v>553</v>
      </c>
      <c r="AF558" s="141"/>
      <c r="AG558" s="141"/>
      <c r="AH558" s="142"/>
      <c r="AI558" s="66"/>
    </row>
    <row r="559" spans="21:35">
      <c r="U559" s="1">
        <f t="shared" si="47"/>
        <v>553</v>
      </c>
      <c r="V559" s="61">
        <f ca="1"/>
        <v>0</v>
      </c>
      <c r="W559" s="119">
        <f t="shared" ca="1" si="45"/>
        <v>0</v>
      </c>
      <c r="X559" s="119"/>
      <c r="Y559" s="119"/>
      <c r="Z559" s="119"/>
      <c r="AA559" s="119"/>
      <c r="AB559" s="119"/>
      <c r="AD559" s="1">
        <f t="shared" si="46"/>
        <v>554</v>
      </c>
      <c r="AF559" s="141"/>
      <c r="AG559" s="141"/>
      <c r="AH559" s="142"/>
      <c r="AI559" s="66"/>
    </row>
    <row r="560" spans="21:35">
      <c r="U560" s="1">
        <f t="shared" si="47"/>
        <v>554</v>
      </c>
      <c r="V560" s="61">
        <f ca="1"/>
        <v>0</v>
      </c>
      <c r="W560" s="119">
        <f t="shared" ca="1" si="45"/>
        <v>0</v>
      </c>
      <c r="X560" s="119"/>
      <c r="Y560" s="119"/>
      <c r="Z560" s="119"/>
      <c r="AA560" s="119"/>
      <c r="AB560" s="119"/>
      <c r="AD560" s="1">
        <f t="shared" si="46"/>
        <v>555</v>
      </c>
      <c r="AF560" s="141"/>
      <c r="AG560" s="141"/>
      <c r="AH560" s="142"/>
      <c r="AI560" s="66"/>
    </row>
    <row r="561" spans="21:35">
      <c r="U561" s="1">
        <f t="shared" si="47"/>
        <v>555</v>
      </c>
      <c r="V561" s="61">
        <f ca="1"/>
        <v>0</v>
      </c>
      <c r="W561" s="119">
        <f t="shared" ca="1" si="45"/>
        <v>0</v>
      </c>
      <c r="X561" s="119"/>
      <c r="Y561" s="119"/>
      <c r="Z561" s="119"/>
      <c r="AA561" s="119"/>
      <c r="AB561" s="119"/>
      <c r="AD561" s="1">
        <f t="shared" si="46"/>
        <v>556</v>
      </c>
      <c r="AF561" s="141"/>
      <c r="AG561" s="141"/>
      <c r="AH561" s="142"/>
      <c r="AI561" s="66"/>
    </row>
    <row r="562" spans="21:35">
      <c r="U562" s="1">
        <f t="shared" si="47"/>
        <v>556</v>
      </c>
      <c r="V562" s="61">
        <f ca="1"/>
        <v>0</v>
      </c>
      <c r="W562" s="119">
        <f t="shared" ca="1" si="45"/>
        <v>0</v>
      </c>
      <c r="X562" s="119"/>
      <c r="Y562" s="119"/>
      <c r="Z562" s="119"/>
      <c r="AA562" s="119"/>
      <c r="AB562" s="119"/>
      <c r="AD562" s="1">
        <f t="shared" si="46"/>
        <v>557</v>
      </c>
      <c r="AF562" s="141"/>
      <c r="AG562" s="141"/>
      <c r="AH562" s="142"/>
      <c r="AI562" s="66"/>
    </row>
    <row r="563" spans="21:35">
      <c r="U563" s="1">
        <f t="shared" si="47"/>
        <v>557</v>
      </c>
      <c r="V563" s="61">
        <f ca="1"/>
        <v>0</v>
      </c>
      <c r="W563" s="119">
        <f t="shared" ca="1" si="45"/>
        <v>0</v>
      </c>
      <c r="X563" s="119"/>
      <c r="Y563" s="119"/>
      <c r="Z563" s="119"/>
      <c r="AA563" s="119"/>
      <c r="AB563" s="119"/>
      <c r="AD563" s="1">
        <f t="shared" si="46"/>
        <v>558</v>
      </c>
      <c r="AF563" s="141"/>
      <c r="AG563" s="141"/>
      <c r="AH563" s="142"/>
      <c r="AI563" s="66"/>
    </row>
    <row r="564" spans="21:35">
      <c r="U564" s="1">
        <f t="shared" si="47"/>
        <v>558</v>
      </c>
      <c r="V564" s="61">
        <f ca="1"/>
        <v>0</v>
      </c>
      <c r="W564" s="119">
        <f t="shared" ca="1" si="45"/>
        <v>0</v>
      </c>
      <c r="X564" s="119"/>
      <c r="Y564" s="119"/>
      <c r="Z564" s="119"/>
      <c r="AA564" s="119"/>
      <c r="AB564" s="119"/>
      <c r="AD564" s="1">
        <f t="shared" si="46"/>
        <v>559</v>
      </c>
      <c r="AF564" s="141"/>
      <c r="AG564" s="141"/>
      <c r="AH564" s="142"/>
      <c r="AI564" s="66"/>
    </row>
    <row r="565" spans="21:35">
      <c r="U565" s="1">
        <f t="shared" si="47"/>
        <v>559</v>
      </c>
      <c r="V565" s="61">
        <f ca="1"/>
        <v>0</v>
      </c>
      <c r="W565" s="119">
        <f t="shared" ca="1" si="45"/>
        <v>0</v>
      </c>
      <c r="X565" s="119"/>
      <c r="Y565" s="119"/>
      <c r="Z565" s="119"/>
      <c r="AA565" s="119"/>
      <c r="AB565" s="119"/>
      <c r="AD565" s="1">
        <f t="shared" si="46"/>
        <v>560</v>
      </c>
      <c r="AF565" s="141"/>
      <c r="AG565" s="141"/>
      <c r="AH565" s="142"/>
      <c r="AI565" s="66"/>
    </row>
    <row r="566" spans="21:35">
      <c r="U566" s="1">
        <f t="shared" si="47"/>
        <v>560</v>
      </c>
      <c r="V566" s="61">
        <f ca="1"/>
        <v>0</v>
      </c>
      <c r="W566" s="119">
        <f t="shared" ca="1" si="45"/>
        <v>0</v>
      </c>
      <c r="X566" s="119"/>
      <c r="Y566" s="119"/>
      <c r="Z566" s="119"/>
      <c r="AA566" s="119"/>
      <c r="AB566" s="119"/>
      <c r="AD566" s="1">
        <f t="shared" si="46"/>
        <v>561</v>
      </c>
      <c r="AF566" s="141"/>
      <c r="AG566" s="141"/>
      <c r="AH566" s="142"/>
      <c r="AI566" s="66"/>
    </row>
    <row r="567" spans="21:35">
      <c r="U567" s="1">
        <f t="shared" si="47"/>
        <v>561</v>
      </c>
      <c r="V567" s="61">
        <f ca="1"/>
        <v>0</v>
      </c>
      <c r="W567" s="119">
        <f t="shared" ca="1" si="45"/>
        <v>0</v>
      </c>
      <c r="X567" s="119"/>
      <c r="Y567" s="119"/>
      <c r="Z567" s="119"/>
      <c r="AA567" s="119"/>
      <c r="AB567" s="119"/>
      <c r="AD567" s="1">
        <f t="shared" si="46"/>
        <v>562</v>
      </c>
      <c r="AF567" s="141"/>
      <c r="AG567" s="141"/>
      <c r="AH567" s="142"/>
      <c r="AI567" s="66"/>
    </row>
    <row r="568" spans="21:35">
      <c r="U568" s="1">
        <f t="shared" si="47"/>
        <v>562</v>
      </c>
      <c r="V568" s="61">
        <f ca="1"/>
        <v>0</v>
      </c>
      <c r="W568" s="119">
        <f t="shared" ca="1" si="45"/>
        <v>0</v>
      </c>
      <c r="X568" s="119"/>
      <c r="Y568" s="119"/>
      <c r="Z568" s="119"/>
      <c r="AA568" s="119"/>
      <c r="AB568" s="119"/>
      <c r="AD568" s="1">
        <f t="shared" si="46"/>
        <v>563</v>
      </c>
      <c r="AF568" s="141"/>
      <c r="AG568" s="141"/>
      <c r="AH568" s="142"/>
      <c r="AI568" s="66"/>
    </row>
    <row r="569" spans="21:35">
      <c r="U569" s="1">
        <f t="shared" si="47"/>
        <v>563</v>
      </c>
      <c r="V569" s="61">
        <f ca="1"/>
        <v>0</v>
      </c>
      <c r="W569" s="119">
        <f t="shared" ca="1" si="45"/>
        <v>0</v>
      </c>
      <c r="X569" s="119"/>
      <c r="Y569" s="119"/>
      <c r="Z569" s="119"/>
      <c r="AA569" s="119"/>
      <c r="AB569" s="119"/>
      <c r="AD569" s="1">
        <f t="shared" si="46"/>
        <v>564</v>
      </c>
      <c r="AF569" s="141"/>
      <c r="AG569" s="141"/>
      <c r="AH569" s="142"/>
      <c r="AI569" s="66"/>
    </row>
    <row r="570" spans="21:35">
      <c r="U570" s="1">
        <f t="shared" si="47"/>
        <v>564</v>
      </c>
      <c r="V570" s="61">
        <f ca="1"/>
        <v>0</v>
      </c>
      <c r="W570" s="119">
        <f t="shared" ca="1" si="45"/>
        <v>0</v>
      </c>
      <c r="X570" s="119"/>
      <c r="Y570" s="119"/>
      <c r="Z570" s="119"/>
      <c r="AA570" s="119"/>
      <c r="AB570" s="119"/>
      <c r="AD570" s="1">
        <f t="shared" si="46"/>
        <v>565</v>
      </c>
      <c r="AF570" s="141"/>
      <c r="AG570" s="141"/>
      <c r="AH570" s="142"/>
      <c r="AI570" s="66"/>
    </row>
    <row r="571" spans="21:35">
      <c r="U571" s="1">
        <f t="shared" si="47"/>
        <v>565</v>
      </c>
      <c r="V571" s="61">
        <f ca="1"/>
        <v>0</v>
      </c>
      <c r="W571" s="119">
        <f t="shared" ca="1" si="45"/>
        <v>0</v>
      </c>
      <c r="X571" s="119"/>
      <c r="Y571" s="119"/>
      <c r="Z571" s="119"/>
      <c r="AA571" s="119"/>
      <c r="AB571" s="119"/>
      <c r="AD571" s="1">
        <f t="shared" si="46"/>
        <v>566</v>
      </c>
      <c r="AF571" s="141"/>
      <c r="AG571" s="141"/>
      <c r="AH571" s="142"/>
      <c r="AI571" s="66"/>
    </row>
    <row r="572" spans="21:35">
      <c r="U572" s="1">
        <f t="shared" si="47"/>
        <v>566</v>
      </c>
      <c r="V572" s="61">
        <f ca="1"/>
        <v>0</v>
      </c>
      <c r="W572" s="119">
        <f t="shared" ca="1" si="45"/>
        <v>0</v>
      </c>
      <c r="X572" s="119"/>
      <c r="Y572" s="119"/>
      <c r="Z572" s="119"/>
      <c r="AA572" s="119"/>
      <c r="AB572" s="119"/>
      <c r="AD572" s="1">
        <f t="shared" si="46"/>
        <v>567</v>
      </c>
      <c r="AF572" s="141"/>
      <c r="AG572" s="141"/>
      <c r="AH572" s="142"/>
      <c r="AI572" s="66"/>
    </row>
    <row r="573" spans="21:35">
      <c r="U573" s="1">
        <f t="shared" si="47"/>
        <v>567</v>
      </c>
      <c r="V573" s="61">
        <f ca="1"/>
        <v>0</v>
      </c>
      <c r="W573" s="119">
        <f t="shared" ca="1" si="45"/>
        <v>0</v>
      </c>
      <c r="X573" s="119"/>
      <c r="Y573" s="119"/>
      <c r="Z573" s="119"/>
      <c r="AA573" s="119"/>
      <c r="AB573" s="119"/>
      <c r="AD573" s="1">
        <f t="shared" si="46"/>
        <v>568</v>
      </c>
      <c r="AF573" s="141"/>
      <c r="AG573" s="141"/>
      <c r="AH573" s="142"/>
      <c r="AI573" s="66"/>
    </row>
    <row r="574" spans="21:35">
      <c r="U574" s="1">
        <f t="shared" si="47"/>
        <v>568</v>
      </c>
      <c r="V574" s="61">
        <f ca="1"/>
        <v>0</v>
      </c>
      <c r="W574" s="119">
        <f t="shared" ca="1" si="45"/>
        <v>0</v>
      </c>
      <c r="X574" s="119"/>
      <c r="Y574" s="119"/>
      <c r="Z574" s="119"/>
      <c r="AA574" s="119"/>
      <c r="AB574" s="119"/>
      <c r="AD574" s="1">
        <f t="shared" si="46"/>
        <v>569</v>
      </c>
      <c r="AF574" s="141"/>
      <c r="AG574" s="141"/>
      <c r="AH574" s="142"/>
      <c r="AI574" s="66"/>
    </row>
    <row r="575" spans="21:35">
      <c r="U575" s="1">
        <f t="shared" si="47"/>
        <v>569</v>
      </c>
      <c r="V575" s="61">
        <f ca="1"/>
        <v>0</v>
      </c>
      <c r="W575" s="119">
        <f t="shared" ca="1" si="45"/>
        <v>0</v>
      </c>
      <c r="X575" s="119"/>
      <c r="Y575" s="119"/>
      <c r="Z575" s="119"/>
      <c r="AA575" s="119"/>
      <c r="AB575" s="119"/>
      <c r="AD575" s="1">
        <f t="shared" si="46"/>
        <v>570</v>
      </c>
      <c r="AF575" s="141"/>
      <c r="AG575" s="141"/>
      <c r="AH575" s="142"/>
      <c r="AI575" s="66"/>
    </row>
    <row r="576" spans="21:35">
      <c r="U576" s="1">
        <f t="shared" si="47"/>
        <v>570</v>
      </c>
      <c r="V576" s="61">
        <f ca="1"/>
        <v>0</v>
      </c>
      <c r="W576" s="119">
        <f t="shared" ca="1" si="45"/>
        <v>0</v>
      </c>
      <c r="X576" s="119"/>
      <c r="Y576" s="119"/>
      <c r="Z576" s="119"/>
      <c r="AA576" s="119"/>
      <c r="AB576" s="119"/>
      <c r="AD576" s="1">
        <f t="shared" si="46"/>
        <v>571</v>
      </c>
      <c r="AF576" s="141"/>
      <c r="AG576" s="141"/>
      <c r="AH576" s="142"/>
      <c r="AI576" s="66"/>
    </row>
    <row r="577" spans="21:35">
      <c r="U577" s="1">
        <f t="shared" si="47"/>
        <v>571</v>
      </c>
      <c r="V577" s="61">
        <f ca="1"/>
        <v>0</v>
      </c>
      <c r="W577" s="119">
        <f t="shared" ca="1" si="45"/>
        <v>0</v>
      </c>
      <c r="X577" s="119"/>
      <c r="Y577" s="119"/>
      <c r="Z577" s="119"/>
      <c r="AA577" s="119"/>
      <c r="AB577" s="119"/>
      <c r="AD577" s="1">
        <f t="shared" si="46"/>
        <v>572</v>
      </c>
      <c r="AF577" s="141"/>
      <c r="AG577" s="141"/>
      <c r="AH577" s="142"/>
      <c r="AI577" s="66"/>
    </row>
    <row r="578" spans="21:35">
      <c r="U578" s="1">
        <f t="shared" si="47"/>
        <v>572</v>
      </c>
      <c r="V578" s="61">
        <f ca="1"/>
        <v>0</v>
      </c>
      <c r="W578" s="119">
        <f t="shared" ca="1" si="45"/>
        <v>0</v>
      </c>
      <c r="X578" s="119"/>
      <c r="Y578" s="119"/>
      <c r="Z578" s="119"/>
      <c r="AA578" s="119"/>
      <c r="AB578" s="119"/>
      <c r="AD578" s="1">
        <f t="shared" si="46"/>
        <v>573</v>
      </c>
      <c r="AF578" s="141"/>
      <c r="AG578" s="141"/>
      <c r="AH578" s="142"/>
      <c r="AI578" s="66"/>
    </row>
    <row r="579" spans="21:35">
      <c r="U579" s="1">
        <f t="shared" si="47"/>
        <v>573</v>
      </c>
      <c r="V579" s="61">
        <f ca="1"/>
        <v>0</v>
      </c>
      <c r="W579" s="119">
        <f t="shared" ca="1" si="45"/>
        <v>0</v>
      </c>
      <c r="X579" s="119"/>
      <c r="Y579" s="119"/>
      <c r="Z579" s="119"/>
      <c r="AA579" s="119"/>
      <c r="AB579" s="119"/>
      <c r="AD579" s="1">
        <f t="shared" si="46"/>
        <v>574</v>
      </c>
      <c r="AF579" s="141"/>
      <c r="AG579" s="141"/>
      <c r="AH579" s="142"/>
      <c r="AI579" s="66"/>
    </row>
    <row r="580" spans="21:35">
      <c r="U580" s="1">
        <f t="shared" si="47"/>
        <v>574</v>
      </c>
      <c r="V580" s="61">
        <f ca="1"/>
        <v>0</v>
      </c>
      <c r="W580" s="119">
        <f t="shared" ca="1" si="45"/>
        <v>0</v>
      </c>
      <c r="X580" s="119"/>
      <c r="Y580" s="119"/>
      <c r="Z580" s="119"/>
      <c r="AA580" s="119"/>
      <c r="AB580" s="119"/>
      <c r="AD580" s="1">
        <f t="shared" si="46"/>
        <v>575</v>
      </c>
      <c r="AF580" s="141"/>
      <c r="AG580" s="141"/>
      <c r="AH580" s="142"/>
      <c r="AI580" s="66"/>
    </row>
    <row r="581" spans="21:35">
      <c r="U581" s="1">
        <f t="shared" si="47"/>
        <v>575</v>
      </c>
      <c r="V581" s="61">
        <f ca="1"/>
        <v>0</v>
      </c>
      <c r="W581" s="119">
        <f t="shared" ca="1" si="45"/>
        <v>0</v>
      </c>
      <c r="X581" s="119"/>
      <c r="Y581" s="119"/>
      <c r="Z581" s="119"/>
      <c r="AA581" s="119"/>
      <c r="AB581" s="119"/>
      <c r="AD581" s="1">
        <f t="shared" si="46"/>
        <v>576</v>
      </c>
      <c r="AF581" s="141"/>
      <c r="AG581" s="141"/>
      <c r="AH581" s="142"/>
      <c r="AI581" s="66"/>
    </row>
    <row r="582" spans="21:35">
      <c r="U582" s="1">
        <f t="shared" si="47"/>
        <v>576</v>
      </c>
      <c r="V582" s="61">
        <f ca="1"/>
        <v>0</v>
      </c>
      <c r="W582" s="119">
        <f t="shared" ca="1" si="45"/>
        <v>0</v>
      </c>
      <c r="X582" s="119"/>
      <c r="Y582" s="119"/>
      <c r="Z582" s="119"/>
      <c r="AA582" s="119"/>
      <c r="AB582" s="119"/>
      <c r="AD582" s="1">
        <f t="shared" si="46"/>
        <v>577</v>
      </c>
      <c r="AF582" s="141"/>
      <c r="AG582" s="141"/>
      <c r="AH582" s="142"/>
      <c r="AI582" s="66"/>
    </row>
    <row r="583" spans="21:35">
      <c r="U583" s="1">
        <f t="shared" si="47"/>
        <v>577</v>
      </c>
      <c r="V583" s="61">
        <f ca="1"/>
        <v>0</v>
      </c>
      <c r="W583" s="119">
        <f t="shared" ca="1" si="45"/>
        <v>0</v>
      </c>
      <c r="X583" s="119"/>
      <c r="Y583" s="119"/>
      <c r="Z583" s="119"/>
      <c r="AA583" s="119"/>
      <c r="AB583" s="119"/>
      <c r="AD583" s="1">
        <f t="shared" si="46"/>
        <v>578</v>
      </c>
      <c r="AF583" s="141"/>
      <c r="AG583" s="141"/>
      <c r="AH583" s="142"/>
      <c r="AI583" s="66"/>
    </row>
    <row r="584" spans="21:35">
      <c r="U584" s="1">
        <f t="shared" si="47"/>
        <v>578</v>
      </c>
      <c r="V584" s="61">
        <f ca="1"/>
        <v>0</v>
      </c>
      <c r="W584" s="119">
        <f t="shared" ref="W584:W647" ca="1" si="48">V584</f>
        <v>0</v>
      </c>
      <c r="X584" s="119"/>
      <c r="Y584" s="119"/>
      <c r="Z584" s="119"/>
      <c r="AA584" s="119"/>
      <c r="AB584" s="119"/>
      <c r="AD584" s="1">
        <f t="shared" si="46"/>
        <v>579</v>
      </c>
      <c r="AF584" s="141"/>
      <c r="AG584" s="141"/>
      <c r="AH584" s="142"/>
      <c r="AI584" s="66"/>
    </row>
    <row r="585" spans="21:35">
      <c r="U585" s="1">
        <f t="shared" si="47"/>
        <v>579</v>
      </c>
      <c r="V585" s="61">
        <f ca="1"/>
        <v>0</v>
      </c>
      <c r="W585" s="119">
        <f t="shared" ca="1" si="48"/>
        <v>0</v>
      </c>
      <c r="X585" s="119"/>
      <c r="Y585" s="119"/>
      <c r="Z585" s="119"/>
      <c r="AA585" s="119"/>
      <c r="AB585" s="119"/>
      <c r="AD585" s="1">
        <f t="shared" ref="AD585:AD648" si="49">AD584+1</f>
        <v>580</v>
      </c>
      <c r="AF585" s="141"/>
      <c r="AG585" s="141"/>
      <c r="AH585" s="142"/>
      <c r="AI585" s="66"/>
    </row>
    <row r="586" spans="21:35">
      <c r="U586" s="1">
        <f t="shared" si="47"/>
        <v>580</v>
      </c>
      <c r="V586" s="61">
        <f ca="1"/>
        <v>0</v>
      </c>
      <c r="W586" s="119">
        <f t="shared" ca="1" si="48"/>
        <v>0</v>
      </c>
      <c r="X586" s="119"/>
      <c r="Y586" s="119"/>
      <c r="Z586" s="119"/>
      <c r="AA586" s="119"/>
      <c r="AB586" s="119"/>
      <c r="AD586" s="1">
        <f t="shared" si="49"/>
        <v>581</v>
      </c>
      <c r="AF586" s="141"/>
      <c r="AG586" s="141"/>
      <c r="AH586" s="142"/>
      <c r="AI586" s="66"/>
    </row>
    <row r="587" spans="21:35">
      <c r="U587" s="1">
        <f t="shared" si="47"/>
        <v>581</v>
      </c>
      <c r="V587" s="61">
        <f ca="1"/>
        <v>0</v>
      </c>
      <c r="W587" s="119">
        <f t="shared" ca="1" si="48"/>
        <v>0</v>
      </c>
      <c r="X587" s="119"/>
      <c r="Y587" s="119"/>
      <c r="Z587" s="119"/>
      <c r="AA587" s="119"/>
      <c r="AB587" s="119"/>
      <c r="AD587" s="1">
        <f t="shared" si="49"/>
        <v>582</v>
      </c>
      <c r="AF587" s="141"/>
      <c r="AG587" s="141"/>
      <c r="AH587" s="142"/>
      <c r="AI587" s="66"/>
    </row>
    <row r="588" spans="21:35">
      <c r="U588" s="1">
        <f t="shared" si="47"/>
        <v>582</v>
      </c>
      <c r="V588" s="61">
        <f ca="1"/>
        <v>0</v>
      </c>
      <c r="W588" s="119">
        <f t="shared" ca="1" si="48"/>
        <v>0</v>
      </c>
      <c r="X588" s="119"/>
      <c r="Y588" s="119"/>
      <c r="Z588" s="119"/>
      <c r="AA588" s="119"/>
      <c r="AB588" s="119"/>
      <c r="AD588" s="1">
        <f t="shared" si="49"/>
        <v>583</v>
      </c>
      <c r="AF588" s="141"/>
      <c r="AG588" s="141"/>
      <c r="AH588" s="142"/>
      <c r="AI588" s="66"/>
    </row>
    <row r="589" spans="21:35">
      <c r="U589" s="1">
        <f t="shared" si="47"/>
        <v>583</v>
      </c>
      <c r="V589" s="61">
        <f ca="1"/>
        <v>0</v>
      </c>
      <c r="W589" s="119">
        <f t="shared" ca="1" si="48"/>
        <v>0</v>
      </c>
      <c r="X589" s="119"/>
      <c r="Y589" s="119"/>
      <c r="Z589" s="119"/>
      <c r="AA589" s="119"/>
      <c r="AB589" s="119"/>
      <c r="AD589" s="1">
        <f t="shared" si="49"/>
        <v>584</v>
      </c>
      <c r="AF589" s="141"/>
      <c r="AG589" s="141"/>
      <c r="AH589" s="142"/>
      <c r="AI589" s="66"/>
    </row>
    <row r="590" spans="21:35">
      <c r="U590" s="1">
        <f>1+U589</f>
        <v>584</v>
      </c>
      <c r="V590" s="61">
        <f ca="1"/>
        <v>0</v>
      </c>
      <c r="W590" s="119">
        <f t="shared" ca="1" si="48"/>
        <v>0</v>
      </c>
      <c r="X590" s="119"/>
      <c r="Y590" s="119"/>
      <c r="Z590" s="119"/>
      <c r="AA590" s="119"/>
      <c r="AB590" s="119"/>
      <c r="AD590" s="1">
        <f t="shared" si="49"/>
        <v>585</v>
      </c>
      <c r="AF590" s="141"/>
      <c r="AG590" s="141"/>
      <c r="AH590" s="142"/>
      <c r="AI590" s="66"/>
    </row>
    <row r="591" spans="21:35">
      <c r="U591" s="1">
        <f t="shared" ref="U591:U610" si="50">1+U590</f>
        <v>585</v>
      </c>
      <c r="V591" s="61">
        <f ca="1"/>
        <v>0</v>
      </c>
      <c r="W591" s="119">
        <f t="shared" ca="1" si="48"/>
        <v>0</v>
      </c>
      <c r="X591" s="119"/>
      <c r="Y591" s="119"/>
      <c r="Z591" s="119"/>
      <c r="AA591" s="119"/>
      <c r="AB591" s="119"/>
      <c r="AD591" s="1">
        <f t="shared" si="49"/>
        <v>586</v>
      </c>
      <c r="AF591" s="141"/>
      <c r="AG591" s="141"/>
      <c r="AH591" s="142"/>
      <c r="AI591" s="66"/>
    </row>
    <row r="592" spans="21:35">
      <c r="U592" s="1">
        <f t="shared" si="50"/>
        <v>586</v>
      </c>
      <c r="V592" s="61">
        <f ca="1"/>
        <v>0</v>
      </c>
      <c r="W592" s="119">
        <f t="shared" ca="1" si="48"/>
        <v>0</v>
      </c>
      <c r="X592" s="119"/>
      <c r="Y592" s="119"/>
      <c r="Z592" s="119"/>
      <c r="AA592" s="119"/>
      <c r="AB592" s="119"/>
      <c r="AD592" s="1">
        <f t="shared" si="49"/>
        <v>587</v>
      </c>
      <c r="AF592" s="141"/>
      <c r="AG592" s="141"/>
      <c r="AH592" s="142"/>
      <c r="AI592" s="66"/>
    </row>
    <row r="593" spans="21:35">
      <c r="U593" s="1">
        <f t="shared" si="50"/>
        <v>587</v>
      </c>
      <c r="V593" s="61">
        <f ca="1"/>
        <v>0</v>
      </c>
      <c r="W593" s="119">
        <f t="shared" ca="1" si="48"/>
        <v>0</v>
      </c>
      <c r="X593" s="119"/>
      <c r="Y593" s="119"/>
      <c r="Z593" s="119"/>
      <c r="AA593" s="119"/>
      <c r="AB593" s="119"/>
      <c r="AD593" s="1">
        <f t="shared" si="49"/>
        <v>588</v>
      </c>
      <c r="AF593" s="141"/>
      <c r="AG593" s="141"/>
      <c r="AH593" s="142"/>
      <c r="AI593" s="66"/>
    </row>
    <row r="594" spans="21:35">
      <c r="U594" s="1">
        <f t="shared" si="50"/>
        <v>588</v>
      </c>
      <c r="V594" s="61">
        <f ca="1"/>
        <v>0</v>
      </c>
      <c r="W594" s="119">
        <f t="shared" ca="1" si="48"/>
        <v>0</v>
      </c>
      <c r="X594" s="119"/>
      <c r="Y594" s="119"/>
      <c r="Z594" s="119"/>
      <c r="AA594" s="119"/>
      <c r="AB594" s="119"/>
      <c r="AD594" s="1">
        <f t="shared" si="49"/>
        <v>589</v>
      </c>
      <c r="AF594" s="141"/>
      <c r="AG594" s="141"/>
      <c r="AH594" s="142"/>
      <c r="AI594" s="66"/>
    </row>
    <row r="595" spans="21:35">
      <c r="U595" s="1">
        <f t="shared" si="50"/>
        <v>589</v>
      </c>
      <c r="V595" s="61">
        <f ca="1"/>
        <v>0</v>
      </c>
      <c r="W595" s="119">
        <f t="shared" ca="1" si="48"/>
        <v>0</v>
      </c>
      <c r="X595" s="119"/>
      <c r="Y595" s="119"/>
      <c r="Z595" s="119"/>
      <c r="AA595" s="119"/>
      <c r="AB595" s="119"/>
      <c r="AD595" s="1">
        <f t="shared" si="49"/>
        <v>590</v>
      </c>
      <c r="AF595" s="141"/>
      <c r="AG595" s="141"/>
      <c r="AH595" s="142"/>
      <c r="AI595" s="66"/>
    </row>
    <row r="596" spans="21:35">
      <c r="U596" s="1">
        <f t="shared" si="50"/>
        <v>590</v>
      </c>
      <c r="V596" s="61">
        <f ca="1"/>
        <v>0</v>
      </c>
      <c r="W596" s="119">
        <f t="shared" ca="1" si="48"/>
        <v>0</v>
      </c>
      <c r="X596" s="119"/>
      <c r="Y596" s="119"/>
      <c r="Z596" s="119"/>
      <c r="AA596" s="119"/>
      <c r="AB596" s="119"/>
      <c r="AD596" s="1">
        <f t="shared" si="49"/>
        <v>591</v>
      </c>
      <c r="AF596" s="141"/>
      <c r="AG596" s="141"/>
      <c r="AH596" s="142"/>
      <c r="AI596" s="66"/>
    </row>
    <row r="597" spans="21:35">
      <c r="U597" s="1">
        <f t="shared" si="50"/>
        <v>591</v>
      </c>
      <c r="V597" s="61">
        <f ca="1"/>
        <v>0</v>
      </c>
      <c r="W597" s="119">
        <f t="shared" ca="1" si="48"/>
        <v>0</v>
      </c>
      <c r="X597" s="119"/>
      <c r="Y597" s="119"/>
      <c r="Z597" s="119"/>
      <c r="AA597" s="119"/>
      <c r="AB597" s="119"/>
      <c r="AD597" s="1">
        <f t="shared" si="49"/>
        <v>592</v>
      </c>
      <c r="AF597" s="141"/>
      <c r="AG597" s="141"/>
      <c r="AH597" s="142"/>
      <c r="AI597" s="66"/>
    </row>
    <row r="598" spans="21:35">
      <c r="U598" s="1">
        <f t="shared" si="50"/>
        <v>592</v>
      </c>
      <c r="V598" s="61">
        <f ca="1"/>
        <v>0</v>
      </c>
      <c r="W598" s="119">
        <f t="shared" ca="1" si="48"/>
        <v>0</v>
      </c>
      <c r="X598" s="119"/>
      <c r="Y598" s="119"/>
      <c r="Z598" s="119"/>
      <c r="AA598" s="119"/>
      <c r="AB598" s="119"/>
      <c r="AD598" s="1">
        <f t="shared" si="49"/>
        <v>593</v>
      </c>
      <c r="AF598" s="141"/>
      <c r="AG598" s="141"/>
      <c r="AH598" s="142"/>
      <c r="AI598" s="66"/>
    </row>
    <row r="599" spans="21:35">
      <c r="U599" s="1">
        <f t="shared" si="50"/>
        <v>593</v>
      </c>
      <c r="V599" s="61">
        <f ca="1"/>
        <v>0</v>
      </c>
      <c r="W599" s="119">
        <f t="shared" ca="1" si="48"/>
        <v>0</v>
      </c>
      <c r="X599" s="119"/>
      <c r="Y599" s="119"/>
      <c r="Z599" s="119"/>
      <c r="AA599" s="119"/>
      <c r="AB599" s="119"/>
      <c r="AD599" s="1">
        <f t="shared" si="49"/>
        <v>594</v>
      </c>
      <c r="AF599" s="141"/>
      <c r="AG599" s="141"/>
      <c r="AH599" s="142"/>
      <c r="AI599" s="66"/>
    </row>
    <row r="600" spans="21:35">
      <c r="U600" s="1">
        <f t="shared" si="50"/>
        <v>594</v>
      </c>
      <c r="V600" s="61">
        <f ca="1"/>
        <v>0</v>
      </c>
      <c r="W600" s="119">
        <f t="shared" ca="1" si="48"/>
        <v>0</v>
      </c>
      <c r="X600" s="119"/>
      <c r="Y600" s="119"/>
      <c r="Z600" s="119"/>
      <c r="AA600" s="119"/>
      <c r="AB600" s="119"/>
      <c r="AD600" s="1">
        <f t="shared" si="49"/>
        <v>595</v>
      </c>
      <c r="AF600" s="141"/>
      <c r="AG600" s="141"/>
      <c r="AH600" s="142"/>
      <c r="AI600" s="66"/>
    </row>
    <row r="601" spans="21:35">
      <c r="U601" s="1">
        <f t="shared" si="50"/>
        <v>595</v>
      </c>
      <c r="V601" s="61">
        <f ca="1"/>
        <v>0</v>
      </c>
      <c r="W601" s="119">
        <f t="shared" ca="1" si="48"/>
        <v>0</v>
      </c>
      <c r="X601" s="119"/>
      <c r="Y601" s="119"/>
      <c r="Z601" s="119"/>
      <c r="AA601" s="119"/>
      <c r="AB601" s="119"/>
      <c r="AD601" s="1">
        <f t="shared" si="49"/>
        <v>596</v>
      </c>
      <c r="AF601" s="141"/>
      <c r="AG601" s="141"/>
      <c r="AH601" s="142"/>
      <c r="AI601" s="66"/>
    </row>
    <row r="602" spans="21:35">
      <c r="U602" s="1">
        <f t="shared" si="50"/>
        <v>596</v>
      </c>
      <c r="V602" s="61">
        <f ca="1"/>
        <v>0</v>
      </c>
      <c r="W602" s="119">
        <f t="shared" ca="1" si="48"/>
        <v>0</v>
      </c>
      <c r="X602" s="119"/>
      <c r="Y602" s="119"/>
      <c r="Z602" s="119"/>
      <c r="AA602" s="119"/>
      <c r="AB602" s="119"/>
      <c r="AD602" s="1">
        <f t="shared" si="49"/>
        <v>597</v>
      </c>
      <c r="AF602" s="141"/>
      <c r="AG602" s="141"/>
      <c r="AH602" s="142"/>
      <c r="AI602" s="66"/>
    </row>
    <row r="603" spans="21:35">
      <c r="U603" s="1">
        <f t="shared" si="50"/>
        <v>597</v>
      </c>
      <c r="V603" s="61">
        <f ca="1"/>
        <v>0</v>
      </c>
      <c r="W603" s="119">
        <f t="shared" ca="1" si="48"/>
        <v>0</v>
      </c>
      <c r="X603" s="119"/>
      <c r="Y603" s="119"/>
      <c r="Z603" s="119"/>
      <c r="AA603" s="119"/>
      <c r="AB603" s="119"/>
      <c r="AD603" s="1">
        <f t="shared" si="49"/>
        <v>598</v>
      </c>
      <c r="AF603" s="141"/>
      <c r="AG603" s="141"/>
      <c r="AH603" s="142"/>
      <c r="AI603" s="66"/>
    </row>
    <row r="604" spans="21:35">
      <c r="U604" s="1">
        <f t="shared" si="50"/>
        <v>598</v>
      </c>
      <c r="V604" s="61">
        <f ca="1"/>
        <v>0</v>
      </c>
      <c r="W604" s="119">
        <f t="shared" ca="1" si="48"/>
        <v>0</v>
      </c>
      <c r="X604" s="119"/>
      <c r="Y604" s="119"/>
      <c r="Z604" s="119"/>
      <c r="AA604" s="119"/>
      <c r="AB604" s="119"/>
      <c r="AD604" s="1">
        <f t="shared" si="49"/>
        <v>599</v>
      </c>
      <c r="AF604" s="141"/>
      <c r="AG604" s="141"/>
      <c r="AH604" s="142"/>
      <c r="AI604" s="66"/>
    </row>
    <row r="605" spans="21:35">
      <c r="U605" s="1">
        <f t="shared" si="50"/>
        <v>599</v>
      </c>
      <c r="V605" s="61">
        <f ca="1"/>
        <v>0</v>
      </c>
      <c r="W605" s="119">
        <f t="shared" ca="1" si="48"/>
        <v>0</v>
      </c>
      <c r="X605" s="119"/>
      <c r="Y605" s="119"/>
      <c r="Z605" s="119"/>
      <c r="AA605" s="119"/>
      <c r="AB605" s="119"/>
      <c r="AD605" s="1">
        <f t="shared" si="49"/>
        <v>600</v>
      </c>
      <c r="AF605" s="141"/>
      <c r="AG605" s="141"/>
      <c r="AH605" s="142"/>
      <c r="AI605" s="66"/>
    </row>
    <row r="606" spans="21:35">
      <c r="U606" s="1">
        <f t="shared" si="50"/>
        <v>600</v>
      </c>
      <c r="V606" s="61">
        <f ca="1"/>
        <v>0</v>
      </c>
      <c r="W606" s="119">
        <f t="shared" ca="1" si="48"/>
        <v>0</v>
      </c>
      <c r="X606" s="119"/>
      <c r="Y606" s="119"/>
      <c r="Z606" s="119"/>
      <c r="AA606" s="119"/>
      <c r="AB606" s="119"/>
      <c r="AD606" s="1">
        <f t="shared" si="49"/>
        <v>601</v>
      </c>
      <c r="AF606" s="141"/>
      <c r="AG606" s="141"/>
      <c r="AH606" s="142"/>
      <c r="AI606" s="66"/>
    </row>
    <row r="607" spans="21:35">
      <c r="U607" s="1">
        <f t="shared" si="50"/>
        <v>601</v>
      </c>
      <c r="V607" s="61">
        <f ca="1"/>
        <v>0</v>
      </c>
      <c r="W607" s="119">
        <f t="shared" ca="1" si="48"/>
        <v>0</v>
      </c>
      <c r="X607" s="119"/>
      <c r="Y607" s="119"/>
      <c r="Z607" s="119"/>
      <c r="AA607" s="119"/>
      <c r="AB607" s="119"/>
      <c r="AD607" s="1">
        <f t="shared" si="49"/>
        <v>602</v>
      </c>
      <c r="AF607" s="141"/>
      <c r="AG607" s="141"/>
      <c r="AH607" s="142"/>
      <c r="AI607" s="66"/>
    </row>
    <row r="608" spans="21:35">
      <c r="U608" s="1">
        <f t="shared" si="50"/>
        <v>602</v>
      </c>
      <c r="V608" s="61">
        <f ca="1"/>
        <v>0</v>
      </c>
      <c r="W608" s="119">
        <f t="shared" ca="1" si="48"/>
        <v>0</v>
      </c>
      <c r="X608" s="119"/>
      <c r="Y608" s="119"/>
      <c r="Z608" s="119"/>
      <c r="AA608" s="119"/>
      <c r="AB608" s="119"/>
      <c r="AD608" s="1">
        <f t="shared" si="49"/>
        <v>603</v>
      </c>
      <c r="AF608" s="141"/>
      <c r="AG608" s="141"/>
      <c r="AH608" s="142"/>
      <c r="AI608" s="66"/>
    </row>
    <row r="609" spans="21:35">
      <c r="U609" s="1">
        <f t="shared" si="50"/>
        <v>603</v>
      </c>
      <c r="V609" s="61">
        <f ca="1"/>
        <v>0</v>
      </c>
      <c r="W609" s="119">
        <f t="shared" ca="1" si="48"/>
        <v>0</v>
      </c>
      <c r="X609" s="119"/>
      <c r="Y609" s="119"/>
      <c r="Z609" s="119"/>
      <c r="AA609" s="119"/>
      <c r="AB609" s="119"/>
      <c r="AD609" s="1">
        <f t="shared" si="49"/>
        <v>604</v>
      </c>
      <c r="AF609" s="141"/>
      <c r="AG609" s="141"/>
      <c r="AH609" s="142"/>
      <c r="AI609" s="66"/>
    </row>
    <row r="610" spans="21:35">
      <c r="U610" s="1">
        <f t="shared" si="50"/>
        <v>604</v>
      </c>
      <c r="V610" s="61">
        <f ca="1"/>
        <v>0</v>
      </c>
      <c r="W610" s="119">
        <f t="shared" ca="1" si="48"/>
        <v>0</v>
      </c>
      <c r="X610" s="119"/>
      <c r="Y610" s="119"/>
      <c r="Z610" s="119"/>
      <c r="AA610" s="119"/>
      <c r="AB610" s="119"/>
      <c r="AD610" s="1">
        <f t="shared" si="49"/>
        <v>605</v>
      </c>
      <c r="AF610" s="141"/>
      <c r="AG610" s="141"/>
      <c r="AH610" s="142"/>
      <c r="AI610" s="66"/>
    </row>
    <row r="611" spans="21:35">
      <c r="U611" s="1">
        <f>1+U610</f>
        <v>605</v>
      </c>
      <c r="V611" s="61">
        <f ca="1"/>
        <v>0</v>
      </c>
      <c r="W611" s="119">
        <f t="shared" ca="1" si="48"/>
        <v>0</v>
      </c>
      <c r="X611" s="119"/>
      <c r="Y611" s="119"/>
      <c r="Z611" s="119"/>
      <c r="AA611" s="119"/>
      <c r="AB611" s="119"/>
      <c r="AD611" s="1">
        <f t="shared" si="49"/>
        <v>606</v>
      </c>
      <c r="AF611" s="141"/>
      <c r="AG611" s="141"/>
      <c r="AH611" s="142"/>
      <c r="AI611" s="66"/>
    </row>
    <row r="612" spans="21:35">
      <c r="U612" s="1">
        <f t="shared" ref="U612:U675" si="51">1+U611</f>
        <v>606</v>
      </c>
      <c r="V612" s="61">
        <f ca="1"/>
        <v>0</v>
      </c>
      <c r="W612" s="119">
        <f t="shared" ca="1" si="48"/>
        <v>0</v>
      </c>
      <c r="X612" s="119"/>
      <c r="Y612" s="119"/>
      <c r="Z612" s="119"/>
      <c r="AA612" s="119"/>
      <c r="AB612" s="119"/>
      <c r="AD612" s="1">
        <f t="shared" si="49"/>
        <v>607</v>
      </c>
      <c r="AF612" s="141"/>
      <c r="AG612" s="141"/>
      <c r="AH612" s="142"/>
      <c r="AI612" s="66"/>
    </row>
    <row r="613" spans="21:35">
      <c r="U613" s="1">
        <f t="shared" si="51"/>
        <v>607</v>
      </c>
      <c r="V613" s="61">
        <f ca="1"/>
        <v>0</v>
      </c>
      <c r="W613" s="119">
        <f t="shared" ca="1" si="48"/>
        <v>0</v>
      </c>
      <c r="X613" s="119"/>
      <c r="Y613" s="119"/>
      <c r="Z613" s="119"/>
      <c r="AA613" s="119"/>
      <c r="AB613" s="119"/>
      <c r="AD613" s="1">
        <f t="shared" si="49"/>
        <v>608</v>
      </c>
      <c r="AF613" s="141"/>
      <c r="AG613" s="141"/>
      <c r="AH613" s="142"/>
      <c r="AI613" s="66"/>
    </row>
    <row r="614" spans="21:35">
      <c r="U614" s="1">
        <f t="shared" si="51"/>
        <v>608</v>
      </c>
      <c r="V614" s="61">
        <f ca="1"/>
        <v>0</v>
      </c>
      <c r="W614" s="119">
        <f t="shared" ca="1" si="48"/>
        <v>0</v>
      </c>
      <c r="X614" s="119"/>
      <c r="Y614" s="119"/>
      <c r="Z614" s="119"/>
      <c r="AA614" s="119"/>
      <c r="AB614" s="119"/>
      <c r="AD614" s="1">
        <f t="shared" si="49"/>
        <v>609</v>
      </c>
      <c r="AF614" s="141"/>
      <c r="AG614" s="141"/>
      <c r="AH614" s="142"/>
      <c r="AI614" s="66"/>
    </row>
    <row r="615" spans="21:35">
      <c r="U615" s="1">
        <f t="shared" si="51"/>
        <v>609</v>
      </c>
      <c r="V615" s="61">
        <f ca="1"/>
        <v>0</v>
      </c>
      <c r="W615" s="119">
        <f t="shared" ca="1" si="48"/>
        <v>0</v>
      </c>
      <c r="X615" s="119"/>
      <c r="Y615" s="119"/>
      <c r="Z615" s="119"/>
      <c r="AA615" s="119"/>
      <c r="AB615" s="119"/>
      <c r="AD615" s="1">
        <f t="shared" si="49"/>
        <v>610</v>
      </c>
      <c r="AF615" s="141"/>
      <c r="AG615" s="141"/>
      <c r="AH615" s="142"/>
      <c r="AI615" s="66"/>
    </row>
    <row r="616" spans="21:35">
      <c r="U616" s="1">
        <f t="shared" si="51"/>
        <v>610</v>
      </c>
      <c r="V616" s="61">
        <f ca="1"/>
        <v>0</v>
      </c>
      <c r="W616" s="119">
        <f t="shared" ca="1" si="48"/>
        <v>0</v>
      </c>
      <c r="X616" s="119"/>
      <c r="Y616" s="119"/>
      <c r="Z616" s="119"/>
      <c r="AA616" s="119"/>
      <c r="AB616" s="119"/>
      <c r="AD616" s="1">
        <f t="shared" si="49"/>
        <v>611</v>
      </c>
      <c r="AF616" s="141"/>
      <c r="AG616" s="141"/>
      <c r="AH616" s="142"/>
      <c r="AI616" s="66"/>
    </row>
    <row r="617" spans="21:35">
      <c r="U617" s="1">
        <f t="shared" si="51"/>
        <v>611</v>
      </c>
      <c r="V617" s="61">
        <f ca="1"/>
        <v>0</v>
      </c>
      <c r="W617" s="119">
        <f t="shared" ca="1" si="48"/>
        <v>0</v>
      </c>
      <c r="X617" s="119"/>
      <c r="Y617" s="119"/>
      <c r="Z617" s="119"/>
      <c r="AA617" s="119"/>
      <c r="AB617" s="119"/>
      <c r="AD617" s="1">
        <f t="shared" si="49"/>
        <v>612</v>
      </c>
      <c r="AF617" s="141"/>
      <c r="AG617" s="141"/>
      <c r="AH617" s="142"/>
      <c r="AI617" s="66"/>
    </row>
    <row r="618" spans="21:35">
      <c r="U618" s="1">
        <f t="shared" si="51"/>
        <v>612</v>
      </c>
      <c r="V618" s="61">
        <f ca="1"/>
        <v>0</v>
      </c>
      <c r="W618" s="119">
        <f t="shared" ca="1" si="48"/>
        <v>0</v>
      </c>
      <c r="X618" s="119"/>
      <c r="Y618" s="119"/>
      <c r="Z618" s="119"/>
      <c r="AA618" s="119"/>
      <c r="AB618" s="119"/>
      <c r="AD618" s="1">
        <f t="shared" si="49"/>
        <v>613</v>
      </c>
      <c r="AF618" s="141"/>
      <c r="AG618" s="141"/>
      <c r="AH618" s="142"/>
      <c r="AI618" s="66"/>
    </row>
    <row r="619" spans="21:35">
      <c r="U619" s="1">
        <f t="shared" si="51"/>
        <v>613</v>
      </c>
      <c r="V619" s="61">
        <f ca="1"/>
        <v>0</v>
      </c>
      <c r="W619" s="119">
        <f t="shared" ca="1" si="48"/>
        <v>0</v>
      </c>
      <c r="X619" s="119"/>
      <c r="Y619" s="119"/>
      <c r="Z619" s="119"/>
      <c r="AA619" s="119"/>
      <c r="AB619" s="119"/>
      <c r="AD619" s="1">
        <f t="shared" si="49"/>
        <v>614</v>
      </c>
      <c r="AF619" s="141"/>
      <c r="AG619" s="141"/>
      <c r="AH619" s="142"/>
      <c r="AI619" s="66"/>
    </row>
    <row r="620" spans="21:35">
      <c r="U620" s="1">
        <f t="shared" si="51"/>
        <v>614</v>
      </c>
      <c r="V620" s="61">
        <f ca="1"/>
        <v>0</v>
      </c>
      <c r="W620" s="119">
        <f t="shared" ca="1" si="48"/>
        <v>0</v>
      </c>
      <c r="X620" s="119"/>
      <c r="Y620" s="119"/>
      <c r="Z620" s="119"/>
      <c r="AA620" s="119"/>
      <c r="AB620" s="119"/>
      <c r="AD620" s="1">
        <f t="shared" si="49"/>
        <v>615</v>
      </c>
      <c r="AF620" s="141"/>
      <c r="AG620" s="141"/>
      <c r="AH620" s="142"/>
      <c r="AI620" s="66"/>
    </row>
    <row r="621" spans="21:35">
      <c r="U621" s="1">
        <f t="shared" si="51"/>
        <v>615</v>
      </c>
      <c r="V621" s="61">
        <f ca="1"/>
        <v>0</v>
      </c>
      <c r="W621" s="119">
        <f t="shared" ca="1" si="48"/>
        <v>0</v>
      </c>
      <c r="X621" s="119"/>
      <c r="Y621" s="119"/>
      <c r="Z621" s="119"/>
      <c r="AA621" s="119"/>
      <c r="AB621" s="119"/>
      <c r="AD621" s="1">
        <f t="shared" si="49"/>
        <v>616</v>
      </c>
      <c r="AF621" s="141"/>
      <c r="AG621" s="141"/>
      <c r="AH621" s="142"/>
      <c r="AI621" s="66"/>
    </row>
    <row r="622" spans="21:35">
      <c r="U622" s="1">
        <f t="shared" si="51"/>
        <v>616</v>
      </c>
      <c r="V622" s="61">
        <f ca="1"/>
        <v>0</v>
      </c>
      <c r="W622" s="119">
        <f t="shared" ca="1" si="48"/>
        <v>0</v>
      </c>
      <c r="X622" s="119"/>
      <c r="Y622" s="119"/>
      <c r="Z622" s="119"/>
      <c r="AA622" s="119"/>
      <c r="AB622" s="119"/>
      <c r="AD622" s="1">
        <f t="shared" si="49"/>
        <v>617</v>
      </c>
      <c r="AF622" s="141"/>
      <c r="AG622" s="141"/>
      <c r="AH622" s="142"/>
      <c r="AI622" s="66"/>
    </row>
    <row r="623" spans="21:35">
      <c r="U623" s="1">
        <f t="shared" si="51"/>
        <v>617</v>
      </c>
      <c r="V623" s="61">
        <f ca="1"/>
        <v>0</v>
      </c>
      <c r="W623" s="119">
        <f t="shared" ca="1" si="48"/>
        <v>0</v>
      </c>
      <c r="X623" s="119"/>
      <c r="Y623" s="119"/>
      <c r="Z623" s="119"/>
      <c r="AA623" s="119"/>
      <c r="AB623" s="119"/>
      <c r="AD623" s="1">
        <f t="shared" si="49"/>
        <v>618</v>
      </c>
      <c r="AF623" s="141"/>
      <c r="AG623" s="141"/>
      <c r="AH623" s="142"/>
      <c r="AI623" s="66"/>
    </row>
    <row r="624" spans="21:35">
      <c r="U624" s="1">
        <f t="shared" si="51"/>
        <v>618</v>
      </c>
      <c r="V624" s="61">
        <f ca="1"/>
        <v>0</v>
      </c>
      <c r="W624" s="119">
        <f t="shared" ca="1" si="48"/>
        <v>0</v>
      </c>
      <c r="X624" s="119"/>
      <c r="Y624" s="119"/>
      <c r="Z624" s="119"/>
      <c r="AA624" s="119"/>
      <c r="AB624" s="119"/>
      <c r="AD624" s="1">
        <f t="shared" si="49"/>
        <v>619</v>
      </c>
      <c r="AF624" s="141"/>
      <c r="AG624" s="141"/>
      <c r="AH624" s="142"/>
      <c r="AI624" s="66"/>
    </row>
    <row r="625" spans="21:35">
      <c r="U625" s="1">
        <f t="shared" si="51"/>
        <v>619</v>
      </c>
      <c r="V625" s="61">
        <f ca="1"/>
        <v>0</v>
      </c>
      <c r="W625" s="119">
        <f t="shared" ca="1" si="48"/>
        <v>0</v>
      </c>
      <c r="X625" s="119"/>
      <c r="Y625" s="119"/>
      <c r="Z625" s="119"/>
      <c r="AA625" s="119"/>
      <c r="AB625" s="119"/>
      <c r="AD625" s="1">
        <f t="shared" si="49"/>
        <v>620</v>
      </c>
      <c r="AF625" s="141"/>
      <c r="AG625" s="141"/>
      <c r="AH625" s="142"/>
      <c r="AI625" s="66"/>
    </row>
    <row r="626" spans="21:35">
      <c r="U626" s="1">
        <f t="shared" si="51"/>
        <v>620</v>
      </c>
      <c r="V626" s="61">
        <f ca="1"/>
        <v>0</v>
      </c>
      <c r="W626" s="119">
        <f t="shared" ca="1" si="48"/>
        <v>0</v>
      </c>
      <c r="X626" s="119"/>
      <c r="Y626" s="119"/>
      <c r="Z626" s="119"/>
      <c r="AA626" s="119"/>
      <c r="AB626" s="119"/>
      <c r="AD626" s="1">
        <f t="shared" si="49"/>
        <v>621</v>
      </c>
      <c r="AF626" s="141"/>
      <c r="AG626" s="141"/>
      <c r="AH626" s="142"/>
      <c r="AI626" s="66"/>
    </row>
    <row r="627" spans="21:35">
      <c r="U627" s="1">
        <f t="shared" si="51"/>
        <v>621</v>
      </c>
      <c r="V627" s="61">
        <f ca="1"/>
        <v>0</v>
      </c>
      <c r="W627" s="119">
        <f t="shared" ca="1" si="48"/>
        <v>0</v>
      </c>
      <c r="X627" s="119"/>
      <c r="Y627" s="119"/>
      <c r="Z627" s="119"/>
      <c r="AA627" s="119"/>
      <c r="AB627" s="119"/>
      <c r="AD627" s="1">
        <f t="shared" si="49"/>
        <v>622</v>
      </c>
      <c r="AF627" s="141"/>
      <c r="AG627" s="141"/>
      <c r="AH627" s="142"/>
      <c r="AI627" s="66"/>
    </row>
    <row r="628" spans="21:35">
      <c r="U628" s="1">
        <f t="shared" si="51"/>
        <v>622</v>
      </c>
      <c r="V628" s="61">
        <f ca="1"/>
        <v>0</v>
      </c>
      <c r="W628" s="119">
        <f t="shared" ca="1" si="48"/>
        <v>0</v>
      </c>
      <c r="X628" s="119"/>
      <c r="Y628" s="119"/>
      <c r="Z628" s="119"/>
      <c r="AA628" s="119"/>
      <c r="AB628" s="119"/>
      <c r="AD628" s="1">
        <f t="shared" si="49"/>
        <v>623</v>
      </c>
      <c r="AF628" s="141"/>
      <c r="AG628" s="141"/>
      <c r="AH628" s="142"/>
      <c r="AI628" s="66"/>
    </row>
    <row r="629" spans="21:35">
      <c r="U629" s="1">
        <f t="shared" si="51"/>
        <v>623</v>
      </c>
      <c r="V629" s="61">
        <f ca="1"/>
        <v>0</v>
      </c>
      <c r="W629" s="119">
        <f t="shared" ca="1" si="48"/>
        <v>0</v>
      </c>
      <c r="X629" s="119"/>
      <c r="Y629" s="119"/>
      <c r="Z629" s="119"/>
      <c r="AA629" s="119"/>
      <c r="AB629" s="119"/>
      <c r="AD629" s="1">
        <f t="shared" si="49"/>
        <v>624</v>
      </c>
      <c r="AF629" s="141"/>
      <c r="AG629" s="141"/>
      <c r="AH629" s="142"/>
      <c r="AI629" s="66"/>
    </row>
    <row r="630" spans="21:35">
      <c r="U630" s="1">
        <f t="shared" si="51"/>
        <v>624</v>
      </c>
      <c r="V630" s="61">
        <f ca="1"/>
        <v>0</v>
      </c>
      <c r="W630" s="119">
        <f t="shared" ca="1" si="48"/>
        <v>0</v>
      </c>
      <c r="X630" s="119"/>
      <c r="Y630" s="119"/>
      <c r="Z630" s="119"/>
      <c r="AA630" s="119"/>
      <c r="AB630" s="119"/>
      <c r="AD630" s="1">
        <f t="shared" si="49"/>
        <v>625</v>
      </c>
      <c r="AF630" s="141"/>
      <c r="AG630" s="141"/>
      <c r="AH630" s="142"/>
      <c r="AI630" s="66"/>
    </row>
    <row r="631" spans="21:35">
      <c r="U631" s="1">
        <f t="shared" si="51"/>
        <v>625</v>
      </c>
      <c r="V631" s="61">
        <f ca="1"/>
        <v>0</v>
      </c>
      <c r="W631" s="119">
        <f t="shared" ca="1" si="48"/>
        <v>0</v>
      </c>
      <c r="X631" s="119"/>
      <c r="Y631" s="119"/>
      <c r="Z631" s="119"/>
      <c r="AA631" s="119"/>
      <c r="AB631" s="119"/>
      <c r="AD631" s="1">
        <f t="shared" si="49"/>
        <v>626</v>
      </c>
      <c r="AF631" s="141"/>
      <c r="AG631" s="141"/>
      <c r="AH631" s="142"/>
      <c r="AI631" s="66"/>
    </row>
    <row r="632" spans="21:35">
      <c r="U632" s="1">
        <f t="shared" si="51"/>
        <v>626</v>
      </c>
      <c r="V632" s="61">
        <f ca="1"/>
        <v>0</v>
      </c>
      <c r="W632" s="119">
        <f t="shared" ca="1" si="48"/>
        <v>0</v>
      </c>
      <c r="X632" s="119"/>
      <c r="Y632" s="119"/>
      <c r="Z632" s="119"/>
      <c r="AA632" s="119"/>
      <c r="AB632" s="119"/>
      <c r="AD632" s="1">
        <f t="shared" si="49"/>
        <v>627</v>
      </c>
      <c r="AF632" s="141"/>
      <c r="AG632" s="141"/>
      <c r="AH632" s="142"/>
      <c r="AI632" s="66"/>
    </row>
    <row r="633" spans="21:35">
      <c r="U633" s="1">
        <f t="shared" si="51"/>
        <v>627</v>
      </c>
      <c r="V633" s="61">
        <f ca="1"/>
        <v>0</v>
      </c>
      <c r="W633" s="119">
        <f t="shared" ca="1" si="48"/>
        <v>0</v>
      </c>
      <c r="X633" s="119"/>
      <c r="Y633" s="119"/>
      <c r="Z633" s="119"/>
      <c r="AA633" s="119"/>
      <c r="AB633" s="119"/>
      <c r="AD633" s="1">
        <f t="shared" si="49"/>
        <v>628</v>
      </c>
      <c r="AF633" s="141"/>
      <c r="AG633" s="141"/>
      <c r="AH633" s="142"/>
      <c r="AI633" s="66"/>
    </row>
    <row r="634" spans="21:35">
      <c r="U634" s="1">
        <f t="shared" si="51"/>
        <v>628</v>
      </c>
      <c r="V634" s="61">
        <f ca="1"/>
        <v>0</v>
      </c>
      <c r="W634" s="119">
        <f t="shared" ca="1" si="48"/>
        <v>0</v>
      </c>
      <c r="X634" s="119"/>
      <c r="Y634" s="119"/>
      <c r="Z634" s="119"/>
      <c r="AA634" s="119"/>
      <c r="AB634" s="119"/>
      <c r="AD634" s="1">
        <f t="shared" si="49"/>
        <v>629</v>
      </c>
      <c r="AF634" s="141"/>
      <c r="AG634" s="141"/>
      <c r="AH634" s="142"/>
      <c r="AI634" s="66"/>
    </row>
    <row r="635" spans="21:35">
      <c r="U635" s="1">
        <f t="shared" si="51"/>
        <v>629</v>
      </c>
      <c r="V635" s="61">
        <f ca="1"/>
        <v>0</v>
      </c>
      <c r="W635" s="119">
        <f t="shared" ca="1" si="48"/>
        <v>0</v>
      </c>
      <c r="X635" s="119"/>
      <c r="Y635" s="119"/>
      <c r="Z635" s="119"/>
      <c r="AA635" s="119"/>
      <c r="AB635" s="119"/>
      <c r="AD635" s="1">
        <f t="shared" si="49"/>
        <v>630</v>
      </c>
      <c r="AF635" s="141"/>
      <c r="AG635" s="141"/>
      <c r="AH635" s="142"/>
      <c r="AI635" s="66"/>
    </row>
    <row r="636" spans="21:35">
      <c r="U636" s="1">
        <f t="shared" si="51"/>
        <v>630</v>
      </c>
      <c r="V636" s="61">
        <f ca="1"/>
        <v>0</v>
      </c>
      <c r="W636" s="119">
        <f t="shared" ca="1" si="48"/>
        <v>0</v>
      </c>
      <c r="X636" s="119"/>
      <c r="Y636" s="119"/>
      <c r="Z636" s="119"/>
      <c r="AA636" s="119"/>
      <c r="AB636" s="119"/>
      <c r="AD636" s="1">
        <f t="shared" si="49"/>
        <v>631</v>
      </c>
      <c r="AF636" s="141"/>
      <c r="AG636" s="141"/>
      <c r="AH636" s="142"/>
      <c r="AI636" s="66"/>
    </row>
    <row r="637" spans="21:35">
      <c r="U637" s="1">
        <f t="shared" si="51"/>
        <v>631</v>
      </c>
      <c r="V637" s="61">
        <f ca="1"/>
        <v>0</v>
      </c>
      <c r="W637" s="119">
        <f t="shared" ca="1" si="48"/>
        <v>0</v>
      </c>
      <c r="X637" s="119"/>
      <c r="Y637" s="119"/>
      <c r="Z637" s="119"/>
      <c r="AA637" s="119"/>
      <c r="AB637" s="119"/>
      <c r="AD637" s="1">
        <f t="shared" si="49"/>
        <v>632</v>
      </c>
      <c r="AF637" s="141"/>
      <c r="AG637" s="141"/>
      <c r="AH637" s="142"/>
      <c r="AI637" s="66"/>
    </row>
    <row r="638" spans="21:35">
      <c r="U638" s="1">
        <f t="shared" si="51"/>
        <v>632</v>
      </c>
      <c r="V638" s="61">
        <f ca="1"/>
        <v>0</v>
      </c>
      <c r="W638" s="119">
        <f t="shared" ca="1" si="48"/>
        <v>0</v>
      </c>
      <c r="X638" s="119"/>
      <c r="Y638" s="119"/>
      <c r="Z638" s="119"/>
      <c r="AA638" s="119"/>
      <c r="AB638" s="119"/>
      <c r="AD638" s="1">
        <f t="shared" si="49"/>
        <v>633</v>
      </c>
      <c r="AF638" s="141"/>
      <c r="AG638" s="141"/>
      <c r="AH638" s="142"/>
      <c r="AI638" s="66"/>
    </row>
    <row r="639" spans="21:35">
      <c r="U639" s="1">
        <f t="shared" si="51"/>
        <v>633</v>
      </c>
      <c r="V639" s="61">
        <f ca="1"/>
        <v>0</v>
      </c>
      <c r="W639" s="119">
        <f t="shared" ca="1" si="48"/>
        <v>0</v>
      </c>
      <c r="X639" s="119"/>
      <c r="Y639" s="119"/>
      <c r="Z639" s="119"/>
      <c r="AA639" s="119"/>
      <c r="AB639" s="119"/>
      <c r="AD639" s="1">
        <f t="shared" si="49"/>
        <v>634</v>
      </c>
      <c r="AF639" s="141"/>
      <c r="AG639" s="141"/>
      <c r="AH639" s="142"/>
      <c r="AI639" s="66"/>
    </row>
    <row r="640" spans="21:35">
      <c r="U640" s="1">
        <f t="shared" si="51"/>
        <v>634</v>
      </c>
      <c r="V640" s="61">
        <f ca="1"/>
        <v>0</v>
      </c>
      <c r="W640" s="119">
        <f t="shared" ca="1" si="48"/>
        <v>0</v>
      </c>
      <c r="X640" s="119"/>
      <c r="Y640" s="119"/>
      <c r="Z640" s="119"/>
      <c r="AA640" s="119"/>
      <c r="AB640" s="119"/>
      <c r="AD640" s="1">
        <f t="shared" si="49"/>
        <v>635</v>
      </c>
      <c r="AF640" s="141"/>
      <c r="AG640" s="141"/>
      <c r="AH640" s="142"/>
      <c r="AI640" s="66"/>
    </row>
    <row r="641" spans="21:35">
      <c r="U641" s="1">
        <f t="shared" si="51"/>
        <v>635</v>
      </c>
      <c r="V641" s="61">
        <f ca="1"/>
        <v>0</v>
      </c>
      <c r="W641" s="119">
        <f t="shared" ca="1" si="48"/>
        <v>0</v>
      </c>
      <c r="X641" s="119"/>
      <c r="Y641" s="119"/>
      <c r="Z641" s="119"/>
      <c r="AA641" s="119"/>
      <c r="AB641" s="119"/>
      <c r="AD641" s="1">
        <f t="shared" si="49"/>
        <v>636</v>
      </c>
      <c r="AF641" s="141"/>
      <c r="AG641" s="141"/>
      <c r="AH641" s="142"/>
      <c r="AI641" s="66"/>
    </row>
    <row r="642" spans="21:35">
      <c r="U642" s="1">
        <f t="shared" si="51"/>
        <v>636</v>
      </c>
      <c r="V642" s="61">
        <f ca="1"/>
        <v>0</v>
      </c>
      <c r="W642" s="119">
        <f t="shared" ca="1" si="48"/>
        <v>0</v>
      </c>
      <c r="X642" s="119"/>
      <c r="Y642" s="119"/>
      <c r="Z642" s="119"/>
      <c r="AA642" s="119"/>
      <c r="AB642" s="119"/>
      <c r="AD642" s="1">
        <f t="shared" si="49"/>
        <v>637</v>
      </c>
      <c r="AF642" s="141"/>
      <c r="AG642" s="141"/>
      <c r="AH642" s="142"/>
      <c r="AI642" s="66"/>
    </row>
    <row r="643" spans="21:35">
      <c r="U643" s="1">
        <f t="shared" si="51"/>
        <v>637</v>
      </c>
      <c r="V643" s="61">
        <f ca="1"/>
        <v>0</v>
      </c>
      <c r="W643" s="119">
        <f t="shared" ca="1" si="48"/>
        <v>0</v>
      </c>
      <c r="X643" s="119"/>
      <c r="Y643" s="119"/>
      <c r="Z643" s="119"/>
      <c r="AA643" s="119"/>
      <c r="AB643" s="119"/>
      <c r="AD643" s="1">
        <f t="shared" si="49"/>
        <v>638</v>
      </c>
      <c r="AF643" s="141"/>
      <c r="AG643" s="141"/>
      <c r="AH643" s="142"/>
      <c r="AI643" s="66"/>
    </row>
    <row r="644" spans="21:35">
      <c r="U644" s="1">
        <f t="shared" si="51"/>
        <v>638</v>
      </c>
      <c r="V644" s="61">
        <f ca="1"/>
        <v>0</v>
      </c>
      <c r="W644" s="119">
        <f t="shared" ca="1" si="48"/>
        <v>0</v>
      </c>
      <c r="X644" s="119"/>
      <c r="Y644" s="119"/>
      <c r="Z644" s="119"/>
      <c r="AA644" s="119"/>
      <c r="AB644" s="119"/>
      <c r="AD644" s="1">
        <f t="shared" si="49"/>
        <v>639</v>
      </c>
      <c r="AF644" s="141"/>
      <c r="AG644" s="141"/>
      <c r="AH644" s="142"/>
      <c r="AI644" s="66"/>
    </row>
    <row r="645" spans="21:35">
      <c r="U645" s="1">
        <f t="shared" si="51"/>
        <v>639</v>
      </c>
      <c r="V645" s="61">
        <f ca="1"/>
        <v>0</v>
      </c>
      <c r="W645" s="119">
        <f t="shared" ca="1" si="48"/>
        <v>0</v>
      </c>
      <c r="X645" s="119"/>
      <c r="Y645" s="119"/>
      <c r="Z645" s="119"/>
      <c r="AA645" s="119"/>
      <c r="AB645" s="119"/>
      <c r="AD645" s="1">
        <f t="shared" si="49"/>
        <v>640</v>
      </c>
      <c r="AF645" s="141"/>
      <c r="AG645" s="141"/>
      <c r="AH645" s="142"/>
      <c r="AI645" s="66"/>
    </row>
    <row r="646" spans="21:35">
      <c r="U646" s="1">
        <f t="shared" si="51"/>
        <v>640</v>
      </c>
      <c r="V646" s="61">
        <f ca="1"/>
        <v>0</v>
      </c>
      <c r="W646" s="119">
        <f t="shared" ca="1" si="48"/>
        <v>0</v>
      </c>
      <c r="X646" s="119"/>
      <c r="Y646" s="119"/>
      <c r="Z646" s="119"/>
      <c r="AA646" s="119"/>
      <c r="AB646" s="119"/>
      <c r="AD646" s="1">
        <f t="shared" si="49"/>
        <v>641</v>
      </c>
      <c r="AF646" s="141"/>
      <c r="AG646" s="141"/>
      <c r="AH646" s="142"/>
      <c r="AI646" s="66"/>
    </row>
    <row r="647" spans="21:35">
      <c r="U647" s="1">
        <f t="shared" si="51"/>
        <v>641</v>
      </c>
      <c r="V647" s="61">
        <f ca="1"/>
        <v>0</v>
      </c>
      <c r="W647" s="119">
        <f t="shared" ca="1" si="48"/>
        <v>0</v>
      </c>
      <c r="X647" s="119"/>
      <c r="Y647" s="119"/>
      <c r="Z647" s="119"/>
      <c r="AA647" s="119"/>
      <c r="AB647" s="119"/>
      <c r="AD647" s="1">
        <f t="shared" si="49"/>
        <v>642</v>
      </c>
      <c r="AF647" s="141"/>
      <c r="AG647" s="141"/>
      <c r="AH647" s="142"/>
      <c r="AI647" s="66"/>
    </row>
    <row r="648" spans="21:35">
      <c r="U648" s="1">
        <f t="shared" si="51"/>
        <v>642</v>
      </c>
      <c r="V648" s="61">
        <f ca="1"/>
        <v>0</v>
      </c>
      <c r="W648" s="119">
        <f t="shared" ref="W648:W711" ca="1" si="52">V648</f>
        <v>0</v>
      </c>
      <c r="X648" s="119"/>
      <c r="Y648" s="119"/>
      <c r="Z648" s="119"/>
      <c r="AA648" s="119"/>
      <c r="AB648" s="119"/>
      <c r="AD648" s="1">
        <f t="shared" si="49"/>
        <v>643</v>
      </c>
      <c r="AF648" s="141"/>
      <c r="AG648" s="141"/>
      <c r="AH648" s="142"/>
      <c r="AI648" s="66"/>
    </row>
    <row r="649" spans="21:35">
      <c r="U649" s="1">
        <f t="shared" si="51"/>
        <v>643</v>
      </c>
      <c r="V649" s="61">
        <f ca="1"/>
        <v>0</v>
      </c>
      <c r="W649" s="119">
        <f t="shared" ca="1" si="52"/>
        <v>0</v>
      </c>
      <c r="X649" s="119"/>
      <c r="Y649" s="119"/>
      <c r="Z649" s="119"/>
      <c r="AA649" s="119"/>
      <c r="AB649" s="119"/>
      <c r="AD649" s="1">
        <f t="shared" ref="AD649:AD712" si="53">AD648+1</f>
        <v>644</v>
      </c>
      <c r="AF649" s="141"/>
      <c r="AG649" s="141"/>
      <c r="AH649" s="142"/>
      <c r="AI649" s="66"/>
    </row>
    <row r="650" spans="21:35">
      <c r="U650" s="1">
        <f t="shared" si="51"/>
        <v>644</v>
      </c>
      <c r="V650" s="61">
        <f ca="1"/>
        <v>0</v>
      </c>
      <c r="W650" s="119">
        <f t="shared" ca="1" si="52"/>
        <v>0</v>
      </c>
      <c r="X650" s="119"/>
      <c r="Y650" s="119"/>
      <c r="Z650" s="119"/>
      <c r="AA650" s="119"/>
      <c r="AB650" s="119"/>
      <c r="AD650" s="1">
        <f t="shared" si="53"/>
        <v>645</v>
      </c>
      <c r="AF650" s="141"/>
      <c r="AG650" s="141"/>
      <c r="AH650" s="142"/>
      <c r="AI650" s="66"/>
    </row>
    <row r="651" spans="21:35">
      <c r="U651" s="1">
        <f t="shared" si="51"/>
        <v>645</v>
      </c>
      <c r="V651" s="61">
        <f ca="1"/>
        <v>0</v>
      </c>
      <c r="W651" s="119">
        <f t="shared" ca="1" si="52"/>
        <v>0</v>
      </c>
      <c r="X651" s="119"/>
      <c r="Y651" s="119"/>
      <c r="Z651" s="119"/>
      <c r="AA651" s="119"/>
      <c r="AB651" s="119"/>
      <c r="AD651" s="1">
        <f t="shared" si="53"/>
        <v>646</v>
      </c>
      <c r="AF651" s="141"/>
      <c r="AG651" s="141"/>
      <c r="AH651" s="142"/>
      <c r="AI651" s="66"/>
    </row>
    <row r="652" spans="21:35">
      <c r="U652" s="1">
        <f t="shared" si="51"/>
        <v>646</v>
      </c>
      <c r="V652" s="61">
        <f ca="1"/>
        <v>0</v>
      </c>
      <c r="W652" s="119">
        <f t="shared" ca="1" si="52"/>
        <v>0</v>
      </c>
      <c r="X652" s="119"/>
      <c r="Y652" s="119"/>
      <c r="Z652" s="119"/>
      <c r="AA652" s="119"/>
      <c r="AB652" s="119"/>
      <c r="AD652" s="1">
        <f t="shared" si="53"/>
        <v>647</v>
      </c>
      <c r="AF652" s="141"/>
      <c r="AG652" s="141"/>
      <c r="AH652" s="142"/>
      <c r="AI652" s="66"/>
    </row>
    <row r="653" spans="21:35">
      <c r="U653" s="1">
        <f t="shared" si="51"/>
        <v>647</v>
      </c>
      <c r="V653" s="61">
        <f ca="1"/>
        <v>0</v>
      </c>
      <c r="W653" s="119">
        <f t="shared" ca="1" si="52"/>
        <v>0</v>
      </c>
      <c r="X653" s="119"/>
      <c r="Y653" s="119"/>
      <c r="Z653" s="119"/>
      <c r="AA653" s="119"/>
      <c r="AB653" s="119"/>
      <c r="AD653" s="1">
        <f t="shared" si="53"/>
        <v>648</v>
      </c>
      <c r="AF653" s="141"/>
      <c r="AG653" s="141"/>
      <c r="AH653" s="142"/>
      <c r="AI653" s="66"/>
    </row>
    <row r="654" spans="21:35">
      <c r="U654" s="1">
        <f t="shared" si="51"/>
        <v>648</v>
      </c>
      <c r="V654" s="61">
        <f ca="1"/>
        <v>0</v>
      </c>
      <c r="W654" s="119">
        <f t="shared" ca="1" si="52"/>
        <v>0</v>
      </c>
      <c r="X654" s="119"/>
      <c r="Y654" s="119"/>
      <c r="Z654" s="119"/>
      <c r="AA654" s="119"/>
      <c r="AB654" s="119"/>
      <c r="AD654" s="1">
        <f t="shared" si="53"/>
        <v>649</v>
      </c>
      <c r="AF654" s="141"/>
      <c r="AG654" s="141"/>
      <c r="AH654" s="142"/>
      <c r="AI654" s="66"/>
    </row>
    <row r="655" spans="21:35">
      <c r="U655" s="1">
        <f t="shared" si="51"/>
        <v>649</v>
      </c>
      <c r="V655" s="61">
        <f ca="1"/>
        <v>0</v>
      </c>
      <c r="W655" s="119">
        <f t="shared" ca="1" si="52"/>
        <v>0</v>
      </c>
      <c r="X655" s="119"/>
      <c r="Y655" s="119"/>
      <c r="Z655" s="119"/>
      <c r="AA655" s="119"/>
      <c r="AB655" s="119"/>
      <c r="AD655" s="1">
        <f t="shared" si="53"/>
        <v>650</v>
      </c>
      <c r="AF655" s="141"/>
      <c r="AG655" s="141"/>
      <c r="AH655" s="142"/>
      <c r="AI655" s="66"/>
    </row>
    <row r="656" spans="21:35">
      <c r="U656" s="1">
        <f t="shared" si="51"/>
        <v>650</v>
      </c>
      <c r="V656" s="61">
        <f ca="1"/>
        <v>0</v>
      </c>
      <c r="W656" s="119">
        <f t="shared" ca="1" si="52"/>
        <v>0</v>
      </c>
      <c r="X656" s="119"/>
      <c r="Y656" s="119"/>
      <c r="Z656" s="119"/>
      <c r="AA656" s="119"/>
      <c r="AB656" s="119"/>
      <c r="AD656" s="1">
        <f t="shared" si="53"/>
        <v>651</v>
      </c>
      <c r="AF656" s="141"/>
      <c r="AG656" s="141"/>
      <c r="AH656" s="142"/>
      <c r="AI656" s="66"/>
    </row>
    <row r="657" spans="21:35">
      <c r="U657" s="1">
        <f t="shared" si="51"/>
        <v>651</v>
      </c>
      <c r="V657" s="61">
        <f ca="1"/>
        <v>0</v>
      </c>
      <c r="W657" s="119">
        <f t="shared" ca="1" si="52"/>
        <v>0</v>
      </c>
      <c r="X657" s="119"/>
      <c r="Y657" s="119"/>
      <c r="Z657" s="119"/>
      <c r="AA657" s="119"/>
      <c r="AB657" s="119"/>
      <c r="AD657" s="1">
        <f t="shared" si="53"/>
        <v>652</v>
      </c>
      <c r="AF657" s="141"/>
      <c r="AG657" s="141"/>
      <c r="AH657" s="142"/>
      <c r="AI657" s="66"/>
    </row>
    <row r="658" spans="21:35">
      <c r="U658" s="1">
        <f t="shared" si="51"/>
        <v>652</v>
      </c>
      <c r="V658" s="61">
        <f ca="1"/>
        <v>0</v>
      </c>
      <c r="W658" s="119">
        <f t="shared" ca="1" si="52"/>
        <v>0</v>
      </c>
      <c r="X658" s="119"/>
      <c r="Y658" s="119"/>
      <c r="Z658" s="119"/>
      <c r="AA658" s="119"/>
      <c r="AB658" s="119"/>
      <c r="AD658" s="1">
        <f t="shared" si="53"/>
        <v>653</v>
      </c>
      <c r="AF658" s="141"/>
      <c r="AG658" s="141"/>
      <c r="AH658" s="142"/>
      <c r="AI658" s="66"/>
    </row>
    <row r="659" spans="21:35">
      <c r="U659" s="1">
        <f t="shared" si="51"/>
        <v>653</v>
      </c>
      <c r="V659" s="61">
        <f ca="1"/>
        <v>0</v>
      </c>
      <c r="W659" s="119">
        <f t="shared" ca="1" si="52"/>
        <v>0</v>
      </c>
      <c r="X659" s="119"/>
      <c r="Y659" s="119"/>
      <c r="Z659" s="119"/>
      <c r="AA659" s="119"/>
      <c r="AB659" s="119"/>
      <c r="AD659" s="1">
        <f t="shared" si="53"/>
        <v>654</v>
      </c>
      <c r="AF659" s="141"/>
      <c r="AG659" s="141"/>
      <c r="AH659" s="142"/>
      <c r="AI659" s="66"/>
    </row>
    <row r="660" spans="21:35">
      <c r="U660" s="1">
        <f t="shared" si="51"/>
        <v>654</v>
      </c>
      <c r="V660" s="61">
        <f ca="1"/>
        <v>0</v>
      </c>
      <c r="W660" s="119">
        <f t="shared" ca="1" si="52"/>
        <v>0</v>
      </c>
      <c r="X660" s="119"/>
      <c r="Y660" s="119"/>
      <c r="Z660" s="119"/>
      <c r="AA660" s="119"/>
      <c r="AB660" s="119"/>
      <c r="AD660" s="1">
        <f t="shared" si="53"/>
        <v>655</v>
      </c>
      <c r="AF660" s="141"/>
      <c r="AG660" s="141"/>
      <c r="AH660" s="142"/>
      <c r="AI660" s="66"/>
    </row>
    <row r="661" spans="21:35">
      <c r="U661" s="1">
        <f t="shared" si="51"/>
        <v>655</v>
      </c>
      <c r="V661" s="61">
        <f ca="1"/>
        <v>0</v>
      </c>
      <c r="W661" s="119">
        <f t="shared" ca="1" si="52"/>
        <v>0</v>
      </c>
      <c r="X661" s="119"/>
      <c r="Y661" s="119"/>
      <c r="Z661" s="119"/>
      <c r="AA661" s="119"/>
      <c r="AB661" s="119"/>
      <c r="AD661" s="1">
        <f t="shared" si="53"/>
        <v>656</v>
      </c>
      <c r="AF661" s="141"/>
      <c r="AG661" s="141"/>
      <c r="AH661" s="142"/>
      <c r="AI661" s="66"/>
    </row>
    <row r="662" spans="21:35">
      <c r="U662" s="1">
        <f t="shared" si="51"/>
        <v>656</v>
      </c>
      <c r="V662" s="61">
        <f ca="1"/>
        <v>0</v>
      </c>
      <c r="W662" s="119">
        <f t="shared" ca="1" si="52"/>
        <v>0</v>
      </c>
      <c r="X662" s="119"/>
      <c r="Y662" s="119"/>
      <c r="Z662" s="119"/>
      <c r="AA662" s="119"/>
      <c r="AB662" s="119"/>
      <c r="AD662" s="1">
        <f t="shared" si="53"/>
        <v>657</v>
      </c>
      <c r="AF662" s="141"/>
      <c r="AG662" s="141"/>
      <c r="AH662" s="142"/>
      <c r="AI662" s="66"/>
    </row>
    <row r="663" spans="21:35">
      <c r="U663" s="1">
        <f t="shared" si="51"/>
        <v>657</v>
      </c>
      <c r="V663" s="61">
        <f ca="1"/>
        <v>0</v>
      </c>
      <c r="W663" s="119">
        <f t="shared" ca="1" si="52"/>
        <v>0</v>
      </c>
      <c r="X663" s="119"/>
      <c r="Y663" s="119"/>
      <c r="Z663" s="119"/>
      <c r="AA663" s="119"/>
      <c r="AB663" s="119"/>
      <c r="AD663" s="1">
        <f t="shared" si="53"/>
        <v>658</v>
      </c>
      <c r="AF663" s="141"/>
      <c r="AG663" s="141"/>
      <c r="AH663" s="142"/>
      <c r="AI663" s="66"/>
    </row>
    <row r="664" spans="21:35">
      <c r="U664" s="1">
        <f t="shared" si="51"/>
        <v>658</v>
      </c>
      <c r="V664" s="61">
        <f ca="1"/>
        <v>0</v>
      </c>
      <c r="W664" s="119">
        <f t="shared" ca="1" si="52"/>
        <v>0</v>
      </c>
      <c r="X664" s="119"/>
      <c r="Y664" s="119"/>
      <c r="Z664" s="119"/>
      <c r="AA664" s="119"/>
      <c r="AB664" s="119"/>
      <c r="AD664" s="1">
        <f t="shared" si="53"/>
        <v>659</v>
      </c>
      <c r="AF664" s="141"/>
      <c r="AG664" s="141"/>
      <c r="AH664" s="142"/>
      <c r="AI664" s="66"/>
    </row>
    <row r="665" spans="21:35">
      <c r="U665" s="1">
        <f t="shared" si="51"/>
        <v>659</v>
      </c>
      <c r="V665" s="61">
        <f ca="1"/>
        <v>0</v>
      </c>
      <c r="W665" s="119">
        <f t="shared" ca="1" si="52"/>
        <v>0</v>
      </c>
      <c r="X665" s="119"/>
      <c r="Y665" s="119"/>
      <c r="Z665" s="119"/>
      <c r="AA665" s="119"/>
      <c r="AB665" s="119"/>
      <c r="AD665" s="1">
        <f t="shared" si="53"/>
        <v>660</v>
      </c>
      <c r="AF665" s="141"/>
      <c r="AG665" s="141"/>
      <c r="AH665" s="142"/>
      <c r="AI665" s="66"/>
    </row>
    <row r="666" spans="21:35">
      <c r="U666" s="1">
        <f t="shared" si="51"/>
        <v>660</v>
      </c>
      <c r="V666" s="61">
        <f ca="1"/>
        <v>0</v>
      </c>
      <c r="W666" s="119">
        <f t="shared" ca="1" si="52"/>
        <v>0</v>
      </c>
      <c r="X666" s="119"/>
      <c r="Y666" s="119"/>
      <c r="Z666" s="119"/>
      <c r="AA666" s="119"/>
      <c r="AB666" s="119"/>
      <c r="AD666" s="1">
        <f t="shared" si="53"/>
        <v>661</v>
      </c>
      <c r="AF666" s="141"/>
      <c r="AG666" s="141"/>
      <c r="AH666" s="142"/>
      <c r="AI666" s="66"/>
    </row>
    <row r="667" spans="21:35">
      <c r="U667" s="1">
        <f t="shared" si="51"/>
        <v>661</v>
      </c>
      <c r="V667" s="61">
        <f ca="1"/>
        <v>0</v>
      </c>
      <c r="W667" s="119">
        <f t="shared" ca="1" si="52"/>
        <v>0</v>
      </c>
      <c r="X667" s="119"/>
      <c r="Y667" s="119"/>
      <c r="Z667" s="119"/>
      <c r="AA667" s="119"/>
      <c r="AB667" s="119"/>
      <c r="AD667" s="1">
        <f t="shared" si="53"/>
        <v>662</v>
      </c>
      <c r="AF667" s="141"/>
      <c r="AG667" s="141"/>
      <c r="AH667" s="142"/>
      <c r="AI667" s="66"/>
    </row>
    <row r="668" spans="21:35">
      <c r="U668" s="1">
        <f t="shared" si="51"/>
        <v>662</v>
      </c>
      <c r="V668" s="61">
        <f ca="1"/>
        <v>0</v>
      </c>
      <c r="W668" s="119">
        <f t="shared" ca="1" si="52"/>
        <v>0</v>
      </c>
      <c r="X668" s="119"/>
      <c r="Y668" s="119"/>
      <c r="Z668" s="119"/>
      <c r="AA668" s="119"/>
      <c r="AB668" s="119"/>
      <c r="AD668" s="1">
        <f t="shared" si="53"/>
        <v>663</v>
      </c>
      <c r="AF668" s="141"/>
      <c r="AG668" s="141"/>
      <c r="AH668" s="142"/>
      <c r="AI668" s="66"/>
    </row>
    <row r="669" spans="21:35">
      <c r="U669" s="1">
        <f t="shared" si="51"/>
        <v>663</v>
      </c>
      <c r="V669" s="61">
        <f ca="1"/>
        <v>0</v>
      </c>
      <c r="W669" s="119">
        <f t="shared" ca="1" si="52"/>
        <v>0</v>
      </c>
      <c r="X669" s="119"/>
      <c r="Y669" s="119"/>
      <c r="Z669" s="119"/>
      <c r="AA669" s="119"/>
      <c r="AB669" s="119"/>
      <c r="AD669" s="1">
        <f t="shared" si="53"/>
        <v>664</v>
      </c>
      <c r="AF669" s="141"/>
      <c r="AG669" s="141"/>
      <c r="AH669" s="142"/>
      <c r="AI669" s="66"/>
    </row>
    <row r="670" spans="21:35">
      <c r="U670" s="1">
        <f t="shared" si="51"/>
        <v>664</v>
      </c>
      <c r="V670" s="61">
        <f ca="1"/>
        <v>0</v>
      </c>
      <c r="W670" s="119">
        <f t="shared" ca="1" si="52"/>
        <v>0</v>
      </c>
      <c r="X670" s="119"/>
      <c r="Y670" s="119"/>
      <c r="Z670" s="119"/>
      <c r="AA670" s="119"/>
      <c r="AB670" s="119"/>
      <c r="AD670" s="1">
        <f t="shared" si="53"/>
        <v>665</v>
      </c>
      <c r="AF670" s="141"/>
      <c r="AG670" s="141"/>
      <c r="AH670" s="142"/>
      <c r="AI670" s="66"/>
    </row>
    <row r="671" spans="21:35">
      <c r="U671" s="1">
        <f t="shared" si="51"/>
        <v>665</v>
      </c>
      <c r="V671" s="61">
        <f ca="1"/>
        <v>0</v>
      </c>
      <c r="W671" s="119">
        <f t="shared" ca="1" si="52"/>
        <v>0</v>
      </c>
      <c r="X671" s="119"/>
      <c r="Y671" s="119"/>
      <c r="Z671" s="119"/>
      <c r="AA671" s="119"/>
      <c r="AB671" s="119"/>
      <c r="AD671" s="1">
        <f t="shared" si="53"/>
        <v>666</v>
      </c>
      <c r="AF671" s="141"/>
      <c r="AG671" s="141"/>
      <c r="AH671" s="142"/>
      <c r="AI671" s="66"/>
    </row>
    <row r="672" spans="21:35">
      <c r="U672" s="1">
        <f t="shared" si="51"/>
        <v>666</v>
      </c>
      <c r="V672" s="61">
        <f ca="1"/>
        <v>0</v>
      </c>
      <c r="W672" s="119">
        <f t="shared" ca="1" si="52"/>
        <v>0</v>
      </c>
      <c r="X672" s="119"/>
      <c r="Y672" s="119"/>
      <c r="Z672" s="119"/>
      <c r="AA672" s="119"/>
      <c r="AB672" s="119"/>
      <c r="AD672" s="1">
        <f t="shared" si="53"/>
        <v>667</v>
      </c>
      <c r="AF672" s="141"/>
      <c r="AG672" s="141"/>
      <c r="AH672" s="142"/>
      <c r="AI672" s="66"/>
    </row>
    <row r="673" spans="21:35">
      <c r="U673" s="1">
        <f t="shared" si="51"/>
        <v>667</v>
      </c>
      <c r="V673" s="61">
        <f ca="1"/>
        <v>0</v>
      </c>
      <c r="W673" s="119">
        <f t="shared" ca="1" si="52"/>
        <v>0</v>
      </c>
      <c r="X673" s="119"/>
      <c r="Y673" s="119"/>
      <c r="Z673" s="119"/>
      <c r="AA673" s="119"/>
      <c r="AB673" s="119"/>
      <c r="AD673" s="1">
        <f t="shared" si="53"/>
        <v>668</v>
      </c>
      <c r="AF673" s="141"/>
      <c r="AG673" s="141"/>
      <c r="AH673" s="142"/>
      <c r="AI673" s="66"/>
    </row>
    <row r="674" spans="21:35">
      <c r="U674" s="1">
        <f t="shared" si="51"/>
        <v>668</v>
      </c>
      <c r="V674" s="61">
        <f ca="1"/>
        <v>0</v>
      </c>
      <c r="W674" s="119">
        <f t="shared" ca="1" si="52"/>
        <v>0</v>
      </c>
      <c r="X674" s="119"/>
      <c r="Y674" s="119"/>
      <c r="Z674" s="119"/>
      <c r="AA674" s="119"/>
      <c r="AB674" s="119"/>
      <c r="AD674" s="1">
        <f t="shared" si="53"/>
        <v>669</v>
      </c>
      <c r="AF674" s="141"/>
      <c r="AG674" s="141"/>
      <c r="AH674" s="142"/>
      <c r="AI674" s="66"/>
    </row>
    <row r="675" spans="21:35">
      <c r="U675" s="1">
        <f t="shared" si="51"/>
        <v>669</v>
      </c>
      <c r="V675" s="61">
        <f ca="1"/>
        <v>0</v>
      </c>
      <c r="W675" s="119">
        <f t="shared" ca="1" si="52"/>
        <v>0</v>
      </c>
      <c r="X675" s="119"/>
      <c r="Y675" s="119"/>
      <c r="Z675" s="119"/>
      <c r="AA675" s="119"/>
      <c r="AB675" s="119"/>
      <c r="AD675" s="1">
        <f t="shared" si="53"/>
        <v>670</v>
      </c>
      <c r="AF675" s="141"/>
      <c r="AG675" s="141"/>
      <c r="AH675" s="142"/>
      <c r="AI675" s="66"/>
    </row>
    <row r="676" spans="21:35">
      <c r="U676" s="1">
        <f t="shared" ref="U676:U690" si="54">1+U675</f>
        <v>670</v>
      </c>
      <c r="V676" s="61">
        <f ca="1"/>
        <v>0</v>
      </c>
      <c r="W676" s="119">
        <f t="shared" ca="1" si="52"/>
        <v>0</v>
      </c>
      <c r="X676" s="119"/>
      <c r="Y676" s="119"/>
      <c r="Z676" s="119"/>
      <c r="AA676" s="119"/>
      <c r="AB676" s="119"/>
      <c r="AD676" s="1">
        <f t="shared" si="53"/>
        <v>671</v>
      </c>
      <c r="AF676" s="141"/>
      <c r="AG676" s="141"/>
      <c r="AH676" s="142"/>
      <c r="AI676" s="66"/>
    </row>
    <row r="677" spans="21:35">
      <c r="U677" s="1">
        <f t="shared" si="54"/>
        <v>671</v>
      </c>
      <c r="V677" s="61">
        <f ca="1"/>
        <v>0</v>
      </c>
      <c r="W677" s="119">
        <f t="shared" ca="1" si="52"/>
        <v>0</v>
      </c>
      <c r="X677" s="119"/>
      <c r="Y677" s="119"/>
      <c r="Z677" s="119"/>
      <c r="AA677" s="119"/>
      <c r="AB677" s="119"/>
      <c r="AD677" s="1">
        <f t="shared" si="53"/>
        <v>672</v>
      </c>
      <c r="AF677" s="141"/>
      <c r="AG677" s="141"/>
      <c r="AH677" s="142"/>
      <c r="AI677" s="66"/>
    </row>
    <row r="678" spans="21:35">
      <c r="U678" s="1">
        <f t="shared" si="54"/>
        <v>672</v>
      </c>
      <c r="V678" s="61">
        <f ca="1"/>
        <v>0</v>
      </c>
      <c r="W678" s="119">
        <f t="shared" ca="1" si="52"/>
        <v>0</v>
      </c>
      <c r="X678" s="119"/>
      <c r="Y678" s="119"/>
      <c r="Z678" s="119"/>
      <c r="AA678" s="119"/>
      <c r="AB678" s="119"/>
      <c r="AD678" s="1">
        <f t="shared" si="53"/>
        <v>673</v>
      </c>
      <c r="AF678" s="141"/>
      <c r="AG678" s="141"/>
      <c r="AH678" s="142"/>
      <c r="AI678" s="66"/>
    </row>
    <row r="679" spans="21:35">
      <c r="U679" s="1">
        <f t="shared" si="54"/>
        <v>673</v>
      </c>
      <c r="V679" s="61">
        <f ca="1"/>
        <v>0</v>
      </c>
      <c r="W679" s="119">
        <f t="shared" ca="1" si="52"/>
        <v>0</v>
      </c>
      <c r="X679" s="119"/>
      <c r="Y679" s="119"/>
      <c r="Z679" s="119"/>
      <c r="AA679" s="119"/>
      <c r="AB679" s="119"/>
      <c r="AD679" s="1">
        <f t="shared" si="53"/>
        <v>674</v>
      </c>
      <c r="AF679" s="141"/>
      <c r="AG679" s="141"/>
      <c r="AH679" s="142"/>
      <c r="AI679" s="66"/>
    </row>
    <row r="680" spans="21:35">
      <c r="U680" s="1">
        <f t="shared" si="54"/>
        <v>674</v>
      </c>
      <c r="V680" s="61">
        <f ca="1"/>
        <v>0</v>
      </c>
      <c r="W680" s="119">
        <f t="shared" ca="1" si="52"/>
        <v>0</v>
      </c>
      <c r="X680" s="119"/>
      <c r="Y680" s="119"/>
      <c r="Z680" s="119"/>
      <c r="AA680" s="119"/>
      <c r="AB680" s="119"/>
      <c r="AD680" s="1">
        <f t="shared" si="53"/>
        <v>675</v>
      </c>
      <c r="AF680" s="141"/>
      <c r="AG680" s="141"/>
      <c r="AH680" s="142"/>
      <c r="AI680" s="66"/>
    </row>
    <row r="681" spans="21:35">
      <c r="U681" s="1">
        <f t="shared" si="54"/>
        <v>675</v>
      </c>
      <c r="V681" s="61">
        <f ca="1"/>
        <v>0</v>
      </c>
      <c r="W681" s="119">
        <f t="shared" ca="1" si="52"/>
        <v>0</v>
      </c>
      <c r="X681" s="119"/>
      <c r="Y681" s="119"/>
      <c r="Z681" s="119"/>
      <c r="AA681" s="119"/>
      <c r="AB681" s="119"/>
      <c r="AD681" s="1">
        <f t="shared" si="53"/>
        <v>676</v>
      </c>
      <c r="AF681" s="141"/>
      <c r="AG681" s="141"/>
      <c r="AH681" s="142"/>
      <c r="AI681" s="66"/>
    </row>
    <row r="682" spans="21:35">
      <c r="U682" s="1">
        <f t="shared" si="54"/>
        <v>676</v>
      </c>
      <c r="V682" s="61">
        <f ca="1"/>
        <v>0</v>
      </c>
      <c r="W682" s="119">
        <f t="shared" ca="1" si="52"/>
        <v>0</v>
      </c>
      <c r="X682" s="119"/>
      <c r="Y682" s="119"/>
      <c r="Z682" s="119"/>
      <c r="AA682" s="119"/>
      <c r="AB682" s="119"/>
      <c r="AD682" s="1">
        <f t="shared" si="53"/>
        <v>677</v>
      </c>
      <c r="AF682" s="141"/>
      <c r="AG682" s="141"/>
      <c r="AH682" s="142"/>
      <c r="AI682" s="66"/>
    </row>
    <row r="683" spans="21:35">
      <c r="U683" s="1">
        <f t="shared" si="54"/>
        <v>677</v>
      </c>
      <c r="V683" s="61">
        <f ca="1"/>
        <v>0</v>
      </c>
      <c r="W683" s="119">
        <f t="shared" ca="1" si="52"/>
        <v>0</v>
      </c>
      <c r="X683" s="119"/>
      <c r="Y683" s="119"/>
      <c r="Z683" s="119"/>
      <c r="AA683" s="119"/>
      <c r="AB683" s="119"/>
      <c r="AD683" s="1">
        <f t="shared" si="53"/>
        <v>678</v>
      </c>
      <c r="AF683" s="141"/>
      <c r="AG683" s="141"/>
      <c r="AH683" s="142"/>
      <c r="AI683" s="66"/>
    </row>
    <row r="684" spans="21:35">
      <c r="U684" s="1">
        <f t="shared" si="54"/>
        <v>678</v>
      </c>
      <c r="V684" s="61">
        <f ca="1"/>
        <v>0</v>
      </c>
      <c r="W684" s="119">
        <f t="shared" ca="1" si="52"/>
        <v>0</v>
      </c>
      <c r="X684" s="119"/>
      <c r="Y684" s="119"/>
      <c r="Z684" s="119"/>
      <c r="AA684" s="119"/>
      <c r="AB684" s="119"/>
      <c r="AD684" s="1">
        <f t="shared" si="53"/>
        <v>679</v>
      </c>
      <c r="AF684" s="141"/>
      <c r="AG684" s="141"/>
      <c r="AH684" s="142"/>
      <c r="AI684" s="66"/>
    </row>
    <row r="685" spans="21:35">
      <c r="U685" s="1">
        <f t="shared" si="54"/>
        <v>679</v>
      </c>
      <c r="V685" s="61">
        <f ca="1"/>
        <v>0</v>
      </c>
      <c r="W685" s="119">
        <f t="shared" ca="1" si="52"/>
        <v>0</v>
      </c>
      <c r="X685" s="119"/>
      <c r="Y685" s="119"/>
      <c r="Z685" s="119"/>
      <c r="AA685" s="119"/>
      <c r="AB685" s="119"/>
      <c r="AD685" s="1">
        <f t="shared" si="53"/>
        <v>680</v>
      </c>
      <c r="AF685" s="141"/>
      <c r="AG685" s="141"/>
      <c r="AH685" s="142"/>
      <c r="AI685" s="66"/>
    </row>
    <row r="686" spans="21:35">
      <c r="U686" s="1">
        <f t="shared" si="54"/>
        <v>680</v>
      </c>
      <c r="V686" s="61">
        <f ca="1"/>
        <v>0</v>
      </c>
      <c r="W686" s="119">
        <f t="shared" ca="1" si="52"/>
        <v>0</v>
      </c>
      <c r="X686" s="119"/>
      <c r="Y686" s="119"/>
      <c r="Z686" s="119"/>
      <c r="AA686" s="119"/>
      <c r="AB686" s="119"/>
      <c r="AD686" s="1">
        <f t="shared" si="53"/>
        <v>681</v>
      </c>
      <c r="AF686" s="141"/>
      <c r="AG686" s="141"/>
      <c r="AH686" s="142"/>
      <c r="AI686" s="66"/>
    </row>
    <row r="687" spans="21:35">
      <c r="U687" s="1">
        <f t="shared" si="54"/>
        <v>681</v>
      </c>
      <c r="V687" s="61">
        <f ca="1"/>
        <v>0</v>
      </c>
      <c r="W687" s="119">
        <f t="shared" ca="1" si="52"/>
        <v>0</v>
      </c>
      <c r="X687" s="119"/>
      <c r="Y687" s="119"/>
      <c r="Z687" s="119"/>
      <c r="AA687" s="119"/>
      <c r="AB687" s="119"/>
      <c r="AD687" s="1">
        <f t="shared" si="53"/>
        <v>682</v>
      </c>
      <c r="AF687" s="141"/>
      <c r="AG687" s="141"/>
      <c r="AH687" s="142"/>
      <c r="AI687" s="66"/>
    </row>
    <row r="688" spans="21:35">
      <c r="U688" s="1">
        <f t="shared" si="54"/>
        <v>682</v>
      </c>
      <c r="V688" s="61">
        <f ca="1"/>
        <v>0</v>
      </c>
      <c r="W688" s="119">
        <f t="shared" ca="1" si="52"/>
        <v>0</v>
      </c>
      <c r="X688" s="119"/>
      <c r="Y688" s="119"/>
      <c r="Z688" s="119"/>
      <c r="AA688" s="119"/>
      <c r="AB688" s="119"/>
      <c r="AD688" s="1">
        <f t="shared" si="53"/>
        <v>683</v>
      </c>
      <c r="AF688" s="141"/>
      <c r="AG688" s="141"/>
      <c r="AH688" s="142"/>
      <c r="AI688" s="66"/>
    </row>
    <row r="689" spans="21:35">
      <c r="U689" s="1">
        <f t="shared" si="54"/>
        <v>683</v>
      </c>
      <c r="V689" s="61">
        <f ca="1"/>
        <v>0</v>
      </c>
      <c r="W689" s="119">
        <f t="shared" ca="1" si="52"/>
        <v>0</v>
      </c>
      <c r="X689" s="119"/>
      <c r="Y689" s="119"/>
      <c r="Z689" s="119"/>
      <c r="AA689" s="119"/>
      <c r="AB689" s="119"/>
      <c r="AD689" s="1">
        <f t="shared" si="53"/>
        <v>684</v>
      </c>
      <c r="AF689" s="141"/>
      <c r="AG689" s="141"/>
      <c r="AH689" s="142"/>
      <c r="AI689" s="66"/>
    </row>
    <row r="690" spans="21:35">
      <c r="U690" s="1">
        <f t="shared" si="54"/>
        <v>684</v>
      </c>
      <c r="V690" s="61">
        <f ca="1"/>
        <v>0</v>
      </c>
      <c r="W690" s="119">
        <f t="shared" ca="1" si="52"/>
        <v>0</v>
      </c>
      <c r="X690" s="119"/>
      <c r="Y690" s="119"/>
      <c r="Z690" s="119"/>
      <c r="AA690" s="119"/>
      <c r="AB690" s="119"/>
      <c r="AD690" s="1">
        <f t="shared" si="53"/>
        <v>685</v>
      </c>
      <c r="AF690" s="141"/>
      <c r="AG690" s="141"/>
      <c r="AH690" s="142"/>
      <c r="AI690" s="66"/>
    </row>
    <row r="691" spans="21:35">
      <c r="U691" s="1">
        <f>1+U690</f>
        <v>685</v>
      </c>
      <c r="V691" s="61">
        <f ca="1"/>
        <v>0</v>
      </c>
      <c r="W691" s="119">
        <f t="shared" ca="1" si="52"/>
        <v>0</v>
      </c>
      <c r="X691" s="119"/>
      <c r="Y691" s="119"/>
      <c r="Z691" s="119"/>
      <c r="AA691" s="119"/>
      <c r="AB691" s="119"/>
      <c r="AD691" s="1">
        <f t="shared" si="53"/>
        <v>686</v>
      </c>
      <c r="AF691" s="141"/>
      <c r="AG691" s="141"/>
      <c r="AH691" s="142"/>
      <c r="AI691" s="66"/>
    </row>
    <row r="692" spans="21:35">
      <c r="U692" s="1">
        <f t="shared" ref="U692:U726" si="55">1+U691</f>
        <v>686</v>
      </c>
      <c r="V692" s="61">
        <f ca="1"/>
        <v>0</v>
      </c>
      <c r="W692" s="119">
        <f t="shared" ca="1" si="52"/>
        <v>0</v>
      </c>
      <c r="X692" s="119"/>
      <c r="Y692" s="119"/>
      <c r="Z692" s="119"/>
      <c r="AA692" s="119"/>
      <c r="AB692" s="119"/>
      <c r="AD692" s="1">
        <f t="shared" si="53"/>
        <v>687</v>
      </c>
      <c r="AF692" s="141"/>
      <c r="AG692" s="141"/>
      <c r="AH692" s="142"/>
      <c r="AI692" s="66"/>
    </row>
    <row r="693" spans="21:35">
      <c r="U693" s="1">
        <f t="shared" si="55"/>
        <v>687</v>
      </c>
      <c r="V693" s="61">
        <f ca="1"/>
        <v>0</v>
      </c>
      <c r="W693" s="119">
        <f t="shared" ca="1" si="52"/>
        <v>0</v>
      </c>
      <c r="X693" s="119"/>
      <c r="Y693" s="119"/>
      <c r="Z693" s="119"/>
      <c r="AA693" s="119"/>
      <c r="AB693" s="119"/>
      <c r="AD693" s="1">
        <f t="shared" si="53"/>
        <v>688</v>
      </c>
      <c r="AF693" s="141"/>
      <c r="AG693" s="141"/>
      <c r="AH693" s="142"/>
      <c r="AI693" s="66"/>
    </row>
    <row r="694" spans="21:35">
      <c r="U694" s="1">
        <f t="shared" si="55"/>
        <v>688</v>
      </c>
      <c r="V694" s="61">
        <f ca="1"/>
        <v>0</v>
      </c>
      <c r="W694" s="119">
        <f t="shared" ca="1" si="52"/>
        <v>0</v>
      </c>
      <c r="X694" s="119"/>
      <c r="Y694" s="119"/>
      <c r="Z694" s="119"/>
      <c r="AA694" s="119"/>
      <c r="AB694" s="119"/>
      <c r="AD694" s="1">
        <f t="shared" si="53"/>
        <v>689</v>
      </c>
      <c r="AF694" s="141"/>
      <c r="AG694" s="141"/>
      <c r="AH694" s="142"/>
      <c r="AI694" s="66"/>
    </row>
    <row r="695" spans="21:35">
      <c r="U695" s="1">
        <f t="shared" si="55"/>
        <v>689</v>
      </c>
      <c r="V695" s="61">
        <f ca="1"/>
        <v>0</v>
      </c>
      <c r="W695" s="119">
        <f t="shared" ca="1" si="52"/>
        <v>0</v>
      </c>
      <c r="X695" s="119"/>
      <c r="Y695" s="119"/>
      <c r="Z695" s="119"/>
      <c r="AA695" s="119"/>
      <c r="AB695" s="119"/>
      <c r="AD695" s="1">
        <f t="shared" si="53"/>
        <v>690</v>
      </c>
      <c r="AF695" s="141"/>
      <c r="AG695" s="141"/>
      <c r="AH695" s="142"/>
      <c r="AI695" s="66"/>
    </row>
    <row r="696" spans="21:35">
      <c r="U696" s="1">
        <f t="shared" si="55"/>
        <v>690</v>
      </c>
      <c r="V696" s="61">
        <f ca="1"/>
        <v>0</v>
      </c>
      <c r="W696" s="119">
        <f t="shared" ca="1" si="52"/>
        <v>0</v>
      </c>
      <c r="X696" s="119"/>
      <c r="Y696" s="119"/>
      <c r="Z696" s="119"/>
      <c r="AA696" s="119"/>
      <c r="AB696" s="119"/>
      <c r="AD696" s="1">
        <f t="shared" si="53"/>
        <v>691</v>
      </c>
      <c r="AF696" s="141"/>
      <c r="AG696" s="141"/>
      <c r="AH696" s="142"/>
      <c r="AI696" s="66"/>
    </row>
    <row r="697" spans="21:35">
      <c r="U697" s="1">
        <f t="shared" si="55"/>
        <v>691</v>
      </c>
      <c r="V697" s="61">
        <f ca="1"/>
        <v>0</v>
      </c>
      <c r="W697" s="119">
        <f t="shared" ca="1" si="52"/>
        <v>0</v>
      </c>
      <c r="X697" s="119"/>
      <c r="Y697" s="119"/>
      <c r="Z697" s="119"/>
      <c r="AA697" s="119"/>
      <c r="AB697" s="119"/>
      <c r="AD697" s="1">
        <f t="shared" si="53"/>
        <v>692</v>
      </c>
      <c r="AF697" s="141"/>
      <c r="AG697" s="141"/>
      <c r="AH697" s="142"/>
      <c r="AI697" s="66"/>
    </row>
    <row r="698" spans="21:35">
      <c r="U698" s="1">
        <f t="shared" si="55"/>
        <v>692</v>
      </c>
      <c r="V698" s="61">
        <f ca="1"/>
        <v>0</v>
      </c>
      <c r="W698" s="119">
        <f t="shared" ca="1" si="52"/>
        <v>0</v>
      </c>
      <c r="X698" s="119"/>
      <c r="Y698" s="119"/>
      <c r="Z698" s="119"/>
      <c r="AA698" s="119"/>
      <c r="AB698" s="119"/>
      <c r="AD698" s="1">
        <f t="shared" si="53"/>
        <v>693</v>
      </c>
      <c r="AF698" s="141"/>
      <c r="AG698" s="141"/>
      <c r="AH698" s="142"/>
      <c r="AI698" s="66"/>
    </row>
    <row r="699" spans="21:35">
      <c r="U699" s="1">
        <f t="shared" si="55"/>
        <v>693</v>
      </c>
      <c r="V699" s="61">
        <f ca="1"/>
        <v>0</v>
      </c>
      <c r="W699" s="119">
        <f t="shared" ca="1" si="52"/>
        <v>0</v>
      </c>
      <c r="X699" s="119"/>
      <c r="Y699" s="119"/>
      <c r="Z699" s="119"/>
      <c r="AA699" s="119"/>
      <c r="AB699" s="119"/>
      <c r="AD699" s="1">
        <f t="shared" si="53"/>
        <v>694</v>
      </c>
      <c r="AF699" s="141"/>
      <c r="AG699" s="141"/>
      <c r="AH699" s="142"/>
      <c r="AI699" s="66"/>
    </row>
    <row r="700" spans="21:35">
      <c r="U700" s="1">
        <f t="shared" si="55"/>
        <v>694</v>
      </c>
      <c r="V700" s="61">
        <f ca="1"/>
        <v>0</v>
      </c>
      <c r="W700" s="119">
        <f t="shared" ca="1" si="52"/>
        <v>0</v>
      </c>
      <c r="X700" s="119"/>
      <c r="Y700" s="119"/>
      <c r="Z700" s="119"/>
      <c r="AA700" s="119"/>
      <c r="AB700" s="119"/>
      <c r="AD700" s="1">
        <f t="shared" si="53"/>
        <v>695</v>
      </c>
      <c r="AF700" s="141"/>
      <c r="AG700" s="141"/>
      <c r="AH700" s="142"/>
      <c r="AI700" s="66"/>
    </row>
    <row r="701" spans="21:35">
      <c r="U701" s="1">
        <f t="shared" si="55"/>
        <v>695</v>
      </c>
      <c r="V701" s="61">
        <f ca="1"/>
        <v>0</v>
      </c>
      <c r="W701" s="119">
        <f t="shared" ca="1" si="52"/>
        <v>0</v>
      </c>
      <c r="X701" s="119"/>
      <c r="Y701" s="119"/>
      <c r="Z701" s="119"/>
      <c r="AA701" s="119"/>
      <c r="AB701" s="119"/>
      <c r="AD701" s="1">
        <f t="shared" si="53"/>
        <v>696</v>
      </c>
      <c r="AF701" s="141"/>
      <c r="AG701" s="141"/>
      <c r="AH701" s="142"/>
      <c r="AI701" s="66"/>
    </row>
    <row r="702" spans="21:35">
      <c r="U702" s="1">
        <f t="shared" si="55"/>
        <v>696</v>
      </c>
      <c r="V702" s="61">
        <f ca="1"/>
        <v>0</v>
      </c>
      <c r="W702" s="119">
        <f t="shared" ca="1" si="52"/>
        <v>0</v>
      </c>
      <c r="X702" s="119"/>
      <c r="Y702" s="119"/>
      <c r="Z702" s="119"/>
      <c r="AA702" s="119"/>
      <c r="AB702" s="119"/>
      <c r="AD702" s="1">
        <f t="shared" si="53"/>
        <v>697</v>
      </c>
      <c r="AF702" s="141"/>
      <c r="AG702" s="141"/>
      <c r="AH702" s="142"/>
      <c r="AI702" s="66"/>
    </row>
    <row r="703" spans="21:35">
      <c r="U703" s="1">
        <f t="shared" si="55"/>
        <v>697</v>
      </c>
      <c r="V703" s="61">
        <f ca="1"/>
        <v>0</v>
      </c>
      <c r="W703" s="119">
        <f t="shared" ca="1" si="52"/>
        <v>0</v>
      </c>
      <c r="X703" s="119"/>
      <c r="Y703" s="119"/>
      <c r="Z703" s="119"/>
      <c r="AA703" s="119"/>
      <c r="AB703" s="119"/>
      <c r="AD703" s="1">
        <f t="shared" si="53"/>
        <v>698</v>
      </c>
      <c r="AF703" s="141"/>
      <c r="AG703" s="141"/>
      <c r="AH703" s="142"/>
      <c r="AI703" s="66"/>
    </row>
    <row r="704" spans="21:35">
      <c r="U704" s="1">
        <f t="shared" si="55"/>
        <v>698</v>
      </c>
      <c r="V704" s="61">
        <f ca="1"/>
        <v>0</v>
      </c>
      <c r="W704" s="119">
        <f t="shared" ca="1" si="52"/>
        <v>0</v>
      </c>
      <c r="X704" s="119"/>
      <c r="Y704" s="119"/>
      <c r="Z704" s="119"/>
      <c r="AA704" s="119"/>
      <c r="AB704" s="119"/>
      <c r="AD704" s="1">
        <f t="shared" si="53"/>
        <v>699</v>
      </c>
      <c r="AF704" s="141"/>
      <c r="AG704" s="141"/>
      <c r="AH704" s="142"/>
      <c r="AI704" s="66"/>
    </row>
    <row r="705" spans="21:35">
      <c r="U705" s="1">
        <f t="shared" si="55"/>
        <v>699</v>
      </c>
      <c r="V705" s="61">
        <f ca="1"/>
        <v>0</v>
      </c>
      <c r="W705" s="119">
        <f t="shared" ca="1" si="52"/>
        <v>0</v>
      </c>
      <c r="X705" s="119"/>
      <c r="Y705" s="119"/>
      <c r="Z705" s="119"/>
      <c r="AA705" s="119"/>
      <c r="AB705" s="119"/>
      <c r="AD705" s="1">
        <f t="shared" si="53"/>
        <v>700</v>
      </c>
      <c r="AF705" s="141"/>
      <c r="AG705" s="141"/>
      <c r="AH705" s="142"/>
      <c r="AI705" s="66"/>
    </row>
    <row r="706" spans="21:35">
      <c r="U706" s="1">
        <f t="shared" si="55"/>
        <v>700</v>
      </c>
      <c r="V706" s="61">
        <f ca="1"/>
        <v>0</v>
      </c>
      <c r="W706" s="119">
        <f t="shared" ca="1" si="52"/>
        <v>0</v>
      </c>
      <c r="X706" s="119"/>
      <c r="Y706" s="119"/>
      <c r="Z706" s="119"/>
      <c r="AA706" s="119"/>
      <c r="AB706" s="119"/>
      <c r="AD706" s="1">
        <f t="shared" si="53"/>
        <v>701</v>
      </c>
      <c r="AF706" s="141"/>
      <c r="AG706" s="141"/>
      <c r="AH706" s="142"/>
      <c r="AI706" s="66"/>
    </row>
    <row r="707" spans="21:35">
      <c r="U707" s="1">
        <f t="shared" si="55"/>
        <v>701</v>
      </c>
      <c r="V707" s="61">
        <f ca="1"/>
        <v>0</v>
      </c>
      <c r="W707" s="119">
        <f t="shared" ca="1" si="52"/>
        <v>0</v>
      </c>
      <c r="X707" s="119"/>
      <c r="Y707" s="119"/>
      <c r="Z707" s="119"/>
      <c r="AA707" s="119"/>
      <c r="AB707" s="119"/>
      <c r="AD707" s="1">
        <f t="shared" si="53"/>
        <v>702</v>
      </c>
      <c r="AF707" s="141"/>
      <c r="AG707" s="141"/>
      <c r="AH707" s="142"/>
      <c r="AI707" s="66"/>
    </row>
    <row r="708" spans="21:35">
      <c r="U708" s="1">
        <f t="shared" si="55"/>
        <v>702</v>
      </c>
      <c r="V708" s="61">
        <f ca="1"/>
        <v>0</v>
      </c>
      <c r="W708" s="119">
        <f t="shared" ca="1" si="52"/>
        <v>0</v>
      </c>
      <c r="X708" s="119"/>
      <c r="Y708" s="119"/>
      <c r="Z708" s="119"/>
      <c r="AA708" s="119"/>
      <c r="AB708" s="119"/>
      <c r="AD708" s="1">
        <f t="shared" si="53"/>
        <v>703</v>
      </c>
      <c r="AF708" s="141"/>
      <c r="AG708" s="141"/>
      <c r="AH708" s="142"/>
      <c r="AI708" s="66"/>
    </row>
    <row r="709" spans="21:35">
      <c r="U709" s="1">
        <f t="shared" si="55"/>
        <v>703</v>
      </c>
      <c r="V709" s="61">
        <f ca="1"/>
        <v>0</v>
      </c>
      <c r="W709" s="119">
        <f t="shared" ca="1" si="52"/>
        <v>0</v>
      </c>
      <c r="X709" s="119"/>
      <c r="Y709" s="119"/>
      <c r="Z709" s="119"/>
      <c r="AA709" s="119"/>
      <c r="AB709" s="119"/>
      <c r="AD709" s="1">
        <f t="shared" si="53"/>
        <v>704</v>
      </c>
      <c r="AF709" s="141"/>
      <c r="AG709" s="141"/>
      <c r="AH709" s="142"/>
      <c r="AI709" s="66"/>
    </row>
    <row r="710" spans="21:35">
      <c r="U710" s="1">
        <f t="shared" si="55"/>
        <v>704</v>
      </c>
      <c r="V710" s="61">
        <f ca="1"/>
        <v>0</v>
      </c>
      <c r="W710" s="119">
        <f t="shared" ca="1" si="52"/>
        <v>0</v>
      </c>
      <c r="X710" s="119"/>
      <c r="Y710" s="119"/>
      <c r="Z710" s="119"/>
      <c r="AA710" s="119"/>
      <c r="AB710" s="119"/>
      <c r="AD710" s="1">
        <f t="shared" si="53"/>
        <v>705</v>
      </c>
      <c r="AF710" s="141"/>
      <c r="AG710" s="141"/>
      <c r="AH710" s="142"/>
      <c r="AI710" s="66"/>
    </row>
    <row r="711" spans="21:35">
      <c r="U711" s="1">
        <f t="shared" si="55"/>
        <v>705</v>
      </c>
      <c r="V711" s="61">
        <f ca="1"/>
        <v>0</v>
      </c>
      <c r="W711" s="119">
        <f t="shared" ca="1" si="52"/>
        <v>0</v>
      </c>
      <c r="X711" s="119"/>
      <c r="Y711" s="119"/>
      <c r="Z711" s="119"/>
      <c r="AA711" s="119"/>
      <c r="AB711" s="119"/>
      <c r="AD711" s="1">
        <f t="shared" si="53"/>
        <v>706</v>
      </c>
      <c r="AF711" s="141"/>
      <c r="AG711" s="141"/>
      <c r="AH711" s="142"/>
      <c r="AI711" s="66"/>
    </row>
    <row r="712" spans="21:35">
      <c r="U712" s="1">
        <f t="shared" si="55"/>
        <v>706</v>
      </c>
      <c r="V712" s="61">
        <f ca="1"/>
        <v>0</v>
      </c>
      <c r="W712" s="119">
        <f t="shared" ref="W712:W727" ca="1" si="56">V712</f>
        <v>0</v>
      </c>
      <c r="X712" s="119"/>
      <c r="Y712" s="119"/>
      <c r="Z712" s="119"/>
      <c r="AA712" s="119"/>
      <c r="AB712" s="119"/>
      <c r="AD712" s="1">
        <f t="shared" si="53"/>
        <v>707</v>
      </c>
      <c r="AF712" s="141"/>
      <c r="AG712" s="141"/>
      <c r="AH712" s="142"/>
      <c r="AI712" s="66"/>
    </row>
    <row r="713" spans="21:35">
      <c r="U713" s="1">
        <f t="shared" si="55"/>
        <v>707</v>
      </c>
      <c r="V713" s="61">
        <f ca="1"/>
        <v>0</v>
      </c>
      <c r="W713" s="119">
        <f t="shared" ca="1" si="56"/>
        <v>0</v>
      </c>
      <c r="X713" s="119"/>
      <c r="Y713" s="119"/>
      <c r="Z713" s="119"/>
      <c r="AA713" s="119"/>
      <c r="AB713" s="119"/>
      <c r="AD713" s="1">
        <f t="shared" ref="AD713:AD776" si="57">AD712+1</f>
        <v>708</v>
      </c>
      <c r="AF713" s="141"/>
      <c r="AG713" s="141"/>
      <c r="AH713" s="142"/>
      <c r="AI713" s="66"/>
    </row>
    <row r="714" spans="21:35">
      <c r="U714" s="1">
        <f t="shared" si="55"/>
        <v>708</v>
      </c>
      <c r="V714" s="61">
        <f ca="1"/>
        <v>0</v>
      </c>
      <c r="W714" s="119">
        <f t="shared" ca="1" si="56"/>
        <v>0</v>
      </c>
      <c r="X714" s="119"/>
      <c r="Y714" s="119"/>
      <c r="Z714" s="119"/>
      <c r="AA714" s="119"/>
      <c r="AB714" s="119"/>
      <c r="AD714" s="1">
        <f t="shared" si="57"/>
        <v>709</v>
      </c>
      <c r="AF714" s="141"/>
      <c r="AG714" s="141"/>
      <c r="AH714" s="142"/>
      <c r="AI714" s="66"/>
    </row>
    <row r="715" spans="21:35">
      <c r="U715" s="1">
        <f t="shared" si="55"/>
        <v>709</v>
      </c>
      <c r="V715" s="61">
        <f ca="1"/>
        <v>0</v>
      </c>
      <c r="W715" s="119">
        <f t="shared" ca="1" si="56"/>
        <v>0</v>
      </c>
      <c r="X715" s="119"/>
      <c r="Y715" s="119"/>
      <c r="Z715" s="119"/>
      <c r="AA715" s="119"/>
      <c r="AB715" s="119"/>
      <c r="AD715" s="1">
        <f t="shared" si="57"/>
        <v>710</v>
      </c>
      <c r="AF715" s="141"/>
      <c r="AG715" s="141"/>
      <c r="AH715" s="142"/>
      <c r="AI715" s="66"/>
    </row>
    <row r="716" spans="21:35">
      <c r="U716" s="1">
        <f t="shared" si="55"/>
        <v>710</v>
      </c>
      <c r="V716" s="61">
        <f ca="1"/>
        <v>0</v>
      </c>
      <c r="W716" s="119">
        <f t="shared" ca="1" si="56"/>
        <v>0</v>
      </c>
      <c r="X716" s="119"/>
      <c r="Y716" s="119"/>
      <c r="Z716" s="119"/>
      <c r="AA716" s="119"/>
      <c r="AB716" s="119"/>
      <c r="AD716" s="1">
        <f t="shared" si="57"/>
        <v>711</v>
      </c>
      <c r="AF716" s="141"/>
      <c r="AG716" s="141"/>
      <c r="AH716" s="142"/>
      <c r="AI716" s="66"/>
    </row>
    <row r="717" spans="21:35">
      <c r="U717" s="1">
        <f t="shared" si="55"/>
        <v>711</v>
      </c>
      <c r="V717" s="61">
        <f ca="1"/>
        <v>0</v>
      </c>
      <c r="W717" s="119">
        <f t="shared" ca="1" si="56"/>
        <v>0</v>
      </c>
      <c r="X717" s="119"/>
      <c r="Y717" s="119"/>
      <c r="Z717" s="119"/>
      <c r="AA717" s="119"/>
      <c r="AB717" s="119"/>
      <c r="AD717" s="1">
        <f t="shared" si="57"/>
        <v>712</v>
      </c>
      <c r="AF717" s="141"/>
      <c r="AG717" s="141"/>
      <c r="AH717" s="142"/>
      <c r="AI717" s="66"/>
    </row>
    <row r="718" spans="21:35">
      <c r="U718" s="1">
        <f t="shared" si="55"/>
        <v>712</v>
      </c>
      <c r="V718" s="61">
        <f ca="1"/>
        <v>0</v>
      </c>
      <c r="W718" s="119">
        <f t="shared" ca="1" si="56"/>
        <v>0</v>
      </c>
      <c r="X718" s="119"/>
      <c r="Y718" s="119"/>
      <c r="Z718" s="119"/>
      <c r="AA718" s="119"/>
      <c r="AB718" s="119"/>
      <c r="AD718" s="1">
        <f t="shared" si="57"/>
        <v>713</v>
      </c>
      <c r="AF718" s="141"/>
      <c r="AG718" s="141"/>
      <c r="AH718" s="142"/>
      <c r="AI718" s="66"/>
    </row>
    <row r="719" spans="21:35">
      <c r="U719" s="1">
        <f t="shared" si="55"/>
        <v>713</v>
      </c>
      <c r="V719" s="61">
        <f ca="1"/>
        <v>0</v>
      </c>
      <c r="W719" s="119">
        <f t="shared" ca="1" si="56"/>
        <v>0</v>
      </c>
      <c r="X719" s="119"/>
      <c r="Y719" s="119"/>
      <c r="Z719" s="119"/>
      <c r="AA719" s="119"/>
      <c r="AB719" s="119"/>
      <c r="AD719" s="1">
        <f t="shared" si="57"/>
        <v>714</v>
      </c>
      <c r="AF719" s="141"/>
      <c r="AG719" s="141"/>
      <c r="AH719" s="142"/>
      <c r="AI719" s="66"/>
    </row>
    <row r="720" spans="21:35">
      <c r="U720" s="1">
        <f t="shared" si="55"/>
        <v>714</v>
      </c>
      <c r="V720" s="61">
        <f ca="1"/>
        <v>0</v>
      </c>
      <c r="W720" s="119">
        <f t="shared" ca="1" si="56"/>
        <v>0</v>
      </c>
      <c r="X720" s="119"/>
      <c r="Y720" s="119"/>
      <c r="Z720" s="119"/>
      <c r="AA720" s="119"/>
      <c r="AB720" s="119"/>
      <c r="AD720" s="1">
        <f t="shared" si="57"/>
        <v>715</v>
      </c>
      <c r="AF720" s="141"/>
      <c r="AG720" s="141"/>
      <c r="AH720" s="142"/>
      <c r="AI720" s="66"/>
    </row>
    <row r="721" spans="21:35">
      <c r="U721" s="1">
        <f t="shared" si="55"/>
        <v>715</v>
      </c>
      <c r="V721" s="61">
        <f ca="1"/>
        <v>0</v>
      </c>
      <c r="W721" s="119">
        <f t="shared" ca="1" si="56"/>
        <v>0</v>
      </c>
      <c r="X721" s="119"/>
      <c r="Y721" s="119"/>
      <c r="Z721" s="119"/>
      <c r="AA721" s="119"/>
      <c r="AB721" s="119"/>
      <c r="AD721" s="1">
        <f t="shared" si="57"/>
        <v>716</v>
      </c>
      <c r="AF721" s="141"/>
      <c r="AG721" s="141"/>
      <c r="AH721" s="142"/>
      <c r="AI721" s="66"/>
    </row>
    <row r="722" spans="21:35">
      <c r="U722" s="1">
        <f t="shared" si="55"/>
        <v>716</v>
      </c>
      <c r="V722" s="61">
        <f ca="1"/>
        <v>0</v>
      </c>
      <c r="W722" s="119">
        <f t="shared" ca="1" si="56"/>
        <v>0</v>
      </c>
      <c r="X722" s="119"/>
      <c r="Y722" s="119"/>
      <c r="Z722" s="119"/>
      <c r="AA722" s="119"/>
      <c r="AB722" s="119"/>
      <c r="AD722" s="1">
        <f t="shared" si="57"/>
        <v>717</v>
      </c>
      <c r="AF722" s="141"/>
      <c r="AG722" s="141"/>
      <c r="AH722" s="142"/>
      <c r="AI722" s="66"/>
    </row>
    <row r="723" spans="21:35">
      <c r="U723" s="1">
        <f t="shared" si="55"/>
        <v>717</v>
      </c>
      <c r="V723" s="61">
        <f ca="1"/>
        <v>0</v>
      </c>
      <c r="W723" s="119">
        <f t="shared" ca="1" si="56"/>
        <v>0</v>
      </c>
      <c r="X723" s="119"/>
      <c r="Y723" s="119"/>
      <c r="Z723" s="119"/>
      <c r="AA723" s="119"/>
      <c r="AB723" s="119"/>
      <c r="AD723" s="1">
        <f t="shared" si="57"/>
        <v>718</v>
      </c>
      <c r="AF723" s="141"/>
      <c r="AG723" s="141"/>
      <c r="AH723" s="142"/>
      <c r="AI723" s="66"/>
    </row>
    <row r="724" spans="21:35">
      <c r="U724" s="1">
        <f t="shared" si="55"/>
        <v>718</v>
      </c>
      <c r="V724" s="61">
        <f ca="1"/>
        <v>0</v>
      </c>
      <c r="W724" s="119">
        <f t="shared" ca="1" si="56"/>
        <v>0</v>
      </c>
      <c r="X724" s="119"/>
      <c r="Y724" s="119"/>
      <c r="Z724" s="119"/>
      <c r="AA724" s="119"/>
      <c r="AB724" s="119"/>
      <c r="AD724" s="1">
        <f t="shared" si="57"/>
        <v>719</v>
      </c>
      <c r="AF724" s="141"/>
      <c r="AG724" s="141"/>
      <c r="AH724" s="142"/>
      <c r="AI724" s="66"/>
    </row>
    <row r="725" spans="21:35">
      <c r="U725" s="1">
        <f t="shared" si="55"/>
        <v>719</v>
      </c>
      <c r="V725" s="61">
        <f ca="1"/>
        <v>0</v>
      </c>
      <c r="W725" s="119">
        <f t="shared" ca="1" si="56"/>
        <v>0</v>
      </c>
      <c r="X725" s="119"/>
      <c r="Y725" s="119"/>
      <c r="Z725" s="119"/>
      <c r="AA725" s="119"/>
      <c r="AB725" s="119"/>
      <c r="AD725" s="1">
        <f t="shared" si="57"/>
        <v>720</v>
      </c>
      <c r="AF725" s="141"/>
      <c r="AG725" s="141"/>
      <c r="AH725" s="142"/>
      <c r="AI725" s="66"/>
    </row>
    <row r="726" spans="21:35">
      <c r="U726" s="1">
        <f t="shared" si="55"/>
        <v>720</v>
      </c>
      <c r="V726" s="61">
        <f ca="1"/>
        <v>0</v>
      </c>
      <c r="W726" s="119">
        <f t="shared" ca="1" si="56"/>
        <v>0</v>
      </c>
      <c r="X726" s="119"/>
      <c r="Y726" s="119"/>
      <c r="Z726" s="119"/>
      <c r="AA726" s="119"/>
      <c r="AB726" s="119"/>
      <c r="AD726" s="1">
        <f t="shared" si="57"/>
        <v>721</v>
      </c>
      <c r="AF726" s="141"/>
      <c r="AG726" s="141"/>
      <c r="AH726" s="142"/>
      <c r="AI726" s="66"/>
    </row>
    <row r="727" spans="21:35">
      <c r="V727" s="1" t="s">
        <v>160</v>
      </c>
      <c r="W727" s="119" t="str">
        <f t="shared" si="56"/>
        <v>xxxxxxxx</v>
      </c>
      <c r="X727" s="119"/>
      <c r="Y727" s="119"/>
      <c r="Z727" s="119"/>
      <c r="AA727" s="119"/>
      <c r="AB727" s="119"/>
      <c r="AD727" s="1">
        <f t="shared" si="57"/>
        <v>722</v>
      </c>
      <c r="AF727" s="141"/>
      <c r="AG727" s="141"/>
      <c r="AH727" s="142"/>
      <c r="AI727" s="66"/>
    </row>
    <row r="728" spans="21:35">
      <c r="AD728" s="1">
        <f t="shared" si="57"/>
        <v>723</v>
      </c>
      <c r="AF728" s="141"/>
      <c r="AG728" s="141"/>
      <c r="AH728" s="142"/>
      <c r="AI728" s="66"/>
    </row>
    <row r="729" spans="21:35">
      <c r="AD729" s="1">
        <f t="shared" si="57"/>
        <v>724</v>
      </c>
      <c r="AF729" s="141"/>
      <c r="AG729" s="141"/>
      <c r="AH729" s="142"/>
      <c r="AI729" s="66"/>
    </row>
    <row r="730" spans="21:35">
      <c r="AD730" s="1">
        <f t="shared" si="57"/>
        <v>725</v>
      </c>
      <c r="AF730" s="141"/>
      <c r="AG730" s="141"/>
      <c r="AH730" s="142"/>
      <c r="AI730" s="66"/>
    </row>
    <row r="731" spans="21:35">
      <c r="AD731" s="1">
        <f t="shared" si="57"/>
        <v>726</v>
      </c>
      <c r="AF731" s="141"/>
      <c r="AG731" s="141"/>
      <c r="AH731" s="142"/>
      <c r="AI731" s="66"/>
    </row>
    <row r="732" spans="21:35">
      <c r="AD732" s="1">
        <f t="shared" si="57"/>
        <v>727</v>
      </c>
      <c r="AF732" s="141"/>
      <c r="AG732" s="141"/>
      <c r="AH732" s="142"/>
      <c r="AI732" s="66"/>
    </row>
    <row r="733" spans="21:35">
      <c r="AD733" s="1">
        <f t="shared" si="57"/>
        <v>728</v>
      </c>
      <c r="AF733" s="141"/>
      <c r="AG733" s="141"/>
      <c r="AH733" s="142"/>
      <c r="AI733" s="66"/>
    </row>
    <row r="734" spans="21:35">
      <c r="AD734" s="1">
        <f t="shared" si="57"/>
        <v>729</v>
      </c>
      <c r="AF734" s="141"/>
      <c r="AG734" s="141"/>
      <c r="AH734" s="142"/>
      <c r="AI734" s="66"/>
    </row>
    <row r="735" spans="21:35">
      <c r="AD735" s="1">
        <f t="shared" si="57"/>
        <v>730</v>
      </c>
      <c r="AF735" s="141"/>
      <c r="AG735" s="141"/>
      <c r="AH735" s="142"/>
      <c r="AI735" s="66"/>
    </row>
    <row r="736" spans="21:35">
      <c r="AD736" s="1">
        <f t="shared" si="57"/>
        <v>731</v>
      </c>
      <c r="AF736" s="141"/>
      <c r="AG736" s="141"/>
      <c r="AH736" s="142"/>
      <c r="AI736" s="66"/>
    </row>
    <row r="737" spans="30:35">
      <c r="AD737" s="1">
        <f t="shared" si="57"/>
        <v>732</v>
      </c>
      <c r="AF737" s="141"/>
      <c r="AG737" s="141"/>
      <c r="AH737" s="142"/>
      <c r="AI737" s="66"/>
    </row>
    <row r="738" spans="30:35">
      <c r="AD738" s="1">
        <f t="shared" si="57"/>
        <v>733</v>
      </c>
      <c r="AF738" s="141"/>
      <c r="AG738" s="141"/>
      <c r="AH738" s="142"/>
      <c r="AI738" s="66"/>
    </row>
    <row r="739" spans="30:35">
      <c r="AD739" s="1">
        <f t="shared" si="57"/>
        <v>734</v>
      </c>
      <c r="AF739" s="141"/>
      <c r="AG739" s="141"/>
      <c r="AH739" s="142"/>
      <c r="AI739" s="66"/>
    </row>
    <row r="740" spans="30:35">
      <c r="AD740" s="1">
        <f t="shared" si="57"/>
        <v>735</v>
      </c>
      <c r="AF740" s="141"/>
      <c r="AG740" s="141"/>
      <c r="AH740" s="142"/>
      <c r="AI740" s="66"/>
    </row>
    <row r="741" spans="30:35">
      <c r="AD741" s="1">
        <f t="shared" si="57"/>
        <v>736</v>
      </c>
      <c r="AF741" s="141"/>
      <c r="AG741" s="141"/>
      <c r="AH741" s="142"/>
      <c r="AI741" s="66"/>
    </row>
    <row r="742" spans="30:35">
      <c r="AD742" s="1">
        <f t="shared" si="57"/>
        <v>737</v>
      </c>
      <c r="AF742" s="141"/>
      <c r="AG742" s="141"/>
      <c r="AH742" s="142"/>
      <c r="AI742" s="66"/>
    </row>
    <row r="743" spans="30:35">
      <c r="AD743" s="1">
        <f t="shared" si="57"/>
        <v>738</v>
      </c>
      <c r="AF743" s="141"/>
      <c r="AG743" s="141"/>
      <c r="AH743" s="142"/>
      <c r="AI743" s="66"/>
    </row>
    <row r="744" spans="30:35">
      <c r="AD744" s="1">
        <f t="shared" si="57"/>
        <v>739</v>
      </c>
      <c r="AF744" s="141"/>
      <c r="AG744" s="141"/>
      <c r="AH744" s="142"/>
      <c r="AI744" s="66"/>
    </row>
    <row r="745" spans="30:35">
      <c r="AD745" s="1">
        <f t="shared" si="57"/>
        <v>740</v>
      </c>
      <c r="AF745" s="141"/>
      <c r="AG745" s="141"/>
      <c r="AH745" s="142"/>
      <c r="AI745" s="66"/>
    </row>
    <row r="746" spans="30:35">
      <c r="AD746" s="1">
        <f t="shared" si="57"/>
        <v>741</v>
      </c>
      <c r="AF746" s="141"/>
      <c r="AG746" s="141"/>
      <c r="AH746" s="142"/>
      <c r="AI746" s="66"/>
    </row>
    <row r="747" spans="30:35">
      <c r="AD747" s="1">
        <f t="shared" si="57"/>
        <v>742</v>
      </c>
      <c r="AF747" s="141"/>
      <c r="AG747" s="141"/>
      <c r="AH747" s="142"/>
      <c r="AI747" s="66"/>
    </row>
    <row r="748" spans="30:35">
      <c r="AD748" s="1">
        <f t="shared" si="57"/>
        <v>743</v>
      </c>
      <c r="AF748" s="141"/>
      <c r="AG748" s="141"/>
      <c r="AH748" s="142"/>
      <c r="AI748" s="66"/>
    </row>
    <row r="749" spans="30:35">
      <c r="AD749" s="1">
        <f t="shared" si="57"/>
        <v>744</v>
      </c>
      <c r="AF749" s="141"/>
      <c r="AG749" s="141"/>
      <c r="AH749" s="142"/>
      <c r="AI749" s="66"/>
    </row>
    <row r="750" spans="30:35">
      <c r="AD750" s="1">
        <f t="shared" si="57"/>
        <v>745</v>
      </c>
      <c r="AF750" s="141"/>
      <c r="AG750" s="141"/>
      <c r="AH750" s="142"/>
      <c r="AI750" s="66"/>
    </row>
    <row r="751" spans="30:35">
      <c r="AD751" s="1">
        <f t="shared" si="57"/>
        <v>746</v>
      </c>
      <c r="AF751" s="141"/>
      <c r="AG751" s="141"/>
      <c r="AH751" s="142"/>
      <c r="AI751" s="66"/>
    </row>
    <row r="752" spans="30:35">
      <c r="AD752" s="1">
        <f t="shared" si="57"/>
        <v>747</v>
      </c>
      <c r="AF752" s="141"/>
      <c r="AG752" s="141"/>
      <c r="AH752" s="142"/>
      <c r="AI752" s="66"/>
    </row>
    <row r="753" spans="30:35">
      <c r="AD753" s="1">
        <f t="shared" si="57"/>
        <v>748</v>
      </c>
      <c r="AF753" s="141"/>
      <c r="AG753" s="141"/>
      <c r="AH753" s="142"/>
      <c r="AI753" s="66"/>
    </row>
    <row r="754" spans="30:35">
      <c r="AD754" s="1">
        <f t="shared" si="57"/>
        <v>749</v>
      </c>
      <c r="AF754" s="141"/>
      <c r="AG754" s="141"/>
      <c r="AH754" s="142"/>
      <c r="AI754" s="66"/>
    </row>
    <row r="755" spans="30:35">
      <c r="AD755" s="1">
        <f t="shared" si="57"/>
        <v>750</v>
      </c>
      <c r="AF755" s="141"/>
      <c r="AG755" s="141"/>
      <c r="AH755" s="142"/>
      <c r="AI755" s="66"/>
    </row>
    <row r="756" spans="30:35">
      <c r="AD756" s="1">
        <f t="shared" si="57"/>
        <v>751</v>
      </c>
      <c r="AF756" s="141"/>
      <c r="AG756" s="141"/>
      <c r="AH756" s="142"/>
      <c r="AI756" s="66"/>
    </row>
    <row r="757" spans="30:35">
      <c r="AD757" s="1">
        <f t="shared" si="57"/>
        <v>752</v>
      </c>
      <c r="AF757" s="141"/>
      <c r="AG757" s="141"/>
      <c r="AH757" s="142"/>
      <c r="AI757" s="66"/>
    </row>
    <row r="758" spans="30:35">
      <c r="AD758" s="1">
        <f t="shared" si="57"/>
        <v>753</v>
      </c>
      <c r="AF758" s="141"/>
      <c r="AG758" s="141"/>
      <c r="AH758" s="142"/>
      <c r="AI758" s="66"/>
    </row>
    <row r="759" spans="30:35">
      <c r="AD759" s="1">
        <f t="shared" si="57"/>
        <v>754</v>
      </c>
      <c r="AF759" s="141"/>
      <c r="AG759" s="141"/>
      <c r="AH759" s="142"/>
      <c r="AI759" s="66"/>
    </row>
    <row r="760" spans="30:35">
      <c r="AD760" s="1">
        <f t="shared" si="57"/>
        <v>755</v>
      </c>
      <c r="AF760" s="141"/>
      <c r="AG760" s="141"/>
      <c r="AH760" s="142"/>
      <c r="AI760" s="66"/>
    </row>
    <row r="761" spans="30:35">
      <c r="AD761" s="1">
        <f t="shared" si="57"/>
        <v>756</v>
      </c>
      <c r="AF761" s="141"/>
      <c r="AG761" s="141"/>
      <c r="AH761" s="142"/>
      <c r="AI761" s="66"/>
    </row>
    <row r="762" spans="30:35">
      <c r="AD762" s="1">
        <f t="shared" si="57"/>
        <v>757</v>
      </c>
      <c r="AF762" s="141"/>
      <c r="AG762" s="141"/>
      <c r="AH762" s="142"/>
      <c r="AI762" s="66"/>
    </row>
    <row r="763" spans="30:35">
      <c r="AD763" s="1">
        <f t="shared" si="57"/>
        <v>758</v>
      </c>
      <c r="AF763" s="141"/>
      <c r="AG763" s="141"/>
      <c r="AH763" s="142"/>
      <c r="AI763" s="66"/>
    </row>
    <row r="764" spans="30:35">
      <c r="AD764" s="1">
        <f t="shared" si="57"/>
        <v>759</v>
      </c>
      <c r="AF764" s="141"/>
      <c r="AG764" s="141"/>
      <c r="AH764" s="142"/>
      <c r="AI764" s="66"/>
    </row>
    <row r="765" spans="30:35">
      <c r="AD765" s="1">
        <f t="shared" si="57"/>
        <v>760</v>
      </c>
      <c r="AF765" s="141"/>
      <c r="AG765" s="141"/>
      <c r="AH765" s="142"/>
      <c r="AI765" s="66"/>
    </row>
    <row r="766" spans="30:35">
      <c r="AD766" s="1">
        <f t="shared" si="57"/>
        <v>761</v>
      </c>
      <c r="AF766" s="141"/>
      <c r="AG766" s="141"/>
      <c r="AH766" s="142"/>
      <c r="AI766" s="66"/>
    </row>
    <row r="767" spans="30:35">
      <c r="AD767" s="1">
        <f t="shared" si="57"/>
        <v>762</v>
      </c>
      <c r="AF767" s="141"/>
      <c r="AG767" s="141"/>
      <c r="AH767" s="142"/>
      <c r="AI767" s="66"/>
    </row>
    <row r="768" spans="30:35">
      <c r="AD768" s="1">
        <f t="shared" si="57"/>
        <v>763</v>
      </c>
      <c r="AF768" s="141"/>
      <c r="AG768" s="141"/>
      <c r="AH768" s="142"/>
      <c r="AI768" s="66"/>
    </row>
    <row r="769" spans="30:35">
      <c r="AD769" s="1">
        <f t="shared" si="57"/>
        <v>764</v>
      </c>
      <c r="AF769" s="141"/>
      <c r="AG769" s="141"/>
      <c r="AH769" s="142"/>
      <c r="AI769" s="66"/>
    </row>
    <row r="770" spans="30:35">
      <c r="AD770" s="1">
        <f t="shared" si="57"/>
        <v>765</v>
      </c>
      <c r="AF770" s="141"/>
      <c r="AG770" s="141"/>
      <c r="AH770" s="142"/>
      <c r="AI770" s="66"/>
    </row>
    <row r="771" spans="30:35">
      <c r="AD771" s="1">
        <f t="shared" si="57"/>
        <v>766</v>
      </c>
      <c r="AF771" s="141"/>
      <c r="AG771" s="141"/>
      <c r="AH771" s="142"/>
      <c r="AI771" s="66"/>
    </row>
    <row r="772" spans="30:35">
      <c r="AD772" s="1">
        <f t="shared" si="57"/>
        <v>767</v>
      </c>
      <c r="AF772" s="141"/>
      <c r="AG772" s="141"/>
      <c r="AH772" s="142"/>
      <c r="AI772" s="66"/>
    </row>
    <row r="773" spans="30:35">
      <c r="AD773" s="1">
        <f t="shared" si="57"/>
        <v>768</v>
      </c>
      <c r="AF773" s="141"/>
      <c r="AG773" s="141"/>
      <c r="AH773" s="142"/>
      <c r="AI773" s="66"/>
    </row>
    <row r="774" spans="30:35">
      <c r="AD774" s="1">
        <f t="shared" si="57"/>
        <v>769</v>
      </c>
      <c r="AF774" s="141"/>
      <c r="AG774" s="141"/>
      <c r="AH774" s="142"/>
      <c r="AI774" s="66"/>
    </row>
    <row r="775" spans="30:35">
      <c r="AD775" s="1">
        <f t="shared" si="57"/>
        <v>770</v>
      </c>
      <c r="AF775" s="141"/>
      <c r="AG775" s="141"/>
      <c r="AH775" s="142"/>
      <c r="AI775" s="66"/>
    </row>
    <row r="776" spans="30:35">
      <c r="AD776" s="1">
        <f t="shared" si="57"/>
        <v>771</v>
      </c>
      <c r="AF776" s="141"/>
      <c r="AG776" s="141"/>
      <c r="AH776" s="142"/>
      <c r="AI776" s="66"/>
    </row>
    <row r="777" spans="30:35">
      <c r="AD777" s="1">
        <f t="shared" ref="AD777:AD840" si="58">AD776+1</f>
        <v>772</v>
      </c>
      <c r="AF777" s="141"/>
      <c r="AG777" s="141"/>
      <c r="AH777" s="142"/>
      <c r="AI777" s="66"/>
    </row>
    <row r="778" spans="30:35">
      <c r="AD778" s="1">
        <f t="shared" si="58"/>
        <v>773</v>
      </c>
      <c r="AF778" s="141"/>
      <c r="AG778" s="141"/>
      <c r="AH778" s="142"/>
      <c r="AI778" s="66"/>
    </row>
    <row r="779" spans="30:35">
      <c r="AD779" s="1">
        <f t="shared" si="58"/>
        <v>774</v>
      </c>
      <c r="AF779" s="141"/>
      <c r="AG779" s="141"/>
      <c r="AH779" s="142"/>
      <c r="AI779" s="66"/>
    </row>
    <row r="780" spans="30:35">
      <c r="AD780" s="1">
        <f t="shared" si="58"/>
        <v>775</v>
      </c>
      <c r="AF780" s="141"/>
      <c r="AG780" s="141"/>
      <c r="AH780" s="142"/>
      <c r="AI780" s="66"/>
    </row>
    <row r="781" spans="30:35">
      <c r="AD781" s="1">
        <f t="shared" si="58"/>
        <v>776</v>
      </c>
      <c r="AF781" s="141"/>
      <c r="AG781" s="141"/>
      <c r="AH781" s="142"/>
      <c r="AI781" s="66"/>
    </row>
    <row r="782" spans="30:35">
      <c r="AD782" s="1">
        <f t="shared" si="58"/>
        <v>777</v>
      </c>
      <c r="AF782" s="141"/>
      <c r="AG782" s="141"/>
      <c r="AH782" s="142"/>
      <c r="AI782" s="66"/>
    </row>
    <row r="783" spans="30:35">
      <c r="AD783" s="1">
        <f t="shared" si="58"/>
        <v>778</v>
      </c>
      <c r="AF783" s="141"/>
      <c r="AG783" s="141"/>
      <c r="AH783" s="142"/>
      <c r="AI783" s="66"/>
    </row>
    <row r="784" spans="30:35">
      <c r="AD784" s="1">
        <f t="shared" si="58"/>
        <v>779</v>
      </c>
      <c r="AF784" s="141"/>
      <c r="AG784" s="141"/>
      <c r="AH784" s="142"/>
      <c r="AI784" s="66"/>
    </row>
    <row r="785" spans="30:35">
      <c r="AD785" s="1">
        <f t="shared" si="58"/>
        <v>780</v>
      </c>
      <c r="AF785" s="141"/>
      <c r="AG785" s="141"/>
      <c r="AH785" s="142"/>
      <c r="AI785" s="66"/>
    </row>
    <row r="786" spans="30:35">
      <c r="AD786" s="1">
        <f t="shared" si="58"/>
        <v>781</v>
      </c>
      <c r="AF786" s="141"/>
      <c r="AG786" s="141"/>
      <c r="AH786" s="142"/>
      <c r="AI786" s="66"/>
    </row>
    <row r="787" spans="30:35">
      <c r="AD787" s="1">
        <f t="shared" si="58"/>
        <v>782</v>
      </c>
      <c r="AF787" s="141"/>
      <c r="AG787" s="141"/>
      <c r="AH787" s="142"/>
      <c r="AI787" s="66"/>
    </row>
    <row r="788" spans="30:35">
      <c r="AD788" s="1">
        <f t="shared" si="58"/>
        <v>783</v>
      </c>
      <c r="AF788" s="141"/>
      <c r="AG788" s="141"/>
      <c r="AH788" s="142"/>
      <c r="AI788" s="66"/>
    </row>
    <row r="789" spans="30:35">
      <c r="AD789" s="1">
        <f t="shared" si="58"/>
        <v>784</v>
      </c>
      <c r="AF789" s="141"/>
      <c r="AG789" s="141"/>
      <c r="AH789" s="142"/>
      <c r="AI789" s="66"/>
    </row>
    <row r="790" spans="30:35">
      <c r="AD790" s="1">
        <f t="shared" si="58"/>
        <v>785</v>
      </c>
      <c r="AF790" s="141"/>
      <c r="AG790" s="141"/>
      <c r="AH790" s="142"/>
      <c r="AI790" s="66"/>
    </row>
    <row r="791" spans="30:35">
      <c r="AD791" s="1">
        <f t="shared" si="58"/>
        <v>786</v>
      </c>
      <c r="AF791" s="141"/>
      <c r="AG791" s="141"/>
      <c r="AH791" s="142"/>
      <c r="AI791" s="66"/>
    </row>
    <row r="792" spans="30:35">
      <c r="AD792" s="1">
        <f t="shared" si="58"/>
        <v>787</v>
      </c>
      <c r="AF792" s="141"/>
      <c r="AG792" s="141"/>
      <c r="AH792" s="142"/>
      <c r="AI792" s="66"/>
    </row>
    <row r="793" spans="30:35">
      <c r="AD793" s="1">
        <f t="shared" si="58"/>
        <v>788</v>
      </c>
      <c r="AF793" s="141"/>
      <c r="AG793" s="141"/>
      <c r="AH793" s="142"/>
      <c r="AI793" s="66"/>
    </row>
    <row r="794" spans="30:35">
      <c r="AD794" s="1">
        <f t="shared" si="58"/>
        <v>789</v>
      </c>
      <c r="AF794" s="141"/>
      <c r="AG794" s="141"/>
      <c r="AH794" s="142"/>
      <c r="AI794" s="66"/>
    </row>
    <row r="795" spans="30:35">
      <c r="AD795" s="1">
        <f t="shared" si="58"/>
        <v>790</v>
      </c>
      <c r="AF795" s="141"/>
      <c r="AG795" s="141"/>
      <c r="AH795" s="142"/>
      <c r="AI795" s="66"/>
    </row>
    <row r="796" spans="30:35">
      <c r="AD796" s="1">
        <f t="shared" si="58"/>
        <v>791</v>
      </c>
      <c r="AF796" s="141"/>
      <c r="AG796" s="141"/>
      <c r="AH796" s="142"/>
      <c r="AI796" s="66"/>
    </row>
    <row r="797" spans="30:35">
      <c r="AD797" s="1">
        <f t="shared" si="58"/>
        <v>792</v>
      </c>
      <c r="AF797" s="141"/>
      <c r="AG797" s="141"/>
      <c r="AH797" s="142"/>
      <c r="AI797" s="66"/>
    </row>
    <row r="798" spans="30:35">
      <c r="AD798" s="1">
        <f t="shared" si="58"/>
        <v>793</v>
      </c>
      <c r="AF798" s="141"/>
      <c r="AG798" s="141"/>
      <c r="AH798" s="142"/>
      <c r="AI798" s="66"/>
    </row>
    <row r="799" spans="30:35">
      <c r="AD799" s="1">
        <f t="shared" si="58"/>
        <v>794</v>
      </c>
      <c r="AF799" s="141"/>
      <c r="AG799" s="141"/>
      <c r="AH799" s="142"/>
      <c r="AI799" s="66"/>
    </row>
    <row r="800" spans="30:35">
      <c r="AD800" s="1">
        <f t="shared" si="58"/>
        <v>795</v>
      </c>
      <c r="AF800" s="141"/>
      <c r="AG800" s="141"/>
      <c r="AH800" s="142"/>
      <c r="AI800" s="66"/>
    </row>
    <row r="801" spans="30:35">
      <c r="AD801" s="1">
        <f t="shared" si="58"/>
        <v>796</v>
      </c>
      <c r="AF801" s="141"/>
      <c r="AG801" s="141"/>
      <c r="AH801" s="142"/>
      <c r="AI801" s="66"/>
    </row>
    <row r="802" spans="30:35">
      <c r="AD802" s="1">
        <f t="shared" si="58"/>
        <v>797</v>
      </c>
      <c r="AF802" s="141"/>
      <c r="AG802" s="141"/>
      <c r="AH802" s="142"/>
      <c r="AI802" s="66"/>
    </row>
    <row r="803" spans="30:35">
      <c r="AD803" s="1">
        <f t="shared" si="58"/>
        <v>798</v>
      </c>
      <c r="AF803" s="141"/>
      <c r="AG803" s="141"/>
      <c r="AH803" s="142"/>
      <c r="AI803" s="66"/>
    </row>
    <row r="804" spans="30:35">
      <c r="AD804" s="1">
        <f t="shared" si="58"/>
        <v>799</v>
      </c>
      <c r="AF804" s="141"/>
      <c r="AG804" s="141"/>
      <c r="AH804" s="142"/>
      <c r="AI804" s="66"/>
    </row>
    <row r="805" spans="30:35">
      <c r="AD805" s="1">
        <f t="shared" si="58"/>
        <v>800</v>
      </c>
      <c r="AF805" s="141"/>
      <c r="AG805" s="141"/>
      <c r="AH805" s="142"/>
      <c r="AI805" s="66"/>
    </row>
    <row r="806" spans="30:35">
      <c r="AD806" s="1">
        <f t="shared" si="58"/>
        <v>801</v>
      </c>
      <c r="AF806" s="141"/>
      <c r="AG806" s="141"/>
      <c r="AH806" s="142"/>
      <c r="AI806" s="66"/>
    </row>
    <row r="807" spans="30:35">
      <c r="AD807" s="1">
        <f t="shared" si="58"/>
        <v>802</v>
      </c>
      <c r="AF807" s="141"/>
      <c r="AG807" s="141"/>
      <c r="AH807" s="142"/>
      <c r="AI807" s="66"/>
    </row>
    <row r="808" spans="30:35">
      <c r="AD808" s="1">
        <f t="shared" si="58"/>
        <v>803</v>
      </c>
      <c r="AF808" s="141"/>
      <c r="AG808" s="141"/>
      <c r="AH808" s="142"/>
      <c r="AI808" s="66"/>
    </row>
    <row r="809" spans="30:35">
      <c r="AD809" s="1">
        <f t="shared" si="58"/>
        <v>804</v>
      </c>
      <c r="AF809" s="141"/>
      <c r="AG809" s="141"/>
      <c r="AH809" s="142"/>
      <c r="AI809" s="66"/>
    </row>
    <row r="810" spans="30:35">
      <c r="AD810" s="1">
        <f t="shared" si="58"/>
        <v>805</v>
      </c>
      <c r="AF810" s="141"/>
      <c r="AG810" s="141"/>
      <c r="AH810" s="142"/>
      <c r="AI810" s="66"/>
    </row>
    <row r="811" spans="30:35">
      <c r="AD811" s="1">
        <f t="shared" si="58"/>
        <v>806</v>
      </c>
      <c r="AF811" s="141"/>
      <c r="AG811" s="141"/>
      <c r="AH811" s="142"/>
      <c r="AI811" s="66"/>
    </row>
    <row r="812" spans="30:35">
      <c r="AD812" s="1">
        <f t="shared" si="58"/>
        <v>807</v>
      </c>
      <c r="AF812" s="141"/>
      <c r="AG812" s="141"/>
      <c r="AH812" s="142"/>
      <c r="AI812" s="66"/>
    </row>
    <row r="813" spans="30:35">
      <c r="AD813" s="1">
        <f t="shared" si="58"/>
        <v>808</v>
      </c>
      <c r="AF813" s="141"/>
      <c r="AG813" s="141"/>
      <c r="AH813" s="142"/>
      <c r="AI813" s="66"/>
    </row>
    <row r="814" spans="30:35">
      <c r="AD814" s="1">
        <f t="shared" si="58"/>
        <v>809</v>
      </c>
      <c r="AF814" s="141"/>
      <c r="AG814" s="141"/>
      <c r="AH814" s="142"/>
      <c r="AI814" s="66"/>
    </row>
    <row r="815" spans="30:35">
      <c r="AD815" s="1">
        <f t="shared" si="58"/>
        <v>810</v>
      </c>
      <c r="AF815" s="141"/>
      <c r="AG815" s="141"/>
      <c r="AH815" s="142"/>
      <c r="AI815" s="66"/>
    </row>
    <row r="816" spans="30:35">
      <c r="AD816" s="1">
        <f t="shared" si="58"/>
        <v>811</v>
      </c>
      <c r="AF816" s="141"/>
      <c r="AG816" s="141"/>
      <c r="AH816" s="142"/>
      <c r="AI816" s="66"/>
    </row>
    <row r="817" spans="30:35">
      <c r="AD817" s="1">
        <f t="shared" si="58"/>
        <v>812</v>
      </c>
      <c r="AF817" s="141"/>
      <c r="AG817" s="141"/>
      <c r="AH817" s="142"/>
      <c r="AI817" s="66"/>
    </row>
    <row r="818" spans="30:35">
      <c r="AD818" s="1">
        <f t="shared" si="58"/>
        <v>813</v>
      </c>
      <c r="AF818" s="141"/>
      <c r="AG818" s="141"/>
      <c r="AH818" s="142"/>
      <c r="AI818" s="66"/>
    </row>
    <row r="819" spans="30:35">
      <c r="AD819" s="1">
        <f t="shared" si="58"/>
        <v>814</v>
      </c>
      <c r="AF819" s="141"/>
      <c r="AG819" s="141"/>
      <c r="AH819" s="142"/>
      <c r="AI819" s="66"/>
    </row>
    <row r="820" spans="30:35">
      <c r="AD820" s="1">
        <f t="shared" si="58"/>
        <v>815</v>
      </c>
      <c r="AF820" s="141"/>
      <c r="AG820" s="141"/>
      <c r="AH820" s="142"/>
      <c r="AI820" s="66"/>
    </row>
    <row r="821" spans="30:35">
      <c r="AD821" s="1">
        <f t="shared" si="58"/>
        <v>816</v>
      </c>
      <c r="AF821" s="141"/>
      <c r="AG821" s="141"/>
      <c r="AH821" s="142"/>
      <c r="AI821" s="66"/>
    </row>
    <row r="822" spans="30:35">
      <c r="AD822" s="1">
        <f t="shared" si="58"/>
        <v>817</v>
      </c>
      <c r="AF822" s="141"/>
      <c r="AG822" s="141"/>
      <c r="AH822" s="142"/>
      <c r="AI822" s="66"/>
    </row>
    <row r="823" spans="30:35">
      <c r="AD823" s="1">
        <f t="shared" si="58"/>
        <v>818</v>
      </c>
      <c r="AF823" s="141"/>
      <c r="AG823" s="141"/>
      <c r="AH823" s="142"/>
      <c r="AI823" s="66"/>
    </row>
    <row r="824" spans="30:35">
      <c r="AD824" s="1">
        <f t="shared" si="58"/>
        <v>819</v>
      </c>
      <c r="AF824" s="141"/>
      <c r="AG824" s="141"/>
      <c r="AH824" s="142"/>
      <c r="AI824" s="66"/>
    </row>
    <row r="825" spans="30:35">
      <c r="AD825" s="1">
        <f t="shared" si="58"/>
        <v>820</v>
      </c>
      <c r="AF825" s="141"/>
      <c r="AG825" s="141"/>
      <c r="AH825" s="142"/>
      <c r="AI825" s="66"/>
    </row>
    <row r="826" spans="30:35">
      <c r="AD826" s="1">
        <f t="shared" si="58"/>
        <v>821</v>
      </c>
      <c r="AF826" s="141"/>
      <c r="AG826" s="141"/>
      <c r="AH826" s="142"/>
      <c r="AI826" s="66"/>
    </row>
    <row r="827" spans="30:35">
      <c r="AD827" s="1">
        <f t="shared" si="58"/>
        <v>822</v>
      </c>
      <c r="AF827" s="141"/>
      <c r="AG827" s="141"/>
      <c r="AH827" s="142"/>
      <c r="AI827" s="66"/>
    </row>
    <row r="828" spans="30:35">
      <c r="AD828" s="1">
        <f t="shared" si="58"/>
        <v>823</v>
      </c>
      <c r="AF828" s="141"/>
      <c r="AG828" s="141"/>
      <c r="AH828" s="142"/>
      <c r="AI828" s="66"/>
    </row>
    <row r="829" spans="30:35">
      <c r="AD829" s="1">
        <f t="shared" si="58"/>
        <v>824</v>
      </c>
      <c r="AF829" s="141"/>
      <c r="AG829" s="141"/>
      <c r="AH829" s="142"/>
      <c r="AI829" s="66"/>
    </row>
    <row r="830" spans="30:35">
      <c r="AD830" s="1">
        <f t="shared" si="58"/>
        <v>825</v>
      </c>
      <c r="AF830" s="141"/>
      <c r="AG830" s="141"/>
      <c r="AH830" s="142"/>
      <c r="AI830" s="66"/>
    </row>
    <row r="831" spans="30:35">
      <c r="AD831" s="1">
        <f t="shared" si="58"/>
        <v>826</v>
      </c>
      <c r="AF831" s="141"/>
      <c r="AG831" s="141"/>
      <c r="AH831" s="142"/>
      <c r="AI831" s="66"/>
    </row>
    <row r="832" spans="30:35">
      <c r="AD832" s="1">
        <f t="shared" si="58"/>
        <v>827</v>
      </c>
      <c r="AF832" s="141"/>
      <c r="AG832" s="141"/>
      <c r="AH832" s="142"/>
      <c r="AI832" s="66"/>
    </row>
    <row r="833" spans="30:35">
      <c r="AD833" s="1">
        <f t="shared" si="58"/>
        <v>828</v>
      </c>
      <c r="AF833" s="141"/>
      <c r="AG833" s="141"/>
      <c r="AH833" s="142"/>
      <c r="AI833" s="66"/>
    </row>
    <row r="834" spans="30:35">
      <c r="AD834" s="1">
        <f t="shared" si="58"/>
        <v>829</v>
      </c>
      <c r="AF834" s="141"/>
      <c r="AG834" s="141"/>
      <c r="AH834" s="142"/>
      <c r="AI834" s="66"/>
    </row>
    <row r="835" spans="30:35">
      <c r="AD835" s="1">
        <f t="shared" si="58"/>
        <v>830</v>
      </c>
      <c r="AF835" s="141"/>
      <c r="AG835" s="141"/>
      <c r="AH835" s="142"/>
      <c r="AI835" s="66"/>
    </row>
    <row r="836" spans="30:35">
      <c r="AD836" s="1">
        <f t="shared" si="58"/>
        <v>831</v>
      </c>
      <c r="AF836" s="141"/>
      <c r="AG836" s="141"/>
      <c r="AH836" s="142"/>
      <c r="AI836" s="66"/>
    </row>
    <row r="837" spans="30:35">
      <c r="AD837" s="1">
        <f t="shared" si="58"/>
        <v>832</v>
      </c>
      <c r="AF837" s="141"/>
      <c r="AG837" s="141"/>
      <c r="AH837" s="142"/>
      <c r="AI837" s="66"/>
    </row>
    <row r="838" spans="30:35">
      <c r="AD838" s="1">
        <f t="shared" si="58"/>
        <v>833</v>
      </c>
      <c r="AF838" s="141"/>
      <c r="AG838" s="141"/>
      <c r="AH838" s="142"/>
      <c r="AI838" s="66"/>
    </row>
    <row r="839" spans="30:35">
      <c r="AD839" s="1">
        <f t="shared" si="58"/>
        <v>834</v>
      </c>
      <c r="AF839" s="141"/>
      <c r="AG839" s="141"/>
      <c r="AH839" s="142"/>
      <c r="AI839" s="66"/>
    </row>
    <row r="840" spans="30:35">
      <c r="AD840" s="1">
        <f t="shared" si="58"/>
        <v>835</v>
      </c>
      <c r="AF840" s="141"/>
      <c r="AG840" s="141"/>
      <c r="AH840" s="142"/>
      <c r="AI840" s="66"/>
    </row>
    <row r="841" spans="30:35">
      <c r="AD841" s="1">
        <f t="shared" ref="AD841:AD904" si="59">AD840+1</f>
        <v>836</v>
      </c>
      <c r="AF841" s="141"/>
      <c r="AG841" s="141"/>
      <c r="AH841" s="142"/>
      <c r="AI841" s="66"/>
    </row>
    <row r="842" spans="30:35">
      <c r="AD842" s="1">
        <f t="shared" si="59"/>
        <v>837</v>
      </c>
      <c r="AF842" s="141"/>
      <c r="AG842" s="141"/>
      <c r="AH842" s="142"/>
      <c r="AI842" s="66"/>
    </row>
    <row r="843" spans="30:35">
      <c r="AD843" s="1">
        <f t="shared" si="59"/>
        <v>838</v>
      </c>
      <c r="AF843" s="141"/>
      <c r="AG843" s="141"/>
      <c r="AH843" s="142"/>
      <c r="AI843" s="66"/>
    </row>
    <row r="844" spans="30:35">
      <c r="AD844" s="1">
        <f t="shared" si="59"/>
        <v>839</v>
      </c>
      <c r="AF844" s="141"/>
      <c r="AG844" s="141"/>
      <c r="AH844" s="142"/>
      <c r="AI844" s="66"/>
    </row>
    <row r="845" spans="30:35">
      <c r="AD845" s="1">
        <f t="shared" si="59"/>
        <v>840</v>
      </c>
      <c r="AF845" s="141"/>
      <c r="AG845" s="141"/>
      <c r="AH845" s="142"/>
      <c r="AI845" s="66"/>
    </row>
    <row r="846" spans="30:35">
      <c r="AD846" s="1">
        <f t="shared" si="59"/>
        <v>841</v>
      </c>
      <c r="AF846" s="141"/>
      <c r="AG846" s="141"/>
      <c r="AH846" s="142"/>
      <c r="AI846" s="66"/>
    </row>
    <row r="847" spans="30:35">
      <c r="AD847" s="1">
        <f t="shared" si="59"/>
        <v>842</v>
      </c>
      <c r="AF847" s="141"/>
      <c r="AG847" s="141"/>
      <c r="AH847" s="142"/>
      <c r="AI847" s="66"/>
    </row>
    <row r="848" spans="30:35">
      <c r="AD848" s="1">
        <f t="shared" si="59"/>
        <v>843</v>
      </c>
      <c r="AF848" s="141"/>
      <c r="AG848" s="141"/>
      <c r="AH848" s="142"/>
      <c r="AI848" s="66"/>
    </row>
    <row r="849" spans="30:35">
      <c r="AD849" s="1">
        <f t="shared" si="59"/>
        <v>844</v>
      </c>
      <c r="AF849" s="141"/>
      <c r="AG849" s="141"/>
      <c r="AH849" s="142"/>
      <c r="AI849" s="66"/>
    </row>
    <row r="850" spans="30:35">
      <c r="AD850" s="1">
        <f t="shared" si="59"/>
        <v>845</v>
      </c>
      <c r="AF850" s="141"/>
      <c r="AG850" s="141"/>
      <c r="AH850" s="142"/>
      <c r="AI850" s="66"/>
    </row>
    <row r="851" spans="30:35">
      <c r="AD851" s="1">
        <f t="shared" si="59"/>
        <v>846</v>
      </c>
      <c r="AF851" s="141"/>
      <c r="AG851" s="141"/>
      <c r="AH851" s="142"/>
      <c r="AI851" s="66"/>
    </row>
    <row r="852" spans="30:35">
      <c r="AD852" s="1">
        <f t="shared" si="59"/>
        <v>847</v>
      </c>
      <c r="AF852" s="141"/>
      <c r="AG852" s="141"/>
      <c r="AH852" s="142"/>
      <c r="AI852" s="66"/>
    </row>
    <row r="853" spans="30:35">
      <c r="AD853" s="1">
        <f t="shared" si="59"/>
        <v>848</v>
      </c>
      <c r="AF853" s="141"/>
      <c r="AG853" s="141"/>
      <c r="AH853" s="142"/>
      <c r="AI853" s="66"/>
    </row>
    <row r="854" spans="30:35">
      <c r="AD854" s="1">
        <f t="shared" si="59"/>
        <v>849</v>
      </c>
      <c r="AF854" s="141"/>
      <c r="AG854" s="141"/>
      <c r="AH854" s="142"/>
      <c r="AI854" s="66"/>
    </row>
    <row r="855" spans="30:35">
      <c r="AD855" s="1">
        <f t="shared" si="59"/>
        <v>850</v>
      </c>
      <c r="AF855" s="141"/>
      <c r="AG855" s="141"/>
      <c r="AH855" s="142"/>
      <c r="AI855" s="66"/>
    </row>
    <row r="856" spans="30:35">
      <c r="AD856" s="1">
        <f t="shared" si="59"/>
        <v>851</v>
      </c>
      <c r="AF856" s="141"/>
      <c r="AG856" s="141"/>
      <c r="AH856" s="142"/>
      <c r="AI856" s="66"/>
    </row>
    <row r="857" spans="30:35">
      <c r="AD857" s="1">
        <f t="shared" si="59"/>
        <v>852</v>
      </c>
      <c r="AF857" s="141"/>
      <c r="AG857" s="141"/>
      <c r="AH857" s="142"/>
      <c r="AI857" s="66"/>
    </row>
    <row r="858" spans="30:35">
      <c r="AD858" s="1">
        <f t="shared" si="59"/>
        <v>853</v>
      </c>
      <c r="AF858" s="141"/>
      <c r="AG858" s="141"/>
      <c r="AH858" s="142"/>
      <c r="AI858" s="66"/>
    </row>
    <row r="859" spans="30:35">
      <c r="AD859" s="1">
        <f t="shared" si="59"/>
        <v>854</v>
      </c>
      <c r="AF859" s="141"/>
      <c r="AG859" s="141"/>
      <c r="AH859" s="142"/>
      <c r="AI859" s="66"/>
    </row>
    <row r="860" spans="30:35">
      <c r="AD860" s="1">
        <f t="shared" si="59"/>
        <v>855</v>
      </c>
      <c r="AF860" s="141"/>
      <c r="AG860" s="141"/>
      <c r="AH860" s="142"/>
      <c r="AI860" s="66"/>
    </row>
    <row r="861" spans="30:35">
      <c r="AD861" s="1">
        <f t="shared" si="59"/>
        <v>856</v>
      </c>
      <c r="AF861" s="141"/>
      <c r="AG861" s="141"/>
      <c r="AH861" s="142"/>
      <c r="AI861" s="66"/>
    </row>
    <row r="862" spans="30:35">
      <c r="AD862" s="1">
        <f t="shared" si="59"/>
        <v>857</v>
      </c>
      <c r="AF862" s="141"/>
      <c r="AG862" s="141"/>
      <c r="AH862" s="142"/>
      <c r="AI862" s="66"/>
    </row>
    <row r="863" spans="30:35">
      <c r="AD863" s="1">
        <f t="shared" si="59"/>
        <v>858</v>
      </c>
      <c r="AF863" s="141"/>
      <c r="AG863" s="141"/>
      <c r="AH863" s="142"/>
      <c r="AI863" s="66"/>
    </row>
    <row r="864" spans="30:35">
      <c r="AD864" s="1">
        <f t="shared" si="59"/>
        <v>859</v>
      </c>
      <c r="AF864" s="141"/>
      <c r="AG864" s="141"/>
      <c r="AH864" s="142"/>
      <c r="AI864" s="66"/>
    </row>
    <row r="865" spans="30:35">
      <c r="AD865" s="1">
        <f t="shared" si="59"/>
        <v>860</v>
      </c>
      <c r="AF865" s="141"/>
      <c r="AG865" s="141"/>
      <c r="AH865" s="142"/>
      <c r="AI865" s="66"/>
    </row>
    <row r="866" spans="30:35">
      <c r="AD866" s="1">
        <f t="shared" si="59"/>
        <v>861</v>
      </c>
      <c r="AF866" s="141"/>
      <c r="AG866" s="141"/>
      <c r="AH866" s="142"/>
      <c r="AI866" s="66"/>
    </row>
    <row r="867" spans="30:35">
      <c r="AD867" s="1">
        <f t="shared" si="59"/>
        <v>862</v>
      </c>
      <c r="AF867" s="141"/>
      <c r="AG867" s="141"/>
      <c r="AH867" s="142"/>
      <c r="AI867" s="66"/>
    </row>
    <row r="868" spans="30:35">
      <c r="AD868" s="1">
        <f t="shared" si="59"/>
        <v>863</v>
      </c>
      <c r="AF868" s="141"/>
      <c r="AG868" s="141"/>
      <c r="AH868" s="142"/>
      <c r="AI868" s="66"/>
    </row>
    <row r="869" spans="30:35">
      <c r="AD869" s="1">
        <f t="shared" si="59"/>
        <v>864</v>
      </c>
      <c r="AF869" s="141"/>
      <c r="AG869" s="141"/>
      <c r="AH869" s="142"/>
      <c r="AI869" s="66"/>
    </row>
    <row r="870" spans="30:35">
      <c r="AD870" s="1">
        <f t="shared" si="59"/>
        <v>865</v>
      </c>
      <c r="AF870" s="141"/>
      <c r="AG870" s="141"/>
      <c r="AH870" s="142"/>
      <c r="AI870" s="66"/>
    </row>
    <row r="871" spans="30:35">
      <c r="AD871" s="1">
        <f t="shared" si="59"/>
        <v>866</v>
      </c>
      <c r="AF871" s="141"/>
      <c r="AG871" s="141"/>
      <c r="AH871" s="142"/>
      <c r="AI871" s="66"/>
    </row>
    <row r="872" spans="30:35">
      <c r="AD872" s="1">
        <f t="shared" si="59"/>
        <v>867</v>
      </c>
      <c r="AF872" s="141"/>
      <c r="AG872" s="141"/>
      <c r="AH872" s="142"/>
      <c r="AI872" s="66"/>
    </row>
    <row r="873" spans="30:35">
      <c r="AD873" s="1">
        <f t="shared" si="59"/>
        <v>868</v>
      </c>
      <c r="AF873" s="141"/>
      <c r="AG873" s="141"/>
      <c r="AH873" s="142"/>
      <c r="AI873" s="66"/>
    </row>
    <row r="874" spans="30:35">
      <c r="AD874" s="1">
        <f t="shared" si="59"/>
        <v>869</v>
      </c>
      <c r="AF874" s="141"/>
      <c r="AG874" s="141"/>
      <c r="AH874" s="142"/>
      <c r="AI874" s="66"/>
    </row>
    <row r="875" spans="30:35">
      <c r="AD875" s="1">
        <f t="shared" si="59"/>
        <v>870</v>
      </c>
      <c r="AF875" s="141"/>
      <c r="AG875" s="141"/>
      <c r="AH875" s="142"/>
      <c r="AI875" s="66"/>
    </row>
    <row r="876" spans="30:35">
      <c r="AD876" s="1">
        <f t="shared" si="59"/>
        <v>871</v>
      </c>
      <c r="AF876" s="141"/>
      <c r="AG876" s="141"/>
      <c r="AH876" s="142"/>
      <c r="AI876" s="66"/>
    </row>
    <row r="877" spans="30:35">
      <c r="AD877" s="1">
        <f t="shared" si="59"/>
        <v>872</v>
      </c>
      <c r="AF877" s="141"/>
      <c r="AG877" s="141"/>
      <c r="AH877" s="142"/>
      <c r="AI877" s="66"/>
    </row>
    <row r="878" spans="30:35">
      <c r="AD878" s="1">
        <f t="shared" si="59"/>
        <v>873</v>
      </c>
      <c r="AF878" s="141"/>
      <c r="AG878" s="141"/>
      <c r="AH878" s="142"/>
      <c r="AI878" s="66"/>
    </row>
    <row r="879" spans="30:35">
      <c r="AD879" s="1">
        <f t="shared" si="59"/>
        <v>874</v>
      </c>
      <c r="AF879" s="141"/>
      <c r="AG879" s="141"/>
      <c r="AH879" s="142"/>
      <c r="AI879" s="66"/>
    </row>
    <row r="880" spans="30:35">
      <c r="AD880" s="1">
        <f t="shared" si="59"/>
        <v>875</v>
      </c>
      <c r="AF880" s="141"/>
      <c r="AG880" s="141"/>
      <c r="AH880" s="142"/>
      <c r="AI880" s="66"/>
    </row>
    <row r="881" spans="30:35">
      <c r="AD881" s="1">
        <f t="shared" si="59"/>
        <v>876</v>
      </c>
      <c r="AF881" s="141"/>
      <c r="AG881" s="141"/>
      <c r="AH881" s="142"/>
      <c r="AI881" s="66"/>
    </row>
    <row r="882" spans="30:35">
      <c r="AD882" s="1">
        <f t="shared" si="59"/>
        <v>877</v>
      </c>
      <c r="AF882" s="141"/>
      <c r="AG882" s="141"/>
      <c r="AH882" s="142"/>
      <c r="AI882" s="66"/>
    </row>
    <row r="883" spans="30:35">
      <c r="AD883" s="1">
        <f t="shared" si="59"/>
        <v>878</v>
      </c>
      <c r="AF883" s="141"/>
      <c r="AG883" s="141"/>
      <c r="AH883" s="142"/>
      <c r="AI883" s="66"/>
    </row>
    <row r="884" spans="30:35">
      <c r="AD884" s="1">
        <f t="shared" si="59"/>
        <v>879</v>
      </c>
      <c r="AF884" s="141"/>
      <c r="AG884" s="141"/>
      <c r="AH884" s="142"/>
      <c r="AI884" s="66"/>
    </row>
    <row r="885" spans="30:35">
      <c r="AD885" s="1">
        <f t="shared" si="59"/>
        <v>880</v>
      </c>
      <c r="AF885" s="141"/>
      <c r="AG885" s="141"/>
      <c r="AH885" s="142"/>
      <c r="AI885" s="66"/>
    </row>
    <row r="886" spans="30:35">
      <c r="AD886" s="1">
        <f t="shared" si="59"/>
        <v>881</v>
      </c>
      <c r="AF886" s="141"/>
      <c r="AG886" s="141"/>
      <c r="AH886" s="142"/>
      <c r="AI886" s="66"/>
    </row>
    <row r="887" spans="30:35">
      <c r="AD887" s="1">
        <f t="shared" si="59"/>
        <v>882</v>
      </c>
      <c r="AF887" s="141"/>
      <c r="AG887" s="141"/>
      <c r="AH887" s="142"/>
      <c r="AI887" s="66"/>
    </row>
    <row r="888" spans="30:35">
      <c r="AD888" s="1">
        <f t="shared" si="59"/>
        <v>883</v>
      </c>
      <c r="AF888" s="141"/>
      <c r="AG888" s="141"/>
      <c r="AH888" s="142"/>
      <c r="AI888" s="66"/>
    </row>
    <row r="889" spans="30:35">
      <c r="AD889" s="1">
        <f t="shared" si="59"/>
        <v>884</v>
      </c>
      <c r="AF889" s="141"/>
      <c r="AG889" s="141"/>
      <c r="AH889" s="142"/>
      <c r="AI889" s="66"/>
    </row>
    <row r="890" spans="30:35">
      <c r="AD890" s="1">
        <f t="shared" si="59"/>
        <v>885</v>
      </c>
      <c r="AF890" s="141"/>
      <c r="AG890" s="141"/>
      <c r="AH890" s="142"/>
      <c r="AI890" s="66"/>
    </row>
    <row r="891" spans="30:35">
      <c r="AD891" s="1">
        <f t="shared" si="59"/>
        <v>886</v>
      </c>
      <c r="AF891" s="141"/>
      <c r="AG891" s="141"/>
      <c r="AH891" s="142"/>
      <c r="AI891" s="66"/>
    </row>
    <row r="892" spans="30:35">
      <c r="AD892" s="1">
        <f t="shared" si="59"/>
        <v>887</v>
      </c>
      <c r="AF892" s="141"/>
      <c r="AG892" s="141"/>
      <c r="AH892" s="142"/>
      <c r="AI892" s="66"/>
    </row>
    <row r="893" spans="30:35">
      <c r="AD893" s="1">
        <f t="shared" si="59"/>
        <v>888</v>
      </c>
      <c r="AF893" s="141"/>
      <c r="AG893" s="141"/>
      <c r="AH893" s="142"/>
      <c r="AI893" s="66"/>
    </row>
    <row r="894" spans="30:35">
      <c r="AD894" s="1">
        <f t="shared" si="59"/>
        <v>889</v>
      </c>
      <c r="AF894" s="141"/>
      <c r="AG894" s="141"/>
      <c r="AH894" s="142"/>
      <c r="AI894" s="66"/>
    </row>
    <row r="895" spans="30:35">
      <c r="AD895" s="1">
        <f t="shared" si="59"/>
        <v>890</v>
      </c>
      <c r="AF895" s="141"/>
      <c r="AG895" s="141"/>
      <c r="AH895" s="142"/>
      <c r="AI895" s="66"/>
    </row>
    <row r="896" spans="30:35">
      <c r="AD896" s="1">
        <f t="shared" si="59"/>
        <v>891</v>
      </c>
      <c r="AF896" s="141"/>
      <c r="AG896" s="141"/>
      <c r="AH896" s="142"/>
      <c r="AI896" s="66"/>
    </row>
    <row r="897" spans="30:35">
      <c r="AD897" s="1">
        <f t="shared" si="59"/>
        <v>892</v>
      </c>
      <c r="AF897" s="141"/>
      <c r="AG897" s="141"/>
      <c r="AH897" s="142"/>
      <c r="AI897" s="66"/>
    </row>
    <row r="898" spans="30:35">
      <c r="AD898" s="1">
        <f t="shared" si="59"/>
        <v>893</v>
      </c>
      <c r="AF898" s="141"/>
      <c r="AG898" s="141"/>
      <c r="AH898" s="142"/>
      <c r="AI898" s="66"/>
    </row>
    <row r="899" spans="30:35">
      <c r="AD899" s="1">
        <f t="shared" si="59"/>
        <v>894</v>
      </c>
      <c r="AF899" s="141"/>
      <c r="AG899" s="141"/>
      <c r="AH899" s="142"/>
      <c r="AI899" s="66"/>
    </row>
    <row r="900" spans="30:35">
      <c r="AD900" s="1">
        <f t="shared" si="59"/>
        <v>895</v>
      </c>
      <c r="AF900" s="141"/>
      <c r="AG900" s="141"/>
      <c r="AH900" s="142"/>
      <c r="AI900" s="66"/>
    </row>
    <row r="901" spans="30:35">
      <c r="AD901" s="1">
        <f t="shared" si="59"/>
        <v>896</v>
      </c>
      <c r="AF901" s="141"/>
      <c r="AG901" s="141"/>
      <c r="AH901" s="142"/>
      <c r="AI901" s="66"/>
    </row>
    <row r="902" spans="30:35">
      <c r="AD902" s="1">
        <f t="shared" si="59"/>
        <v>897</v>
      </c>
      <c r="AF902" s="141"/>
      <c r="AG902" s="141"/>
      <c r="AH902" s="142"/>
      <c r="AI902" s="66"/>
    </row>
    <row r="903" spans="30:35">
      <c r="AD903" s="1">
        <f t="shared" si="59"/>
        <v>898</v>
      </c>
      <c r="AF903" s="141"/>
      <c r="AG903" s="141"/>
      <c r="AH903" s="142"/>
      <c r="AI903" s="66"/>
    </row>
    <row r="904" spans="30:35">
      <c r="AD904" s="1">
        <f t="shared" si="59"/>
        <v>899</v>
      </c>
      <c r="AF904" s="141"/>
      <c r="AG904" s="141"/>
      <c r="AH904" s="142"/>
      <c r="AI904" s="66"/>
    </row>
    <row r="905" spans="30:35">
      <c r="AD905" s="1">
        <f t="shared" ref="AD905:AD968" si="60">AD904+1</f>
        <v>900</v>
      </c>
      <c r="AF905" s="141"/>
      <c r="AG905" s="141"/>
      <c r="AH905" s="142"/>
      <c r="AI905" s="66"/>
    </row>
    <row r="906" spans="30:35">
      <c r="AD906" s="1">
        <f t="shared" si="60"/>
        <v>901</v>
      </c>
      <c r="AF906" s="141"/>
      <c r="AG906" s="141"/>
      <c r="AH906" s="142"/>
      <c r="AI906" s="66"/>
    </row>
    <row r="907" spans="30:35">
      <c r="AD907" s="1">
        <f t="shared" si="60"/>
        <v>902</v>
      </c>
      <c r="AF907" s="141"/>
      <c r="AG907" s="141"/>
      <c r="AH907" s="142"/>
      <c r="AI907" s="66"/>
    </row>
    <row r="908" spans="30:35">
      <c r="AD908" s="1">
        <f t="shared" si="60"/>
        <v>903</v>
      </c>
      <c r="AF908" s="141"/>
      <c r="AG908" s="141"/>
      <c r="AH908" s="142"/>
      <c r="AI908" s="66"/>
    </row>
    <row r="909" spans="30:35">
      <c r="AD909" s="1">
        <f t="shared" si="60"/>
        <v>904</v>
      </c>
      <c r="AF909" s="141"/>
      <c r="AG909" s="141"/>
      <c r="AH909" s="142"/>
      <c r="AI909" s="66"/>
    </row>
    <row r="910" spans="30:35">
      <c r="AD910" s="1">
        <f t="shared" si="60"/>
        <v>905</v>
      </c>
      <c r="AF910" s="141"/>
      <c r="AG910" s="141"/>
      <c r="AH910" s="142"/>
      <c r="AI910" s="66"/>
    </row>
    <row r="911" spans="30:35">
      <c r="AD911" s="1">
        <f t="shared" si="60"/>
        <v>906</v>
      </c>
      <c r="AF911" s="141"/>
      <c r="AG911" s="141"/>
      <c r="AH911" s="142"/>
      <c r="AI911" s="66"/>
    </row>
    <row r="912" spans="30:35">
      <c r="AD912" s="1">
        <f t="shared" si="60"/>
        <v>907</v>
      </c>
      <c r="AF912" s="141"/>
      <c r="AG912" s="141"/>
      <c r="AH912" s="142"/>
      <c r="AI912" s="66"/>
    </row>
    <row r="913" spans="30:35">
      <c r="AD913" s="1">
        <f t="shared" si="60"/>
        <v>908</v>
      </c>
      <c r="AF913" s="141"/>
      <c r="AG913" s="141"/>
      <c r="AH913" s="142"/>
      <c r="AI913" s="66"/>
    </row>
    <row r="914" spans="30:35">
      <c r="AD914" s="1">
        <f t="shared" si="60"/>
        <v>909</v>
      </c>
      <c r="AF914" s="141"/>
      <c r="AG914" s="141"/>
      <c r="AH914" s="142"/>
      <c r="AI914" s="66"/>
    </row>
    <row r="915" spans="30:35">
      <c r="AD915" s="1">
        <f t="shared" si="60"/>
        <v>910</v>
      </c>
      <c r="AF915" s="141"/>
      <c r="AG915" s="141"/>
      <c r="AH915" s="142"/>
      <c r="AI915" s="66"/>
    </row>
    <row r="916" spans="30:35">
      <c r="AD916" s="1">
        <f t="shared" si="60"/>
        <v>911</v>
      </c>
      <c r="AF916" s="141"/>
      <c r="AG916" s="141"/>
      <c r="AH916" s="142"/>
      <c r="AI916" s="66"/>
    </row>
    <row r="917" spans="30:35">
      <c r="AD917" s="1">
        <f t="shared" si="60"/>
        <v>912</v>
      </c>
      <c r="AF917" s="141"/>
      <c r="AG917" s="141"/>
      <c r="AH917" s="142"/>
      <c r="AI917" s="66"/>
    </row>
    <row r="918" spans="30:35">
      <c r="AD918" s="1">
        <f t="shared" si="60"/>
        <v>913</v>
      </c>
      <c r="AF918" s="141"/>
      <c r="AG918" s="141"/>
      <c r="AH918" s="142"/>
      <c r="AI918" s="66"/>
    </row>
    <row r="919" spans="30:35">
      <c r="AD919" s="1">
        <f t="shared" si="60"/>
        <v>914</v>
      </c>
      <c r="AF919" s="141"/>
      <c r="AG919" s="141"/>
      <c r="AH919" s="142"/>
      <c r="AI919" s="66"/>
    </row>
    <row r="920" spans="30:35">
      <c r="AD920" s="1">
        <f t="shared" si="60"/>
        <v>915</v>
      </c>
      <c r="AF920" s="141"/>
      <c r="AG920" s="141"/>
      <c r="AH920" s="142"/>
      <c r="AI920" s="66"/>
    </row>
    <row r="921" spans="30:35">
      <c r="AD921" s="1">
        <f t="shared" si="60"/>
        <v>916</v>
      </c>
      <c r="AF921" s="141"/>
      <c r="AG921" s="141"/>
      <c r="AH921" s="142"/>
      <c r="AI921" s="66"/>
    </row>
    <row r="922" spans="30:35">
      <c r="AD922" s="1">
        <f t="shared" si="60"/>
        <v>917</v>
      </c>
      <c r="AF922" s="141"/>
      <c r="AG922" s="141"/>
      <c r="AH922" s="142"/>
      <c r="AI922" s="66"/>
    </row>
    <row r="923" spans="30:35">
      <c r="AD923" s="1">
        <f t="shared" si="60"/>
        <v>918</v>
      </c>
      <c r="AF923" s="141"/>
      <c r="AG923" s="141"/>
      <c r="AH923" s="142"/>
      <c r="AI923" s="66"/>
    </row>
    <row r="924" spans="30:35">
      <c r="AD924" s="1">
        <f t="shared" si="60"/>
        <v>919</v>
      </c>
      <c r="AF924" s="141"/>
      <c r="AG924" s="141"/>
      <c r="AH924" s="142"/>
      <c r="AI924" s="66"/>
    </row>
    <row r="925" spans="30:35">
      <c r="AD925" s="1">
        <f t="shared" si="60"/>
        <v>920</v>
      </c>
      <c r="AF925" s="141"/>
      <c r="AG925" s="141"/>
      <c r="AH925" s="142"/>
      <c r="AI925" s="66"/>
    </row>
    <row r="926" spans="30:35">
      <c r="AD926" s="1">
        <f t="shared" si="60"/>
        <v>921</v>
      </c>
      <c r="AF926" s="141"/>
      <c r="AG926" s="141"/>
      <c r="AH926" s="142"/>
      <c r="AI926" s="66"/>
    </row>
    <row r="927" spans="30:35">
      <c r="AD927" s="1">
        <f t="shared" si="60"/>
        <v>922</v>
      </c>
      <c r="AF927" s="141"/>
      <c r="AG927" s="141"/>
      <c r="AH927" s="142"/>
      <c r="AI927" s="66"/>
    </row>
    <row r="928" spans="30:35">
      <c r="AD928" s="1">
        <f t="shared" si="60"/>
        <v>923</v>
      </c>
      <c r="AF928" s="141"/>
      <c r="AG928" s="141"/>
      <c r="AH928" s="142"/>
      <c r="AI928" s="66"/>
    </row>
    <row r="929" spans="30:35">
      <c r="AD929" s="1">
        <f t="shared" si="60"/>
        <v>924</v>
      </c>
      <c r="AF929" s="141"/>
      <c r="AG929" s="141"/>
      <c r="AH929" s="142"/>
      <c r="AI929" s="66"/>
    </row>
    <row r="930" spans="30:35">
      <c r="AD930" s="1">
        <f t="shared" si="60"/>
        <v>925</v>
      </c>
      <c r="AF930" s="141"/>
      <c r="AG930" s="141"/>
      <c r="AH930" s="142"/>
      <c r="AI930" s="66"/>
    </row>
    <row r="931" spans="30:35">
      <c r="AD931" s="1">
        <f t="shared" si="60"/>
        <v>926</v>
      </c>
      <c r="AF931" s="141"/>
      <c r="AG931" s="141"/>
      <c r="AH931" s="142"/>
      <c r="AI931" s="66"/>
    </row>
    <row r="932" spans="30:35">
      <c r="AD932" s="1">
        <f t="shared" si="60"/>
        <v>927</v>
      </c>
      <c r="AF932" s="141"/>
      <c r="AG932" s="141"/>
      <c r="AH932" s="142"/>
      <c r="AI932" s="66"/>
    </row>
    <row r="933" spans="30:35">
      <c r="AD933" s="1">
        <f t="shared" si="60"/>
        <v>928</v>
      </c>
      <c r="AF933" s="141"/>
      <c r="AG933" s="141"/>
      <c r="AH933" s="142"/>
      <c r="AI933" s="66"/>
    </row>
    <row r="934" spans="30:35">
      <c r="AD934" s="1">
        <f t="shared" si="60"/>
        <v>929</v>
      </c>
      <c r="AF934" s="141"/>
      <c r="AG934" s="141"/>
      <c r="AH934" s="142"/>
      <c r="AI934" s="66"/>
    </row>
    <row r="935" spans="30:35">
      <c r="AD935" s="1">
        <f t="shared" si="60"/>
        <v>930</v>
      </c>
      <c r="AF935" s="141"/>
      <c r="AG935" s="141"/>
      <c r="AH935" s="142"/>
      <c r="AI935" s="66"/>
    </row>
    <row r="936" spans="30:35">
      <c r="AD936" s="1">
        <f t="shared" si="60"/>
        <v>931</v>
      </c>
      <c r="AF936" s="141"/>
      <c r="AG936" s="141"/>
      <c r="AH936" s="142"/>
      <c r="AI936" s="66"/>
    </row>
    <row r="937" spans="30:35">
      <c r="AD937" s="1">
        <f t="shared" si="60"/>
        <v>932</v>
      </c>
      <c r="AF937" s="141"/>
      <c r="AG937" s="141"/>
      <c r="AH937" s="142"/>
      <c r="AI937" s="66"/>
    </row>
    <row r="938" spans="30:35">
      <c r="AD938" s="1">
        <f t="shared" si="60"/>
        <v>933</v>
      </c>
      <c r="AF938" s="141"/>
      <c r="AG938" s="141"/>
      <c r="AH938" s="142"/>
      <c r="AI938" s="66"/>
    </row>
    <row r="939" spans="30:35">
      <c r="AD939" s="1">
        <f t="shared" si="60"/>
        <v>934</v>
      </c>
      <c r="AF939" s="141"/>
      <c r="AG939" s="141"/>
      <c r="AH939" s="142"/>
      <c r="AI939" s="66"/>
    </row>
    <row r="940" spans="30:35">
      <c r="AD940" s="1">
        <f t="shared" si="60"/>
        <v>935</v>
      </c>
      <c r="AF940" s="141"/>
      <c r="AG940" s="141"/>
      <c r="AH940" s="142"/>
      <c r="AI940" s="66"/>
    </row>
    <row r="941" spans="30:35">
      <c r="AD941" s="1">
        <f t="shared" si="60"/>
        <v>936</v>
      </c>
      <c r="AF941" s="141"/>
      <c r="AG941" s="141"/>
      <c r="AH941" s="142"/>
      <c r="AI941" s="66"/>
    </row>
    <row r="942" spans="30:35">
      <c r="AD942" s="1">
        <f t="shared" si="60"/>
        <v>937</v>
      </c>
      <c r="AF942" s="141"/>
      <c r="AG942" s="141"/>
      <c r="AH942" s="142"/>
      <c r="AI942" s="66"/>
    </row>
    <row r="943" spans="30:35">
      <c r="AD943" s="1">
        <f t="shared" si="60"/>
        <v>938</v>
      </c>
      <c r="AF943" s="141"/>
      <c r="AG943" s="141"/>
      <c r="AH943" s="142"/>
      <c r="AI943" s="66"/>
    </row>
    <row r="944" spans="30:35">
      <c r="AD944" s="1">
        <f t="shared" si="60"/>
        <v>939</v>
      </c>
      <c r="AF944" s="141"/>
      <c r="AG944" s="141"/>
      <c r="AH944" s="142"/>
      <c r="AI944" s="66"/>
    </row>
    <row r="945" spans="30:35">
      <c r="AD945" s="1">
        <f t="shared" si="60"/>
        <v>940</v>
      </c>
      <c r="AF945" s="141"/>
      <c r="AG945" s="141"/>
      <c r="AH945" s="142"/>
      <c r="AI945" s="66"/>
    </row>
    <row r="946" spans="30:35">
      <c r="AD946" s="1">
        <f t="shared" si="60"/>
        <v>941</v>
      </c>
      <c r="AF946" s="141"/>
      <c r="AG946" s="141"/>
      <c r="AH946" s="142"/>
      <c r="AI946" s="66"/>
    </row>
    <row r="947" spans="30:35">
      <c r="AD947" s="1">
        <f t="shared" si="60"/>
        <v>942</v>
      </c>
      <c r="AF947" s="141"/>
      <c r="AG947" s="141"/>
      <c r="AH947" s="142"/>
      <c r="AI947" s="66"/>
    </row>
    <row r="948" spans="30:35">
      <c r="AD948" s="1">
        <f t="shared" si="60"/>
        <v>943</v>
      </c>
      <c r="AF948" s="141"/>
      <c r="AG948" s="141"/>
      <c r="AH948" s="142"/>
      <c r="AI948" s="66"/>
    </row>
    <row r="949" spans="30:35">
      <c r="AD949" s="1">
        <f t="shared" si="60"/>
        <v>944</v>
      </c>
      <c r="AF949" s="141"/>
      <c r="AG949" s="141"/>
      <c r="AH949" s="142"/>
      <c r="AI949" s="66"/>
    </row>
    <row r="950" spans="30:35">
      <c r="AD950" s="1">
        <f t="shared" si="60"/>
        <v>945</v>
      </c>
      <c r="AF950" s="141"/>
      <c r="AG950" s="141"/>
      <c r="AH950" s="142"/>
      <c r="AI950" s="66"/>
    </row>
    <row r="951" spans="30:35">
      <c r="AD951" s="1">
        <f t="shared" si="60"/>
        <v>946</v>
      </c>
      <c r="AF951" s="141"/>
      <c r="AG951" s="141"/>
      <c r="AH951" s="142"/>
      <c r="AI951" s="66"/>
    </row>
    <row r="952" spans="30:35">
      <c r="AD952" s="1">
        <f t="shared" si="60"/>
        <v>947</v>
      </c>
      <c r="AF952" s="141"/>
      <c r="AG952" s="141"/>
      <c r="AH952" s="142"/>
      <c r="AI952" s="66"/>
    </row>
    <row r="953" spans="30:35">
      <c r="AD953" s="1">
        <f t="shared" si="60"/>
        <v>948</v>
      </c>
      <c r="AF953" s="141"/>
      <c r="AG953" s="141"/>
      <c r="AH953" s="142"/>
      <c r="AI953" s="66"/>
    </row>
    <row r="954" spans="30:35">
      <c r="AD954" s="1">
        <f t="shared" si="60"/>
        <v>949</v>
      </c>
      <c r="AF954" s="141"/>
      <c r="AG954" s="141"/>
      <c r="AH954" s="142"/>
      <c r="AI954" s="66"/>
    </row>
    <row r="955" spans="30:35">
      <c r="AD955" s="1">
        <f t="shared" si="60"/>
        <v>950</v>
      </c>
      <c r="AF955" s="141"/>
      <c r="AG955" s="141"/>
      <c r="AH955" s="142"/>
      <c r="AI955" s="66"/>
    </row>
    <row r="956" spans="30:35">
      <c r="AD956" s="1">
        <f t="shared" si="60"/>
        <v>951</v>
      </c>
      <c r="AF956" s="141"/>
      <c r="AG956" s="141"/>
      <c r="AH956" s="142"/>
      <c r="AI956" s="66"/>
    </row>
    <row r="957" spans="30:35">
      <c r="AD957" s="1">
        <f t="shared" si="60"/>
        <v>952</v>
      </c>
      <c r="AF957" s="141"/>
      <c r="AG957" s="141"/>
      <c r="AH957" s="142"/>
      <c r="AI957" s="66"/>
    </row>
    <row r="958" spans="30:35">
      <c r="AD958" s="1">
        <f t="shared" si="60"/>
        <v>953</v>
      </c>
      <c r="AF958" s="141"/>
      <c r="AG958" s="141"/>
      <c r="AH958" s="142"/>
      <c r="AI958" s="66"/>
    </row>
    <row r="959" spans="30:35">
      <c r="AD959" s="1">
        <f t="shared" si="60"/>
        <v>954</v>
      </c>
      <c r="AF959" s="141"/>
      <c r="AG959" s="141"/>
      <c r="AH959" s="142"/>
      <c r="AI959" s="66"/>
    </row>
    <row r="960" spans="30:35">
      <c r="AD960" s="1">
        <f t="shared" si="60"/>
        <v>955</v>
      </c>
      <c r="AF960" s="141"/>
      <c r="AG960" s="141"/>
      <c r="AH960" s="142"/>
      <c r="AI960" s="66"/>
    </row>
    <row r="961" spans="30:35">
      <c r="AD961" s="1">
        <f t="shared" si="60"/>
        <v>956</v>
      </c>
      <c r="AF961" s="141"/>
      <c r="AG961" s="141"/>
      <c r="AH961" s="142"/>
      <c r="AI961" s="66"/>
    </row>
    <row r="962" spans="30:35">
      <c r="AD962" s="1">
        <f t="shared" si="60"/>
        <v>957</v>
      </c>
      <c r="AF962" s="141"/>
      <c r="AG962" s="141"/>
      <c r="AH962" s="142"/>
      <c r="AI962" s="66"/>
    </row>
    <row r="963" spans="30:35">
      <c r="AD963" s="1">
        <f t="shared" si="60"/>
        <v>958</v>
      </c>
      <c r="AF963" s="141"/>
      <c r="AG963" s="141"/>
      <c r="AH963" s="142"/>
      <c r="AI963" s="66"/>
    </row>
    <row r="964" spans="30:35">
      <c r="AD964" s="1">
        <f t="shared" si="60"/>
        <v>959</v>
      </c>
      <c r="AF964" s="141"/>
      <c r="AG964" s="141"/>
      <c r="AH964" s="142"/>
      <c r="AI964" s="66"/>
    </row>
    <row r="965" spans="30:35">
      <c r="AD965" s="1">
        <f t="shared" si="60"/>
        <v>960</v>
      </c>
      <c r="AF965" s="141"/>
      <c r="AG965" s="141"/>
      <c r="AH965" s="142"/>
      <c r="AI965" s="66"/>
    </row>
    <row r="966" spans="30:35">
      <c r="AD966" s="1">
        <f t="shared" si="60"/>
        <v>961</v>
      </c>
      <c r="AF966" s="141"/>
      <c r="AG966" s="141"/>
      <c r="AH966" s="142"/>
      <c r="AI966" s="66"/>
    </row>
    <row r="967" spans="30:35">
      <c r="AD967" s="1">
        <f t="shared" si="60"/>
        <v>962</v>
      </c>
      <c r="AF967" s="141"/>
      <c r="AG967" s="141"/>
      <c r="AH967" s="142"/>
      <c r="AI967" s="66"/>
    </row>
    <row r="968" spans="30:35">
      <c r="AD968" s="1">
        <f t="shared" si="60"/>
        <v>963</v>
      </c>
      <c r="AF968" s="141"/>
      <c r="AG968" s="141"/>
      <c r="AH968" s="142"/>
      <c r="AI968" s="66"/>
    </row>
    <row r="969" spans="30:35">
      <c r="AD969" s="1">
        <f t="shared" ref="AD969:AD1032" si="61">AD968+1</f>
        <v>964</v>
      </c>
      <c r="AF969" s="141"/>
      <c r="AG969" s="141"/>
      <c r="AH969" s="142"/>
      <c r="AI969" s="66"/>
    </row>
    <row r="970" spans="30:35">
      <c r="AD970" s="1">
        <f t="shared" si="61"/>
        <v>965</v>
      </c>
      <c r="AF970" s="141"/>
      <c r="AG970" s="141"/>
      <c r="AH970" s="142"/>
      <c r="AI970" s="66"/>
    </row>
    <row r="971" spans="30:35">
      <c r="AD971" s="1">
        <f t="shared" si="61"/>
        <v>966</v>
      </c>
      <c r="AF971" s="141"/>
      <c r="AG971" s="141"/>
      <c r="AH971" s="142"/>
      <c r="AI971" s="66"/>
    </row>
    <row r="972" spans="30:35">
      <c r="AD972" s="1">
        <f t="shared" si="61"/>
        <v>967</v>
      </c>
      <c r="AF972" s="141"/>
      <c r="AG972" s="141"/>
      <c r="AH972" s="142"/>
      <c r="AI972" s="66"/>
    </row>
    <row r="973" spans="30:35">
      <c r="AD973" s="1">
        <f t="shared" si="61"/>
        <v>968</v>
      </c>
      <c r="AF973" s="141"/>
      <c r="AG973" s="141"/>
      <c r="AH973" s="142"/>
      <c r="AI973" s="66"/>
    </row>
    <row r="974" spans="30:35">
      <c r="AD974" s="1">
        <f t="shared" si="61"/>
        <v>969</v>
      </c>
      <c r="AF974" s="141"/>
      <c r="AG974" s="141"/>
      <c r="AH974" s="142"/>
      <c r="AI974" s="66"/>
    </row>
    <row r="975" spans="30:35">
      <c r="AD975" s="1">
        <f t="shared" si="61"/>
        <v>970</v>
      </c>
      <c r="AF975" s="141"/>
      <c r="AG975" s="141"/>
      <c r="AH975" s="142"/>
      <c r="AI975" s="66"/>
    </row>
    <row r="976" spans="30:35">
      <c r="AD976" s="1">
        <f t="shared" si="61"/>
        <v>971</v>
      </c>
      <c r="AF976" s="141"/>
      <c r="AG976" s="141"/>
      <c r="AH976" s="142"/>
      <c r="AI976" s="66"/>
    </row>
    <row r="977" spans="30:35">
      <c r="AD977" s="1">
        <f t="shared" si="61"/>
        <v>972</v>
      </c>
      <c r="AF977" s="141"/>
      <c r="AG977" s="141"/>
      <c r="AH977" s="142"/>
      <c r="AI977" s="66"/>
    </row>
    <row r="978" spans="30:35">
      <c r="AD978" s="1">
        <f t="shared" si="61"/>
        <v>973</v>
      </c>
      <c r="AF978" s="141"/>
      <c r="AG978" s="141"/>
      <c r="AH978" s="142"/>
      <c r="AI978" s="66"/>
    </row>
    <row r="979" spans="30:35">
      <c r="AD979" s="1">
        <f t="shared" si="61"/>
        <v>974</v>
      </c>
      <c r="AF979" s="141"/>
      <c r="AG979" s="141"/>
      <c r="AH979" s="142"/>
      <c r="AI979" s="66"/>
    </row>
    <row r="980" spans="30:35">
      <c r="AD980" s="1">
        <f t="shared" si="61"/>
        <v>975</v>
      </c>
      <c r="AF980" s="141"/>
      <c r="AG980" s="141"/>
      <c r="AH980" s="142"/>
      <c r="AI980" s="66"/>
    </row>
    <row r="981" spans="30:35">
      <c r="AD981" s="1">
        <f t="shared" si="61"/>
        <v>976</v>
      </c>
      <c r="AF981" s="141"/>
      <c r="AG981" s="141"/>
      <c r="AH981" s="142"/>
      <c r="AI981" s="66"/>
    </row>
    <row r="982" spans="30:35">
      <c r="AD982" s="1">
        <f t="shared" si="61"/>
        <v>977</v>
      </c>
      <c r="AF982" s="141"/>
      <c r="AG982" s="141"/>
      <c r="AH982" s="142"/>
      <c r="AI982" s="66"/>
    </row>
    <row r="983" spans="30:35">
      <c r="AD983" s="1">
        <f t="shared" si="61"/>
        <v>978</v>
      </c>
      <c r="AF983" s="141"/>
      <c r="AG983" s="141"/>
      <c r="AH983" s="142"/>
      <c r="AI983" s="66"/>
    </row>
    <row r="984" spans="30:35">
      <c r="AD984" s="1">
        <f t="shared" si="61"/>
        <v>979</v>
      </c>
      <c r="AF984" s="141"/>
      <c r="AG984" s="141"/>
      <c r="AH984" s="142"/>
      <c r="AI984" s="66"/>
    </row>
    <row r="985" spans="30:35">
      <c r="AD985" s="1">
        <f t="shared" si="61"/>
        <v>980</v>
      </c>
      <c r="AF985" s="141"/>
      <c r="AG985" s="141"/>
      <c r="AH985" s="142"/>
      <c r="AI985" s="66"/>
    </row>
    <row r="986" spans="30:35">
      <c r="AD986" s="1">
        <f t="shared" si="61"/>
        <v>981</v>
      </c>
      <c r="AF986" s="141"/>
      <c r="AG986" s="141"/>
      <c r="AH986" s="142"/>
      <c r="AI986" s="66"/>
    </row>
    <row r="987" spans="30:35">
      <c r="AD987" s="1">
        <f t="shared" si="61"/>
        <v>982</v>
      </c>
      <c r="AF987" s="141"/>
      <c r="AG987" s="141"/>
      <c r="AH987" s="142"/>
      <c r="AI987" s="66"/>
    </row>
    <row r="988" spans="30:35">
      <c r="AD988" s="1">
        <f t="shared" si="61"/>
        <v>983</v>
      </c>
      <c r="AF988" s="141"/>
      <c r="AG988" s="141"/>
      <c r="AH988" s="142"/>
      <c r="AI988" s="66"/>
    </row>
    <row r="989" spans="30:35">
      <c r="AD989" s="1">
        <f t="shared" si="61"/>
        <v>984</v>
      </c>
      <c r="AF989" s="141"/>
      <c r="AG989" s="141"/>
      <c r="AH989" s="142"/>
      <c r="AI989" s="66"/>
    </row>
    <row r="990" spans="30:35">
      <c r="AD990" s="1">
        <f t="shared" si="61"/>
        <v>985</v>
      </c>
      <c r="AF990" s="141"/>
      <c r="AG990" s="141"/>
      <c r="AH990" s="142"/>
      <c r="AI990" s="66"/>
    </row>
    <row r="991" spans="30:35">
      <c r="AD991" s="1">
        <f t="shared" si="61"/>
        <v>986</v>
      </c>
      <c r="AF991" s="141"/>
      <c r="AG991" s="141"/>
      <c r="AH991" s="142"/>
      <c r="AI991" s="66"/>
    </row>
    <row r="992" spans="30:35">
      <c r="AD992" s="1">
        <f t="shared" si="61"/>
        <v>987</v>
      </c>
      <c r="AF992" s="141"/>
      <c r="AG992" s="141"/>
      <c r="AH992" s="142"/>
      <c r="AI992" s="66"/>
    </row>
    <row r="993" spans="30:35">
      <c r="AD993" s="1">
        <f t="shared" si="61"/>
        <v>988</v>
      </c>
      <c r="AF993" s="141"/>
      <c r="AG993" s="141"/>
      <c r="AH993" s="142"/>
      <c r="AI993" s="66"/>
    </row>
    <row r="994" spans="30:35">
      <c r="AD994" s="1">
        <f t="shared" si="61"/>
        <v>989</v>
      </c>
      <c r="AF994" s="141"/>
      <c r="AG994" s="141"/>
      <c r="AH994" s="142"/>
      <c r="AI994" s="66"/>
    </row>
    <row r="995" spans="30:35">
      <c r="AD995" s="1">
        <f t="shared" si="61"/>
        <v>990</v>
      </c>
      <c r="AF995" s="141"/>
      <c r="AG995" s="141"/>
      <c r="AH995" s="142"/>
      <c r="AI995" s="66"/>
    </row>
    <row r="996" spans="30:35">
      <c r="AD996" s="1">
        <f t="shared" si="61"/>
        <v>991</v>
      </c>
      <c r="AF996" s="141"/>
      <c r="AG996" s="141"/>
      <c r="AH996" s="142"/>
      <c r="AI996" s="66"/>
    </row>
    <row r="997" spans="30:35">
      <c r="AD997" s="1">
        <f t="shared" si="61"/>
        <v>992</v>
      </c>
      <c r="AF997" s="141"/>
      <c r="AG997" s="141"/>
      <c r="AH997" s="142"/>
      <c r="AI997" s="66"/>
    </row>
    <row r="998" spans="30:35">
      <c r="AD998" s="1">
        <f t="shared" si="61"/>
        <v>993</v>
      </c>
      <c r="AF998" s="141"/>
      <c r="AG998" s="141"/>
      <c r="AH998" s="142"/>
      <c r="AI998" s="66"/>
    </row>
    <row r="999" spans="30:35">
      <c r="AD999" s="1">
        <f t="shared" si="61"/>
        <v>994</v>
      </c>
      <c r="AF999" s="141"/>
      <c r="AG999" s="141"/>
      <c r="AH999" s="142"/>
      <c r="AI999" s="66"/>
    </row>
    <row r="1000" spans="30:35">
      <c r="AD1000" s="1">
        <f t="shared" si="61"/>
        <v>995</v>
      </c>
      <c r="AF1000" s="141"/>
      <c r="AG1000" s="141"/>
      <c r="AH1000" s="142"/>
      <c r="AI1000" s="66"/>
    </row>
    <row r="1001" spans="30:35">
      <c r="AD1001" s="1">
        <f t="shared" si="61"/>
        <v>996</v>
      </c>
      <c r="AF1001" s="141"/>
      <c r="AG1001" s="141"/>
      <c r="AH1001" s="142"/>
      <c r="AI1001" s="66"/>
    </row>
    <row r="1002" spans="30:35">
      <c r="AD1002" s="1">
        <f t="shared" si="61"/>
        <v>997</v>
      </c>
      <c r="AF1002" s="141"/>
      <c r="AG1002" s="141"/>
      <c r="AH1002" s="142"/>
      <c r="AI1002" s="66"/>
    </row>
    <row r="1003" spans="30:35">
      <c r="AD1003" s="1">
        <f t="shared" si="61"/>
        <v>998</v>
      </c>
      <c r="AF1003" s="141"/>
      <c r="AG1003" s="141"/>
      <c r="AH1003" s="142"/>
      <c r="AI1003" s="66"/>
    </row>
    <row r="1004" spans="30:35">
      <c r="AD1004" s="1">
        <f t="shared" si="61"/>
        <v>999</v>
      </c>
      <c r="AF1004" s="141"/>
      <c r="AG1004" s="141"/>
      <c r="AH1004" s="142"/>
      <c r="AI1004" s="66"/>
    </row>
    <row r="1005" spans="30:35">
      <c r="AD1005" s="1">
        <f t="shared" si="61"/>
        <v>1000</v>
      </c>
      <c r="AF1005" s="141"/>
      <c r="AG1005" s="141"/>
      <c r="AH1005" s="142"/>
      <c r="AI1005" s="66"/>
    </row>
    <row r="1006" spans="30:35">
      <c r="AD1006" s="1">
        <f t="shared" si="61"/>
        <v>1001</v>
      </c>
      <c r="AF1006" s="141"/>
      <c r="AG1006" s="141"/>
      <c r="AH1006" s="144"/>
      <c r="AI1006" s="66"/>
    </row>
    <row r="1007" spans="30:35">
      <c r="AD1007" s="1">
        <f t="shared" si="61"/>
        <v>1002</v>
      </c>
      <c r="AF1007" s="141"/>
      <c r="AG1007" s="141"/>
      <c r="AH1007" s="142"/>
      <c r="AI1007" s="66"/>
    </row>
    <row r="1008" spans="30:35">
      <c r="AD1008" s="1">
        <f t="shared" si="61"/>
        <v>1003</v>
      </c>
      <c r="AF1008" s="66"/>
      <c r="AG1008" s="66"/>
      <c r="AH1008" s="145"/>
      <c r="AI1008" s="66"/>
    </row>
    <row r="1009" spans="30:35">
      <c r="AD1009" s="1">
        <f t="shared" si="61"/>
        <v>1004</v>
      </c>
      <c r="AF1009" s="66"/>
      <c r="AG1009" s="66"/>
      <c r="AH1009" s="145"/>
      <c r="AI1009" s="66"/>
    </row>
    <row r="1010" spans="30:35">
      <c r="AD1010" s="1">
        <f t="shared" si="61"/>
        <v>1005</v>
      </c>
      <c r="AF1010" s="66"/>
      <c r="AG1010" s="66"/>
      <c r="AH1010" s="145"/>
      <c r="AI1010" s="66"/>
    </row>
    <row r="1011" spans="30:35">
      <c r="AD1011" s="1">
        <f t="shared" si="61"/>
        <v>1006</v>
      </c>
      <c r="AF1011" s="66"/>
      <c r="AG1011" s="66"/>
      <c r="AH1011" s="145"/>
      <c r="AI1011" s="66"/>
    </row>
    <row r="1012" spans="30:35">
      <c r="AD1012" s="1">
        <f t="shared" si="61"/>
        <v>1007</v>
      </c>
      <c r="AF1012" s="66"/>
      <c r="AG1012" s="66"/>
      <c r="AH1012" s="145"/>
      <c r="AI1012" s="66"/>
    </row>
    <row r="1013" spans="30:35">
      <c r="AD1013" s="1">
        <f t="shared" si="61"/>
        <v>1008</v>
      </c>
      <c r="AF1013" s="66"/>
      <c r="AG1013" s="66"/>
      <c r="AH1013" s="145"/>
      <c r="AI1013" s="66"/>
    </row>
    <row r="1014" spans="30:35">
      <c r="AD1014" s="1">
        <f t="shared" si="61"/>
        <v>1009</v>
      </c>
      <c r="AF1014" s="66"/>
      <c r="AG1014" s="66"/>
      <c r="AH1014" s="145"/>
      <c r="AI1014" s="66"/>
    </row>
    <row r="1015" spans="30:35">
      <c r="AD1015" s="1">
        <f t="shared" si="61"/>
        <v>1010</v>
      </c>
      <c r="AF1015" s="66"/>
      <c r="AG1015" s="66"/>
      <c r="AH1015" s="145"/>
      <c r="AI1015" s="66"/>
    </row>
    <row r="1016" spans="30:35">
      <c r="AD1016" s="1">
        <f t="shared" si="61"/>
        <v>1011</v>
      </c>
      <c r="AF1016" s="66"/>
      <c r="AG1016" s="66"/>
      <c r="AH1016" s="145"/>
      <c r="AI1016" s="66"/>
    </row>
    <row r="1017" spans="30:35">
      <c r="AD1017" s="1">
        <f t="shared" si="61"/>
        <v>1012</v>
      </c>
      <c r="AF1017" s="66"/>
      <c r="AG1017" s="66"/>
      <c r="AH1017" s="145"/>
      <c r="AI1017" s="66"/>
    </row>
    <row r="1018" spans="30:35">
      <c r="AD1018" s="1">
        <f t="shared" si="61"/>
        <v>1013</v>
      </c>
      <c r="AF1018" s="66"/>
      <c r="AG1018" s="66"/>
      <c r="AH1018" s="145"/>
      <c r="AI1018" s="66"/>
    </row>
    <row r="1019" spans="30:35">
      <c r="AD1019" s="1">
        <f t="shared" si="61"/>
        <v>1014</v>
      </c>
      <c r="AF1019" s="66"/>
      <c r="AG1019" s="66"/>
      <c r="AH1019" s="145"/>
      <c r="AI1019" s="66"/>
    </row>
    <row r="1020" spans="30:35">
      <c r="AD1020" s="1">
        <f t="shared" si="61"/>
        <v>1015</v>
      </c>
      <c r="AF1020" s="66"/>
      <c r="AG1020" s="66"/>
      <c r="AH1020" s="145"/>
      <c r="AI1020" s="66"/>
    </row>
    <row r="1021" spans="30:35">
      <c r="AD1021" s="1">
        <f t="shared" si="61"/>
        <v>1016</v>
      </c>
      <c r="AF1021" s="66"/>
      <c r="AG1021" s="66"/>
      <c r="AH1021" s="145"/>
      <c r="AI1021" s="66"/>
    </row>
    <row r="1022" spans="30:35">
      <c r="AD1022" s="1">
        <f t="shared" si="61"/>
        <v>1017</v>
      </c>
      <c r="AF1022" s="66"/>
      <c r="AG1022" s="66"/>
      <c r="AH1022" s="145"/>
      <c r="AI1022" s="66"/>
    </row>
    <row r="1023" spans="30:35">
      <c r="AD1023" s="1">
        <f t="shared" si="61"/>
        <v>1018</v>
      </c>
      <c r="AF1023" s="66"/>
      <c r="AG1023" s="66"/>
      <c r="AH1023" s="145"/>
      <c r="AI1023" s="66"/>
    </row>
    <row r="1024" spans="30:35">
      <c r="AD1024" s="1">
        <f t="shared" si="61"/>
        <v>1019</v>
      </c>
      <c r="AF1024" s="66"/>
      <c r="AG1024" s="66"/>
      <c r="AH1024" s="145"/>
      <c r="AI1024" s="66"/>
    </row>
    <row r="1025" spans="30:35">
      <c r="AD1025" s="1">
        <f t="shared" si="61"/>
        <v>1020</v>
      </c>
      <c r="AF1025" s="66"/>
      <c r="AG1025" s="66"/>
      <c r="AH1025" s="145"/>
      <c r="AI1025" s="66"/>
    </row>
    <row r="1026" spans="30:35">
      <c r="AD1026" s="1">
        <f t="shared" si="61"/>
        <v>1021</v>
      </c>
      <c r="AF1026" s="66"/>
      <c r="AG1026" s="66"/>
      <c r="AH1026" s="145"/>
      <c r="AI1026" s="66"/>
    </row>
    <row r="1027" spans="30:35">
      <c r="AD1027" s="1">
        <f t="shared" si="61"/>
        <v>1022</v>
      </c>
      <c r="AF1027" s="66"/>
      <c r="AG1027" s="66"/>
      <c r="AH1027" s="145"/>
      <c r="AI1027" s="66"/>
    </row>
    <row r="1028" spans="30:35">
      <c r="AD1028" s="1">
        <f t="shared" si="61"/>
        <v>1023</v>
      </c>
      <c r="AF1028" s="66"/>
      <c r="AG1028" s="66"/>
      <c r="AH1028" s="145"/>
      <c r="AI1028" s="66"/>
    </row>
    <row r="1029" spans="30:35">
      <c r="AD1029" s="1">
        <f t="shared" si="61"/>
        <v>1024</v>
      </c>
      <c r="AF1029" s="66"/>
      <c r="AG1029" s="66"/>
      <c r="AH1029" s="145"/>
      <c r="AI1029" s="66"/>
    </row>
    <row r="1030" spans="30:35">
      <c r="AD1030" s="1">
        <f t="shared" si="61"/>
        <v>1025</v>
      </c>
      <c r="AF1030" s="66"/>
      <c r="AG1030" s="66"/>
      <c r="AH1030" s="145"/>
      <c r="AI1030" s="66"/>
    </row>
    <row r="1031" spans="30:35">
      <c r="AD1031" s="1">
        <f t="shared" si="61"/>
        <v>1026</v>
      </c>
      <c r="AF1031" s="66"/>
      <c r="AG1031" s="66"/>
      <c r="AH1031" s="145"/>
      <c r="AI1031" s="66"/>
    </row>
    <row r="1032" spans="30:35">
      <c r="AD1032" s="1">
        <f t="shared" si="61"/>
        <v>1027</v>
      </c>
      <c r="AF1032" s="66"/>
      <c r="AG1032" s="66"/>
      <c r="AH1032" s="145"/>
      <c r="AI1032" s="66"/>
    </row>
    <row r="1033" spans="30:35">
      <c r="AD1033" s="1">
        <f t="shared" ref="AD1033:AD1096" si="62">AD1032+1</f>
        <v>1028</v>
      </c>
      <c r="AF1033" s="66"/>
      <c r="AG1033" s="66"/>
      <c r="AH1033" s="145"/>
      <c r="AI1033" s="66"/>
    </row>
    <row r="1034" spans="30:35">
      <c r="AD1034" s="1">
        <f t="shared" si="62"/>
        <v>1029</v>
      </c>
      <c r="AF1034" s="66"/>
      <c r="AG1034" s="66"/>
      <c r="AH1034" s="145"/>
      <c r="AI1034" s="66"/>
    </row>
    <row r="1035" spans="30:35">
      <c r="AD1035" s="1">
        <f t="shared" si="62"/>
        <v>1030</v>
      </c>
      <c r="AF1035" s="66"/>
      <c r="AG1035" s="66"/>
      <c r="AH1035" s="145"/>
      <c r="AI1035" s="66"/>
    </row>
    <row r="1036" spans="30:35">
      <c r="AD1036" s="1">
        <f t="shared" si="62"/>
        <v>1031</v>
      </c>
      <c r="AF1036" s="66"/>
      <c r="AG1036" s="66"/>
      <c r="AH1036" s="145"/>
      <c r="AI1036" s="66"/>
    </row>
    <row r="1037" spans="30:35">
      <c r="AD1037" s="1">
        <f t="shared" si="62"/>
        <v>1032</v>
      </c>
      <c r="AF1037" s="66"/>
      <c r="AG1037" s="66"/>
      <c r="AH1037" s="145"/>
      <c r="AI1037" s="66"/>
    </row>
    <row r="1038" spans="30:35">
      <c r="AD1038" s="1">
        <f t="shared" si="62"/>
        <v>1033</v>
      </c>
      <c r="AF1038" s="66"/>
      <c r="AG1038" s="66"/>
      <c r="AH1038" s="145"/>
      <c r="AI1038" s="66"/>
    </row>
    <row r="1039" spans="30:35">
      <c r="AD1039" s="1">
        <f t="shared" si="62"/>
        <v>1034</v>
      </c>
      <c r="AF1039" s="66"/>
      <c r="AG1039" s="66"/>
      <c r="AH1039" s="145"/>
      <c r="AI1039" s="66"/>
    </row>
    <row r="1040" spans="30:35">
      <c r="AD1040" s="1">
        <f t="shared" si="62"/>
        <v>1035</v>
      </c>
      <c r="AF1040" s="66"/>
      <c r="AG1040" s="66"/>
      <c r="AH1040" s="145"/>
      <c r="AI1040" s="66"/>
    </row>
    <row r="1041" spans="30:35">
      <c r="AD1041" s="1">
        <f t="shared" si="62"/>
        <v>1036</v>
      </c>
      <c r="AF1041" s="66"/>
      <c r="AG1041" s="66"/>
      <c r="AH1041" s="145"/>
      <c r="AI1041" s="66"/>
    </row>
    <row r="1042" spans="30:35">
      <c r="AD1042" s="1">
        <f t="shared" si="62"/>
        <v>1037</v>
      </c>
      <c r="AF1042" s="66"/>
      <c r="AG1042" s="66"/>
      <c r="AH1042" s="145"/>
      <c r="AI1042" s="66"/>
    </row>
    <row r="1043" spans="30:35">
      <c r="AD1043" s="1">
        <f t="shared" si="62"/>
        <v>1038</v>
      </c>
      <c r="AF1043" s="66"/>
      <c r="AG1043" s="66"/>
      <c r="AH1043" s="145"/>
      <c r="AI1043" s="66"/>
    </row>
    <row r="1044" spans="30:35">
      <c r="AD1044" s="1">
        <f t="shared" si="62"/>
        <v>1039</v>
      </c>
      <c r="AF1044" s="66"/>
      <c r="AG1044" s="66"/>
      <c r="AH1044" s="145"/>
      <c r="AI1044" s="66"/>
    </row>
    <row r="1045" spans="30:35">
      <c r="AD1045" s="1">
        <f t="shared" si="62"/>
        <v>1040</v>
      </c>
      <c r="AF1045" s="66"/>
      <c r="AG1045" s="66"/>
      <c r="AH1045" s="145"/>
      <c r="AI1045" s="66"/>
    </row>
    <row r="1046" spans="30:35">
      <c r="AD1046" s="1">
        <f t="shared" si="62"/>
        <v>1041</v>
      </c>
      <c r="AF1046" s="66"/>
      <c r="AG1046" s="66"/>
      <c r="AH1046" s="145"/>
      <c r="AI1046" s="66"/>
    </row>
    <row r="1047" spans="30:35">
      <c r="AD1047" s="1">
        <f t="shared" si="62"/>
        <v>1042</v>
      </c>
      <c r="AF1047" s="66"/>
      <c r="AG1047" s="66"/>
      <c r="AH1047" s="145"/>
      <c r="AI1047" s="66"/>
    </row>
    <row r="1048" spans="30:35">
      <c r="AD1048" s="1">
        <f t="shared" si="62"/>
        <v>1043</v>
      </c>
      <c r="AF1048" s="66"/>
      <c r="AG1048" s="66"/>
      <c r="AH1048" s="145"/>
      <c r="AI1048" s="66"/>
    </row>
    <row r="1049" spans="30:35">
      <c r="AD1049" s="1">
        <f t="shared" si="62"/>
        <v>1044</v>
      </c>
      <c r="AF1049" s="66"/>
      <c r="AG1049" s="66"/>
      <c r="AH1049" s="145"/>
      <c r="AI1049" s="66"/>
    </row>
    <row r="1050" spans="30:35">
      <c r="AD1050" s="1">
        <f t="shared" si="62"/>
        <v>1045</v>
      </c>
      <c r="AF1050" s="66"/>
      <c r="AG1050" s="66"/>
      <c r="AH1050" s="145"/>
      <c r="AI1050" s="66"/>
    </row>
    <row r="1051" spans="30:35">
      <c r="AD1051" s="1">
        <f t="shared" si="62"/>
        <v>1046</v>
      </c>
      <c r="AF1051" s="66"/>
      <c r="AG1051" s="66"/>
      <c r="AH1051" s="145"/>
      <c r="AI1051" s="66"/>
    </row>
    <row r="1052" spans="30:35">
      <c r="AD1052" s="1">
        <f t="shared" si="62"/>
        <v>1047</v>
      </c>
      <c r="AF1052" s="66"/>
      <c r="AG1052" s="66"/>
      <c r="AH1052" s="145"/>
      <c r="AI1052" s="66"/>
    </row>
    <row r="1053" spans="30:35">
      <c r="AD1053" s="1">
        <f t="shared" si="62"/>
        <v>1048</v>
      </c>
      <c r="AF1053" s="66"/>
      <c r="AG1053" s="66"/>
      <c r="AH1053" s="145"/>
      <c r="AI1053" s="66"/>
    </row>
    <row r="1054" spans="30:35">
      <c r="AD1054" s="1">
        <f t="shared" si="62"/>
        <v>1049</v>
      </c>
      <c r="AF1054" s="66"/>
      <c r="AG1054" s="66"/>
      <c r="AH1054" s="145"/>
      <c r="AI1054" s="66"/>
    </row>
    <row r="1055" spans="30:35">
      <c r="AD1055" s="1">
        <f t="shared" si="62"/>
        <v>1050</v>
      </c>
      <c r="AF1055" s="66"/>
      <c r="AG1055" s="66"/>
      <c r="AH1055" s="145"/>
      <c r="AI1055" s="66"/>
    </row>
    <row r="1056" spans="30:35">
      <c r="AD1056" s="1">
        <f t="shared" si="62"/>
        <v>1051</v>
      </c>
      <c r="AF1056" s="66"/>
      <c r="AG1056" s="66"/>
      <c r="AH1056" s="145"/>
      <c r="AI1056" s="66"/>
    </row>
    <row r="1057" spans="30:35">
      <c r="AD1057" s="1">
        <f t="shared" si="62"/>
        <v>1052</v>
      </c>
      <c r="AF1057" s="66"/>
      <c r="AG1057" s="66"/>
      <c r="AH1057" s="145"/>
      <c r="AI1057" s="66"/>
    </row>
    <row r="1058" spans="30:35">
      <c r="AD1058" s="1">
        <f t="shared" si="62"/>
        <v>1053</v>
      </c>
      <c r="AF1058" s="66"/>
      <c r="AG1058" s="66"/>
      <c r="AH1058" s="145"/>
      <c r="AI1058" s="66"/>
    </row>
    <row r="1059" spans="30:35">
      <c r="AD1059" s="1">
        <f t="shared" si="62"/>
        <v>1054</v>
      </c>
      <c r="AF1059" s="66"/>
      <c r="AG1059" s="66"/>
      <c r="AH1059" s="145"/>
      <c r="AI1059" s="66"/>
    </row>
    <row r="1060" spans="30:35">
      <c r="AD1060" s="1">
        <f t="shared" si="62"/>
        <v>1055</v>
      </c>
      <c r="AF1060" s="66"/>
      <c r="AG1060" s="66"/>
      <c r="AH1060" s="145"/>
      <c r="AI1060" s="66"/>
    </row>
    <row r="1061" spans="30:35">
      <c r="AD1061" s="1">
        <f t="shared" si="62"/>
        <v>1056</v>
      </c>
      <c r="AF1061" s="66"/>
      <c r="AG1061" s="66"/>
      <c r="AH1061" s="145"/>
      <c r="AI1061" s="66"/>
    </row>
    <row r="1062" spans="30:35">
      <c r="AD1062" s="1">
        <f t="shared" si="62"/>
        <v>1057</v>
      </c>
      <c r="AF1062" s="66"/>
      <c r="AG1062" s="66"/>
      <c r="AH1062" s="145"/>
      <c r="AI1062" s="66"/>
    </row>
    <row r="1063" spans="30:35">
      <c r="AD1063" s="1">
        <f t="shared" si="62"/>
        <v>1058</v>
      </c>
      <c r="AF1063" s="66"/>
      <c r="AG1063" s="66"/>
      <c r="AH1063" s="145"/>
      <c r="AI1063" s="66"/>
    </row>
    <row r="1064" spans="30:35">
      <c r="AD1064" s="1">
        <f t="shared" si="62"/>
        <v>1059</v>
      </c>
      <c r="AF1064" s="66"/>
      <c r="AG1064" s="66"/>
      <c r="AH1064" s="145"/>
      <c r="AI1064" s="66"/>
    </row>
    <row r="1065" spans="30:35">
      <c r="AD1065" s="1">
        <f t="shared" si="62"/>
        <v>1060</v>
      </c>
      <c r="AF1065" s="66"/>
      <c r="AG1065" s="66"/>
      <c r="AH1065" s="145"/>
      <c r="AI1065" s="66"/>
    </row>
    <row r="1066" spans="30:35">
      <c r="AD1066" s="1">
        <f t="shared" si="62"/>
        <v>1061</v>
      </c>
      <c r="AF1066" s="66"/>
      <c r="AG1066" s="66"/>
      <c r="AH1066" s="145"/>
      <c r="AI1066" s="66"/>
    </row>
    <row r="1067" spans="30:35">
      <c r="AD1067" s="1">
        <f t="shared" si="62"/>
        <v>1062</v>
      </c>
      <c r="AF1067" s="66"/>
      <c r="AG1067" s="66"/>
      <c r="AH1067" s="145"/>
      <c r="AI1067" s="66"/>
    </row>
    <row r="1068" spans="30:35">
      <c r="AD1068" s="1">
        <f t="shared" si="62"/>
        <v>1063</v>
      </c>
      <c r="AF1068" s="66"/>
      <c r="AG1068" s="66"/>
      <c r="AH1068" s="145"/>
      <c r="AI1068" s="66"/>
    </row>
    <row r="1069" spans="30:35">
      <c r="AD1069" s="1">
        <f t="shared" si="62"/>
        <v>1064</v>
      </c>
      <c r="AF1069" s="66"/>
      <c r="AG1069" s="66"/>
      <c r="AH1069" s="145"/>
      <c r="AI1069" s="66"/>
    </row>
    <row r="1070" spans="30:35">
      <c r="AD1070" s="1">
        <f t="shared" si="62"/>
        <v>1065</v>
      </c>
      <c r="AF1070" s="66"/>
      <c r="AG1070" s="66"/>
      <c r="AH1070" s="145"/>
      <c r="AI1070" s="66"/>
    </row>
    <row r="1071" spans="30:35">
      <c r="AD1071" s="1">
        <f t="shared" si="62"/>
        <v>1066</v>
      </c>
      <c r="AF1071" s="66"/>
      <c r="AG1071" s="66"/>
      <c r="AH1071" s="145"/>
      <c r="AI1071" s="66"/>
    </row>
    <row r="1072" spans="30:35">
      <c r="AD1072" s="1">
        <f t="shared" si="62"/>
        <v>1067</v>
      </c>
      <c r="AF1072" s="66"/>
      <c r="AG1072" s="66"/>
      <c r="AH1072" s="145"/>
      <c r="AI1072" s="66"/>
    </row>
    <row r="1073" spans="30:35">
      <c r="AD1073" s="1">
        <f t="shared" si="62"/>
        <v>1068</v>
      </c>
      <c r="AF1073" s="66"/>
      <c r="AG1073" s="66"/>
      <c r="AH1073" s="145"/>
      <c r="AI1073" s="66"/>
    </row>
    <row r="1074" spans="30:35">
      <c r="AD1074" s="1">
        <f t="shared" si="62"/>
        <v>1069</v>
      </c>
      <c r="AF1074" s="66"/>
      <c r="AG1074" s="66"/>
      <c r="AH1074" s="145"/>
      <c r="AI1074" s="66"/>
    </row>
    <row r="1075" spans="30:35">
      <c r="AD1075" s="1">
        <f t="shared" si="62"/>
        <v>1070</v>
      </c>
      <c r="AF1075" s="66"/>
      <c r="AG1075" s="66"/>
      <c r="AH1075" s="145"/>
      <c r="AI1075" s="66"/>
    </row>
    <row r="1076" spans="30:35">
      <c r="AD1076" s="1">
        <f t="shared" si="62"/>
        <v>1071</v>
      </c>
      <c r="AF1076" s="66"/>
      <c r="AG1076" s="66"/>
      <c r="AH1076" s="145"/>
      <c r="AI1076" s="66"/>
    </row>
    <row r="1077" spans="30:35">
      <c r="AD1077" s="1">
        <f t="shared" si="62"/>
        <v>1072</v>
      </c>
      <c r="AF1077" s="66"/>
      <c r="AG1077" s="66"/>
      <c r="AH1077" s="145"/>
      <c r="AI1077" s="66"/>
    </row>
    <row r="1078" spans="30:35">
      <c r="AD1078" s="1">
        <f t="shared" si="62"/>
        <v>1073</v>
      </c>
      <c r="AF1078" s="66"/>
      <c r="AG1078" s="66"/>
      <c r="AH1078" s="145"/>
      <c r="AI1078" s="66"/>
    </row>
    <row r="1079" spans="30:35">
      <c r="AD1079" s="1">
        <f t="shared" si="62"/>
        <v>1074</v>
      </c>
      <c r="AF1079" s="66"/>
      <c r="AG1079" s="66"/>
      <c r="AH1079" s="145"/>
      <c r="AI1079" s="66"/>
    </row>
    <row r="1080" spans="30:35">
      <c r="AD1080" s="1">
        <f t="shared" si="62"/>
        <v>1075</v>
      </c>
      <c r="AF1080" s="66"/>
      <c r="AG1080" s="66"/>
      <c r="AH1080" s="145"/>
      <c r="AI1080" s="66"/>
    </row>
    <row r="1081" spans="30:35">
      <c r="AD1081" s="1">
        <f t="shared" si="62"/>
        <v>1076</v>
      </c>
      <c r="AF1081" s="66"/>
      <c r="AG1081" s="66"/>
      <c r="AH1081" s="145"/>
      <c r="AI1081" s="66"/>
    </row>
    <row r="1082" spans="30:35">
      <c r="AD1082" s="1">
        <f t="shared" si="62"/>
        <v>1077</v>
      </c>
      <c r="AF1082" s="66"/>
      <c r="AG1082" s="66"/>
      <c r="AH1082" s="145"/>
      <c r="AI1082" s="66"/>
    </row>
    <row r="1083" spans="30:35">
      <c r="AD1083" s="1">
        <f t="shared" si="62"/>
        <v>1078</v>
      </c>
      <c r="AF1083" s="66"/>
      <c r="AG1083" s="66"/>
      <c r="AH1083" s="145"/>
      <c r="AI1083" s="66"/>
    </row>
    <row r="1084" spans="30:35">
      <c r="AD1084" s="1">
        <f t="shared" si="62"/>
        <v>1079</v>
      </c>
      <c r="AF1084" s="66"/>
      <c r="AG1084" s="66"/>
      <c r="AH1084" s="145"/>
      <c r="AI1084" s="66"/>
    </row>
    <row r="1085" spans="30:35">
      <c r="AD1085" s="1">
        <f t="shared" si="62"/>
        <v>1080</v>
      </c>
      <c r="AF1085" s="66"/>
      <c r="AG1085" s="66"/>
      <c r="AH1085" s="145"/>
      <c r="AI1085" s="66"/>
    </row>
    <row r="1086" spans="30:35">
      <c r="AD1086" s="1">
        <f t="shared" si="62"/>
        <v>1081</v>
      </c>
      <c r="AF1086" s="66"/>
      <c r="AG1086" s="66"/>
      <c r="AH1086" s="145"/>
      <c r="AI1086" s="66"/>
    </row>
    <row r="1087" spans="30:35">
      <c r="AD1087" s="1">
        <f t="shared" si="62"/>
        <v>1082</v>
      </c>
      <c r="AF1087" s="66"/>
      <c r="AG1087" s="66"/>
      <c r="AH1087" s="145"/>
      <c r="AI1087" s="66"/>
    </row>
    <row r="1088" spans="30:35">
      <c r="AD1088" s="1">
        <f t="shared" si="62"/>
        <v>1083</v>
      </c>
      <c r="AF1088" s="66"/>
      <c r="AG1088" s="66"/>
      <c r="AH1088" s="145"/>
      <c r="AI1088" s="66"/>
    </row>
    <row r="1089" spans="30:35">
      <c r="AD1089" s="1">
        <f t="shared" si="62"/>
        <v>1084</v>
      </c>
      <c r="AF1089" s="66"/>
      <c r="AG1089" s="66"/>
      <c r="AH1089" s="145"/>
      <c r="AI1089" s="66"/>
    </row>
    <row r="1090" spans="30:35">
      <c r="AD1090" s="1">
        <f t="shared" si="62"/>
        <v>1085</v>
      </c>
      <c r="AF1090" s="66"/>
      <c r="AG1090" s="66"/>
      <c r="AH1090" s="145"/>
      <c r="AI1090" s="66"/>
    </row>
    <row r="1091" spans="30:35">
      <c r="AD1091" s="1">
        <f t="shared" si="62"/>
        <v>1086</v>
      </c>
      <c r="AF1091" s="66"/>
      <c r="AG1091" s="66"/>
      <c r="AH1091" s="145"/>
      <c r="AI1091" s="66"/>
    </row>
    <row r="1092" spans="30:35">
      <c r="AD1092" s="1">
        <f t="shared" si="62"/>
        <v>1087</v>
      </c>
      <c r="AF1092" s="66"/>
      <c r="AG1092" s="66"/>
      <c r="AH1092" s="145"/>
      <c r="AI1092" s="66"/>
    </row>
    <row r="1093" spans="30:35">
      <c r="AD1093" s="1">
        <f t="shared" si="62"/>
        <v>1088</v>
      </c>
      <c r="AF1093" s="66"/>
      <c r="AG1093" s="66"/>
      <c r="AH1093" s="145"/>
      <c r="AI1093" s="66"/>
    </row>
    <row r="1094" spans="30:35">
      <c r="AD1094" s="1">
        <f t="shared" si="62"/>
        <v>1089</v>
      </c>
      <c r="AF1094" s="66"/>
      <c r="AG1094" s="66"/>
      <c r="AH1094" s="145"/>
      <c r="AI1094" s="66"/>
    </row>
    <row r="1095" spans="30:35">
      <c r="AD1095" s="1">
        <f t="shared" si="62"/>
        <v>1090</v>
      </c>
      <c r="AF1095" s="66"/>
      <c r="AG1095" s="66"/>
      <c r="AH1095" s="145"/>
      <c r="AI1095" s="66"/>
    </row>
    <row r="1096" spans="30:35">
      <c r="AD1096" s="1">
        <f t="shared" si="62"/>
        <v>1091</v>
      </c>
      <c r="AF1096" s="66"/>
      <c r="AG1096" s="66"/>
      <c r="AH1096" s="145"/>
      <c r="AI1096" s="66"/>
    </row>
    <row r="1097" spans="30:35">
      <c r="AD1097" s="1">
        <f t="shared" ref="AD1097:AD1160" si="63">AD1096+1</f>
        <v>1092</v>
      </c>
      <c r="AF1097" s="66"/>
      <c r="AG1097" s="66"/>
      <c r="AH1097" s="145"/>
      <c r="AI1097" s="66"/>
    </row>
    <row r="1098" spans="30:35">
      <c r="AD1098" s="1">
        <f t="shared" si="63"/>
        <v>1093</v>
      </c>
      <c r="AF1098" s="66"/>
      <c r="AG1098" s="66"/>
      <c r="AH1098" s="145"/>
      <c r="AI1098" s="66"/>
    </row>
    <row r="1099" spans="30:35">
      <c r="AD1099" s="1">
        <f t="shared" si="63"/>
        <v>1094</v>
      </c>
      <c r="AF1099" s="66"/>
      <c r="AG1099" s="66"/>
      <c r="AH1099" s="145"/>
      <c r="AI1099" s="66"/>
    </row>
    <row r="1100" spans="30:35">
      <c r="AD1100" s="1">
        <f t="shared" si="63"/>
        <v>1095</v>
      </c>
      <c r="AF1100" s="66"/>
      <c r="AG1100" s="66"/>
      <c r="AH1100" s="145"/>
      <c r="AI1100" s="66"/>
    </row>
    <row r="1101" spans="30:35">
      <c r="AD1101" s="1">
        <f t="shared" si="63"/>
        <v>1096</v>
      </c>
      <c r="AF1101" s="66"/>
      <c r="AG1101" s="66"/>
      <c r="AH1101" s="145"/>
      <c r="AI1101" s="66"/>
    </row>
    <row r="1102" spans="30:35">
      <c r="AD1102" s="1">
        <f t="shared" si="63"/>
        <v>1097</v>
      </c>
      <c r="AF1102" s="66"/>
      <c r="AG1102" s="66"/>
      <c r="AH1102" s="145"/>
      <c r="AI1102" s="66"/>
    </row>
    <row r="1103" spans="30:35">
      <c r="AD1103" s="1">
        <f t="shared" si="63"/>
        <v>1098</v>
      </c>
      <c r="AF1103" s="66"/>
      <c r="AG1103" s="66"/>
      <c r="AH1103" s="145"/>
      <c r="AI1103" s="66"/>
    </row>
    <row r="1104" spans="30:35">
      <c r="AD1104" s="1">
        <f t="shared" si="63"/>
        <v>1099</v>
      </c>
      <c r="AF1104" s="66"/>
      <c r="AG1104" s="66"/>
      <c r="AH1104" s="145"/>
      <c r="AI1104" s="66"/>
    </row>
    <row r="1105" spans="30:35">
      <c r="AD1105" s="1">
        <f t="shared" si="63"/>
        <v>1100</v>
      </c>
      <c r="AF1105" s="66"/>
      <c r="AG1105" s="66"/>
      <c r="AH1105" s="145"/>
      <c r="AI1105" s="66"/>
    </row>
    <row r="1106" spans="30:35">
      <c r="AD1106" s="1">
        <f t="shared" si="63"/>
        <v>1101</v>
      </c>
      <c r="AF1106" s="66"/>
      <c r="AG1106" s="66"/>
      <c r="AH1106" s="145"/>
      <c r="AI1106" s="66"/>
    </row>
    <row r="1107" spans="30:35">
      <c r="AD1107" s="1">
        <f t="shared" si="63"/>
        <v>1102</v>
      </c>
      <c r="AF1107" s="66"/>
      <c r="AG1107" s="66"/>
      <c r="AH1107" s="145"/>
      <c r="AI1107" s="66"/>
    </row>
    <row r="1108" spans="30:35">
      <c r="AD1108" s="1">
        <f t="shared" si="63"/>
        <v>1103</v>
      </c>
      <c r="AF1108" s="66"/>
      <c r="AG1108" s="66"/>
      <c r="AH1108" s="145"/>
      <c r="AI1108" s="66"/>
    </row>
    <row r="1109" spans="30:35">
      <c r="AD1109" s="1">
        <f t="shared" si="63"/>
        <v>1104</v>
      </c>
      <c r="AF1109" s="66"/>
      <c r="AG1109" s="66"/>
      <c r="AH1109" s="145"/>
      <c r="AI1109" s="66"/>
    </row>
    <row r="1110" spans="30:35">
      <c r="AD1110" s="1">
        <f t="shared" si="63"/>
        <v>1105</v>
      </c>
      <c r="AF1110" s="66"/>
      <c r="AG1110" s="66"/>
      <c r="AH1110" s="145"/>
      <c r="AI1110" s="66"/>
    </row>
    <row r="1111" spans="30:35">
      <c r="AD1111" s="1">
        <f t="shared" si="63"/>
        <v>1106</v>
      </c>
      <c r="AF1111" s="66"/>
      <c r="AG1111" s="66"/>
      <c r="AH1111" s="145"/>
      <c r="AI1111" s="66"/>
    </row>
    <row r="1112" spans="30:35">
      <c r="AD1112" s="1">
        <f t="shared" si="63"/>
        <v>1107</v>
      </c>
      <c r="AF1112" s="66"/>
      <c r="AG1112" s="66"/>
      <c r="AH1112" s="145"/>
      <c r="AI1112" s="66"/>
    </row>
    <row r="1113" spans="30:35">
      <c r="AD1113" s="1">
        <f t="shared" si="63"/>
        <v>1108</v>
      </c>
      <c r="AF1113" s="66"/>
      <c r="AG1113" s="66"/>
      <c r="AH1113" s="145"/>
      <c r="AI1113" s="66"/>
    </row>
    <row r="1114" spans="30:35">
      <c r="AD1114" s="1">
        <f t="shared" si="63"/>
        <v>1109</v>
      </c>
      <c r="AF1114" s="66"/>
      <c r="AG1114" s="66"/>
      <c r="AH1114" s="145"/>
      <c r="AI1114" s="66"/>
    </row>
    <row r="1115" spans="30:35">
      <c r="AD1115" s="1">
        <f t="shared" si="63"/>
        <v>1110</v>
      </c>
      <c r="AF1115" s="66"/>
      <c r="AG1115" s="66"/>
      <c r="AH1115" s="145"/>
      <c r="AI1115" s="66"/>
    </row>
    <row r="1116" spans="30:35">
      <c r="AD1116" s="1">
        <f t="shared" si="63"/>
        <v>1111</v>
      </c>
      <c r="AF1116" s="66"/>
      <c r="AG1116" s="66"/>
      <c r="AH1116" s="145"/>
      <c r="AI1116" s="66"/>
    </row>
    <row r="1117" spans="30:35">
      <c r="AD1117" s="1">
        <f t="shared" si="63"/>
        <v>1112</v>
      </c>
      <c r="AF1117" s="66"/>
      <c r="AG1117" s="66"/>
      <c r="AH1117" s="145"/>
      <c r="AI1117" s="66"/>
    </row>
    <row r="1118" spans="30:35">
      <c r="AD1118" s="1">
        <f t="shared" si="63"/>
        <v>1113</v>
      </c>
      <c r="AF1118" s="66"/>
      <c r="AG1118" s="66"/>
      <c r="AH1118" s="145"/>
      <c r="AI1118" s="66"/>
    </row>
    <row r="1119" spans="30:35">
      <c r="AD1119" s="1">
        <f t="shared" si="63"/>
        <v>1114</v>
      </c>
      <c r="AF1119" s="66"/>
      <c r="AG1119" s="66"/>
      <c r="AH1119" s="145"/>
      <c r="AI1119" s="66"/>
    </row>
    <row r="1120" spans="30:35">
      <c r="AD1120" s="1">
        <f t="shared" si="63"/>
        <v>1115</v>
      </c>
      <c r="AF1120" s="66"/>
      <c r="AG1120" s="66"/>
      <c r="AH1120" s="145"/>
      <c r="AI1120" s="66"/>
    </row>
    <row r="1121" spans="30:35">
      <c r="AD1121" s="1">
        <f t="shared" si="63"/>
        <v>1116</v>
      </c>
      <c r="AF1121" s="66"/>
      <c r="AG1121" s="66"/>
      <c r="AH1121" s="145"/>
      <c r="AI1121" s="66"/>
    </row>
    <row r="1122" spans="30:35">
      <c r="AD1122" s="1">
        <f t="shared" si="63"/>
        <v>1117</v>
      </c>
      <c r="AF1122" s="66"/>
      <c r="AG1122" s="66"/>
      <c r="AH1122" s="145"/>
      <c r="AI1122" s="66"/>
    </row>
    <row r="1123" spans="30:35">
      <c r="AD1123" s="1">
        <f t="shared" si="63"/>
        <v>1118</v>
      </c>
      <c r="AF1123" s="66"/>
      <c r="AG1123" s="66"/>
      <c r="AH1123" s="145"/>
      <c r="AI1123" s="66"/>
    </row>
    <row r="1124" spans="30:35">
      <c r="AD1124" s="1">
        <f t="shared" si="63"/>
        <v>1119</v>
      </c>
      <c r="AF1124" s="66"/>
      <c r="AG1124" s="66"/>
      <c r="AH1124" s="145"/>
      <c r="AI1124" s="66"/>
    </row>
    <row r="1125" spans="30:35">
      <c r="AD1125" s="1">
        <f t="shared" si="63"/>
        <v>1120</v>
      </c>
      <c r="AF1125" s="66"/>
      <c r="AG1125" s="66"/>
      <c r="AH1125" s="145"/>
      <c r="AI1125" s="66"/>
    </row>
    <row r="1126" spans="30:35">
      <c r="AD1126" s="1">
        <f t="shared" si="63"/>
        <v>1121</v>
      </c>
      <c r="AF1126" s="66"/>
      <c r="AG1126" s="66"/>
      <c r="AH1126" s="145"/>
      <c r="AI1126" s="66"/>
    </row>
    <row r="1127" spans="30:35">
      <c r="AD1127" s="1">
        <f t="shared" si="63"/>
        <v>1122</v>
      </c>
      <c r="AF1127" s="66"/>
      <c r="AG1127" s="66"/>
      <c r="AH1127" s="145"/>
      <c r="AI1127" s="66"/>
    </row>
    <row r="1128" spans="30:35">
      <c r="AD1128" s="1">
        <f t="shared" si="63"/>
        <v>1123</v>
      </c>
      <c r="AF1128" s="66"/>
      <c r="AG1128" s="66"/>
      <c r="AH1128" s="145"/>
      <c r="AI1128" s="66"/>
    </row>
    <row r="1129" spans="30:35">
      <c r="AD1129" s="1">
        <f t="shared" si="63"/>
        <v>1124</v>
      </c>
      <c r="AF1129" s="66"/>
      <c r="AG1129" s="66"/>
      <c r="AH1129" s="145"/>
      <c r="AI1129" s="66"/>
    </row>
    <row r="1130" spans="30:35">
      <c r="AD1130" s="1">
        <f t="shared" si="63"/>
        <v>1125</v>
      </c>
      <c r="AF1130" s="66"/>
      <c r="AG1130" s="66"/>
      <c r="AH1130" s="145"/>
      <c r="AI1130" s="66"/>
    </row>
    <row r="1131" spans="30:35">
      <c r="AD1131" s="1">
        <f t="shared" si="63"/>
        <v>1126</v>
      </c>
      <c r="AF1131" s="66"/>
      <c r="AG1131" s="66"/>
      <c r="AH1131" s="145"/>
      <c r="AI1131" s="66"/>
    </row>
    <row r="1132" spans="30:35">
      <c r="AD1132" s="1">
        <f t="shared" si="63"/>
        <v>1127</v>
      </c>
      <c r="AF1132" s="66"/>
      <c r="AG1132" s="66"/>
      <c r="AH1132" s="145"/>
      <c r="AI1132" s="66"/>
    </row>
    <row r="1133" spans="30:35">
      <c r="AD1133" s="1">
        <f t="shared" si="63"/>
        <v>1128</v>
      </c>
      <c r="AF1133" s="66"/>
      <c r="AG1133" s="66"/>
      <c r="AH1133" s="145"/>
      <c r="AI1133" s="66"/>
    </row>
    <row r="1134" spans="30:35">
      <c r="AD1134" s="1">
        <f t="shared" si="63"/>
        <v>1129</v>
      </c>
      <c r="AF1134" s="66"/>
      <c r="AG1134" s="66"/>
      <c r="AH1134" s="145"/>
      <c r="AI1134" s="66"/>
    </row>
    <row r="1135" spans="30:35">
      <c r="AD1135" s="1">
        <f t="shared" si="63"/>
        <v>1130</v>
      </c>
      <c r="AF1135" s="66"/>
      <c r="AG1135" s="66"/>
      <c r="AH1135" s="145"/>
      <c r="AI1135" s="66"/>
    </row>
    <row r="1136" spans="30:35">
      <c r="AD1136" s="1">
        <f t="shared" si="63"/>
        <v>1131</v>
      </c>
      <c r="AF1136" s="66"/>
      <c r="AG1136" s="66"/>
      <c r="AH1136" s="145"/>
      <c r="AI1136" s="66"/>
    </row>
    <row r="1137" spans="30:35">
      <c r="AD1137" s="1">
        <f t="shared" si="63"/>
        <v>1132</v>
      </c>
      <c r="AF1137" s="66"/>
      <c r="AG1137" s="66"/>
      <c r="AH1137" s="145"/>
      <c r="AI1137" s="66"/>
    </row>
    <row r="1138" spans="30:35">
      <c r="AD1138" s="1">
        <f t="shared" si="63"/>
        <v>1133</v>
      </c>
      <c r="AF1138" s="66"/>
      <c r="AG1138" s="66"/>
      <c r="AH1138" s="145"/>
      <c r="AI1138" s="66"/>
    </row>
    <row r="1139" spans="30:35">
      <c r="AD1139" s="1">
        <f t="shared" si="63"/>
        <v>1134</v>
      </c>
      <c r="AF1139" s="66"/>
      <c r="AG1139" s="66"/>
      <c r="AH1139" s="145"/>
      <c r="AI1139" s="66"/>
    </row>
    <row r="1140" spans="30:35">
      <c r="AD1140" s="1">
        <f t="shared" si="63"/>
        <v>1135</v>
      </c>
      <c r="AF1140" s="66"/>
      <c r="AG1140" s="66"/>
      <c r="AH1140" s="145"/>
      <c r="AI1140" s="66"/>
    </row>
    <row r="1141" spans="30:35">
      <c r="AD1141" s="1">
        <f t="shared" si="63"/>
        <v>1136</v>
      </c>
      <c r="AF1141" s="66"/>
      <c r="AG1141" s="66"/>
      <c r="AH1141" s="145"/>
      <c r="AI1141" s="66"/>
    </row>
    <row r="1142" spans="30:35">
      <c r="AD1142" s="1">
        <f t="shared" si="63"/>
        <v>1137</v>
      </c>
      <c r="AF1142" s="66"/>
      <c r="AG1142" s="66"/>
      <c r="AH1142" s="145"/>
      <c r="AI1142" s="66"/>
    </row>
    <row r="1143" spans="30:35">
      <c r="AD1143" s="1">
        <f t="shared" si="63"/>
        <v>1138</v>
      </c>
      <c r="AF1143" s="66"/>
      <c r="AG1143" s="66"/>
      <c r="AH1143" s="145"/>
      <c r="AI1143" s="66"/>
    </row>
    <row r="1144" spans="30:35">
      <c r="AD1144" s="1">
        <f t="shared" si="63"/>
        <v>1139</v>
      </c>
      <c r="AF1144" s="66"/>
      <c r="AG1144" s="66"/>
      <c r="AH1144" s="145"/>
      <c r="AI1144" s="66"/>
    </row>
    <row r="1145" spans="30:35">
      <c r="AD1145" s="1">
        <f t="shared" si="63"/>
        <v>1140</v>
      </c>
      <c r="AF1145" s="66"/>
      <c r="AG1145" s="66"/>
      <c r="AH1145" s="145"/>
      <c r="AI1145" s="66"/>
    </row>
    <row r="1146" spans="30:35">
      <c r="AD1146" s="1">
        <f t="shared" si="63"/>
        <v>1141</v>
      </c>
      <c r="AF1146" s="66"/>
      <c r="AG1146" s="66"/>
      <c r="AH1146" s="145"/>
      <c r="AI1146" s="66"/>
    </row>
    <row r="1147" spans="30:35">
      <c r="AD1147" s="1">
        <f t="shared" si="63"/>
        <v>1142</v>
      </c>
      <c r="AF1147" s="66"/>
      <c r="AG1147" s="66"/>
      <c r="AH1147" s="145"/>
      <c r="AI1147" s="66"/>
    </row>
    <row r="1148" spans="30:35">
      <c r="AD1148" s="1">
        <f t="shared" si="63"/>
        <v>1143</v>
      </c>
      <c r="AF1148" s="66"/>
      <c r="AG1148" s="66"/>
      <c r="AH1148" s="145"/>
      <c r="AI1148" s="66"/>
    </row>
    <row r="1149" spans="30:35">
      <c r="AD1149" s="1">
        <f t="shared" si="63"/>
        <v>1144</v>
      </c>
      <c r="AF1149" s="66"/>
      <c r="AG1149" s="66"/>
      <c r="AH1149" s="145"/>
      <c r="AI1149" s="66"/>
    </row>
    <row r="1150" spans="30:35">
      <c r="AD1150" s="1">
        <f t="shared" si="63"/>
        <v>1145</v>
      </c>
      <c r="AF1150" s="66"/>
      <c r="AG1150" s="66"/>
      <c r="AH1150" s="145"/>
      <c r="AI1150" s="66"/>
    </row>
    <row r="1151" spans="30:35">
      <c r="AD1151" s="1">
        <f t="shared" si="63"/>
        <v>1146</v>
      </c>
      <c r="AF1151" s="66"/>
      <c r="AG1151" s="66"/>
      <c r="AH1151" s="145"/>
      <c r="AI1151" s="66"/>
    </row>
    <row r="1152" spans="30:35">
      <c r="AD1152" s="1">
        <f t="shared" si="63"/>
        <v>1147</v>
      </c>
      <c r="AF1152" s="66"/>
      <c r="AG1152" s="66"/>
      <c r="AH1152" s="145"/>
      <c r="AI1152" s="66"/>
    </row>
    <row r="1153" spans="30:35">
      <c r="AD1153" s="1">
        <f t="shared" si="63"/>
        <v>1148</v>
      </c>
      <c r="AF1153" s="66"/>
      <c r="AG1153" s="66"/>
      <c r="AH1153" s="145"/>
      <c r="AI1153" s="66"/>
    </row>
    <row r="1154" spans="30:35">
      <c r="AD1154" s="1">
        <f t="shared" si="63"/>
        <v>1149</v>
      </c>
      <c r="AF1154" s="66"/>
      <c r="AG1154" s="66"/>
      <c r="AH1154" s="145"/>
      <c r="AI1154" s="66"/>
    </row>
    <row r="1155" spans="30:35">
      <c r="AD1155" s="1">
        <f t="shared" si="63"/>
        <v>1150</v>
      </c>
      <c r="AF1155" s="66"/>
      <c r="AG1155" s="66"/>
      <c r="AH1155" s="145"/>
      <c r="AI1155" s="66"/>
    </row>
    <row r="1156" spans="30:35">
      <c r="AD1156" s="1">
        <f t="shared" si="63"/>
        <v>1151</v>
      </c>
      <c r="AF1156" s="66"/>
      <c r="AG1156" s="66"/>
      <c r="AH1156" s="145"/>
      <c r="AI1156" s="66"/>
    </row>
    <row r="1157" spans="30:35">
      <c r="AD1157" s="1">
        <f t="shared" si="63"/>
        <v>1152</v>
      </c>
      <c r="AF1157" s="66"/>
      <c r="AG1157" s="66"/>
      <c r="AH1157" s="145"/>
      <c r="AI1157" s="66"/>
    </row>
    <row r="1158" spans="30:35">
      <c r="AD1158" s="1">
        <f t="shared" si="63"/>
        <v>1153</v>
      </c>
      <c r="AF1158" s="66"/>
      <c r="AG1158" s="66"/>
      <c r="AH1158" s="145"/>
      <c r="AI1158" s="66"/>
    </row>
    <row r="1159" spans="30:35">
      <c r="AD1159" s="1">
        <f t="shared" si="63"/>
        <v>1154</v>
      </c>
      <c r="AF1159" s="66"/>
      <c r="AG1159" s="66"/>
      <c r="AH1159" s="145"/>
      <c r="AI1159" s="66"/>
    </row>
    <row r="1160" spans="30:35">
      <c r="AD1160" s="1">
        <f t="shared" si="63"/>
        <v>1155</v>
      </c>
      <c r="AF1160" s="66"/>
      <c r="AG1160" s="66"/>
      <c r="AH1160" s="145"/>
      <c r="AI1160" s="66"/>
    </row>
    <row r="1161" spans="30:35">
      <c r="AD1161" s="1">
        <f t="shared" ref="AD1161:AD1224" si="64">AD1160+1</f>
        <v>1156</v>
      </c>
      <c r="AF1161" s="66"/>
      <c r="AG1161" s="66"/>
      <c r="AH1161" s="145"/>
      <c r="AI1161" s="66"/>
    </row>
    <row r="1162" spans="30:35">
      <c r="AD1162" s="1">
        <f t="shared" si="64"/>
        <v>1157</v>
      </c>
      <c r="AF1162" s="66"/>
      <c r="AG1162" s="66"/>
      <c r="AH1162" s="145"/>
      <c r="AI1162" s="66"/>
    </row>
    <row r="1163" spans="30:35">
      <c r="AD1163" s="1">
        <f t="shared" si="64"/>
        <v>1158</v>
      </c>
      <c r="AF1163" s="66"/>
      <c r="AG1163" s="66"/>
      <c r="AH1163" s="145"/>
      <c r="AI1163" s="66"/>
    </row>
    <row r="1164" spans="30:35">
      <c r="AD1164" s="1">
        <f t="shared" si="64"/>
        <v>1159</v>
      </c>
      <c r="AF1164" s="66"/>
      <c r="AG1164" s="66"/>
      <c r="AH1164" s="145"/>
      <c r="AI1164" s="66"/>
    </row>
    <row r="1165" spans="30:35">
      <c r="AD1165" s="1">
        <f t="shared" si="64"/>
        <v>1160</v>
      </c>
      <c r="AF1165" s="66"/>
      <c r="AG1165" s="66"/>
      <c r="AH1165" s="145"/>
      <c r="AI1165" s="66"/>
    </row>
    <row r="1166" spans="30:35">
      <c r="AD1166" s="1">
        <f t="shared" si="64"/>
        <v>1161</v>
      </c>
      <c r="AF1166" s="66"/>
      <c r="AG1166" s="66"/>
      <c r="AH1166" s="145"/>
      <c r="AI1166" s="66"/>
    </row>
    <row r="1167" spans="30:35">
      <c r="AD1167" s="1">
        <f t="shared" si="64"/>
        <v>1162</v>
      </c>
      <c r="AF1167" s="66"/>
      <c r="AG1167" s="66"/>
      <c r="AH1167" s="145"/>
      <c r="AI1167" s="66"/>
    </row>
    <row r="1168" spans="30:35">
      <c r="AD1168" s="1">
        <f t="shared" si="64"/>
        <v>1163</v>
      </c>
      <c r="AF1168" s="66"/>
      <c r="AG1168" s="66"/>
      <c r="AH1168" s="145"/>
      <c r="AI1168" s="66"/>
    </row>
    <row r="1169" spans="30:35">
      <c r="AD1169" s="1">
        <f t="shared" si="64"/>
        <v>1164</v>
      </c>
      <c r="AF1169" s="66"/>
      <c r="AG1169" s="66"/>
      <c r="AH1169" s="145"/>
      <c r="AI1169" s="66"/>
    </row>
    <row r="1170" spans="30:35">
      <c r="AD1170" s="1">
        <f t="shared" si="64"/>
        <v>1165</v>
      </c>
      <c r="AF1170" s="66"/>
      <c r="AG1170" s="66"/>
      <c r="AH1170" s="145"/>
      <c r="AI1170" s="66"/>
    </row>
    <row r="1171" spans="30:35">
      <c r="AD1171" s="1">
        <f t="shared" si="64"/>
        <v>1166</v>
      </c>
      <c r="AF1171" s="66"/>
      <c r="AG1171" s="66"/>
      <c r="AH1171" s="145"/>
      <c r="AI1171" s="66"/>
    </row>
    <row r="1172" spans="30:35">
      <c r="AD1172" s="1">
        <f t="shared" si="64"/>
        <v>1167</v>
      </c>
      <c r="AF1172" s="66"/>
      <c r="AG1172" s="66"/>
      <c r="AH1172" s="145"/>
      <c r="AI1172" s="66"/>
    </row>
    <row r="1173" spans="30:35">
      <c r="AD1173" s="1">
        <f t="shared" si="64"/>
        <v>1168</v>
      </c>
      <c r="AF1173" s="66"/>
      <c r="AG1173" s="66"/>
      <c r="AH1173" s="145"/>
      <c r="AI1173" s="66"/>
    </row>
    <row r="1174" spans="30:35">
      <c r="AD1174" s="1">
        <f t="shared" si="64"/>
        <v>1169</v>
      </c>
      <c r="AF1174" s="66"/>
      <c r="AG1174" s="66"/>
      <c r="AH1174" s="145"/>
      <c r="AI1174" s="66"/>
    </row>
    <row r="1175" spans="30:35">
      <c r="AD1175" s="1">
        <f t="shared" si="64"/>
        <v>1170</v>
      </c>
      <c r="AF1175" s="66"/>
      <c r="AG1175" s="66"/>
      <c r="AH1175" s="145"/>
      <c r="AI1175" s="66"/>
    </row>
    <row r="1176" spans="30:35">
      <c r="AD1176" s="1">
        <f t="shared" si="64"/>
        <v>1171</v>
      </c>
      <c r="AF1176" s="66"/>
      <c r="AG1176" s="66"/>
      <c r="AH1176" s="145"/>
      <c r="AI1176" s="66"/>
    </row>
    <row r="1177" spans="30:35">
      <c r="AD1177" s="1">
        <f t="shared" si="64"/>
        <v>1172</v>
      </c>
      <c r="AF1177" s="66"/>
      <c r="AG1177" s="66"/>
      <c r="AH1177" s="145"/>
      <c r="AI1177" s="66"/>
    </row>
    <row r="1178" spans="30:35">
      <c r="AD1178" s="1">
        <f t="shared" si="64"/>
        <v>1173</v>
      </c>
      <c r="AF1178" s="66"/>
      <c r="AG1178" s="66"/>
      <c r="AH1178" s="145"/>
      <c r="AI1178" s="66"/>
    </row>
    <row r="1179" spans="30:35">
      <c r="AD1179" s="1">
        <f t="shared" si="64"/>
        <v>1174</v>
      </c>
      <c r="AF1179" s="66"/>
      <c r="AG1179" s="66"/>
      <c r="AH1179" s="145"/>
      <c r="AI1179" s="66"/>
    </row>
    <row r="1180" spans="30:35">
      <c r="AD1180" s="1">
        <f t="shared" si="64"/>
        <v>1175</v>
      </c>
      <c r="AF1180" s="66"/>
      <c r="AG1180" s="66"/>
      <c r="AH1180" s="145"/>
      <c r="AI1180" s="66"/>
    </row>
    <row r="1181" spans="30:35">
      <c r="AD1181" s="1">
        <f t="shared" si="64"/>
        <v>1176</v>
      </c>
      <c r="AF1181" s="66"/>
      <c r="AG1181" s="66"/>
      <c r="AH1181" s="145"/>
      <c r="AI1181" s="66"/>
    </row>
    <row r="1182" spans="30:35">
      <c r="AD1182" s="1">
        <f t="shared" si="64"/>
        <v>1177</v>
      </c>
      <c r="AF1182" s="66"/>
      <c r="AG1182" s="66"/>
      <c r="AH1182" s="145"/>
      <c r="AI1182" s="66"/>
    </row>
    <row r="1183" spans="30:35">
      <c r="AD1183" s="1">
        <f t="shared" si="64"/>
        <v>1178</v>
      </c>
      <c r="AF1183" s="66"/>
      <c r="AG1183" s="66"/>
      <c r="AH1183" s="145"/>
      <c r="AI1183" s="66"/>
    </row>
    <row r="1184" spans="30:35">
      <c r="AD1184" s="1">
        <f t="shared" si="64"/>
        <v>1179</v>
      </c>
      <c r="AF1184" s="66"/>
      <c r="AG1184" s="66"/>
      <c r="AH1184" s="145"/>
      <c r="AI1184" s="66"/>
    </row>
    <row r="1185" spans="30:35">
      <c r="AD1185" s="1">
        <f t="shared" si="64"/>
        <v>1180</v>
      </c>
      <c r="AF1185" s="66"/>
      <c r="AG1185" s="66"/>
      <c r="AH1185" s="145"/>
      <c r="AI1185" s="66"/>
    </row>
    <row r="1186" spans="30:35">
      <c r="AD1186" s="1">
        <f t="shared" si="64"/>
        <v>1181</v>
      </c>
      <c r="AF1186" s="66"/>
      <c r="AG1186" s="66"/>
      <c r="AH1186" s="145"/>
      <c r="AI1186" s="66"/>
    </row>
    <row r="1187" spans="30:35">
      <c r="AD1187" s="1">
        <f t="shared" si="64"/>
        <v>1182</v>
      </c>
      <c r="AF1187" s="66"/>
      <c r="AG1187" s="66"/>
      <c r="AH1187" s="145"/>
      <c r="AI1187" s="66"/>
    </row>
    <row r="1188" spans="30:35">
      <c r="AD1188" s="1">
        <f t="shared" si="64"/>
        <v>1183</v>
      </c>
      <c r="AF1188" s="66"/>
      <c r="AG1188" s="66"/>
      <c r="AH1188" s="145"/>
      <c r="AI1188" s="66"/>
    </row>
    <row r="1189" spans="30:35">
      <c r="AD1189" s="1">
        <f t="shared" si="64"/>
        <v>1184</v>
      </c>
      <c r="AF1189" s="66"/>
      <c r="AG1189" s="66"/>
      <c r="AH1189" s="145"/>
      <c r="AI1189" s="66"/>
    </row>
    <row r="1190" spans="30:35">
      <c r="AD1190" s="1">
        <f t="shared" si="64"/>
        <v>1185</v>
      </c>
      <c r="AF1190" s="66"/>
      <c r="AG1190" s="66"/>
      <c r="AH1190" s="145"/>
      <c r="AI1190" s="66"/>
    </row>
    <row r="1191" spans="30:35">
      <c r="AD1191" s="1">
        <f t="shared" si="64"/>
        <v>1186</v>
      </c>
      <c r="AF1191" s="66"/>
      <c r="AG1191" s="66"/>
      <c r="AH1191" s="145"/>
      <c r="AI1191" s="66"/>
    </row>
    <row r="1192" spans="30:35">
      <c r="AD1192" s="1">
        <f t="shared" si="64"/>
        <v>1187</v>
      </c>
      <c r="AF1192" s="66"/>
      <c r="AG1192" s="66"/>
      <c r="AH1192" s="145"/>
      <c r="AI1192" s="66"/>
    </row>
    <row r="1193" spans="30:35">
      <c r="AD1193" s="1">
        <f t="shared" si="64"/>
        <v>1188</v>
      </c>
      <c r="AF1193" s="66"/>
      <c r="AG1193" s="66"/>
      <c r="AH1193" s="145"/>
      <c r="AI1193" s="66"/>
    </row>
    <row r="1194" spans="30:35">
      <c r="AD1194" s="1">
        <f t="shared" si="64"/>
        <v>1189</v>
      </c>
      <c r="AF1194" s="66"/>
      <c r="AG1194" s="66"/>
      <c r="AH1194" s="145"/>
      <c r="AI1194" s="66"/>
    </row>
    <row r="1195" spans="30:35">
      <c r="AD1195" s="1">
        <f t="shared" si="64"/>
        <v>1190</v>
      </c>
      <c r="AF1195" s="66"/>
      <c r="AG1195" s="66"/>
      <c r="AH1195" s="145"/>
      <c r="AI1195" s="66"/>
    </row>
    <row r="1196" spans="30:35">
      <c r="AD1196" s="1">
        <f t="shared" si="64"/>
        <v>1191</v>
      </c>
      <c r="AF1196" s="66"/>
      <c r="AG1196" s="66"/>
      <c r="AH1196" s="145"/>
      <c r="AI1196" s="66"/>
    </row>
    <row r="1197" spans="30:35">
      <c r="AD1197" s="1">
        <f t="shared" si="64"/>
        <v>1192</v>
      </c>
      <c r="AF1197" s="66"/>
      <c r="AG1197" s="66"/>
      <c r="AH1197" s="145"/>
      <c r="AI1197" s="66"/>
    </row>
    <row r="1198" spans="30:35">
      <c r="AD1198" s="1">
        <f t="shared" si="64"/>
        <v>1193</v>
      </c>
      <c r="AF1198" s="66"/>
      <c r="AG1198" s="66"/>
      <c r="AH1198" s="145"/>
      <c r="AI1198" s="66"/>
    </row>
    <row r="1199" spans="30:35">
      <c r="AD1199" s="1">
        <f t="shared" si="64"/>
        <v>1194</v>
      </c>
      <c r="AF1199" s="66"/>
      <c r="AG1199" s="66"/>
      <c r="AH1199" s="145"/>
      <c r="AI1199" s="66"/>
    </row>
    <row r="1200" spans="30:35">
      <c r="AD1200" s="1">
        <f t="shared" si="64"/>
        <v>1195</v>
      </c>
      <c r="AF1200" s="66"/>
      <c r="AG1200" s="66"/>
      <c r="AH1200" s="145"/>
      <c r="AI1200" s="66"/>
    </row>
    <row r="1201" spans="30:35">
      <c r="AD1201" s="1">
        <f t="shared" si="64"/>
        <v>1196</v>
      </c>
      <c r="AF1201" s="66"/>
      <c r="AG1201" s="66"/>
      <c r="AH1201" s="145"/>
      <c r="AI1201" s="66"/>
    </row>
    <row r="1202" spans="30:35">
      <c r="AD1202" s="1">
        <f t="shared" si="64"/>
        <v>1197</v>
      </c>
      <c r="AF1202" s="66"/>
      <c r="AG1202" s="66"/>
      <c r="AH1202" s="145"/>
      <c r="AI1202" s="66"/>
    </row>
    <row r="1203" spans="30:35">
      <c r="AD1203" s="1">
        <f t="shared" si="64"/>
        <v>1198</v>
      </c>
      <c r="AF1203" s="66"/>
      <c r="AG1203" s="66"/>
      <c r="AH1203" s="145"/>
      <c r="AI1203" s="66"/>
    </row>
    <row r="1204" spans="30:35">
      <c r="AD1204" s="1">
        <f t="shared" si="64"/>
        <v>1199</v>
      </c>
      <c r="AF1204" s="66"/>
      <c r="AG1204" s="66"/>
      <c r="AH1204" s="145"/>
      <c r="AI1204" s="66"/>
    </row>
    <row r="1205" spans="30:35">
      <c r="AD1205" s="1">
        <f t="shared" si="64"/>
        <v>1200</v>
      </c>
      <c r="AF1205" s="66"/>
      <c r="AG1205" s="66"/>
      <c r="AH1205" s="145"/>
      <c r="AI1205" s="66"/>
    </row>
    <row r="1206" spans="30:35">
      <c r="AD1206" s="1">
        <f t="shared" si="64"/>
        <v>1201</v>
      </c>
      <c r="AF1206" s="66"/>
      <c r="AG1206" s="66"/>
      <c r="AH1206" s="145"/>
      <c r="AI1206" s="66"/>
    </row>
    <row r="1207" spans="30:35">
      <c r="AD1207" s="1">
        <f t="shared" si="64"/>
        <v>1202</v>
      </c>
      <c r="AF1207" s="66"/>
      <c r="AG1207" s="66"/>
      <c r="AH1207" s="145"/>
      <c r="AI1207" s="66"/>
    </row>
    <row r="1208" spans="30:35">
      <c r="AD1208" s="1">
        <f t="shared" si="64"/>
        <v>1203</v>
      </c>
      <c r="AF1208" s="66"/>
      <c r="AG1208" s="66"/>
      <c r="AH1208" s="145"/>
      <c r="AI1208" s="66"/>
    </row>
    <row r="1209" spans="30:35">
      <c r="AD1209" s="1">
        <f t="shared" si="64"/>
        <v>1204</v>
      </c>
      <c r="AF1209" s="66"/>
      <c r="AG1209" s="66"/>
      <c r="AH1209" s="145"/>
      <c r="AI1209" s="66"/>
    </row>
    <row r="1210" spans="30:35">
      <c r="AD1210" s="1">
        <f t="shared" si="64"/>
        <v>1205</v>
      </c>
      <c r="AF1210" s="66"/>
      <c r="AG1210" s="66"/>
      <c r="AH1210" s="145"/>
      <c r="AI1210" s="66"/>
    </row>
    <row r="1211" spans="30:35">
      <c r="AD1211" s="1">
        <f t="shared" si="64"/>
        <v>1206</v>
      </c>
      <c r="AF1211" s="66"/>
      <c r="AG1211" s="66"/>
      <c r="AH1211" s="145"/>
      <c r="AI1211" s="66"/>
    </row>
    <row r="1212" spans="30:35">
      <c r="AD1212" s="1">
        <f t="shared" si="64"/>
        <v>1207</v>
      </c>
      <c r="AF1212" s="66"/>
      <c r="AG1212" s="66"/>
      <c r="AH1212" s="145"/>
      <c r="AI1212" s="66"/>
    </row>
    <row r="1213" spans="30:35">
      <c r="AD1213" s="1">
        <f t="shared" si="64"/>
        <v>1208</v>
      </c>
      <c r="AF1213" s="66"/>
      <c r="AG1213" s="66"/>
      <c r="AH1213" s="145"/>
      <c r="AI1213" s="66"/>
    </row>
    <row r="1214" spans="30:35">
      <c r="AD1214" s="1">
        <f t="shared" si="64"/>
        <v>1209</v>
      </c>
      <c r="AF1214" s="66"/>
      <c r="AG1214" s="66"/>
      <c r="AH1214" s="145"/>
      <c r="AI1214" s="66"/>
    </row>
    <row r="1215" spans="30:35">
      <c r="AD1215" s="1">
        <f t="shared" si="64"/>
        <v>1210</v>
      </c>
      <c r="AF1215" s="66"/>
      <c r="AG1215" s="66"/>
      <c r="AH1215" s="145"/>
      <c r="AI1215" s="66"/>
    </row>
    <row r="1216" spans="30:35">
      <c r="AD1216" s="1">
        <f t="shared" si="64"/>
        <v>1211</v>
      </c>
      <c r="AF1216" s="66"/>
      <c r="AG1216" s="66"/>
      <c r="AH1216" s="145"/>
      <c r="AI1216" s="66"/>
    </row>
    <row r="1217" spans="30:35">
      <c r="AD1217" s="1">
        <f t="shared" si="64"/>
        <v>1212</v>
      </c>
      <c r="AF1217" s="66"/>
      <c r="AG1217" s="66"/>
      <c r="AH1217" s="145"/>
      <c r="AI1217" s="66"/>
    </row>
    <row r="1218" spans="30:35">
      <c r="AD1218" s="1">
        <f t="shared" si="64"/>
        <v>1213</v>
      </c>
      <c r="AF1218" s="66"/>
      <c r="AG1218" s="66"/>
      <c r="AH1218" s="145"/>
      <c r="AI1218" s="66"/>
    </row>
    <row r="1219" spans="30:35">
      <c r="AD1219" s="1">
        <f t="shared" si="64"/>
        <v>1214</v>
      </c>
      <c r="AF1219" s="66"/>
      <c r="AG1219" s="66"/>
      <c r="AH1219" s="145"/>
      <c r="AI1219" s="66"/>
    </row>
    <row r="1220" spans="30:35">
      <c r="AD1220" s="1">
        <f t="shared" si="64"/>
        <v>1215</v>
      </c>
      <c r="AF1220" s="66"/>
      <c r="AG1220" s="66"/>
      <c r="AH1220" s="145"/>
      <c r="AI1220" s="66"/>
    </row>
    <row r="1221" spans="30:35">
      <c r="AD1221" s="1">
        <f t="shared" si="64"/>
        <v>1216</v>
      </c>
      <c r="AF1221" s="66"/>
      <c r="AG1221" s="66"/>
      <c r="AH1221" s="145"/>
      <c r="AI1221" s="66"/>
    </row>
    <row r="1222" spans="30:35">
      <c r="AD1222" s="1">
        <f t="shared" si="64"/>
        <v>1217</v>
      </c>
      <c r="AF1222" s="66"/>
      <c r="AG1222" s="66"/>
      <c r="AH1222" s="145"/>
      <c r="AI1222" s="66"/>
    </row>
    <row r="1223" spans="30:35">
      <c r="AD1223" s="1">
        <f t="shared" si="64"/>
        <v>1218</v>
      </c>
      <c r="AF1223" s="66"/>
      <c r="AG1223" s="66"/>
      <c r="AH1223" s="145"/>
      <c r="AI1223" s="66"/>
    </row>
    <row r="1224" spans="30:35">
      <c r="AD1224" s="1">
        <f t="shared" si="64"/>
        <v>1219</v>
      </c>
      <c r="AF1224" s="66"/>
      <c r="AG1224" s="66"/>
      <c r="AH1224" s="145"/>
      <c r="AI1224" s="66"/>
    </row>
    <row r="1225" spans="30:35">
      <c r="AD1225" s="1">
        <f t="shared" ref="AD1225:AD1288" si="65">AD1224+1</f>
        <v>1220</v>
      </c>
      <c r="AF1225" s="66"/>
      <c r="AG1225" s="66"/>
      <c r="AH1225" s="145"/>
      <c r="AI1225" s="66"/>
    </row>
    <row r="1226" spans="30:35">
      <c r="AD1226" s="1">
        <f t="shared" si="65"/>
        <v>1221</v>
      </c>
      <c r="AF1226" s="66"/>
      <c r="AG1226" s="66"/>
      <c r="AH1226" s="145"/>
      <c r="AI1226" s="66"/>
    </row>
    <row r="1227" spans="30:35">
      <c r="AD1227" s="1">
        <f t="shared" si="65"/>
        <v>1222</v>
      </c>
      <c r="AF1227" s="66"/>
      <c r="AG1227" s="66"/>
      <c r="AH1227" s="145"/>
      <c r="AI1227" s="66"/>
    </row>
    <row r="1228" spans="30:35">
      <c r="AD1228" s="1">
        <f t="shared" si="65"/>
        <v>1223</v>
      </c>
      <c r="AF1228" s="66"/>
      <c r="AG1228" s="66"/>
      <c r="AH1228" s="145"/>
      <c r="AI1228" s="66"/>
    </row>
    <row r="1229" spans="30:35">
      <c r="AD1229" s="1">
        <f t="shared" si="65"/>
        <v>1224</v>
      </c>
      <c r="AF1229" s="66"/>
      <c r="AG1229" s="66"/>
      <c r="AH1229" s="145"/>
      <c r="AI1229" s="66"/>
    </row>
    <row r="1230" spans="30:35">
      <c r="AD1230" s="1">
        <f t="shared" si="65"/>
        <v>1225</v>
      </c>
      <c r="AF1230" s="66"/>
      <c r="AG1230" s="66"/>
      <c r="AH1230" s="145"/>
      <c r="AI1230" s="66"/>
    </row>
    <row r="1231" spans="30:35">
      <c r="AD1231" s="1">
        <f t="shared" si="65"/>
        <v>1226</v>
      </c>
      <c r="AF1231" s="66"/>
      <c r="AG1231" s="66"/>
      <c r="AH1231" s="145"/>
      <c r="AI1231" s="66"/>
    </row>
    <row r="1232" spans="30:35">
      <c r="AD1232" s="1">
        <f t="shared" si="65"/>
        <v>1227</v>
      </c>
      <c r="AF1232" s="66"/>
      <c r="AG1232" s="66"/>
      <c r="AH1232" s="145"/>
      <c r="AI1232" s="66"/>
    </row>
    <row r="1233" spans="30:35">
      <c r="AD1233" s="1">
        <f t="shared" si="65"/>
        <v>1228</v>
      </c>
      <c r="AF1233" s="66"/>
      <c r="AG1233" s="66"/>
      <c r="AH1233" s="145"/>
      <c r="AI1233" s="66"/>
    </row>
    <row r="1234" spans="30:35">
      <c r="AD1234" s="1">
        <f t="shared" si="65"/>
        <v>1229</v>
      </c>
      <c r="AF1234" s="66"/>
      <c r="AG1234" s="66"/>
      <c r="AH1234" s="145"/>
      <c r="AI1234" s="66"/>
    </row>
    <row r="1235" spans="30:35">
      <c r="AD1235" s="1">
        <f t="shared" si="65"/>
        <v>1230</v>
      </c>
      <c r="AF1235" s="66"/>
      <c r="AG1235" s="66"/>
      <c r="AH1235" s="145"/>
      <c r="AI1235" s="66"/>
    </row>
    <row r="1236" spans="30:35">
      <c r="AD1236" s="1">
        <f t="shared" si="65"/>
        <v>1231</v>
      </c>
      <c r="AF1236" s="66"/>
      <c r="AG1236" s="66"/>
      <c r="AH1236" s="145"/>
      <c r="AI1236" s="66"/>
    </row>
    <row r="1237" spans="30:35">
      <c r="AD1237" s="1">
        <f t="shared" si="65"/>
        <v>1232</v>
      </c>
      <c r="AF1237" s="66"/>
      <c r="AG1237" s="66"/>
      <c r="AH1237" s="145"/>
      <c r="AI1237" s="66"/>
    </row>
    <row r="1238" spans="30:35">
      <c r="AD1238" s="1">
        <f t="shared" si="65"/>
        <v>1233</v>
      </c>
      <c r="AF1238" s="66"/>
      <c r="AG1238" s="66"/>
      <c r="AH1238" s="145"/>
      <c r="AI1238" s="66"/>
    </row>
    <row r="1239" spans="30:35">
      <c r="AD1239" s="1">
        <f t="shared" si="65"/>
        <v>1234</v>
      </c>
      <c r="AF1239" s="66"/>
      <c r="AG1239" s="66"/>
      <c r="AH1239" s="145"/>
      <c r="AI1239" s="66"/>
    </row>
    <row r="1240" spans="30:35">
      <c r="AD1240" s="1">
        <f t="shared" si="65"/>
        <v>1235</v>
      </c>
      <c r="AF1240" s="66"/>
      <c r="AG1240" s="66"/>
      <c r="AH1240" s="145"/>
      <c r="AI1240" s="66"/>
    </row>
    <row r="1241" spans="30:35">
      <c r="AD1241" s="1">
        <f t="shared" si="65"/>
        <v>1236</v>
      </c>
      <c r="AF1241" s="66"/>
      <c r="AG1241" s="66"/>
      <c r="AH1241" s="145"/>
      <c r="AI1241" s="66"/>
    </row>
    <row r="1242" spans="30:35">
      <c r="AD1242" s="1">
        <f t="shared" si="65"/>
        <v>1237</v>
      </c>
      <c r="AF1242" s="66"/>
      <c r="AG1242" s="66"/>
      <c r="AH1242" s="145"/>
      <c r="AI1242" s="66"/>
    </row>
    <row r="1243" spans="30:35">
      <c r="AD1243" s="1">
        <f t="shared" si="65"/>
        <v>1238</v>
      </c>
      <c r="AF1243" s="66"/>
      <c r="AG1243" s="66"/>
      <c r="AH1243" s="145"/>
      <c r="AI1243" s="66"/>
    </row>
    <row r="1244" spans="30:35">
      <c r="AD1244" s="1">
        <f t="shared" si="65"/>
        <v>1239</v>
      </c>
      <c r="AF1244" s="66"/>
      <c r="AG1244" s="66"/>
      <c r="AH1244" s="145"/>
      <c r="AI1244" s="66"/>
    </row>
    <row r="1245" spans="30:35">
      <c r="AD1245" s="1">
        <f t="shared" si="65"/>
        <v>1240</v>
      </c>
      <c r="AF1245" s="66"/>
      <c r="AG1245" s="66"/>
      <c r="AH1245" s="145"/>
      <c r="AI1245" s="66"/>
    </row>
    <row r="1246" spans="30:35">
      <c r="AD1246" s="1">
        <f t="shared" si="65"/>
        <v>1241</v>
      </c>
      <c r="AF1246" s="66"/>
      <c r="AG1246" s="66"/>
      <c r="AH1246" s="145"/>
      <c r="AI1246" s="66"/>
    </row>
    <row r="1247" spans="30:35">
      <c r="AD1247" s="1">
        <f t="shared" si="65"/>
        <v>1242</v>
      </c>
      <c r="AF1247" s="66"/>
      <c r="AG1247" s="66"/>
      <c r="AH1247" s="145"/>
      <c r="AI1247" s="66"/>
    </row>
    <row r="1248" spans="30:35">
      <c r="AD1248" s="1">
        <f t="shared" si="65"/>
        <v>1243</v>
      </c>
      <c r="AF1248" s="66"/>
      <c r="AG1248" s="66"/>
      <c r="AH1248" s="145"/>
      <c r="AI1248" s="66"/>
    </row>
    <row r="1249" spans="30:35">
      <c r="AD1249" s="1">
        <f t="shared" si="65"/>
        <v>1244</v>
      </c>
      <c r="AF1249" s="66"/>
      <c r="AG1249" s="66"/>
      <c r="AH1249" s="145"/>
      <c r="AI1249" s="66"/>
    </row>
    <row r="1250" spans="30:35">
      <c r="AD1250" s="1">
        <f t="shared" si="65"/>
        <v>1245</v>
      </c>
      <c r="AF1250" s="66"/>
      <c r="AG1250" s="66"/>
      <c r="AH1250" s="145"/>
      <c r="AI1250" s="66"/>
    </row>
    <row r="1251" spans="30:35">
      <c r="AD1251" s="1">
        <f t="shared" si="65"/>
        <v>1246</v>
      </c>
      <c r="AF1251" s="66"/>
      <c r="AG1251" s="66"/>
      <c r="AH1251" s="145"/>
      <c r="AI1251" s="66"/>
    </row>
    <row r="1252" spans="30:35">
      <c r="AD1252" s="1">
        <f t="shared" si="65"/>
        <v>1247</v>
      </c>
      <c r="AF1252" s="66"/>
      <c r="AG1252" s="66"/>
      <c r="AH1252" s="145"/>
      <c r="AI1252" s="66"/>
    </row>
    <row r="1253" spans="30:35">
      <c r="AD1253" s="1">
        <f t="shared" si="65"/>
        <v>1248</v>
      </c>
      <c r="AF1253" s="66"/>
      <c r="AG1253" s="66"/>
      <c r="AH1253" s="145"/>
      <c r="AI1253" s="66"/>
    </row>
    <row r="1254" spans="30:35">
      <c r="AD1254" s="1">
        <f t="shared" si="65"/>
        <v>1249</v>
      </c>
      <c r="AF1254" s="66"/>
      <c r="AG1254" s="66"/>
      <c r="AH1254" s="145"/>
      <c r="AI1254" s="66"/>
    </row>
    <row r="1255" spans="30:35">
      <c r="AD1255" s="1">
        <f t="shared" si="65"/>
        <v>1250</v>
      </c>
      <c r="AF1255" s="66"/>
      <c r="AG1255" s="66"/>
      <c r="AH1255" s="145"/>
      <c r="AI1255" s="66"/>
    </row>
    <row r="1256" spans="30:35">
      <c r="AD1256" s="1">
        <f t="shared" si="65"/>
        <v>1251</v>
      </c>
      <c r="AF1256" s="66"/>
      <c r="AG1256" s="66"/>
      <c r="AH1256" s="145"/>
      <c r="AI1256" s="66"/>
    </row>
    <row r="1257" spans="30:35">
      <c r="AD1257" s="1">
        <f t="shared" si="65"/>
        <v>1252</v>
      </c>
      <c r="AF1257" s="66"/>
      <c r="AG1257" s="66"/>
      <c r="AH1257" s="145"/>
      <c r="AI1257" s="66"/>
    </row>
    <row r="1258" spans="30:35">
      <c r="AD1258" s="1">
        <f t="shared" si="65"/>
        <v>1253</v>
      </c>
      <c r="AF1258" s="66"/>
      <c r="AG1258" s="66"/>
      <c r="AH1258" s="145"/>
      <c r="AI1258" s="66"/>
    </row>
    <row r="1259" spans="30:35">
      <c r="AD1259" s="1">
        <f t="shared" si="65"/>
        <v>1254</v>
      </c>
      <c r="AF1259" s="66"/>
      <c r="AG1259" s="66"/>
      <c r="AH1259" s="145"/>
      <c r="AI1259" s="66"/>
    </row>
    <row r="1260" spans="30:35">
      <c r="AD1260" s="1">
        <f t="shared" si="65"/>
        <v>1255</v>
      </c>
      <c r="AF1260" s="66"/>
      <c r="AG1260" s="66"/>
      <c r="AH1260" s="145"/>
      <c r="AI1260" s="66"/>
    </row>
    <row r="1261" spans="30:35">
      <c r="AD1261" s="1">
        <f t="shared" si="65"/>
        <v>1256</v>
      </c>
      <c r="AF1261" s="66"/>
      <c r="AG1261" s="66"/>
      <c r="AH1261" s="145"/>
      <c r="AI1261" s="66"/>
    </row>
    <row r="1262" spans="30:35">
      <c r="AD1262" s="1">
        <f t="shared" si="65"/>
        <v>1257</v>
      </c>
      <c r="AF1262" s="66"/>
      <c r="AG1262" s="66"/>
      <c r="AH1262" s="145"/>
      <c r="AI1262" s="66"/>
    </row>
    <row r="1263" spans="30:35">
      <c r="AD1263" s="1">
        <f t="shared" si="65"/>
        <v>1258</v>
      </c>
      <c r="AF1263" s="66"/>
      <c r="AG1263" s="66"/>
      <c r="AH1263" s="145"/>
      <c r="AI1263" s="66"/>
    </row>
    <row r="1264" spans="30:35">
      <c r="AD1264" s="1">
        <f t="shared" si="65"/>
        <v>1259</v>
      </c>
      <c r="AF1264" s="66"/>
      <c r="AG1264" s="66"/>
      <c r="AH1264" s="145"/>
      <c r="AI1264" s="66"/>
    </row>
    <row r="1265" spans="30:35">
      <c r="AD1265" s="1">
        <f t="shared" si="65"/>
        <v>1260</v>
      </c>
      <c r="AF1265" s="66"/>
      <c r="AG1265" s="66"/>
      <c r="AH1265" s="145"/>
      <c r="AI1265" s="66"/>
    </row>
    <row r="1266" spans="30:35">
      <c r="AD1266" s="1">
        <f t="shared" si="65"/>
        <v>1261</v>
      </c>
      <c r="AF1266" s="66"/>
      <c r="AG1266" s="66"/>
      <c r="AH1266" s="145"/>
      <c r="AI1266" s="66"/>
    </row>
    <row r="1267" spans="30:35">
      <c r="AD1267" s="1">
        <f t="shared" si="65"/>
        <v>1262</v>
      </c>
      <c r="AF1267" s="66"/>
      <c r="AG1267" s="66"/>
      <c r="AH1267" s="145"/>
      <c r="AI1267" s="66"/>
    </row>
    <row r="1268" spans="30:35">
      <c r="AD1268" s="1">
        <f t="shared" si="65"/>
        <v>1263</v>
      </c>
      <c r="AF1268" s="66"/>
      <c r="AG1268" s="66"/>
      <c r="AH1268" s="145"/>
      <c r="AI1268" s="66"/>
    </row>
    <row r="1269" spans="30:35">
      <c r="AD1269" s="1">
        <f t="shared" si="65"/>
        <v>1264</v>
      </c>
      <c r="AF1269" s="66"/>
      <c r="AG1269" s="66"/>
      <c r="AH1269" s="145"/>
      <c r="AI1269" s="66"/>
    </row>
    <row r="1270" spans="30:35">
      <c r="AD1270" s="1">
        <f t="shared" si="65"/>
        <v>1265</v>
      </c>
      <c r="AF1270" s="66"/>
      <c r="AG1270" s="66"/>
      <c r="AH1270" s="145"/>
      <c r="AI1270" s="66"/>
    </row>
    <row r="1271" spans="30:35">
      <c r="AD1271" s="1">
        <f t="shared" si="65"/>
        <v>1266</v>
      </c>
      <c r="AF1271" s="66"/>
      <c r="AG1271" s="66"/>
      <c r="AH1271" s="145"/>
      <c r="AI1271" s="66"/>
    </row>
    <row r="1272" spans="30:35">
      <c r="AD1272" s="1">
        <f t="shared" si="65"/>
        <v>1267</v>
      </c>
      <c r="AF1272" s="66"/>
      <c r="AG1272" s="66"/>
      <c r="AH1272" s="145"/>
      <c r="AI1272" s="66"/>
    </row>
    <row r="1273" spans="30:35">
      <c r="AD1273" s="1">
        <f t="shared" si="65"/>
        <v>1268</v>
      </c>
      <c r="AF1273" s="66"/>
      <c r="AG1273" s="66"/>
      <c r="AH1273" s="145"/>
      <c r="AI1273" s="66"/>
    </row>
    <row r="1274" spans="30:35">
      <c r="AD1274" s="1">
        <f t="shared" si="65"/>
        <v>1269</v>
      </c>
      <c r="AF1274" s="66"/>
      <c r="AG1274" s="66"/>
      <c r="AH1274" s="145"/>
      <c r="AI1274" s="66"/>
    </row>
    <row r="1275" spans="30:35">
      <c r="AD1275" s="1">
        <f t="shared" si="65"/>
        <v>1270</v>
      </c>
      <c r="AF1275" s="66"/>
      <c r="AG1275" s="66"/>
      <c r="AH1275" s="145"/>
      <c r="AI1275" s="66"/>
    </row>
    <row r="1276" spans="30:35">
      <c r="AD1276" s="1">
        <f t="shared" si="65"/>
        <v>1271</v>
      </c>
      <c r="AF1276" s="66"/>
      <c r="AG1276" s="66"/>
      <c r="AH1276" s="145"/>
      <c r="AI1276" s="66"/>
    </row>
    <row r="1277" spans="30:35">
      <c r="AD1277" s="1">
        <f t="shared" si="65"/>
        <v>1272</v>
      </c>
      <c r="AF1277" s="66"/>
      <c r="AG1277" s="66"/>
      <c r="AH1277" s="145"/>
      <c r="AI1277" s="66"/>
    </row>
    <row r="1278" spans="30:35">
      <c r="AD1278" s="1">
        <f t="shared" si="65"/>
        <v>1273</v>
      </c>
      <c r="AF1278" s="66"/>
      <c r="AG1278" s="66"/>
      <c r="AH1278" s="145"/>
      <c r="AI1278" s="66"/>
    </row>
    <row r="1279" spans="30:35">
      <c r="AD1279" s="1">
        <f t="shared" si="65"/>
        <v>1274</v>
      </c>
      <c r="AF1279" s="66"/>
      <c r="AG1279" s="66"/>
      <c r="AH1279" s="145"/>
      <c r="AI1279" s="66"/>
    </row>
    <row r="1280" spans="30:35">
      <c r="AD1280" s="1">
        <f t="shared" si="65"/>
        <v>1275</v>
      </c>
      <c r="AF1280" s="66"/>
      <c r="AG1280" s="66"/>
      <c r="AH1280" s="145"/>
      <c r="AI1280" s="66"/>
    </row>
    <row r="1281" spans="30:35">
      <c r="AD1281" s="1">
        <f t="shared" si="65"/>
        <v>1276</v>
      </c>
      <c r="AF1281" s="66"/>
      <c r="AG1281" s="66"/>
      <c r="AH1281" s="145"/>
      <c r="AI1281" s="66"/>
    </row>
    <row r="1282" spans="30:35">
      <c r="AD1282" s="1">
        <f t="shared" si="65"/>
        <v>1277</v>
      </c>
      <c r="AF1282" s="66"/>
      <c r="AG1282" s="66"/>
      <c r="AH1282" s="145"/>
      <c r="AI1282" s="66"/>
    </row>
    <row r="1283" spans="30:35">
      <c r="AD1283" s="1">
        <f t="shared" si="65"/>
        <v>1278</v>
      </c>
      <c r="AF1283" s="66"/>
      <c r="AG1283" s="66"/>
      <c r="AH1283" s="145"/>
      <c r="AI1283" s="66"/>
    </row>
    <row r="1284" spans="30:35">
      <c r="AD1284" s="1">
        <f t="shared" si="65"/>
        <v>1279</v>
      </c>
      <c r="AF1284" s="66"/>
      <c r="AG1284" s="66"/>
      <c r="AH1284" s="145"/>
      <c r="AI1284" s="66"/>
    </row>
    <row r="1285" spans="30:35">
      <c r="AD1285" s="1">
        <f t="shared" si="65"/>
        <v>1280</v>
      </c>
      <c r="AF1285" s="66"/>
      <c r="AG1285" s="66"/>
      <c r="AH1285" s="145"/>
      <c r="AI1285" s="66"/>
    </row>
    <row r="1286" spans="30:35">
      <c r="AD1286" s="1">
        <f t="shared" si="65"/>
        <v>1281</v>
      </c>
      <c r="AF1286" s="66"/>
      <c r="AG1286" s="66"/>
      <c r="AH1286" s="145"/>
      <c r="AI1286" s="66"/>
    </row>
    <row r="1287" spans="30:35">
      <c r="AD1287" s="1">
        <f t="shared" si="65"/>
        <v>1282</v>
      </c>
      <c r="AF1287" s="66"/>
      <c r="AG1287" s="66"/>
      <c r="AH1287" s="145"/>
      <c r="AI1287" s="66"/>
    </row>
    <row r="1288" spans="30:35">
      <c r="AD1288" s="1">
        <f t="shared" si="65"/>
        <v>1283</v>
      </c>
      <c r="AF1288" s="66"/>
      <c r="AG1288" s="66"/>
      <c r="AH1288" s="145"/>
      <c r="AI1288" s="66"/>
    </row>
    <row r="1289" spans="30:35">
      <c r="AD1289" s="1">
        <f t="shared" ref="AD1289:AD1352" si="66">AD1288+1</f>
        <v>1284</v>
      </c>
      <c r="AF1289" s="66"/>
      <c r="AG1289" s="66"/>
      <c r="AH1289" s="145"/>
      <c r="AI1289" s="66"/>
    </row>
    <row r="1290" spans="30:35">
      <c r="AD1290" s="1">
        <f t="shared" si="66"/>
        <v>1285</v>
      </c>
      <c r="AF1290" s="66"/>
      <c r="AG1290" s="66"/>
      <c r="AH1290" s="145"/>
      <c r="AI1290" s="66"/>
    </row>
    <row r="1291" spans="30:35">
      <c r="AD1291" s="1">
        <f t="shared" si="66"/>
        <v>1286</v>
      </c>
      <c r="AF1291" s="66"/>
      <c r="AG1291" s="66"/>
      <c r="AH1291" s="145"/>
      <c r="AI1291" s="66"/>
    </row>
    <row r="1292" spans="30:35">
      <c r="AD1292" s="1">
        <f t="shared" si="66"/>
        <v>1287</v>
      </c>
      <c r="AF1292" s="66"/>
      <c r="AG1292" s="66"/>
      <c r="AH1292" s="145"/>
      <c r="AI1292" s="66"/>
    </row>
    <row r="1293" spans="30:35">
      <c r="AD1293" s="1">
        <f t="shared" si="66"/>
        <v>1288</v>
      </c>
      <c r="AF1293" s="66"/>
      <c r="AG1293" s="66"/>
      <c r="AH1293" s="145"/>
      <c r="AI1293" s="66"/>
    </row>
    <row r="1294" spans="30:35">
      <c r="AD1294" s="1">
        <f t="shared" si="66"/>
        <v>1289</v>
      </c>
      <c r="AF1294" s="66"/>
      <c r="AG1294" s="66"/>
      <c r="AH1294" s="145"/>
      <c r="AI1294" s="66"/>
    </row>
    <row r="1295" spans="30:35">
      <c r="AD1295" s="1">
        <f t="shared" si="66"/>
        <v>1290</v>
      </c>
      <c r="AF1295" s="66"/>
      <c r="AG1295" s="66"/>
      <c r="AH1295" s="145"/>
      <c r="AI1295" s="66"/>
    </row>
    <row r="1296" spans="30:35">
      <c r="AD1296" s="1">
        <f t="shared" si="66"/>
        <v>1291</v>
      </c>
      <c r="AF1296" s="66"/>
      <c r="AG1296" s="66"/>
      <c r="AH1296" s="145"/>
      <c r="AI1296" s="66"/>
    </row>
    <row r="1297" spans="30:35">
      <c r="AD1297" s="1">
        <f t="shared" si="66"/>
        <v>1292</v>
      </c>
      <c r="AF1297" s="66"/>
      <c r="AG1297" s="66"/>
      <c r="AH1297" s="145"/>
      <c r="AI1297" s="66"/>
    </row>
    <row r="1298" spans="30:35">
      <c r="AD1298" s="1">
        <f t="shared" si="66"/>
        <v>1293</v>
      </c>
      <c r="AF1298" s="66"/>
      <c r="AG1298" s="66"/>
      <c r="AH1298" s="145"/>
      <c r="AI1298" s="66"/>
    </row>
    <row r="1299" spans="30:35">
      <c r="AD1299" s="1">
        <f t="shared" si="66"/>
        <v>1294</v>
      </c>
      <c r="AF1299" s="66"/>
      <c r="AG1299" s="66"/>
      <c r="AH1299" s="145"/>
      <c r="AI1299" s="66"/>
    </row>
    <row r="1300" spans="30:35">
      <c r="AD1300" s="1">
        <f t="shared" si="66"/>
        <v>1295</v>
      </c>
      <c r="AF1300" s="66"/>
      <c r="AG1300" s="66"/>
      <c r="AH1300" s="145"/>
      <c r="AI1300" s="66"/>
    </row>
    <row r="1301" spans="30:35">
      <c r="AD1301" s="1">
        <f t="shared" si="66"/>
        <v>1296</v>
      </c>
      <c r="AF1301" s="66"/>
      <c r="AG1301" s="66"/>
      <c r="AH1301" s="145"/>
      <c r="AI1301" s="66"/>
    </row>
    <row r="1302" spans="30:35">
      <c r="AD1302" s="1">
        <f t="shared" si="66"/>
        <v>1297</v>
      </c>
      <c r="AF1302" s="66"/>
      <c r="AG1302" s="66"/>
      <c r="AH1302" s="145"/>
      <c r="AI1302" s="66"/>
    </row>
    <row r="1303" spans="30:35">
      <c r="AD1303" s="1">
        <f t="shared" si="66"/>
        <v>1298</v>
      </c>
      <c r="AF1303" s="66"/>
      <c r="AG1303" s="66"/>
      <c r="AH1303" s="145"/>
      <c r="AI1303" s="66"/>
    </row>
    <row r="1304" spans="30:35">
      <c r="AD1304" s="1">
        <f t="shared" si="66"/>
        <v>1299</v>
      </c>
      <c r="AF1304" s="66"/>
      <c r="AG1304" s="66"/>
      <c r="AH1304" s="145"/>
      <c r="AI1304" s="66"/>
    </row>
    <row r="1305" spans="30:35">
      <c r="AD1305" s="1">
        <f t="shared" si="66"/>
        <v>1300</v>
      </c>
      <c r="AF1305" s="66"/>
      <c r="AG1305" s="66"/>
      <c r="AH1305" s="145"/>
      <c r="AI1305" s="66"/>
    </row>
    <row r="1306" spans="30:35">
      <c r="AD1306" s="1">
        <f t="shared" si="66"/>
        <v>1301</v>
      </c>
      <c r="AF1306" s="66"/>
      <c r="AG1306" s="66"/>
      <c r="AH1306" s="145"/>
      <c r="AI1306" s="66"/>
    </row>
    <row r="1307" spans="30:35">
      <c r="AD1307" s="1">
        <f t="shared" si="66"/>
        <v>1302</v>
      </c>
      <c r="AF1307" s="66"/>
      <c r="AG1307" s="66"/>
      <c r="AH1307" s="145"/>
      <c r="AI1307" s="66"/>
    </row>
    <row r="1308" spans="30:35">
      <c r="AD1308" s="1">
        <f t="shared" si="66"/>
        <v>1303</v>
      </c>
      <c r="AF1308" s="66"/>
      <c r="AG1308" s="66"/>
      <c r="AH1308" s="145"/>
      <c r="AI1308" s="66"/>
    </row>
    <row r="1309" spans="30:35">
      <c r="AD1309" s="1">
        <f t="shared" si="66"/>
        <v>1304</v>
      </c>
      <c r="AF1309" s="66"/>
      <c r="AG1309" s="66"/>
      <c r="AH1309" s="145"/>
      <c r="AI1309" s="66"/>
    </row>
    <row r="1310" spans="30:35">
      <c r="AD1310" s="1">
        <f t="shared" si="66"/>
        <v>1305</v>
      </c>
      <c r="AF1310" s="66"/>
      <c r="AG1310" s="66"/>
      <c r="AH1310" s="145"/>
      <c r="AI1310" s="66"/>
    </row>
    <row r="1311" spans="30:35">
      <c r="AD1311" s="1">
        <f t="shared" si="66"/>
        <v>1306</v>
      </c>
      <c r="AF1311" s="66"/>
      <c r="AG1311" s="66"/>
      <c r="AH1311" s="145"/>
      <c r="AI1311" s="66"/>
    </row>
    <row r="1312" spans="30:35">
      <c r="AD1312" s="1">
        <f t="shared" si="66"/>
        <v>1307</v>
      </c>
      <c r="AF1312" s="66"/>
      <c r="AG1312" s="66"/>
      <c r="AH1312" s="145"/>
      <c r="AI1312" s="66"/>
    </row>
    <row r="1313" spans="30:35">
      <c r="AD1313" s="1">
        <f t="shared" si="66"/>
        <v>1308</v>
      </c>
      <c r="AF1313" s="66"/>
      <c r="AG1313" s="66"/>
      <c r="AH1313" s="145"/>
      <c r="AI1313" s="66"/>
    </row>
    <row r="1314" spans="30:35">
      <c r="AD1314" s="1">
        <f t="shared" si="66"/>
        <v>1309</v>
      </c>
      <c r="AF1314" s="66"/>
      <c r="AG1314" s="66"/>
      <c r="AH1314" s="145"/>
      <c r="AI1314" s="66"/>
    </row>
    <row r="1315" spans="30:35">
      <c r="AD1315" s="1">
        <f t="shared" si="66"/>
        <v>1310</v>
      </c>
      <c r="AF1315" s="66"/>
      <c r="AG1315" s="66"/>
      <c r="AH1315" s="145"/>
      <c r="AI1315" s="66"/>
    </row>
    <row r="1316" spans="30:35">
      <c r="AD1316" s="1">
        <f t="shared" si="66"/>
        <v>1311</v>
      </c>
      <c r="AF1316" s="66"/>
      <c r="AG1316" s="66"/>
      <c r="AH1316" s="145"/>
      <c r="AI1316" s="66"/>
    </row>
    <row r="1317" spans="30:35">
      <c r="AD1317" s="1">
        <f t="shared" si="66"/>
        <v>1312</v>
      </c>
      <c r="AF1317" s="66"/>
      <c r="AG1317" s="66"/>
      <c r="AH1317" s="145"/>
      <c r="AI1317" s="66"/>
    </row>
    <row r="1318" spans="30:35">
      <c r="AD1318" s="1">
        <f t="shared" si="66"/>
        <v>1313</v>
      </c>
      <c r="AF1318" s="66"/>
      <c r="AG1318" s="66"/>
      <c r="AH1318" s="145"/>
      <c r="AI1318" s="66"/>
    </row>
    <row r="1319" spans="30:35">
      <c r="AD1319" s="1">
        <f t="shared" si="66"/>
        <v>1314</v>
      </c>
      <c r="AF1319" s="66"/>
      <c r="AG1319" s="66"/>
      <c r="AH1319" s="145"/>
      <c r="AI1319" s="66"/>
    </row>
    <row r="1320" spans="30:35">
      <c r="AD1320" s="1">
        <f t="shared" si="66"/>
        <v>1315</v>
      </c>
      <c r="AF1320" s="66"/>
      <c r="AG1320" s="66"/>
      <c r="AH1320" s="145"/>
      <c r="AI1320" s="66"/>
    </row>
    <row r="1321" spans="30:35">
      <c r="AD1321" s="1">
        <f t="shared" si="66"/>
        <v>1316</v>
      </c>
      <c r="AF1321" s="66"/>
      <c r="AG1321" s="66"/>
      <c r="AH1321" s="145"/>
      <c r="AI1321" s="66"/>
    </row>
    <row r="1322" spans="30:35">
      <c r="AD1322" s="1">
        <f t="shared" si="66"/>
        <v>1317</v>
      </c>
      <c r="AF1322" s="66"/>
      <c r="AG1322" s="66"/>
      <c r="AH1322" s="145"/>
      <c r="AI1322" s="66"/>
    </row>
    <row r="1323" spans="30:35">
      <c r="AD1323" s="1">
        <f t="shared" si="66"/>
        <v>1318</v>
      </c>
      <c r="AF1323" s="66"/>
      <c r="AG1323" s="66"/>
      <c r="AH1323" s="145"/>
      <c r="AI1323" s="66"/>
    </row>
    <row r="1324" spans="30:35">
      <c r="AD1324" s="1">
        <f t="shared" si="66"/>
        <v>1319</v>
      </c>
      <c r="AF1324" s="66"/>
      <c r="AG1324" s="66"/>
      <c r="AH1324" s="145"/>
      <c r="AI1324" s="66"/>
    </row>
    <row r="1325" spans="30:35">
      <c r="AD1325" s="1">
        <f t="shared" si="66"/>
        <v>1320</v>
      </c>
      <c r="AF1325" s="66"/>
      <c r="AG1325" s="66"/>
      <c r="AH1325" s="145"/>
      <c r="AI1325" s="66"/>
    </row>
    <row r="1326" spans="30:35">
      <c r="AD1326" s="1">
        <f t="shared" si="66"/>
        <v>1321</v>
      </c>
      <c r="AF1326" s="66"/>
      <c r="AG1326" s="66"/>
      <c r="AH1326" s="145"/>
      <c r="AI1326" s="66"/>
    </row>
    <row r="1327" spans="30:35">
      <c r="AD1327" s="1">
        <f t="shared" si="66"/>
        <v>1322</v>
      </c>
      <c r="AF1327" s="66"/>
      <c r="AG1327" s="66"/>
      <c r="AH1327" s="145"/>
      <c r="AI1327" s="66"/>
    </row>
    <row r="1328" spans="30:35">
      <c r="AD1328" s="1">
        <f t="shared" si="66"/>
        <v>1323</v>
      </c>
      <c r="AF1328" s="66"/>
      <c r="AG1328" s="66"/>
      <c r="AH1328" s="145"/>
      <c r="AI1328" s="66"/>
    </row>
    <row r="1329" spans="30:35">
      <c r="AD1329" s="1">
        <f t="shared" si="66"/>
        <v>1324</v>
      </c>
      <c r="AF1329" s="66"/>
      <c r="AG1329" s="66"/>
      <c r="AH1329" s="145"/>
      <c r="AI1329" s="66"/>
    </row>
    <row r="1330" spans="30:35">
      <c r="AD1330" s="1">
        <f t="shared" si="66"/>
        <v>1325</v>
      </c>
      <c r="AF1330" s="66"/>
      <c r="AG1330" s="66"/>
      <c r="AH1330" s="145"/>
      <c r="AI1330" s="66"/>
    </row>
    <row r="1331" spans="30:35">
      <c r="AD1331" s="1">
        <f t="shared" si="66"/>
        <v>1326</v>
      </c>
      <c r="AF1331" s="66"/>
      <c r="AG1331" s="66"/>
      <c r="AH1331" s="145"/>
      <c r="AI1331" s="66"/>
    </row>
    <row r="1332" spans="30:35">
      <c r="AD1332" s="1">
        <f t="shared" si="66"/>
        <v>1327</v>
      </c>
      <c r="AF1332" s="66"/>
      <c r="AG1332" s="66"/>
      <c r="AH1332" s="145"/>
      <c r="AI1332" s="66"/>
    </row>
    <row r="1333" spans="30:35">
      <c r="AD1333" s="1">
        <f t="shared" si="66"/>
        <v>1328</v>
      </c>
      <c r="AF1333" s="66"/>
      <c r="AG1333" s="66"/>
      <c r="AH1333" s="145"/>
      <c r="AI1333" s="66"/>
    </row>
    <row r="1334" spans="30:35">
      <c r="AD1334" s="1">
        <f t="shared" si="66"/>
        <v>1329</v>
      </c>
      <c r="AF1334" s="66"/>
      <c r="AG1334" s="66"/>
      <c r="AH1334" s="145"/>
      <c r="AI1334" s="66"/>
    </row>
    <row r="1335" spans="30:35">
      <c r="AD1335" s="1">
        <f t="shared" si="66"/>
        <v>1330</v>
      </c>
      <c r="AF1335" s="66"/>
      <c r="AG1335" s="66"/>
      <c r="AH1335" s="145"/>
      <c r="AI1335" s="66"/>
    </row>
    <row r="1336" spans="30:35">
      <c r="AD1336" s="1">
        <f t="shared" si="66"/>
        <v>1331</v>
      </c>
      <c r="AF1336" s="66"/>
      <c r="AG1336" s="66"/>
      <c r="AH1336" s="145"/>
      <c r="AI1336" s="66"/>
    </row>
    <row r="1337" spans="30:35">
      <c r="AD1337" s="1">
        <f t="shared" si="66"/>
        <v>1332</v>
      </c>
      <c r="AF1337" s="66"/>
      <c r="AG1337" s="66"/>
      <c r="AH1337" s="145"/>
      <c r="AI1337" s="66"/>
    </row>
    <row r="1338" spans="30:35">
      <c r="AD1338" s="1">
        <f t="shared" si="66"/>
        <v>1333</v>
      </c>
      <c r="AF1338" s="66"/>
      <c r="AG1338" s="66"/>
      <c r="AH1338" s="145"/>
      <c r="AI1338" s="66"/>
    </row>
    <row r="1339" spans="30:35">
      <c r="AD1339" s="1">
        <f t="shared" si="66"/>
        <v>1334</v>
      </c>
      <c r="AF1339" s="66"/>
      <c r="AG1339" s="66"/>
      <c r="AH1339" s="145"/>
      <c r="AI1339" s="66"/>
    </row>
    <row r="1340" spans="30:35">
      <c r="AD1340" s="1">
        <f t="shared" si="66"/>
        <v>1335</v>
      </c>
      <c r="AF1340" s="66"/>
      <c r="AG1340" s="66"/>
      <c r="AH1340" s="145"/>
      <c r="AI1340" s="66"/>
    </row>
    <row r="1341" spans="30:35">
      <c r="AD1341" s="1">
        <f t="shared" si="66"/>
        <v>1336</v>
      </c>
      <c r="AF1341" s="66"/>
      <c r="AG1341" s="66"/>
      <c r="AH1341" s="145"/>
      <c r="AI1341" s="66"/>
    </row>
    <row r="1342" spans="30:35">
      <c r="AD1342" s="1">
        <f t="shared" si="66"/>
        <v>1337</v>
      </c>
      <c r="AF1342" s="66"/>
      <c r="AG1342" s="66"/>
      <c r="AH1342" s="145"/>
      <c r="AI1342" s="66"/>
    </row>
    <row r="1343" spans="30:35">
      <c r="AD1343" s="1">
        <f t="shared" si="66"/>
        <v>1338</v>
      </c>
      <c r="AF1343" s="66"/>
      <c r="AG1343" s="66"/>
      <c r="AH1343" s="145"/>
      <c r="AI1343" s="66"/>
    </row>
    <row r="1344" spans="30:35">
      <c r="AD1344" s="1">
        <f t="shared" si="66"/>
        <v>1339</v>
      </c>
      <c r="AF1344" s="66"/>
      <c r="AG1344" s="66"/>
      <c r="AH1344" s="145"/>
      <c r="AI1344" s="66"/>
    </row>
    <row r="1345" spans="30:35">
      <c r="AD1345" s="1">
        <f t="shared" si="66"/>
        <v>1340</v>
      </c>
      <c r="AF1345" s="66"/>
      <c r="AG1345" s="66"/>
      <c r="AH1345" s="145"/>
      <c r="AI1345" s="66"/>
    </row>
    <row r="1346" spans="30:35">
      <c r="AD1346" s="1">
        <f t="shared" si="66"/>
        <v>1341</v>
      </c>
      <c r="AF1346" s="66"/>
      <c r="AG1346" s="66"/>
      <c r="AH1346" s="145"/>
      <c r="AI1346" s="66"/>
    </row>
    <row r="1347" spans="30:35">
      <c r="AD1347" s="1">
        <f t="shared" si="66"/>
        <v>1342</v>
      </c>
      <c r="AF1347" s="66"/>
      <c r="AG1347" s="66"/>
      <c r="AH1347" s="145"/>
      <c r="AI1347" s="66"/>
    </row>
    <row r="1348" spans="30:35">
      <c r="AD1348" s="1">
        <f t="shared" si="66"/>
        <v>1343</v>
      </c>
      <c r="AF1348" s="66"/>
      <c r="AG1348" s="66"/>
      <c r="AH1348" s="145"/>
      <c r="AI1348" s="66"/>
    </row>
    <row r="1349" spans="30:35">
      <c r="AD1349" s="1">
        <f t="shared" si="66"/>
        <v>1344</v>
      </c>
      <c r="AF1349" s="66"/>
      <c r="AG1349" s="66"/>
      <c r="AH1349" s="145"/>
      <c r="AI1349" s="66"/>
    </row>
    <row r="1350" spans="30:35">
      <c r="AD1350" s="1">
        <f t="shared" si="66"/>
        <v>1345</v>
      </c>
      <c r="AF1350" s="66"/>
      <c r="AG1350" s="66"/>
      <c r="AH1350" s="145"/>
      <c r="AI1350" s="66"/>
    </row>
    <row r="1351" spans="30:35">
      <c r="AD1351" s="1">
        <f t="shared" si="66"/>
        <v>1346</v>
      </c>
      <c r="AF1351" s="66"/>
      <c r="AG1351" s="66"/>
      <c r="AH1351" s="145"/>
      <c r="AI1351" s="66"/>
    </row>
    <row r="1352" spans="30:35">
      <c r="AD1352" s="1">
        <f t="shared" si="66"/>
        <v>1347</v>
      </c>
      <c r="AF1352" s="66"/>
      <c r="AG1352" s="66"/>
      <c r="AH1352" s="145"/>
      <c r="AI1352" s="66"/>
    </row>
    <row r="1353" spans="30:35">
      <c r="AD1353" s="1">
        <f t="shared" ref="AD1353:AD1416" si="67">AD1352+1</f>
        <v>1348</v>
      </c>
      <c r="AF1353" s="66"/>
      <c r="AG1353" s="66"/>
      <c r="AH1353" s="145"/>
      <c r="AI1353" s="66"/>
    </row>
    <row r="1354" spans="30:35">
      <c r="AD1354" s="1">
        <f t="shared" si="67"/>
        <v>1349</v>
      </c>
      <c r="AF1354" s="66"/>
      <c r="AG1354" s="66"/>
      <c r="AH1354" s="145"/>
      <c r="AI1354" s="66"/>
    </row>
    <row r="1355" spans="30:35">
      <c r="AD1355" s="1">
        <f t="shared" si="67"/>
        <v>1350</v>
      </c>
      <c r="AF1355" s="66"/>
      <c r="AG1355" s="66"/>
      <c r="AH1355" s="145"/>
      <c r="AI1355" s="66"/>
    </row>
    <row r="1356" spans="30:35">
      <c r="AD1356" s="1">
        <f t="shared" si="67"/>
        <v>1351</v>
      </c>
      <c r="AF1356" s="66"/>
      <c r="AG1356" s="66"/>
      <c r="AH1356" s="145"/>
      <c r="AI1356" s="66"/>
    </row>
    <row r="1357" spans="30:35">
      <c r="AD1357" s="1">
        <f t="shared" si="67"/>
        <v>1352</v>
      </c>
      <c r="AF1357" s="66"/>
      <c r="AG1357" s="66"/>
      <c r="AH1357" s="145"/>
      <c r="AI1357" s="66"/>
    </row>
    <row r="1358" spans="30:35">
      <c r="AD1358" s="1">
        <f t="shared" si="67"/>
        <v>1353</v>
      </c>
      <c r="AF1358" s="66"/>
      <c r="AG1358" s="66"/>
      <c r="AH1358" s="145"/>
      <c r="AI1358" s="66"/>
    </row>
    <row r="1359" spans="30:35">
      <c r="AD1359" s="1">
        <f t="shared" si="67"/>
        <v>1354</v>
      </c>
      <c r="AF1359" s="66"/>
      <c r="AG1359" s="66"/>
      <c r="AH1359" s="145"/>
      <c r="AI1359" s="66"/>
    </row>
    <row r="1360" spans="30:35">
      <c r="AD1360" s="1">
        <f t="shared" si="67"/>
        <v>1355</v>
      </c>
      <c r="AF1360" s="66"/>
      <c r="AG1360" s="66"/>
      <c r="AH1360" s="145"/>
      <c r="AI1360" s="66"/>
    </row>
    <row r="1361" spans="30:35">
      <c r="AD1361" s="1">
        <f t="shared" si="67"/>
        <v>1356</v>
      </c>
      <c r="AF1361" s="66"/>
      <c r="AG1361" s="66"/>
      <c r="AH1361" s="145"/>
      <c r="AI1361" s="66"/>
    </row>
    <row r="1362" spans="30:35">
      <c r="AD1362" s="1">
        <f t="shared" si="67"/>
        <v>1357</v>
      </c>
      <c r="AF1362" s="66"/>
      <c r="AG1362" s="66"/>
      <c r="AH1362" s="145"/>
      <c r="AI1362" s="66"/>
    </row>
    <row r="1363" spans="30:35">
      <c r="AD1363" s="1">
        <f t="shared" si="67"/>
        <v>1358</v>
      </c>
      <c r="AF1363" s="66"/>
      <c r="AG1363" s="66"/>
      <c r="AH1363" s="145"/>
      <c r="AI1363" s="66"/>
    </row>
    <row r="1364" spans="30:35">
      <c r="AD1364" s="1">
        <f t="shared" si="67"/>
        <v>1359</v>
      </c>
      <c r="AF1364" s="66"/>
      <c r="AG1364" s="66"/>
      <c r="AH1364" s="145"/>
      <c r="AI1364" s="66"/>
    </row>
    <row r="1365" spans="30:35">
      <c r="AD1365" s="1">
        <f t="shared" si="67"/>
        <v>1360</v>
      </c>
      <c r="AF1365" s="66"/>
      <c r="AG1365" s="66"/>
      <c r="AH1365" s="145"/>
      <c r="AI1365" s="66"/>
    </row>
    <row r="1366" spans="30:35">
      <c r="AD1366" s="1">
        <f t="shared" si="67"/>
        <v>1361</v>
      </c>
      <c r="AF1366" s="66"/>
      <c r="AG1366" s="66"/>
      <c r="AH1366" s="145"/>
      <c r="AI1366" s="66"/>
    </row>
    <row r="1367" spans="30:35">
      <c r="AD1367" s="1">
        <f t="shared" si="67"/>
        <v>1362</v>
      </c>
      <c r="AF1367" s="66"/>
      <c r="AG1367" s="66"/>
      <c r="AH1367" s="145"/>
      <c r="AI1367" s="66"/>
    </row>
    <row r="1368" spans="30:35">
      <c r="AD1368" s="1">
        <f t="shared" si="67"/>
        <v>1363</v>
      </c>
      <c r="AF1368" s="66"/>
      <c r="AG1368" s="66"/>
      <c r="AH1368" s="145"/>
      <c r="AI1368" s="66"/>
    </row>
    <row r="1369" spans="30:35">
      <c r="AD1369" s="1">
        <f t="shared" si="67"/>
        <v>1364</v>
      </c>
      <c r="AF1369" s="66"/>
      <c r="AG1369" s="66"/>
      <c r="AH1369" s="145"/>
      <c r="AI1369" s="66"/>
    </row>
    <row r="1370" spans="30:35">
      <c r="AD1370" s="1">
        <f t="shared" si="67"/>
        <v>1365</v>
      </c>
      <c r="AF1370" s="66"/>
      <c r="AG1370" s="66"/>
      <c r="AH1370" s="145"/>
      <c r="AI1370" s="66"/>
    </row>
    <row r="1371" spans="30:35">
      <c r="AD1371" s="1">
        <f t="shared" si="67"/>
        <v>1366</v>
      </c>
      <c r="AF1371" s="66"/>
      <c r="AG1371" s="66"/>
      <c r="AH1371" s="145"/>
      <c r="AI1371" s="66"/>
    </row>
    <row r="1372" spans="30:35">
      <c r="AD1372" s="1">
        <f t="shared" si="67"/>
        <v>1367</v>
      </c>
      <c r="AF1372" s="66"/>
      <c r="AG1372" s="66"/>
      <c r="AH1372" s="145"/>
      <c r="AI1372" s="66"/>
    </row>
    <row r="1373" spans="30:35">
      <c r="AD1373" s="1">
        <f t="shared" si="67"/>
        <v>1368</v>
      </c>
      <c r="AF1373" s="66"/>
      <c r="AG1373" s="66"/>
      <c r="AH1373" s="145"/>
      <c r="AI1373" s="66"/>
    </row>
    <row r="1374" spans="30:35">
      <c r="AD1374" s="1">
        <f t="shared" si="67"/>
        <v>1369</v>
      </c>
      <c r="AF1374" s="66"/>
      <c r="AG1374" s="66"/>
      <c r="AH1374" s="145"/>
      <c r="AI1374" s="66"/>
    </row>
    <row r="1375" spans="30:35">
      <c r="AD1375" s="1">
        <f t="shared" si="67"/>
        <v>1370</v>
      </c>
      <c r="AF1375" s="66"/>
      <c r="AG1375" s="66"/>
      <c r="AH1375" s="145"/>
      <c r="AI1375" s="66"/>
    </row>
    <row r="1376" spans="30:35">
      <c r="AD1376" s="1">
        <f t="shared" si="67"/>
        <v>1371</v>
      </c>
      <c r="AF1376" s="66"/>
      <c r="AG1376" s="66"/>
      <c r="AH1376" s="145"/>
      <c r="AI1376" s="66"/>
    </row>
    <row r="1377" spans="30:35">
      <c r="AD1377" s="1">
        <f t="shared" si="67"/>
        <v>1372</v>
      </c>
      <c r="AF1377" s="66"/>
      <c r="AG1377" s="66"/>
      <c r="AH1377" s="145"/>
      <c r="AI1377" s="66"/>
    </row>
    <row r="1378" spans="30:35">
      <c r="AD1378" s="1">
        <f t="shared" si="67"/>
        <v>1373</v>
      </c>
      <c r="AF1378" s="66"/>
      <c r="AG1378" s="66"/>
      <c r="AH1378" s="145"/>
      <c r="AI1378" s="66"/>
    </row>
    <row r="1379" spans="30:35">
      <c r="AD1379" s="1">
        <f t="shared" si="67"/>
        <v>1374</v>
      </c>
      <c r="AF1379" s="66"/>
      <c r="AG1379" s="66"/>
      <c r="AH1379" s="145"/>
      <c r="AI1379" s="66"/>
    </row>
    <row r="1380" spans="30:35">
      <c r="AD1380" s="1">
        <f t="shared" si="67"/>
        <v>1375</v>
      </c>
      <c r="AF1380" s="66"/>
      <c r="AG1380" s="66"/>
      <c r="AH1380" s="145"/>
      <c r="AI1380" s="66"/>
    </row>
    <row r="1381" spans="30:35">
      <c r="AD1381" s="1">
        <f t="shared" si="67"/>
        <v>1376</v>
      </c>
      <c r="AF1381" s="66"/>
      <c r="AG1381" s="66"/>
      <c r="AH1381" s="145"/>
      <c r="AI1381" s="66"/>
    </row>
    <row r="1382" spans="30:35">
      <c r="AD1382" s="1">
        <f t="shared" si="67"/>
        <v>1377</v>
      </c>
      <c r="AF1382" s="66"/>
      <c r="AG1382" s="66"/>
      <c r="AH1382" s="145"/>
      <c r="AI1382" s="66"/>
    </row>
    <row r="1383" spans="30:35">
      <c r="AD1383" s="1">
        <f t="shared" si="67"/>
        <v>1378</v>
      </c>
      <c r="AF1383" s="66"/>
      <c r="AG1383" s="66"/>
      <c r="AH1383" s="145"/>
      <c r="AI1383" s="66"/>
    </row>
    <row r="1384" spans="30:35">
      <c r="AD1384" s="1">
        <f t="shared" si="67"/>
        <v>1379</v>
      </c>
      <c r="AF1384" s="66"/>
      <c r="AG1384" s="66"/>
      <c r="AH1384" s="145"/>
      <c r="AI1384" s="66"/>
    </row>
    <row r="1385" spans="30:35">
      <c r="AD1385" s="1">
        <f t="shared" si="67"/>
        <v>1380</v>
      </c>
      <c r="AF1385" s="66"/>
      <c r="AG1385" s="66"/>
      <c r="AH1385" s="145"/>
      <c r="AI1385" s="66"/>
    </row>
    <row r="1386" spans="30:35">
      <c r="AD1386" s="1">
        <f t="shared" si="67"/>
        <v>1381</v>
      </c>
      <c r="AF1386" s="66"/>
      <c r="AG1386" s="66"/>
      <c r="AH1386" s="145"/>
      <c r="AI1386" s="66"/>
    </row>
    <row r="1387" spans="30:35">
      <c r="AD1387" s="1">
        <f t="shared" si="67"/>
        <v>1382</v>
      </c>
      <c r="AF1387" s="66"/>
      <c r="AG1387" s="66"/>
      <c r="AH1387" s="145"/>
      <c r="AI1387" s="66"/>
    </row>
    <row r="1388" spans="30:35">
      <c r="AD1388" s="1">
        <f t="shared" si="67"/>
        <v>1383</v>
      </c>
      <c r="AF1388" s="66"/>
      <c r="AG1388" s="66"/>
      <c r="AH1388" s="145"/>
      <c r="AI1388" s="66"/>
    </row>
    <row r="1389" spans="30:35">
      <c r="AD1389" s="1">
        <f t="shared" si="67"/>
        <v>1384</v>
      </c>
      <c r="AF1389" s="66"/>
      <c r="AG1389" s="66"/>
      <c r="AH1389" s="145"/>
      <c r="AI1389" s="66"/>
    </row>
    <row r="1390" spans="30:35">
      <c r="AD1390" s="1">
        <f t="shared" si="67"/>
        <v>1385</v>
      </c>
      <c r="AF1390" s="66"/>
      <c r="AG1390" s="66"/>
      <c r="AH1390" s="145"/>
      <c r="AI1390" s="66"/>
    </row>
    <row r="1391" spans="30:35">
      <c r="AD1391" s="1">
        <f t="shared" si="67"/>
        <v>1386</v>
      </c>
      <c r="AF1391" s="66"/>
      <c r="AG1391" s="66"/>
      <c r="AH1391" s="145"/>
      <c r="AI1391" s="66"/>
    </row>
    <row r="1392" spans="30:35">
      <c r="AD1392" s="1">
        <f t="shared" si="67"/>
        <v>1387</v>
      </c>
      <c r="AF1392" s="66"/>
      <c r="AG1392" s="66"/>
      <c r="AH1392" s="145"/>
      <c r="AI1392" s="66"/>
    </row>
    <row r="1393" spans="30:35">
      <c r="AD1393" s="1">
        <f t="shared" si="67"/>
        <v>1388</v>
      </c>
      <c r="AF1393" s="66"/>
      <c r="AG1393" s="66"/>
      <c r="AH1393" s="145"/>
      <c r="AI1393" s="66"/>
    </row>
    <row r="1394" spans="30:35">
      <c r="AD1394" s="1">
        <f t="shared" si="67"/>
        <v>1389</v>
      </c>
      <c r="AF1394" s="66"/>
      <c r="AG1394" s="66"/>
      <c r="AH1394" s="145"/>
      <c r="AI1394" s="66"/>
    </row>
    <row r="1395" spans="30:35">
      <c r="AD1395" s="1">
        <f t="shared" si="67"/>
        <v>1390</v>
      </c>
      <c r="AF1395" s="66"/>
      <c r="AG1395" s="66"/>
      <c r="AH1395" s="145"/>
      <c r="AI1395" s="66"/>
    </row>
    <row r="1396" spans="30:35">
      <c r="AD1396" s="1">
        <f t="shared" si="67"/>
        <v>1391</v>
      </c>
      <c r="AF1396" s="66"/>
      <c r="AG1396" s="66"/>
      <c r="AH1396" s="145"/>
      <c r="AI1396" s="66"/>
    </row>
    <row r="1397" spans="30:35">
      <c r="AD1397" s="1">
        <f t="shared" si="67"/>
        <v>1392</v>
      </c>
      <c r="AF1397" s="66"/>
      <c r="AG1397" s="66"/>
      <c r="AH1397" s="145"/>
      <c r="AI1397" s="66"/>
    </row>
    <row r="1398" spans="30:35">
      <c r="AD1398" s="1">
        <f t="shared" si="67"/>
        <v>1393</v>
      </c>
      <c r="AF1398" s="66"/>
      <c r="AG1398" s="66"/>
      <c r="AH1398" s="145"/>
      <c r="AI1398" s="66"/>
    </row>
    <row r="1399" spans="30:35">
      <c r="AD1399" s="1">
        <f t="shared" si="67"/>
        <v>1394</v>
      </c>
      <c r="AF1399" s="66"/>
      <c r="AG1399" s="66"/>
      <c r="AH1399" s="145"/>
      <c r="AI1399" s="66"/>
    </row>
    <row r="1400" spans="30:35">
      <c r="AD1400" s="1">
        <f t="shared" si="67"/>
        <v>1395</v>
      </c>
      <c r="AF1400" s="66"/>
      <c r="AG1400" s="66"/>
      <c r="AH1400" s="145"/>
      <c r="AI1400" s="66"/>
    </row>
    <row r="1401" spans="30:35">
      <c r="AD1401" s="1">
        <f t="shared" si="67"/>
        <v>1396</v>
      </c>
      <c r="AF1401" s="66"/>
      <c r="AG1401" s="66"/>
      <c r="AH1401" s="145"/>
      <c r="AI1401" s="66"/>
    </row>
    <row r="1402" spans="30:35">
      <c r="AD1402" s="1">
        <f t="shared" si="67"/>
        <v>1397</v>
      </c>
      <c r="AF1402" s="66"/>
      <c r="AG1402" s="66"/>
      <c r="AH1402" s="145"/>
      <c r="AI1402" s="66"/>
    </row>
    <row r="1403" spans="30:35">
      <c r="AD1403" s="1">
        <f t="shared" si="67"/>
        <v>1398</v>
      </c>
      <c r="AF1403" s="66"/>
      <c r="AG1403" s="66"/>
      <c r="AH1403" s="145"/>
      <c r="AI1403" s="66"/>
    </row>
    <row r="1404" spans="30:35">
      <c r="AD1404" s="1">
        <f t="shared" si="67"/>
        <v>1399</v>
      </c>
      <c r="AF1404" s="66"/>
      <c r="AG1404" s="66"/>
      <c r="AH1404" s="145"/>
      <c r="AI1404" s="66"/>
    </row>
    <row r="1405" spans="30:35">
      <c r="AD1405" s="1">
        <f t="shared" si="67"/>
        <v>1400</v>
      </c>
      <c r="AF1405" s="66"/>
      <c r="AG1405" s="66"/>
      <c r="AH1405" s="145"/>
      <c r="AI1405" s="66"/>
    </row>
    <row r="1406" spans="30:35">
      <c r="AD1406" s="1">
        <f t="shared" si="67"/>
        <v>1401</v>
      </c>
      <c r="AF1406" s="66"/>
      <c r="AG1406" s="66"/>
      <c r="AH1406" s="145"/>
      <c r="AI1406" s="66"/>
    </row>
    <row r="1407" spans="30:35">
      <c r="AD1407" s="1">
        <f t="shared" si="67"/>
        <v>1402</v>
      </c>
      <c r="AF1407" s="66"/>
      <c r="AG1407" s="66"/>
      <c r="AH1407" s="145"/>
      <c r="AI1407" s="66"/>
    </row>
    <row r="1408" spans="30:35">
      <c r="AD1408" s="1">
        <f t="shared" si="67"/>
        <v>1403</v>
      </c>
      <c r="AF1408" s="66"/>
      <c r="AG1408" s="66"/>
      <c r="AH1408" s="145"/>
      <c r="AI1408" s="66"/>
    </row>
    <row r="1409" spans="30:35">
      <c r="AD1409" s="1">
        <f t="shared" si="67"/>
        <v>1404</v>
      </c>
      <c r="AF1409" s="66"/>
      <c r="AG1409" s="66"/>
      <c r="AH1409" s="145"/>
      <c r="AI1409" s="66"/>
    </row>
    <row r="1410" spans="30:35">
      <c r="AD1410" s="1">
        <f t="shared" si="67"/>
        <v>1405</v>
      </c>
      <c r="AF1410" s="66"/>
      <c r="AG1410" s="66"/>
      <c r="AH1410" s="145"/>
      <c r="AI1410" s="66"/>
    </row>
    <row r="1411" spans="30:35">
      <c r="AD1411" s="1">
        <f t="shared" si="67"/>
        <v>1406</v>
      </c>
      <c r="AF1411" s="66"/>
      <c r="AG1411" s="66"/>
      <c r="AH1411" s="145"/>
      <c r="AI1411" s="66"/>
    </row>
    <row r="1412" spans="30:35">
      <c r="AD1412" s="1">
        <f t="shared" si="67"/>
        <v>1407</v>
      </c>
      <c r="AF1412" s="66"/>
      <c r="AG1412" s="66"/>
      <c r="AH1412" s="145"/>
      <c r="AI1412" s="66"/>
    </row>
    <row r="1413" spans="30:35">
      <c r="AD1413" s="1">
        <f t="shared" si="67"/>
        <v>1408</v>
      </c>
      <c r="AF1413" s="66"/>
      <c r="AG1413" s="66"/>
      <c r="AH1413" s="145"/>
      <c r="AI1413" s="66"/>
    </row>
    <row r="1414" spans="30:35">
      <c r="AD1414" s="1">
        <f t="shared" si="67"/>
        <v>1409</v>
      </c>
      <c r="AF1414" s="66"/>
      <c r="AG1414" s="66"/>
      <c r="AH1414" s="145"/>
      <c r="AI1414" s="66"/>
    </row>
    <row r="1415" spans="30:35">
      <c r="AD1415" s="1">
        <f t="shared" si="67"/>
        <v>1410</v>
      </c>
      <c r="AF1415" s="66"/>
      <c r="AG1415" s="66"/>
      <c r="AH1415" s="145"/>
      <c r="AI1415" s="66"/>
    </row>
    <row r="1416" spans="30:35">
      <c r="AD1416" s="1">
        <f t="shared" si="67"/>
        <v>1411</v>
      </c>
      <c r="AF1416" s="66"/>
      <c r="AG1416" s="66"/>
      <c r="AH1416" s="145"/>
      <c r="AI1416" s="66"/>
    </row>
    <row r="1417" spans="30:35">
      <c r="AD1417" s="1">
        <f t="shared" ref="AD1417:AD1480" si="68">AD1416+1</f>
        <v>1412</v>
      </c>
      <c r="AF1417" s="66"/>
      <c r="AG1417" s="66"/>
      <c r="AH1417" s="145"/>
      <c r="AI1417" s="66"/>
    </row>
    <row r="1418" spans="30:35">
      <c r="AD1418" s="1">
        <f t="shared" si="68"/>
        <v>1413</v>
      </c>
      <c r="AF1418" s="66"/>
      <c r="AG1418" s="66"/>
      <c r="AH1418" s="145"/>
      <c r="AI1418" s="66"/>
    </row>
    <row r="1419" spans="30:35">
      <c r="AD1419" s="1">
        <f t="shared" si="68"/>
        <v>1414</v>
      </c>
      <c r="AF1419" s="66"/>
      <c r="AG1419" s="66"/>
      <c r="AH1419" s="145"/>
      <c r="AI1419" s="66"/>
    </row>
    <row r="1420" spans="30:35">
      <c r="AD1420" s="1">
        <f t="shared" si="68"/>
        <v>1415</v>
      </c>
      <c r="AF1420" s="66"/>
      <c r="AG1420" s="66"/>
      <c r="AH1420" s="145"/>
      <c r="AI1420" s="66"/>
    </row>
    <row r="1421" spans="30:35">
      <c r="AD1421" s="1">
        <f t="shared" si="68"/>
        <v>1416</v>
      </c>
      <c r="AF1421" s="66"/>
      <c r="AG1421" s="66"/>
      <c r="AH1421" s="145"/>
      <c r="AI1421" s="66"/>
    </row>
    <row r="1422" spans="30:35">
      <c r="AD1422" s="1">
        <f t="shared" si="68"/>
        <v>1417</v>
      </c>
      <c r="AF1422" s="66"/>
      <c r="AG1422" s="66"/>
      <c r="AH1422" s="145"/>
      <c r="AI1422" s="66"/>
    </row>
    <row r="1423" spans="30:35">
      <c r="AD1423" s="1">
        <f t="shared" si="68"/>
        <v>1418</v>
      </c>
      <c r="AF1423" s="66"/>
      <c r="AG1423" s="66"/>
      <c r="AH1423" s="145"/>
      <c r="AI1423" s="66"/>
    </row>
    <row r="1424" spans="30:35">
      <c r="AD1424" s="1">
        <f t="shared" si="68"/>
        <v>1419</v>
      </c>
      <c r="AF1424" s="66"/>
      <c r="AG1424" s="66"/>
      <c r="AH1424" s="145"/>
      <c r="AI1424" s="66"/>
    </row>
    <row r="1425" spans="30:35">
      <c r="AD1425" s="1">
        <f t="shared" si="68"/>
        <v>1420</v>
      </c>
      <c r="AF1425" s="66"/>
      <c r="AG1425" s="66"/>
      <c r="AH1425" s="145"/>
      <c r="AI1425" s="66"/>
    </row>
    <row r="1426" spans="30:35">
      <c r="AD1426" s="1">
        <f t="shared" si="68"/>
        <v>1421</v>
      </c>
      <c r="AF1426" s="66"/>
      <c r="AG1426" s="66"/>
      <c r="AH1426" s="145"/>
      <c r="AI1426" s="66"/>
    </row>
    <row r="1427" spans="30:35">
      <c r="AD1427" s="1">
        <f t="shared" si="68"/>
        <v>1422</v>
      </c>
      <c r="AF1427" s="66"/>
      <c r="AG1427" s="66"/>
      <c r="AH1427" s="145"/>
      <c r="AI1427" s="66"/>
    </row>
    <row r="1428" spans="30:35">
      <c r="AD1428" s="1">
        <f t="shared" si="68"/>
        <v>1423</v>
      </c>
      <c r="AF1428" s="66"/>
      <c r="AG1428" s="66"/>
      <c r="AH1428" s="145"/>
      <c r="AI1428" s="66"/>
    </row>
    <row r="1429" spans="30:35">
      <c r="AD1429" s="1">
        <f t="shared" si="68"/>
        <v>1424</v>
      </c>
      <c r="AF1429" s="66"/>
      <c r="AG1429" s="66"/>
      <c r="AH1429" s="145"/>
      <c r="AI1429" s="66"/>
    </row>
    <row r="1430" spans="30:35">
      <c r="AD1430" s="1">
        <f t="shared" si="68"/>
        <v>1425</v>
      </c>
      <c r="AF1430" s="66"/>
      <c r="AG1430" s="66"/>
      <c r="AH1430" s="145"/>
      <c r="AI1430" s="66"/>
    </row>
    <row r="1431" spans="30:35">
      <c r="AD1431" s="1">
        <f t="shared" si="68"/>
        <v>1426</v>
      </c>
      <c r="AF1431" s="66"/>
      <c r="AG1431" s="66"/>
      <c r="AH1431" s="145"/>
      <c r="AI1431" s="66"/>
    </row>
    <row r="1432" spans="30:35">
      <c r="AD1432" s="1">
        <f t="shared" si="68"/>
        <v>1427</v>
      </c>
      <c r="AF1432" s="66"/>
      <c r="AG1432" s="66"/>
      <c r="AH1432" s="145"/>
      <c r="AI1432" s="66"/>
    </row>
    <row r="1433" spans="30:35">
      <c r="AD1433" s="1">
        <f t="shared" si="68"/>
        <v>1428</v>
      </c>
      <c r="AF1433" s="66"/>
      <c r="AG1433" s="66"/>
      <c r="AH1433" s="145"/>
      <c r="AI1433" s="66"/>
    </row>
    <row r="1434" spans="30:35">
      <c r="AD1434" s="1">
        <f t="shared" si="68"/>
        <v>1429</v>
      </c>
      <c r="AF1434" s="66"/>
      <c r="AG1434" s="66"/>
      <c r="AH1434" s="145"/>
      <c r="AI1434" s="66"/>
    </row>
    <row r="1435" spans="30:35">
      <c r="AD1435" s="1">
        <f t="shared" si="68"/>
        <v>1430</v>
      </c>
      <c r="AF1435" s="66"/>
      <c r="AG1435" s="66"/>
      <c r="AH1435" s="145"/>
      <c r="AI1435" s="66"/>
    </row>
    <row r="1436" spans="30:35">
      <c r="AD1436" s="1">
        <f t="shared" si="68"/>
        <v>1431</v>
      </c>
      <c r="AF1436" s="66"/>
      <c r="AG1436" s="66"/>
      <c r="AH1436" s="145"/>
      <c r="AI1436" s="66"/>
    </row>
    <row r="1437" spans="30:35">
      <c r="AD1437" s="1">
        <f t="shared" si="68"/>
        <v>1432</v>
      </c>
      <c r="AF1437" s="66"/>
      <c r="AG1437" s="66"/>
      <c r="AH1437" s="145"/>
      <c r="AI1437" s="66"/>
    </row>
    <row r="1438" spans="30:35">
      <c r="AD1438" s="1">
        <f t="shared" si="68"/>
        <v>1433</v>
      </c>
      <c r="AF1438" s="66"/>
      <c r="AG1438" s="66"/>
      <c r="AH1438" s="145"/>
      <c r="AI1438" s="66"/>
    </row>
    <row r="1439" spans="30:35">
      <c r="AD1439" s="1">
        <f t="shared" si="68"/>
        <v>1434</v>
      </c>
      <c r="AF1439" s="66"/>
      <c r="AG1439" s="66"/>
      <c r="AH1439" s="145"/>
      <c r="AI1439" s="66"/>
    </row>
    <row r="1440" spans="30:35">
      <c r="AD1440" s="1">
        <f t="shared" si="68"/>
        <v>1435</v>
      </c>
      <c r="AF1440" s="66"/>
      <c r="AG1440" s="66"/>
      <c r="AH1440" s="145"/>
      <c r="AI1440" s="66"/>
    </row>
    <row r="1441" spans="30:35">
      <c r="AD1441" s="1">
        <f t="shared" si="68"/>
        <v>1436</v>
      </c>
      <c r="AF1441" s="66"/>
      <c r="AG1441" s="66"/>
      <c r="AH1441" s="145"/>
      <c r="AI1441" s="66"/>
    </row>
    <row r="1442" spans="30:35">
      <c r="AD1442" s="1">
        <f t="shared" si="68"/>
        <v>1437</v>
      </c>
      <c r="AF1442" s="66"/>
      <c r="AG1442" s="66"/>
      <c r="AH1442" s="145"/>
      <c r="AI1442" s="66"/>
    </row>
    <row r="1443" spans="30:35">
      <c r="AD1443" s="1">
        <f t="shared" si="68"/>
        <v>1438</v>
      </c>
      <c r="AF1443" s="66"/>
      <c r="AG1443" s="66"/>
      <c r="AH1443" s="145"/>
      <c r="AI1443" s="66"/>
    </row>
    <row r="1444" spans="30:35">
      <c r="AD1444" s="1">
        <f t="shared" si="68"/>
        <v>1439</v>
      </c>
      <c r="AF1444" s="66"/>
      <c r="AG1444" s="66"/>
      <c r="AH1444" s="145"/>
      <c r="AI1444" s="66"/>
    </row>
    <row r="1445" spans="30:35">
      <c r="AD1445" s="1">
        <f t="shared" si="68"/>
        <v>1440</v>
      </c>
      <c r="AF1445" s="66"/>
      <c r="AG1445" s="66"/>
      <c r="AH1445" s="145"/>
      <c r="AI1445" s="66"/>
    </row>
    <row r="1446" spans="30:35">
      <c r="AD1446" s="1">
        <f t="shared" si="68"/>
        <v>1441</v>
      </c>
      <c r="AF1446" s="66"/>
      <c r="AG1446" s="66"/>
      <c r="AH1446" s="145"/>
      <c r="AI1446" s="66"/>
    </row>
    <row r="1447" spans="30:35">
      <c r="AD1447" s="1">
        <f t="shared" si="68"/>
        <v>1442</v>
      </c>
      <c r="AF1447" s="66"/>
      <c r="AG1447" s="66"/>
      <c r="AH1447" s="145"/>
      <c r="AI1447" s="66"/>
    </row>
    <row r="1448" spans="30:35">
      <c r="AD1448" s="1">
        <f t="shared" si="68"/>
        <v>1443</v>
      </c>
      <c r="AF1448" s="66"/>
      <c r="AG1448" s="66"/>
      <c r="AH1448" s="145"/>
      <c r="AI1448" s="66"/>
    </row>
    <row r="1449" spans="30:35">
      <c r="AD1449" s="1">
        <f t="shared" si="68"/>
        <v>1444</v>
      </c>
      <c r="AF1449" s="66"/>
      <c r="AG1449" s="66"/>
      <c r="AH1449" s="145"/>
      <c r="AI1449" s="66"/>
    </row>
    <row r="1450" spans="30:35">
      <c r="AD1450" s="1">
        <f t="shared" si="68"/>
        <v>1445</v>
      </c>
      <c r="AF1450" s="66"/>
      <c r="AG1450" s="66"/>
      <c r="AH1450" s="145"/>
      <c r="AI1450" s="66"/>
    </row>
    <row r="1451" spans="30:35">
      <c r="AD1451" s="1">
        <f t="shared" si="68"/>
        <v>1446</v>
      </c>
      <c r="AF1451" s="66"/>
      <c r="AG1451" s="66"/>
      <c r="AH1451" s="145"/>
      <c r="AI1451" s="66"/>
    </row>
    <row r="1452" spans="30:35">
      <c r="AD1452" s="1">
        <f t="shared" si="68"/>
        <v>1447</v>
      </c>
      <c r="AG1452" s="66"/>
      <c r="AH1452" s="145"/>
      <c r="AI1452" s="66"/>
    </row>
    <row r="1453" spans="30:35">
      <c r="AD1453" s="1">
        <f t="shared" si="68"/>
        <v>1448</v>
      </c>
      <c r="AG1453" s="66"/>
      <c r="AH1453" s="145"/>
      <c r="AI1453" s="66"/>
    </row>
    <row r="1454" spans="30:35">
      <c r="AD1454" s="1">
        <f t="shared" si="68"/>
        <v>1449</v>
      </c>
      <c r="AG1454" s="66"/>
      <c r="AH1454" s="145"/>
      <c r="AI1454" s="66"/>
    </row>
    <row r="1455" spans="30:35">
      <c r="AD1455" s="1">
        <f t="shared" si="68"/>
        <v>1450</v>
      </c>
      <c r="AG1455" s="66"/>
      <c r="AH1455" s="145"/>
      <c r="AI1455" s="66"/>
    </row>
    <row r="1456" spans="30:35">
      <c r="AD1456" s="1">
        <f t="shared" si="68"/>
        <v>1451</v>
      </c>
      <c r="AG1456" s="66"/>
      <c r="AH1456" s="145"/>
      <c r="AI1456" s="66"/>
    </row>
    <row r="1457" spans="30:35">
      <c r="AD1457" s="1">
        <f t="shared" si="68"/>
        <v>1452</v>
      </c>
      <c r="AG1457" s="66"/>
      <c r="AH1457" s="145"/>
      <c r="AI1457" s="66"/>
    </row>
    <row r="1458" spans="30:35">
      <c r="AD1458" s="1">
        <f t="shared" si="68"/>
        <v>1453</v>
      </c>
      <c r="AG1458" s="66"/>
      <c r="AH1458" s="145"/>
      <c r="AI1458" s="66"/>
    </row>
    <row r="1459" spans="30:35">
      <c r="AD1459" s="1">
        <f t="shared" si="68"/>
        <v>1454</v>
      </c>
      <c r="AG1459" s="66"/>
      <c r="AH1459" s="145"/>
      <c r="AI1459" s="66"/>
    </row>
    <row r="1460" spans="30:35">
      <c r="AD1460" s="1">
        <f t="shared" si="68"/>
        <v>1455</v>
      </c>
      <c r="AG1460" s="66"/>
      <c r="AH1460" s="145"/>
      <c r="AI1460" s="66"/>
    </row>
    <row r="1461" spans="30:35">
      <c r="AD1461" s="1">
        <f t="shared" si="68"/>
        <v>1456</v>
      </c>
      <c r="AG1461" s="66"/>
      <c r="AH1461" s="145"/>
      <c r="AI1461" s="66"/>
    </row>
    <row r="1462" spans="30:35">
      <c r="AD1462" s="1">
        <f t="shared" si="68"/>
        <v>1457</v>
      </c>
      <c r="AG1462" s="66"/>
      <c r="AH1462" s="145"/>
      <c r="AI1462" s="66"/>
    </row>
    <row r="1463" spans="30:35">
      <c r="AD1463" s="1">
        <f t="shared" si="68"/>
        <v>1458</v>
      </c>
      <c r="AG1463" s="66"/>
      <c r="AH1463" s="145"/>
      <c r="AI1463" s="66"/>
    </row>
    <row r="1464" spans="30:35">
      <c r="AD1464" s="1">
        <f t="shared" si="68"/>
        <v>1459</v>
      </c>
      <c r="AG1464" s="66"/>
      <c r="AH1464" s="145"/>
      <c r="AI1464" s="66"/>
    </row>
    <row r="1465" spans="30:35">
      <c r="AD1465" s="1">
        <f t="shared" si="68"/>
        <v>1460</v>
      </c>
      <c r="AG1465" s="66"/>
      <c r="AH1465" s="145"/>
      <c r="AI1465" s="66"/>
    </row>
    <row r="1466" spans="30:35">
      <c r="AD1466" s="1">
        <f t="shared" si="68"/>
        <v>1461</v>
      </c>
      <c r="AG1466" s="66"/>
      <c r="AH1466" s="145"/>
      <c r="AI1466" s="66"/>
    </row>
    <row r="1467" spans="30:35">
      <c r="AD1467" s="1">
        <f t="shared" si="68"/>
        <v>1462</v>
      </c>
      <c r="AG1467" s="66"/>
      <c r="AH1467" s="145"/>
      <c r="AI1467" s="66"/>
    </row>
    <row r="1468" spans="30:35">
      <c r="AD1468" s="1">
        <f t="shared" si="68"/>
        <v>1463</v>
      </c>
      <c r="AG1468" s="66"/>
      <c r="AH1468" s="145"/>
      <c r="AI1468" s="66"/>
    </row>
    <row r="1469" spans="30:35">
      <c r="AD1469" s="1">
        <f t="shared" si="68"/>
        <v>1464</v>
      </c>
      <c r="AG1469" s="66"/>
      <c r="AH1469" s="145"/>
      <c r="AI1469" s="66"/>
    </row>
    <row r="1470" spans="30:35">
      <c r="AD1470" s="1">
        <f t="shared" si="68"/>
        <v>1465</v>
      </c>
      <c r="AG1470" s="66"/>
      <c r="AH1470" s="145"/>
      <c r="AI1470" s="66"/>
    </row>
    <row r="1471" spans="30:35">
      <c r="AD1471" s="1">
        <f t="shared" si="68"/>
        <v>1466</v>
      </c>
      <c r="AG1471" s="66"/>
      <c r="AH1471" s="145"/>
      <c r="AI1471" s="66"/>
    </row>
    <row r="1472" spans="30:35">
      <c r="AD1472" s="1">
        <f t="shared" si="68"/>
        <v>1467</v>
      </c>
      <c r="AG1472" s="66"/>
      <c r="AH1472" s="145"/>
      <c r="AI1472" s="66"/>
    </row>
    <row r="1473" spans="30:35">
      <c r="AD1473" s="1">
        <f t="shared" si="68"/>
        <v>1468</v>
      </c>
      <c r="AG1473" s="66"/>
      <c r="AH1473" s="145"/>
      <c r="AI1473" s="66"/>
    </row>
    <row r="1474" spans="30:35">
      <c r="AD1474" s="1">
        <f t="shared" si="68"/>
        <v>1469</v>
      </c>
      <c r="AG1474" s="66"/>
      <c r="AH1474" s="145"/>
      <c r="AI1474" s="66"/>
    </row>
    <row r="1475" spans="30:35">
      <c r="AD1475" s="1">
        <f t="shared" si="68"/>
        <v>1470</v>
      </c>
      <c r="AG1475" s="66"/>
      <c r="AH1475" s="145"/>
      <c r="AI1475" s="66"/>
    </row>
    <row r="1476" spans="30:35">
      <c r="AD1476" s="1">
        <f t="shared" si="68"/>
        <v>1471</v>
      </c>
      <c r="AG1476" s="66"/>
      <c r="AH1476" s="145"/>
      <c r="AI1476" s="66"/>
    </row>
    <row r="1477" spans="30:35">
      <c r="AD1477" s="1">
        <f t="shared" si="68"/>
        <v>1472</v>
      </c>
      <c r="AG1477" s="66"/>
      <c r="AH1477" s="145"/>
      <c r="AI1477" s="66"/>
    </row>
    <row r="1478" spans="30:35">
      <c r="AD1478" s="1">
        <f t="shared" si="68"/>
        <v>1473</v>
      </c>
      <c r="AG1478" s="66"/>
      <c r="AH1478" s="145"/>
      <c r="AI1478" s="66"/>
    </row>
    <row r="1479" spans="30:35">
      <c r="AD1479" s="1">
        <f t="shared" si="68"/>
        <v>1474</v>
      </c>
      <c r="AG1479" s="66"/>
      <c r="AH1479" s="145"/>
      <c r="AI1479" s="66"/>
    </row>
    <row r="1480" spans="30:35">
      <c r="AD1480" s="1">
        <f t="shared" si="68"/>
        <v>1475</v>
      </c>
      <c r="AG1480" s="66"/>
      <c r="AH1480" s="145"/>
      <c r="AI1480" s="66"/>
    </row>
    <row r="1481" spans="30:35">
      <c r="AD1481" s="1">
        <f t="shared" ref="AD1481:AD1544" si="69">AD1480+1</f>
        <v>1476</v>
      </c>
      <c r="AG1481" s="66"/>
      <c r="AH1481" s="145"/>
      <c r="AI1481" s="66"/>
    </row>
    <row r="1482" spans="30:35">
      <c r="AD1482" s="1">
        <f t="shared" si="69"/>
        <v>1477</v>
      </c>
      <c r="AG1482" s="66"/>
      <c r="AH1482" s="145"/>
      <c r="AI1482" s="66"/>
    </row>
    <row r="1483" spans="30:35">
      <c r="AD1483" s="1">
        <f t="shared" si="69"/>
        <v>1478</v>
      </c>
      <c r="AG1483" s="66"/>
      <c r="AH1483" s="145"/>
      <c r="AI1483" s="66"/>
    </row>
    <row r="1484" spans="30:35">
      <c r="AD1484" s="1">
        <f t="shared" si="69"/>
        <v>1479</v>
      </c>
      <c r="AG1484" s="66"/>
      <c r="AH1484" s="145"/>
      <c r="AI1484" s="66"/>
    </row>
    <row r="1485" spans="30:35">
      <c r="AD1485" s="1">
        <f t="shared" si="69"/>
        <v>1480</v>
      </c>
      <c r="AG1485" s="66"/>
      <c r="AH1485" s="145"/>
      <c r="AI1485" s="66"/>
    </row>
    <row r="1486" spans="30:35">
      <c r="AD1486" s="1">
        <f t="shared" si="69"/>
        <v>1481</v>
      </c>
      <c r="AG1486" s="66"/>
      <c r="AH1486" s="145"/>
      <c r="AI1486" s="66"/>
    </row>
    <row r="1487" spans="30:35">
      <c r="AD1487" s="1">
        <f t="shared" si="69"/>
        <v>1482</v>
      </c>
      <c r="AG1487" s="66"/>
      <c r="AH1487" s="145"/>
      <c r="AI1487" s="66"/>
    </row>
    <row r="1488" spans="30:35">
      <c r="AD1488" s="1">
        <f t="shared" si="69"/>
        <v>1483</v>
      </c>
      <c r="AG1488" s="66"/>
      <c r="AH1488" s="145"/>
      <c r="AI1488" s="66"/>
    </row>
    <row r="1489" spans="30:35">
      <c r="AD1489" s="1">
        <f t="shared" si="69"/>
        <v>1484</v>
      </c>
      <c r="AG1489" s="66"/>
      <c r="AH1489" s="145"/>
      <c r="AI1489" s="66"/>
    </row>
    <row r="1490" spans="30:35">
      <c r="AD1490" s="1">
        <f t="shared" si="69"/>
        <v>1485</v>
      </c>
      <c r="AG1490" s="66"/>
      <c r="AH1490" s="145"/>
      <c r="AI1490" s="66"/>
    </row>
    <row r="1491" spans="30:35">
      <c r="AD1491" s="1">
        <f t="shared" si="69"/>
        <v>1486</v>
      </c>
      <c r="AG1491" s="66"/>
      <c r="AH1491" s="145"/>
      <c r="AI1491" s="66"/>
    </row>
    <row r="1492" spans="30:35">
      <c r="AD1492" s="1">
        <f t="shared" si="69"/>
        <v>1487</v>
      </c>
      <c r="AG1492" s="66"/>
      <c r="AH1492" s="145"/>
      <c r="AI1492" s="66"/>
    </row>
    <row r="1493" spans="30:35">
      <c r="AD1493" s="1">
        <f t="shared" si="69"/>
        <v>1488</v>
      </c>
      <c r="AG1493" s="66"/>
      <c r="AH1493" s="145"/>
      <c r="AI1493" s="66"/>
    </row>
    <row r="1494" spans="30:35">
      <c r="AD1494" s="1">
        <f t="shared" si="69"/>
        <v>1489</v>
      </c>
      <c r="AG1494" s="66"/>
      <c r="AH1494" s="145"/>
      <c r="AI1494" s="66"/>
    </row>
    <row r="1495" spans="30:35">
      <c r="AD1495" s="1">
        <f t="shared" si="69"/>
        <v>1490</v>
      </c>
      <c r="AG1495" s="66"/>
      <c r="AH1495" s="145"/>
      <c r="AI1495" s="66"/>
    </row>
    <row r="1496" spans="30:35">
      <c r="AD1496" s="1">
        <f t="shared" si="69"/>
        <v>1491</v>
      </c>
      <c r="AG1496" s="66"/>
      <c r="AH1496" s="145"/>
      <c r="AI1496" s="66"/>
    </row>
    <row r="1497" spans="30:35">
      <c r="AD1497" s="1">
        <f t="shared" si="69"/>
        <v>1492</v>
      </c>
      <c r="AG1497" s="66"/>
      <c r="AH1497" s="145"/>
      <c r="AI1497" s="66"/>
    </row>
    <row r="1498" spans="30:35">
      <c r="AD1498" s="1">
        <f t="shared" si="69"/>
        <v>1493</v>
      </c>
      <c r="AG1498" s="66"/>
      <c r="AH1498" s="145"/>
      <c r="AI1498" s="66"/>
    </row>
    <row r="1499" spans="30:35">
      <c r="AD1499" s="1">
        <f t="shared" si="69"/>
        <v>1494</v>
      </c>
      <c r="AG1499" s="66"/>
      <c r="AH1499" s="145"/>
      <c r="AI1499" s="66"/>
    </row>
    <row r="1500" spans="30:35">
      <c r="AD1500" s="1">
        <f t="shared" si="69"/>
        <v>1495</v>
      </c>
      <c r="AG1500" s="66"/>
      <c r="AH1500" s="145"/>
      <c r="AI1500" s="66"/>
    </row>
    <row r="1501" spans="30:35">
      <c r="AD1501" s="1">
        <f t="shared" si="69"/>
        <v>1496</v>
      </c>
      <c r="AG1501" s="66"/>
      <c r="AH1501" s="145"/>
      <c r="AI1501" s="66"/>
    </row>
    <row r="1502" spans="30:35">
      <c r="AD1502" s="1">
        <f t="shared" si="69"/>
        <v>1497</v>
      </c>
      <c r="AG1502" s="66"/>
      <c r="AH1502" s="145"/>
      <c r="AI1502" s="66"/>
    </row>
    <row r="1503" spans="30:35">
      <c r="AD1503" s="1">
        <f t="shared" si="69"/>
        <v>1498</v>
      </c>
      <c r="AG1503" s="66"/>
      <c r="AH1503" s="145"/>
      <c r="AI1503" s="66"/>
    </row>
    <row r="1504" spans="30:35">
      <c r="AD1504" s="1">
        <f t="shared" si="69"/>
        <v>1499</v>
      </c>
      <c r="AG1504" s="66"/>
      <c r="AH1504" s="145"/>
      <c r="AI1504" s="66"/>
    </row>
    <row r="1505" spans="30:35">
      <c r="AD1505" s="1">
        <f t="shared" si="69"/>
        <v>1500</v>
      </c>
      <c r="AG1505" s="66"/>
      <c r="AH1505" s="145"/>
      <c r="AI1505" s="66"/>
    </row>
    <row r="1506" spans="30:35">
      <c r="AD1506" s="1">
        <f t="shared" si="69"/>
        <v>1501</v>
      </c>
      <c r="AG1506" s="66"/>
      <c r="AH1506" s="145"/>
      <c r="AI1506" s="66"/>
    </row>
    <row r="1507" spans="30:35">
      <c r="AD1507" s="1">
        <f t="shared" si="69"/>
        <v>1502</v>
      </c>
      <c r="AG1507" s="66"/>
      <c r="AH1507" s="145"/>
      <c r="AI1507" s="66"/>
    </row>
    <row r="1508" spans="30:35">
      <c r="AD1508" s="1">
        <f t="shared" si="69"/>
        <v>1503</v>
      </c>
      <c r="AG1508" s="66"/>
      <c r="AH1508" s="145"/>
      <c r="AI1508" s="66"/>
    </row>
    <row r="1509" spans="30:35">
      <c r="AD1509" s="1">
        <f t="shared" si="69"/>
        <v>1504</v>
      </c>
      <c r="AG1509" s="66"/>
      <c r="AH1509" s="145"/>
      <c r="AI1509" s="66"/>
    </row>
    <row r="1510" spans="30:35">
      <c r="AD1510" s="1">
        <f t="shared" si="69"/>
        <v>1505</v>
      </c>
      <c r="AG1510" s="66"/>
      <c r="AH1510" s="145"/>
      <c r="AI1510" s="66"/>
    </row>
    <row r="1511" spans="30:35">
      <c r="AD1511" s="1">
        <f t="shared" si="69"/>
        <v>1506</v>
      </c>
      <c r="AG1511" s="66"/>
      <c r="AH1511" s="145"/>
      <c r="AI1511" s="66"/>
    </row>
    <row r="1512" spans="30:35">
      <c r="AD1512" s="1">
        <f t="shared" si="69"/>
        <v>1507</v>
      </c>
      <c r="AG1512" s="66"/>
      <c r="AH1512" s="145"/>
      <c r="AI1512" s="66"/>
    </row>
    <row r="1513" spans="30:35">
      <c r="AD1513" s="1">
        <f t="shared" si="69"/>
        <v>1508</v>
      </c>
      <c r="AG1513" s="66"/>
      <c r="AH1513" s="145"/>
      <c r="AI1513" s="66"/>
    </row>
    <row r="1514" spans="30:35">
      <c r="AD1514" s="1">
        <f t="shared" si="69"/>
        <v>1509</v>
      </c>
      <c r="AG1514" s="66"/>
      <c r="AH1514" s="145"/>
      <c r="AI1514" s="66"/>
    </row>
    <row r="1515" spans="30:35">
      <c r="AD1515" s="1">
        <f t="shared" si="69"/>
        <v>1510</v>
      </c>
      <c r="AG1515" s="66"/>
      <c r="AH1515" s="145"/>
      <c r="AI1515" s="66"/>
    </row>
    <row r="1516" spans="30:35">
      <c r="AD1516" s="1">
        <f t="shared" si="69"/>
        <v>1511</v>
      </c>
      <c r="AG1516" s="66"/>
      <c r="AH1516" s="145"/>
      <c r="AI1516" s="66"/>
    </row>
    <row r="1517" spans="30:35">
      <c r="AD1517" s="1">
        <f t="shared" si="69"/>
        <v>1512</v>
      </c>
      <c r="AG1517" s="66"/>
      <c r="AH1517" s="145"/>
      <c r="AI1517" s="66"/>
    </row>
    <row r="1518" spans="30:35">
      <c r="AD1518" s="1">
        <f t="shared" si="69"/>
        <v>1513</v>
      </c>
      <c r="AG1518" s="66"/>
      <c r="AH1518" s="145"/>
      <c r="AI1518" s="66"/>
    </row>
    <row r="1519" spans="30:35">
      <c r="AD1519" s="1">
        <f t="shared" si="69"/>
        <v>1514</v>
      </c>
      <c r="AG1519" s="66"/>
      <c r="AH1519" s="145"/>
      <c r="AI1519" s="66"/>
    </row>
    <row r="1520" spans="30:35">
      <c r="AD1520" s="1">
        <f t="shared" si="69"/>
        <v>1515</v>
      </c>
      <c r="AG1520" s="66"/>
      <c r="AH1520" s="145"/>
      <c r="AI1520" s="66"/>
    </row>
    <row r="1521" spans="30:35">
      <c r="AD1521" s="1">
        <f t="shared" si="69"/>
        <v>1516</v>
      </c>
      <c r="AG1521" s="66"/>
      <c r="AH1521" s="145"/>
      <c r="AI1521" s="66"/>
    </row>
    <row r="1522" spans="30:35">
      <c r="AD1522" s="1">
        <f t="shared" si="69"/>
        <v>1517</v>
      </c>
      <c r="AG1522" s="66"/>
      <c r="AH1522" s="145"/>
      <c r="AI1522" s="66"/>
    </row>
    <row r="1523" spans="30:35">
      <c r="AD1523" s="1">
        <f t="shared" si="69"/>
        <v>1518</v>
      </c>
      <c r="AG1523" s="66"/>
      <c r="AH1523" s="145"/>
      <c r="AI1523" s="66"/>
    </row>
    <row r="1524" spans="30:35">
      <c r="AD1524" s="1">
        <f t="shared" si="69"/>
        <v>1519</v>
      </c>
      <c r="AG1524" s="66"/>
      <c r="AH1524" s="145"/>
      <c r="AI1524" s="66"/>
    </row>
    <row r="1525" spans="30:35">
      <c r="AD1525" s="1">
        <f t="shared" si="69"/>
        <v>1520</v>
      </c>
      <c r="AG1525" s="66"/>
      <c r="AH1525" s="145"/>
      <c r="AI1525" s="66"/>
    </row>
    <row r="1526" spans="30:35">
      <c r="AD1526" s="1">
        <f t="shared" si="69"/>
        <v>1521</v>
      </c>
      <c r="AG1526" s="66"/>
      <c r="AH1526" s="145"/>
      <c r="AI1526" s="66"/>
    </row>
    <row r="1527" spans="30:35">
      <c r="AD1527" s="1">
        <f t="shared" si="69"/>
        <v>1522</v>
      </c>
      <c r="AG1527" s="66"/>
      <c r="AH1527" s="145"/>
      <c r="AI1527" s="66"/>
    </row>
    <row r="1528" spans="30:35">
      <c r="AD1528" s="1">
        <f t="shared" si="69"/>
        <v>1523</v>
      </c>
      <c r="AG1528" s="66"/>
      <c r="AH1528" s="145"/>
      <c r="AI1528" s="66"/>
    </row>
    <row r="1529" spans="30:35">
      <c r="AD1529" s="1">
        <f t="shared" si="69"/>
        <v>1524</v>
      </c>
      <c r="AG1529" s="66"/>
      <c r="AH1529" s="145"/>
      <c r="AI1529" s="66"/>
    </row>
    <row r="1530" spans="30:35">
      <c r="AD1530" s="1">
        <f t="shared" si="69"/>
        <v>1525</v>
      </c>
      <c r="AG1530" s="66"/>
      <c r="AH1530" s="145"/>
      <c r="AI1530" s="66"/>
    </row>
    <row r="1531" spans="30:35">
      <c r="AD1531" s="1">
        <f t="shared" si="69"/>
        <v>1526</v>
      </c>
      <c r="AG1531" s="66"/>
      <c r="AH1531" s="145"/>
      <c r="AI1531" s="66"/>
    </row>
    <row r="1532" spans="30:35">
      <c r="AD1532" s="1">
        <f t="shared" si="69"/>
        <v>1527</v>
      </c>
      <c r="AG1532" s="66"/>
      <c r="AH1532" s="145"/>
      <c r="AI1532" s="66"/>
    </row>
    <row r="1533" spans="30:35">
      <c r="AD1533" s="1">
        <f t="shared" si="69"/>
        <v>1528</v>
      </c>
      <c r="AG1533" s="66"/>
      <c r="AH1533" s="145"/>
      <c r="AI1533" s="66"/>
    </row>
    <row r="1534" spans="30:35">
      <c r="AD1534" s="1">
        <f t="shared" si="69"/>
        <v>1529</v>
      </c>
      <c r="AG1534" s="66"/>
      <c r="AH1534" s="145"/>
      <c r="AI1534" s="66"/>
    </row>
    <row r="1535" spans="30:35">
      <c r="AD1535" s="1">
        <f t="shared" si="69"/>
        <v>1530</v>
      </c>
      <c r="AG1535" s="66"/>
      <c r="AH1535" s="145"/>
      <c r="AI1535" s="66"/>
    </row>
    <row r="1536" spans="30:35">
      <c r="AD1536" s="1">
        <f t="shared" si="69"/>
        <v>1531</v>
      </c>
      <c r="AG1536" s="66"/>
      <c r="AH1536" s="145"/>
      <c r="AI1536" s="66"/>
    </row>
    <row r="1537" spans="30:35">
      <c r="AD1537" s="1">
        <f t="shared" si="69"/>
        <v>1532</v>
      </c>
      <c r="AG1537" s="66"/>
      <c r="AH1537" s="145"/>
      <c r="AI1537" s="66"/>
    </row>
    <row r="1538" spans="30:35">
      <c r="AD1538" s="1">
        <f t="shared" si="69"/>
        <v>1533</v>
      </c>
      <c r="AG1538" s="66"/>
      <c r="AH1538" s="145"/>
      <c r="AI1538" s="66"/>
    </row>
    <row r="1539" spans="30:35">
      <c r="AD1539" s="1">
        <f t="shared" si="69"/>
        <v>1534</v>
      </c>
      <c r="AG1539" s="66"/>
      <c r="AH1539" s="145"/>
      <c r="AI1539" s="66"/>
    </row>
    <row r="1540" spans="30:35">
      <c r="AD1540" s="1">
        <f t="shared" si="69"/>
        <v>1535</v>
      </c>
      <c r="AG1540" s="66"/>
      <c r="AH1540" s="145"/>
      <c r="AI1540" s="66"/>
    </row>
    <row r="1541" spans="30:35">
      <c r="AD1541" s="1">
        <f t="shared" si="69"/>
        <v>1536</v>
      </c>
      <c r="AG1541" s="66"/>
      <c r="AH1541" s="145"/>
      <c r="AI1541" s="66"/>
    </row>
    <row r="1542" spans="30:35">
      <c r="AD1542" s="1">
        <f t="shared" si="69"/>
        <v>1537</v>
      </c>
      <c r="AG1542" s="66"/>
      <c r="AH1542" s="145"/>
      <c r="AI1542" s="66"/>
    </row>
    <row r="1543" spans="30:35">
      <c r="AD1543" s="1">
        <f t="shared" si="69"/>
        <v>1538</v>
      </c>
      <c r="AG1543" s="66"/>
      <c r="AH1543" s="145"/>
      <c r="AI1543" s="66"/>
    </row>
    <row r="1544" spans="30:35">
      <c r="AD1544" s="1">
        <f t="shared" si="69"/>
        <v>1539</v>
      </c>
      <c r="AG1544" s="66"/>
      <c r="AH1544" s="145"/>
      <c r="AI1544" s="66"/>
    </row>
    <row r="1545" spans="30:35">
      <c r="AD1545" s="1">
        <f t="shared" ref="AD1545:AD1608" si="70">AD1544+1</f>
        <v>1540</v>
      </c>
      <c r="AG1545" s="66"/>
      <c r="AH1545" s="145"/>
      <c r="AI1545" s="66"/>
    </row>
    <row r="1546" spans="30:35">
      <c r="AD1546" s="1">
        <f t="shared" si="70"/>
        <v>1541</v>
      </c>
      <c r="AG1546" s="66"/>
      <c r="AH1546" s="145"/>
      <c r="AI1546" s="66"/>
    </row>
    <row r="1547" spans="30:35">
      <c r="AD1547" s="1">
        <f t="shared" si="70"/>
        <v>1542</v>
      </c>
      <c r="AG1547" s="66"/>
      <c r="AH1547" s="145"/>
      <c r="AI1547" s="66"/>
    </row>
    <row r="1548" spans="30:35">
      <c r="AD1548" s="1">
        <f t="shared" si="70"/>
        <v>1543</v>
      </c>
      <c r="AG1548" s="66"/>
      <c r="AH1548" s="145"/>
      <c r="AI1548" s="66"/>
    </row>
    <row r="1549" spans="30:35">
      <c r="AD1549" s="1">
        <f t="shared" si="70"/>
        <v>1544</v>
      </c>
      <c r="AG1549" s="66"/>
      <c r="AH1549" s="145"/>
      <c r="AI1549" s="66"/>
    </row>
    <row r="1550" spans="30:35">
      <c r="AD1550" s="1">
        <f t="shared" si="70"/>
        <v>1545</v>
      </c>
      <c r="AG1550" s="66"/>
      <c r="AH1550" s="145"/>
      <c r="AI1550" s="66"/>
    </row>
    <row r="1551" spans="30:35">
      <c r="AD1551" s="1">
        <f t="shared" si="70"/>
        <v>1546</v>
      </c>
      <c r="AG1551" s="66"/>
      <c r="AH1551" s="145"/>
      <c r="AI1551" s="66"/>
    </row>
    <row r="1552" spans="30:35">
      <c r="AD1552" s="1">
        <f t="shared" si="70"/>
        <v>1547</v>
      </c>
      <c r="AG1552" s="66"/>
      <c r="AH1552" s="145"/>
      <c r="AI1552" s="66"/>
    </row>
    <row r="1553" spans="30:35">
      <c r="AD1553" s="1">
        <f t="shared" si="70"/>
        <v>1548</v>
      </c>
      <c r="AG1553" s="66"/>
      <c r="AH1553" s="145"/>
      <c r="AI1553" s="66"/>
    </row>
    <row r="1554" spans="30:35">
      <c r="AD1554" s="1">
        <f t="shared" si="70"/>
        <v>1549</v>
      </c>
      <c r="AG1554" s="66"/>
      <c r="AH1554" s="145"/>
      <c r="AI1554" s="66"/>
    </row>
    <row r="1555" spans="30:35">
      <c r="AD1555" s="1">
        <f t="shared" si="70"/>
        <v>1550</v>
      </c>
      <c r="AG1555" s="66"/>
      <c r="AH1555" s="145"/>
      <c r="AI1555" s="66"/>
    </row>
    <row r="1556" spans="30:35">
      <c r="AD1556" s="1">
        <f t="shared" si="70"/>
        <v>1551</v>
      </c>
      <c r="AG1556" s="66"/>
      <c r="AH1556" s="145"/>
      <c r="AI1556" s="66"/>
    </row>
    <row r="1557" spans="30:35">
      <c r="AD1557" s="1">
        <f t="shared" si="70"/>
        <v>1552</v>
      </c>
      <c r="AG1557" s="66"/>
      <c r="AH1557" s="145"/>
      <c r="AI1557" s="66"/>
    </row>
    <row r="1558" spans="30:35">
      <c r="AD1558" s="1">
        <f t="shared" si="70"/>
        <v>1553</v>
      </c>
      <c r="AG1558" s="66"/>
      <c r="AH1558" s="145"/>
      <c r="AI1558" s="66"/>
    </row>
    <row r="1559" spans="30:35">
      <c r="AD1559" s="1">
        <f t="shared" si="70"/>
        <v>1554</v>
      </c>
      <c r="AG1559" s="66"/>
      <c r="AH1559" s="145"/>
      <c r="AI1559" s="66"/>
    </row>
    <row r="1560" spans="30:35">
      <c r="AD1560" s="1">
        <f t="shared" si="70"/>
        <v>1555</v>
      </c>
      <c r="AG1560" s="66"/>
      <c r="AH1560" s="145"/>
      <c r="AI1560" s="66"/>
    </row>
    <row r="1561" spans="30:35">
      <c r="AD1561" s="1">
        <f t="shared" si="70"/>
        <v>1556</v>
      </c>
      <c r="AG1561" s="66"/>
      <c r="AH1561" s="145"/>
      <c r="AI1561" s="66"/>
    </row>
    <row r="1562" spans="30:35">
      <c r="AD1562" s="1">
        <f t="shared" si="70"/>
        <v>1557</v>
      </c>
      <c r="AG1562" s="66"/>
      <c r="AH1562" s="145"/>
      <c r="AI1562" s="66"/>
    </row>
    <row r="1563" spans="30:35">
      <c r="AD1563" s="1">
        <f t="shared" si="70"/>
        <v>1558</v>
      </c>
      <c r="AG1563" s="66"/>
      <c r="AH1563" s="145"/>
      <c r="AI1563" s="66"/>
    </row>
    <row r="1564" spans="30:35">
      <c r="AD1564" s="1">
        <f t="shared" si="70"/>
        <v>1559</v>
      </c>
      <c r="AG1564" s="66"/>
      <c r="AH1564" s="145"/>
      <c r="AI1564" s="66"/>
    </row>
    <row r="1565" spans="30:35">
      <c r="AD1565" s="1">
        <f t="shared" si="70"/>
        <v>1560</v>
      </c>
      <c r="AG1565" s="66"/>
      <c r="AH1565" s="145"/>
      <c r="AI1565" s="66"/>
    </row>
    <row r="1566" spans="30:35">
      <c r="AD1566" s="1">
        <f t="shared" si="70"/>
        <v>1561</v>
      </c>
      <c r="AG1566" s="66"/>
      <c r="AH1566" s="145"/>
      <c r="AI1566" s="66"/>
    </row>
    <row r="1567" spans="30:35">
      <c r="AD1567" s="1">
        <f t="shared" si="70"/>
        <v>1562</v>
      </c>
      <c r="AG1567" s="66"/>
      <c r="AH1567" s="145"/>
      <c r="AI1567" s="66"/>
    </row>
    <row r="1568" spans="30:35">
      <c r="AD1568" s="1">
        <f t="shared" si="70"/>
        <v>1563</v>
      </c>
      <c r="AG1568" s="66"/>
      <c r="AH1568" s="145"/>
      <c r="AI1568" s="66"/>
    </row>
    <row r="1569" spans="30:35">
      <c r="AD1569" s="1">
        <f t="shared" si="70"/>
        <v>1564</v>
      </c>
      <c r="AG1569" s="66"/>
      <c r="AH1569" s="145"/>
      <c r="AI1569" s="66"/>
    </row>
    <row r="1570" spans="30:35">
      <c r="AD1570" s="1">
        <f t="shared" si="70"/>
        <v>1565</v>
      </c>
      <c r="AG1570" s="66"/>
      <c r="AH1570" s="145"/>
      <c r="AI1570" s="66"/>
    </row>
    <row r="1571" spans="30:35">
      <c r="AD1571" s="1">
        <f t="shared" si="70"/>
        <v>1566</v>
      </c>
    </row>
    <row r="1572" spans="30:35">
      <c r="AD1572" s="1">
        <f t="shared" si="70"/>
        <v>1567</v>
      </c>
    </row>
    <row r="1573" spans="30:35">
      <c r="AD1573" s="1">
        <f t="shared" si="70"/>
        <v>1568</v>
      </c>
    </row>
    <row r="1574" spans="30:35">
      <c r="AD1574" s="1">
        <f t="shared" si="70"/>
        <v>1569</v>
      </c>
    </row>
    <row r="1575" spans="30:35">
      <c r="AD1575" s="1">
        <f t="shared" si="70"/>
        <v>1570</v>
      </c>
    </row>
    <row r="1576" spans="30:35">
      <c r="AD1576" s="1">
        <f t="shared" si="70"/>
        <v>1571</v>
      </c>
    </row>
    <row r="1577" spans="30:35">
      <c r="AD1577" s="1">
        <f t="shared" si="70"/>
        <v>1572</v>
      </c>
    </row>
    <row r="1578" spans="30:35">
      <c r="AD1578" s="1">
        <f t="shared" si="70"/>
        <v>1573</v>
      </c>
    </row>
    <row r="1579" spans="30:35">
      <c r="AD1579" s="1">
        <f t="shared" si="70"/>
        <v>1574</v>
      </c>
    </row>
    <row r="1580" spans="30:35">
      <c r="AD1580" s="1">
        <f t="shared" si="70"/>
        <v>1575</v>
      </c>
    </row>
    <row r="1581" spans="30:35">
      <c r="AD1581" s="1">
        <f t="shared" si="70"/>
        <v>1576</v>
      </c>
    </row>
    <row r="1582" spans="30:35">
      <c r="AD1582" s="1">
        <f t="shared" si="70"/>
        <v>1577</v>
      </c>
    </row>
    <row r="1583" spans="30:35">
      <c r="AD1583" s="1">
        <f t="shared" si="70"/>
        <v>1578</v>
      </c>
    </row>
    <row r="1584" spans="30:35">
      <c r="AD1584" s="1">
        <f t="shared" si="70"/>
        <v>1579</v>
      </c>
    </row>
    <row r="1585" spans="30:30">
      <c r="AD1585" s="1">
        <f t="shared" si="70"/>
        <v>1580</v>
      </c>
    </row>
    <row r="1586" spans="30:30">
      <c r="AD1586" s="1">
        <f t="shared" si="70"/>
        <v>1581</v>
      </c>
    </row>
    <row r="1587" spans="30:30">
      <c r="AD1587" s="1">
        <f t="shared" si="70"/>
        <v>1582</v>
      </c>
    </row>
    <row r="1588" spans="30:30">
      <c r="AD1588" s="1">
        <f t="shared" si="70"/>
        <v>1583</v>
      </c>
    </row>
    <row r="1589" spans="30:30">
      <c r="AD1589" s="1">
        <f t="shared" si="70"/>
        <v>1584</v>
      </c>
    </row>
    <row r="1590" spans="30:30">
      <c r="AD1590" s="1">
        <f t="shared" si="70"/>
        <v>1585</v>
      </c>
    </row>
    <row r="1591" spans="30:30">
      <c r="AD1591" s="1">
        <f t="shared" si="70"/>
        <v>1586</v>
      </c>
    </row>
    <row r="1592" spans="30:30">
      <c r="AD1592" s="1">
        <f t="shared" si="70"/>
        <v>1587</v>
      </c>
    </row>
    <row r="1593" spans="30:30">
      <c r="AD1593" s="1">
        <f t="shared" si="70"/>
        <v>1588</v>
      </c>
    </row>
    <row r="1594" spans="30:30">
      <c r="AD1594" s="1">
        <f t="shared" si="70"/>
        <v>1589</v>
      </c>
    </row>
    <row r="1595" spans="30:30">
      <c r="AD1595" s="1">
        <f t="shared" si="70"/>
        <v>1590</v>
      </c>
    </row>
    <row r="1596" spans="30:30">
      <c r="AD1596" s="1">
        <f t="shared" si="70"/>
        <v>1591</v>
      </c>
    </row>
    <row r="1597" spans="30:30">
      <c r="AD1597" s="1">
        <f t="shared" si="70"/>
        <v>1592</v>
      </c>
    </row>
    <row r="1598" spans="30:30">
      <c r="AD1598" s="1">
        <f t="shared" si="70"/>
        <v>1593</v>
      </c>
    </row>
    <row r="1599" spans="30:30">
      <c r="AD1599" s="1">
        <f t="shared" si="70"/>
        <v>1594</v>
      </c>
    </row>
    <row r="1600" spans="30:30">
      <c r="AD1600" s="1">
        <f t="shared" si="70"/>
        <v>1595</v>
      </c>
    </row>
    <row r="1601" spans="30:30">
      <c r="AD1601" s="1">
        <f t="shared" si="70"/>
        <v>1596</v>
      </c>
    </row>
    <row r="1602" spans="30:30">
      <c r="AD1602" s="1">
        <f t="shared" si="70"/>
        <v>1597</v>
      </c>
    </row>
    <row r="1603" spans="30:30">
      <c r="AD1603" s="1">
        <f t="shared" si="70"/>
        <v>1598</v>
      </c>
    </row>
    <row r="1604" spans="30:30">
      <c r="AD1604" s="1">
        <f t="shared" si="70"/>
        <v>1599</v>
      </c>
    </row>
    <row r="1605" spans="30:30">
      <c r="AD1605" s="1">
        <f t="shared" si="70"/>
        <v>1600</v>
      </c>
    </row>
    <row r="1606" spans="30:30">
      <c r="AD1606" s="1">
        <f t="shared" si="70"/>
        <v>1601</v>
      </c>
    </row>
    <row r="1607" spans="30:30">
      <c r="AD1607" s="1">
        <f t="shared" si="70"/>
        <v>1602</v>
      </c>
    </row>
    <row r="1608" spans="30:30">
      <c r="AD1608" s="1">
        <f t="shared" si="70"/>
        <v>1603</v>
      </c>
    </row>
    <row r="1609" spans="30:30">
      <c r="AD1609" s="1">
        <f t="shared" ref="AD1609:AD1672" si="71">AD1608+1</f>
        <v>1604</v>
      </c>
    </row>
    <row r="1610" spans="30:30">
      <c r="AD1610" s="1">
        <f t="shared" si="71"/>
        <v>1605</v>
      </c>
    </row>
    <row r="1611" spans="30:30">
      <c r="AD1611" s="1">
        <f t="shared" si="71"/>
        <v>1606</v>
      </c>
    </row>
    <row r="1612" spans="30:30">
      <c r="AD1612" s="1">
        <f t="shared" si="71"/>
        <v>1607</v>
      </c>
    </row>
    <row r="1613" spans="30:30">
      <c r="AD1613" s="1">
        <f t="shared" si="71"/>
        <v>1608</v>
      </c>
    </row>
    <row r="1614" spans="30:30">
      <c r="AD1614" s="1">
        <f t="shared" si="71"/>
        <v>1609</v>
      </c>
    </row>
    <row r="1615" spans="30:30">
      <c r="AD1615" s="1">
        <f t="shared" si="71"/>
        <v>1610</v>
      </c>
    </row>
    <row r="1616" spans="30:30">
      <c r="AD1616" s="1">
        <f t="shared" si="71"/>
        <v>1611</v>
      </c>
    </row>
    <row r="1617" spans="30:30">
      <c r="AD1617" s="1">
        <f t="shared" si="71"/>
        <v>1612</v>
      </c>
    </row>
    <row r="1618" spans="30:30">
      <c r="AD1618" s="1">
        <f t="shared" si="71"/>
        <v>1613</v>
      </c>
    </row>
    <row r="1619" spans="30:30">
      <c r="AD1619" s="1">
        <f t="shared" si="71"/>
        <v>1614</v>
      </c>
    </row>
    <row r="1620" spans="30:30">
      <c r="AD1620" s="1">
        <f t="shared" si="71"/>
        <v>1615</v>
      </c>
    </row>
    <row r="1621" spans="30:30">
      <c r="AD1621" s="1">
        <f t="shared" si="71"/>
        <v>1616</v>
      </c>
    </row>
    <row r="1622" spans="30:30">
      <c r="AD1622" s="1">
        <f t="shared" si="71"/>
        <v>1617</v>
      </c>
    </row>
    <row r="1623" spans="30:30">
      <c r="AD1623" s="1">
        <f t="shared" si="71"/>
        <v>1618</v>
      </c>
    </row>
    <row r="1624" spans="30:30">
      <c r="AD1624" s="1">
        <f t="shared" si="71"/>
        <v>1619</v>
      </c>
    </row>
    <row r="1625" spans="30:30">
      <c r="AD1625" s="1">
        <f t="shared" si="71"/>
        <v>1620</v>
      </c>
    </row>
    <row r="1626" spans="30:30">
      <c r="AD1626" s="1">
        <f t="shared" si="71"/>
        <v>1621</v>
      </c>
    </row>
    <row r="1627" spans="30:30">
      <c r="AD1627" s="1">
        <f t="shared" si="71"/>
        <v>1622</v>
      </c>
    </row>
    <row r="1628" spans="30:30">
      <c r="AD1628" s="1">
        <f t="shared" si="71"/>
        <v>1623</v>
      </c>
    </row>
    <row r="1629" spans="30:30">
      <c r="AD1629" s="1">
        <f t="shared" si="71"/>
        <v>1624</v>
      </c>
    </row>
    <row r="1630" spans="30:30">
      <c r="AD1630" s="1">
        <f t="shared" si="71"/>
        <v>1625</v>
      </c>
    </row>
    <row r="1631" spans="30:30">
      <c r="AD1631" s="1">
        <f t="shared" si="71"/>
        <v>1626</v>
      </c>
    </row>
    <row r="1632" spans="30:30">
      <c r="AD1632" s="1">
        <f t="shared" si="71"/>
        <v>1627</v>
      </c>
    </row>
    <row r="1633" spans="30:30">
      <c r="AD1633" s="1">
        <f t="shared" si="71"/>
        <v>1628</v>
      </c>
    </row>
    <row r="1634" spans="30:30">
      <c r="AD1634" s="1">
        <f t="shared" si="71"/>
        <v>1629</v>
      </c>
    </row>
    <row r="1635" spans="30:30">
      <c r="AD1635" s="1">
        <f t="shared" si="71"/>
        <v>1630</v>
      </c>
    </row>
    <row r="1636" spans="30:30">
      <c r="AD1636" s="1">
        <f t="shared" si="71"/>
        <v>1631</v>
      </c>
    </row>
    <row r="1637" spans="30:30">
      <c r="AD1637" s="1">
        <f t="shared" si="71"/>
        <v>1632</v>
      </c>
    </row>
    <row r="1638" spans="30:30">
      <c r="AD1638" s="1">
        <f t="shared" si="71"/>
        <v>1633</v>
      </c>
    </row>
    <row r="1639" spans="30:30">
      <c r="AD1639" s="1">
        <f t="shared" si="71"/>
        <v>1634</v>
      </c>
    </row>
    <row r="1640" spans="30:30">
      <c r="AD1640" s="1">
        <f t="shared" si="71"/>
        <v>1635</v>
      </c>
    </row>
    <row r="1641" spans="30:30">
      <c r="AD1641" s="1">
        <f t="shared" si="71"/>
        <v>1636</v>
      </c>
    </row>
    <row r="1642" spans="30:30">
      <c r="AD1642" s="1">
        <f t="shared" si="71"/>
        <v>1637</v>
      </c>
    </row>
    <row r="1643" spans="30:30">
      <c r="AD1643" s="1">
        <f t="shared" si="71"/>
        <v>1638</v>
      </c>
    </row>
    <row r="1644" spans="30:30">
      <c r="AD1644" s="1">
        <f t="shared" si="71"/>
        <v>1639</v>
      </c>
    </row>
    <row r="1645" spans="30:30">
      <c r="AD1645" s="1">
        <f t="shared" si="71"/>
        <v>1640</v>
      </c>
    </row>
    <row r="1646" spans="30:30">
      <c r="AD1646" s="1">
        <f t="shared" si="71"/>
        <v>1641</v>
      </c>
    </row>
    <row r="1647" spans="30:30">
      <c r="AD1647" s="1">
        <f t="shared" si="71"/>
        <v>1642</v>
      </c>
    </row>
    <row r="1648" spans="30:30">
      <c r="AD1648" s="1">
        <f t="shared" si="71"/>
        <v>1643</v>
      </c>
    </row>
    <row r="1649" spans="30:30">
      <c r="AD1649" s="1">
        <f t="shared" si="71"/>
        <v>1644</v>
      </c>
    </row>
    <row r="1650" spans="30:30">
      <c r="AD1650" s="1">
        <f t="shared" si="71"/>
        <v>1645</v>
      </c>
    </row>
    <row r="1651" spans="30:30">
      <c r="AD1651" s="1">
        <f t="shared" si="71"/>
        <v>1646</v>
      </c>
    </row>
    <row r="1652" spans="30:30">
      <c r="AD1652" s="1">
        <f t="shared" si="71"/>
        <v>1647</v>
      </c>
    </row>
    <row r="1653" spans="30:30">
      <c r="AD1653" s="1">
        <f t="shared" si="71"/>
        <v>1648</v>
      </c>
    </row>
    <row r="1654" spans="30:30">
      <c r="AD1654" s="1">
        <f t="shared" si="71"/>
        <v>1649</v>
      </c>
    </row>
    <row r="1655" spans="30:30">
      <c r="AD1655" s="1">
        <f t="shared" si="71"/>
        <v>1650</v>
      </c>
    </row>
    <row r="1656" spans="30:30">
      <c r="AD1656" s="1">
        <f t="shared" si="71"/>
        <v>1651</v>
      </c>
    </row>
    <row r="1657" spans="30:30">
      <c r="AD1657" s="1">
        <f t="shared" si="71"/>
        <v>1652</v>
      </c>
    </row>
    <row r="1658" spans="30:30">
      <c r="AD1658" s="1">
        <f t="shared" si="71"/>
        <v>1653</v>
      </c>
    </row>
    <row r="1659" spans="30:30">
      <c r="AD1659" s="1">
        <f t="shared" si="71"/>
        <v>1654</v>
      </c>
    </row>
    <row r="1660" spans="30:30">
      <c r="AD1660" s="1">
        <f t="shared" si="71"/>
        <v>1655</v>
      </c>
    </row>
    <row r="1661" spans="30:30">
      <c r="AD1661" s="1">
        <f t="shared" si="71"/>
        <v>1656</v>
      </c>
    </row>
    <row r="1662" spans="30:30">
      <c r="AD1662" s="1">
        <f t="shared" si="71"/>
        <v>1657</v>
      </c>
    </row>
    <row r="1663" spans="30:30">
      <c r="AD1663" s="1">
        <f t="shared" si="71"/>
        <v>1658</v>
      </c>
    </row>
    <row r="1664" spans="30:30">
      <c r="AD1664" s="1">
        <f t="shared" si="71"/>
        <v>1659</v>
      </c>
    </row>
    <row r="1665" spans="30:30">
      <c r="AD1665" s="1">
        <f t="shared" si="71"/>
        <v>1660</v>
      </c>
    </row>
    <row r="1666" spans="30:30">
      <c r="AD1666" s="1">
        <f t="shared" si="71"/>
        <v>1661</v>
      </c>
    </row>
    <row r="1667" spans="30:30">
      <c r="AD1667" s="1">
        <f t="shared" si="71"/>
        <v>1662</v>
      </c>
    </row>
    <row r="1668" spans="30:30">
      <c r="AD1668" s="1">
        <f t="shared" si="71"/>
        <v>1663</v>
      </c>
    </row>
    <row r="1669" spans="30:30">
      <c r="AD1669" s="1">
        <f t="shared" si="71"/>
        <v>1664</v>
      </c>
    </row>
    <row r="1670" spans="30:30">
      <c r="AD1670" s="1">
        <f t="shared" si="71"/>
        <v>1665</v>
      </c>
    </row>
    <row r="1671" spans="30:30">
      <c r="AD1671" s="1">
        <f t="shared" si="71"/>
        <v>1666</v>
      </c>
    </row>
    <row r="1672" spans="30:30">
      <c r="AD1672" s="1">
        <f t="shared" si="71"/>
        <v>1667</v>
      </c>
    </row>
    <row r="1673" spans="30:30">
      <c r="AD1673" s="1">
        <f t="shared" ref="AD1673:AD1736" si="72">AD1672+1</f>
        <v>1668</v>
      </c>
    </row>
    <row r="1674" spans="30:30">
      <c r="AD1674" s="1">
        <f t="shared" si="72"/>
        <v>1669</v>
      </c>
    </row>
    <row r="1675" spans="30:30">
      <c r="AD1675" s="1">
        <f t="shared" si="72"/>
        <v>1670</v>
      </c>
    </row>
    <row r="1676" spans="30:30">
      <c r="AD1676" s="1">
        <f t="shared" si="72"/>
        <v>1671</v>
      </c>
    </row>
    <row r="1677" spans="30:30">
      <c r="AD1677" s="1">
        <f t="shared" si="72"/>
        <v>1672</v>
      </c>
    </row>
    <row r="1678" spans="30:30">
      <c r="AD1678" s="1">
        <f t="shared" si="72"/>
        <v>1673</v>
      </c>
    </row>
    <row r="1679" spans="30:30">
      <c r="AD1679" s="1">
        <f t="shared" si="72"/>
        <v>1674</v>
      </c>
    </row>
    <row r="1680" spans="30:30">
      <c r="AD1680" s="1">
        <f t="shared" si="72"/>
        <v>1675</v>
      </c>
    </row>
    <row r="1681" spans="30:30">
      <c r="AD1681" s="1">
        <f t="shared" si="72"/>
        <v>1676</v>
      </c>
    </row>
    <row r="1682" spans="30:30">
      <c r="AD1682" s="1">
        <f t="shared" si="72"/>
        <v>1677</v>
      </c>
    </row>
    <row r="1683" spans="30:30">
      <c r="AD1683" s="1">
        <f t="shared" si="72"/>
        <v>1678</v>
      </c>
    </row>
    <row r="1684" spans="30:30">
      <c r="AD1684" s="1">
        <f t="shared" si="72"/>
        <v>1679</v>
      </c>
    </row>
    <row r="1685" spans="30:30">
      <c r="AD1685" s="1">
        <f t="shared" si="72"/>
        <v>1680</v>
      </c>
    </row>
    <row r="1686" spans="30:30">
      <c r="AD1686" s="1">
        <f t="shared" si="72"/>
        <v>1681</v>
      </c>
    </row>
    <row r="1687" spans="30:30">
      <c r="AD1687" s="1">
        <f t="shared" si="72"/>
        <v>1682</v>
      </c>
    </row>
    <row r="1688" spans="30:30">
      <c r="AD1688" s="1">
        <f t="shared" si="72"/>
        <v>1683</v>
      </c>
    </row>
    <row r="1689" spans="30:30">
      <c r="AD1689" s="1">
        <f t="shared" si="72"/>
        <v>1684</v>
      </c>
    </row>
    <row r="1690" spans="30:30">
      <c r="AD1690" s="1">
        <f t="shared" si="72"/>
        <v>1685</v>
      </c>
    </row>
    <row r="1691" spans="30:30">
      <c r="AD1691" s="1">
        <f t="shared" si="72"/>
        <v>1686</v>
      </c>
    </row>
    <row r="1692" spans="30:30">
      <c r="AD1692" s="1">
        <f t="shared" si="72"/>
        <v>1687</v>
      </c>
    </row>
    <row r="1693" spans="30:30">
      <c r="AD1693" s="1">
        <f t="shared" si="72"/>
        <v>1688</v>
      </c>
    </row>
    <row r="1694" spans="30:30">
      <c r="AD1694" s="1">
        <f t="shared" si="72"/>
        <v>1689</v>
      </c>
    </row>
    <row r="1695" spans="30:30">
      <c r="AD1695" s="1">
        <f t="shared" si="72"/>
        <v>1690</v>
      </c>
    </row>
    <row r="1696" spans="30:30">
      <c r="AD1696" s="1">
        <f t="shared" si="72"/>
        <v>1691</v>
      </c>
    </row>
    <row r="1697" spans="30:30">
      <c r="AD1697" s="1">
        <f t="shared" si="72"/>
        <v>1692</v>
      </c>
    </row>
    <row r="1698" spans="30:30">
      <c r="AD1698" s="1">
        <f t="shared" si="72"/>
        <v>1693</v>
      </c>
    </row>
    <row r="1699" spans="30:30">
      <c r="AD1699" s="1">
        <f t="shared" si="72"/>
        <v>1694</v>
      </c>
    </row>
    <row r="1700" spans="30:30">
      <c r="AD1700" s="1">
        <f t="shared" si="72"/>
        <v>1695</v>
      </c>
    </row>
    <row r="1701" spans="30:30">
      <c r="AD1701" s="1">
        <f t="shared" si="72"/>
        <v>1696</v>
      </c>
    </row>
    <row r="1702" spans="30:30">
      <c r="AD1702" s="1">
        <f t="shared" si="72"/>
        <v>1697</v>
      </c>
    </row>
    <row r="1703" spans="30:30">
      <c r="AD1703" s="1">
        <f t="shared" si="72"/>
        <v>1698</v>
      </c>
    </row>
    <row r="1704" spans="30:30">
      <c r="AD1704" s="1">
        <f t="shared" si="72"/>
        <v>1699</v>
      </c>
    </row>
    <row r="1705" spans="30:30">
      <c r="AD1705" s="1">
        <f t="shared" si="72"/>
        <v>1700</v>
      </c>
    </row>
    <row r="1706" spans="30:30">
      <c r="AD1706" s="1">
        <f t="shared" si="72"/>
        <v>1701</v>
      </c>
    </row>
    <row r="1707" spans="30:30">
      <c r="AD1707" s="1">
        <f t="shared" si="72"/>
        <v>1702</v>
      </c>
    </row>
    <row r="1708" spans="30:30">
      <c r="AD1708" s="1">
        <f t="shared" si="72"/>
        <v>1703</v>
      </c>
    </row>
    <row r="1709" spans="30:30">
      <c r="AD1709" s="1">
        <f t="shared" si="72"/>
        <v>1704</v>
      </c>
    </row>
    <row r="1710" spans="30:30">
      <c r="AD1710" s="1">
        <f t="shared" si="72"/>
        <v>1705</v>
      </c>
    </row>
    <row r="1711" spans="30:30">
      <c r="AD1711" s="1">
        <f t="shared" si="72"/>
        <v>1706</v>
      </c>
    </row>
    <row r="1712" spans="30:30">
      <c r="AD1712" s="1">
        <f t="shared" si="72"/>
        <v>1707</v>
      </c>
    </row>
    <row r="1713" spans="30:30">
      <c r="AD1713" s="1">
        <f t="shared" si="72"/>
        <v>1708</v>
      </c>
    </row>
    <row r="1714" spans="30:30">
      <c r="AD1714" s="1">
        <f t="shared" si="72"/>
        <v>1709</v>
      </c>
    </row>
    <row r="1715" spans="30:30">
      <c r="AD1715" s="1">
        <f t="shared" si="72"/>
        <v>1710</v>
      </c>
    </row>
    <row r="1716" spans="30:30">
      <c r="AD1716" s="1">
        <f t="shared" si="72"/>
        <v>1711</v>
      </c>
    </row>
    <row r="1717" spans="30:30">
      <c r="AD1717" s="1">
        <f t="shared" si="72"/>
        <v>1712</v>
      </c>
    </row>
    <row r="1718" spans="30:30">
      <c r="AD1718" s="1">
        <f t="shared" si="72"/>
        <v>1713</v>
      </c>
    </row>
    <row r="1719" spans="30:30">
      <c r="AD1719" s="1">
        <f t="shared" si="72"/>
        <v>1714</v>
      </c>
    </row>
    <row r="1720" spans="30:30">
      <c r="AD1720" s="1">
        <f t="shared" si="72"/>
        <v>1715</v>
      </c>
    </row>
    <row r="1721" spans="30:30">
      <c r="AD1721" s="1">
        <f t="shared" si="72"/>
        <v>1716</v>
      </c>
    </row>
    <row r="1722" spans="30:30">
      <c r="AD1722" s="1">
        <f t="shared" si="72"/>
        <v>1717</v>
      </c>
    </row>
    <row r="1723" spans="30:30">
      <c r="AD1723" s="1">
        <f t="shared" si="72"/>
        <v>1718</v>
      </c>
    </row>
    <row r="1724" spans="30:30">
      <c r="AD1724" s="1">
        <f t="shared" si="72"/>
        <v>1719</v>
      </c>
    </row>
    <row r="1725" spans="30:30">
      <c r="AD1725" s="1">
        <f t="shared" si="72"/>
        <v>1720</v>
      </c>
    </row>
    <row r="1726" spans="30:30">
      <c r="AD1726" s="1">
        <f t="shared" si="72"/>
        <v>1721</v>
      </c>
    </row>
    <row r="1727" spans="30:30">
      <c r="AD1727" s="1">
        <f t="shared" si="72"/>
        <v>1722</v>
      </c>
    </row>
    <row r="1728" spans="30:30">
      <c r="AD1728" s="1">
        <f t="shared" si="72"/>
        <v>1723</v>
      </c>
    </row>
    <row r="1729" spans="30:30">
      <c r="AD1729" s="1">
        <f t="shared" si="72"/>
        <v>1724</v>
      </c>
    </row>
    <row r="1730" spans="30:30">
      <c r="AD1730" s="1">
        <f t="shared" si="72"/>
        <v>1725</v>
      </c>
    </row>
    <row r="1731" spans="30:30">
      <c r="AD1731" s="1">
        <f t="shared" si="72"/>
        <v>1726</v>
      </c>
    </row>
    <row r="1732" spans="30:30">
      <c r="AD1732" s="1">
        <f t="shared" si="72"/>
        <v>1727</v>
      </c>
    </row>
    <row r="1733" spans="30:30">
      <c r="AD1733" s="1">
        <f t="shared" si="72"/>
        <v>1728</v>
      </c>
    </row>
    <row r="1734" spans="30:30">
      <c r="AD1734" s="1">
        <f t="shared" si="72"/>
        <v>1729</v>
      </c>
    </row>
    <row r="1735" spans="30:30">
      <c r="AD1735" s="1">
        <f t="shared" si="72"/>
        <v>1730</v>
      </c>
    </row>
    <row r="1736" spans="30:30">
      <c r="AD1736" s="1">
        <f t="shared" si="72"/>
        <v>1731</v>
      </c>
    </row>
    <row r="1737" spans="30:30">
      <c r="AD1737" s="1">
        <f t="shared" ref="AD1737:AD1800" si="73">AD1736+1</f>
        <v>1732</v>
      </c>
    </row>
    <row r="1738" spans="30:30">
      <c r="AD1738" s="1">
        <f t="shared" si="73"/>
        <v>1733</v>
      </c>
    </row>
    <row r="1739" spans="30:30">
      <c r="AD1739" s="1">
        <f t="shared" si="73"/>
        <v>1734</v>
      </c>
    </row>
    <row r="1740" spans="30:30">
      <c r="AD1740" s="1">
        <f t="shared" si="73"/>
        <v>1735</v>
      </c>
    </row>
    <row r="1741" spans="30:30">
      <c r="AD1741" s="1">
        <f t="shared" si="73"/>
        <v>1736</v>
      </c>
    </row>
    <row r="1742" spans="30:30">
      <c r="AD1742" s="1">
        <f t="shared" si="73"/>
        <v>1737</v>
      </c>
    </row>
    <row r="1743" spans="30:30">
      <c r="AD1743" s="1">
        <f t="shared" si="73"/>
        <v>1738</v>
      </c>
    </row>
    <row r="1744" spans="30:30">
      <c r="AD1744" s="1">
        <f t="shared" si="73"/>
        <v>1739</v>
      </c>
    </row>
    <row r="1745" spans="30:30">
      <c r="AD1745" s="1">
        <f t="shared" si="73"/>
        <v>1740</v>
      </c>
    </row>
    <row r="1746" spans="30:30">
      <c r="AD1746" s="1">
        <f t="shared" si="73"/>
        <v>1741</v>
      </c>
    </row>
    <row r="1747" spans="30:30">
      <c r="AD1747" s="1">
        <f t="shared" si="73"/>
        <v>1742</v>
      </c>
    </row>
    <row r="1748" spans="30:30">
      <c r="AD1748" s="1">
        <f t="shared" si="73"/>
        <v>1743</v>
      </c>
    </row>
    <row r="1749" spans="30:30">
      <c r="AD1749" s="1">
        <f t="shared" si="73"/>
        <v>1744</v>
      </c>
    </row>
    <row r="1750" spans="30:30">
      <c r="AD1750" s="1">
        <f t="shared" si="73"/>
        <v>1745</v>
      </c>
    </row>
    <row r="1751" spans="30:30">
      <c r="AD1751" s="1">
        <f t="shared" si="73"/>
        <v>1746</v>
      </c>
    </row>
    <row r="1752" spans="30:30">
      <c r="AD1752" s="1">
        <f t="shared" si="73"/>
        <v>1747</v>
      </c>
    </row>
    <row r="1753" spans="30:30">
      <c r="AD1753" s="1">
        <f t="shared" si="73"/>
        <v>1748</v>
      </c>
    </row>
    <row r="1754" spans="30:30">
      <c r="AD1754" s="1">
        <f t="shared" si="73"/>
        <v>1749</v>
      </c>
    </row>
    <row r="1755" spans="30:30">
      <c r="AD1755" s="1">
        <f t="shared" si="73"/>
        <v>1750</v>
      </c>
    </row>
    <row r="1756" spans="30:30">
      <c r="AD1756" s="1">
        <f t="shared" si="73"/>
        <v>1751</v>
      </c>
    </row>
    <row r="1757" spans="30:30">
      <c r="AD1757" s="1">
        <f t="shared" si="73"/>
        <v>1752</v>
      </c>
    </row>
    <row r="1758" spans="30:30">
      <c r="AD1758" s="1">
        <f t="shared" si="73"/>
        <v>1753</v>
      </c>
    </row>
    <row r="1759" spans="30:30">
      <c r="AD1759" s="1">
        <f t="shared" si="73"/>
        <v>1754</v>
      </c>
    </row>
    <row r="1760" spans="30:30">
      <c r="AD1760" s="1">
        <f t="shared" si="73"/>
        <v>1755</v>
      </c>
    </row>
    <row r="1761" spans="30:30">
      <c r="AD1761" s="1">
        <f t="shared" si="73"/>
        <v>1756</v>
      </c>
    </row>
    <row r="1762" spans="30:30">
      <c r="AD1762" s="1">
        <f t="shared" si="73"/>
        <v>1757</v>
      </c>
    </row>
    <row r="1763" spans="30:30">
      <c r="AD1763" s="1">
        <f t="shared" si="73"/>
        <v>1758</v>
      </c>
    </row>
    <row r="1764" spans="30:30">
      <c r="AD1764" s="1">
        <f t="shared" si="73"/>
        <v>1759</v>
      </c>
    </row>
    <row r="1765" spans="30:30">
      <c r="AD1765" s="1">
        <f t="shared" si="73"/>
        <v>1760</v>
      </c>
    </row>
    <row r="1766" spans="30:30">
      <c r="AD1766" s="1">
        <f t="shared" si="73"/>
        <v>1761</v>
      </c>
    </row>
    <row r="1767" spans="30:30">
      <c r="AD1767" s="1">
        <f t="shared" si="73"/>
        <v>1762</v>
      </c>
    </row>
    <row r="1768" spans="30:30">
      <c r="AD1768" s="1">
        <f t="shared" si="73"/>
        <v>1763</v>
      </c>
    </row>
    <row r="1769" spans="30:30">
      <c r="AD1769" s="1">
        <f t="shared" si="73"/>
        <v>1764</v>
      </c>
    </row>
    <row r="1770" spans="30:30">
      <c r="AD1770" s="1">
        <f t="shared" si="73"/>
        <v>1765</v>
      </c>
    </row>
    <row r="1771" spans="30:30">
      <c r="AD1771" s="1">
        <f t="shared" si="73"/>
        <v>1766</v>
      </c>
    </row>
    <row r="1772" spans="30:30">
      <c r="AD1772" s="1">
        <f t="shared" si="73"/>
        <v>1767</v>
      </c>
    </row>
    <row r="1773" spans="30:30">
      <c r="AD1773" s="1">
        <f t="shared" si="73"/>
        <v>1768</v>
      </c>
    </row>
    <row r="1774" spans="30:30">
      <c r="AD1774" s="1">
        <f t="shared" si="73"/>
        <v>1769</v>
      </c>
    </row>
    <row r="1775" spans="30:30">
      <c r="AD1775" s="1">
        <f t="shared" si="73"/>
        <v>1770</v>
      </c>
    </row>
    <row r="1776" spans="30:30">
      <c r="AD1776" s="1">
        <f t="shared" si="73"/>
        <v>1771</v>
      </c>
    </row>
    <row r="1777" spans="30:30">
      <c r="AD1777" s="1">
        <f t="shared" si="73"/>
        <v>1772</v>
      </c>
    </row>
    <row r="1778" spans="30:30">
      <c r="AD1778" s="1">
        <f t="shared" si="73"/>
        <v>1773</v>
      </c>
    </row>
    <row r="1779" spans="30:30">
      <c r="AD1779" s="1">
        <f t="shared" si="73"/>
        <v>1774</v>
      </c>
    </row>
    <row r="1780" spans="30:30">
      <c r="AD1780" s="1">
        <f t="shared" si="73"/>
        <v>1775</v>
      </c>
    </row>
    <row r="1781" spans="30:30">
      <c r="AD1781" s="1">
        <f t="shared" si="73"/>
        <v>1776</v>
      </c>
    </row>
    <row r="1782" spans="30:30">
      <c r="AD1782" s="1">
        <f t="shared" si="73"/>
        <v>1777</v>
      </c>
    </row>
    <row r="1783" spans="30:30">
      <c r="AD1783" s="1">
        <f t="shared" si="73"/>
        <v>1778</v>
      </c>
    </row>
    <row r="1784" spans="30:30">
      <c r="AD1784" s="1">
        <f t="shared" si="73"/>
        <v>1779</v>
      </c>
    </row>
    <row r="1785" spans="30:30">
      <c r="AD1785" s="1">
        <f t="shared" si="73"/>
        <v>1780</v>
      </c>
    </row>
    <row r="1786" spans="30:30">
      <c r="AD1786" s="1">
        <f t="shared" si="73"/>
        <v>1781</v>
      </c>
    </row>
    <row r="1787" spans="30:30">
      <c r="AD1787" s="1">
        <f t="shared" si="73"/>
        <v>1782</v>
      </c>
    </row>
    <row r="1788" spans="30:30">
      <c r="AD1788" s="1">
        <f t="shared" si="73"/>
        <v>1783</v>
      </c>
    </row>
    <row r="1789" spans="30:30">
      <c r="AD1789" s="1">
        <f t="shared" si="73"/>
        <v>1784</v>
      </c>
    </row>
    <row r="1790" spans="30:30">
      <c r="AD1790" s="1">
        <f t="shared" si="73"/>
        <v>1785</v>
      </c>
    </row>
    <row r="1791" spans="30:30">
      <c r="AD1791" s="1">
        <f t="shared" si="73"/>
        <v>1786</v>
      </c>
    </row>
    <row r="1792" spans="30:30">
      <c r="AD1792" s="1">
        <f t="shared" si="73"/>
        <v>1787</v>
      </c>
    </row>
    <row r="1793" spans="30:30">
      <c r="AD1793" s="1">
        <f t="shared" si="73"/>
        <v>1788</v>
      </c>
    </row>
    <row r="1794" spans="30:30">
      <c r="AD1794" s="1">
        <f t="shared" si="73"/>
        <v>1789</v>
      </c>
    </row>
    <row r="1795" spans="30:30">
      <c r="AD1795" s="1">
        <f t="shared" si="73"/>
        <v>1790</v>
      </c>
    </row>
    <row r="1796" spans="30:30">
      <c r="AD1796" s="1">
        <f t="shared" si="73"/>
        <v>1791</v>
      </c>
    </row>
    <row r="1797" spans="30:30">
      <c r="AD1797" s="1">
        <f t="shared" si="73"/>
        <v>1792</v>
      </c>
    </row>
    <row r="1798" spans="30:30">
      <c r="AD1798" s="1">
        <f t="shared" si="73"/>
        <v>1793</v>
      </c>
    </row>
    <row r="1799" spans="30:30">
      <c r="AD1799" s="1">
        <f t="shared" si="73"/>
        <v>1794</v>
      </c>
    </row>
    <row r="1800" spans="30:30">
      <c r="AD1800" s="1">
        <f t="shared" si="73"/>
        <v>1795</v>
      </c>
    </row>
    <row r="1801" spans="30:30">
      <c r="AD1801" s="1">
        <f t="shared" ref="AD1801:AD1864" si="74">AD1800+1</f>
        <v>1796</v>
      </c>
    </row>
    <row r="1802" spans="30:30">
      <c r="AD1802" s="1">
        <f t="shared" si="74"/>
        <v>1797</v>
      </c>
    </row>
    <row r="1803" spans="30:30">
      <c r="AD1803" s="1">
        <f t="shared" si="74"/>
        <v>1798</v>
      </c>
    </row>
    <row r="1804" spans="30:30">
      <c r="AD1804" s="1">
        <f t="shared" si="74"/>
        <v>1799</v>
      </c>
    </row>
    <row r="1805" spans="30:30">
      <c r="AD1805" s="1">
        <f t="shared" si="74"/>
        <v>1800</v>
      </c>
    </row>
    <row r="1806" spans="30:30">
      <c r="AD1806" s="1">
        <f t="shared" si="74"/>
        <v>1801</v>
      </c>
    </row>
    <row r="1807" spans="30:30">
      <c r="AD1807" s="1">
        <f t="shared" si="74"/>
        <v>1802</v>
      </c>
    </row>
    <row r="1808" spans="30:30">
      <c r="AD1808" s="1">
        <f t="shared" si="74"/>
        <v>1803</v>
      </c>
    </row>
    <row r="1809" spans="30:30">
      <c r="AD1809" s="1">
        <f t="shared" si="74"/>
        <v>1804</v>
      </c>
    </row>
    <row r="1810" spans="30:30">
      <c r="AD1810" s="1">
        <f t="shared" si="74"/>
        <v>1805</v>
      </c>
    </row>
    <row r="1811" spans="30:30">
      <c r="AD1811" s="1">
        <f t="shared" si="74"/>
        <v>1806</v>
      </c>
    </row>
    <row r="1812" spans="30:30">
      <c r="AD1812" s="1">
        <f t="shared" si="74"/>
        <v>1807</v>
      </c>
    </row>
    <row r="1813" spans="30:30">
      <c r="AD1813" s="1">
        <f t="shared" si="74"/>
        <v>1808</v>
      </c>
    </row>
    <row r="1814" spans="30:30">
      <c r="AD1814" s="1">
        <f t="shared" si="74"/>
        <v>1809</v>
      </c>
    </row>
    <row r="1815" spans="30:30">
      <c r="AD1815" s="1">
        <f t="shared" si="74"/>
        <v>1810</v>
      </c>
    </row>
    <row r="1816" spans="30:30">
      <c r="AD1816" s="1">
        <f t="shared" si="74"/>
        <v>1811</v>
      </c>
    </row>
    <row r="1817" spans="30:30">
      <c r="AD1817" s="1">
        <f t="shared" si="74"/>
        <v>1812</v>
      </c>
    </row>
    <row r="1818" spans="30:30">
      <c r="AD1818" s="1">
        <f t="shared" si="74"/>
        <v>1813</v>
      </c>
    </row>
    <row r="1819" spans="30:30">
      <c r="AD1819" s="1">
        <f t="shared" si="74"/>
        <v>1814</v>
      </c>
    </row>
    <row r="1820" spans="30:30">
      <c r="AD1820" s="1">
        <f t="shared" si="74"/>
        <v>1815</v>
      </c>
    </row>
    <row r="1821" spans="30:30">
      <c r="AD1821" s="1">
        <f t="shared" si="74"/>
        <v>1816</v>
      </c>
    </row>
    <row r="1822" spans="30:30">
      <c r="AD1822" s="1">
        <f t="shared" si="74"/>
        <v>1817</v>
      </c>
    </row>
    <row r="1823" spans="30:30">
      <c r="AD1823" s="1">
        <f t="shared" si="74"/>
        <v>1818</v>
      </c>
    </row>
    <row r="1824" spans="30:30">
      <c r="AD1824" s="1">
        <f t="shared" si="74"/>
        <v>1819</v>
      </c>
    </row>
    <row r="1825" spans="30:30">
      <c r="AD1825" s="1">
        <f t="shared" si="74"/>
        <v>1820</v>
      </c>
    </row>
    <row r="1826" spans="30:30">
      <c r="AD1826" s="1">
        <f t="shared" si="74"/>
        <v>1821</v>
      </c>
    </row>
    <row r="1827" spans="30:30">
      <c r="AD1827" s="1">
        <f t="shared" si="74"/>
        <v>1822</v>
      </c>
    </row>
    <row r="1828" spans="30:30">
      <c r="AD1828" s="1">
        <f t="shared" si="74"/>
        <v>1823</v>
      </c>
    </row>
    <row r="1829" spans="30:30">
      <c r="AD1829" s="1">
        <f t="shared" si="74"/>
        <v>1824</v>
      </c>
    </row>
    <row r="1830" spans="30:30">
      <c r="AD1830" s="1">
        <f t="shared" si="74"/>
        <v>1825</v>
      </c>
    </row>
    <row r="1831" spans="30:30">
      <c r="AD1831" s="1">
        <f t="shared" si="74"/>
        <v>1826</v>
      </c>
    </row>
    <row r="1832" spans="30:30">
      <c r="AD1832" s="1">
        <f t="shared" si="74"/>
        <v>1827</v>
      </c>
    </row>
    <row r="1833" spans="30:30">
      <c r="AD1833" s="1">
        <f t="shared" si="74"/>
        <v>1828</v>
      </c>
    </row>
    <row r="1834" spans="30:30">
      <c r="AD1834" s="1">
        <f t="shared" si="74"/>
        <v>1829</v>
      </c>
    </row>
    <row r="1835" spans="30:30">
      <c r="AD1835" s="1">
        <f t="shared" si="74"/>
        <v>1830</v>
      </c>
    </row>
    <row r="1836" spans="30:30">
      <c r="AD1836" s="1">
        <f t="shared" si="74"/>
        <v>1831</v>
      </c>
    </row>
    <row r="1837" spans="30:30">
      <c r="AD1837" s="1">
        <f t="shared" si="74"/>
        <v>1832</v>
      </c>
    </row>
    <row r="1838" spans="30:30">
      <c r="AD1838" s="1">
        <f t="shared" si="74"/>
        <v>1833</v>
      </c>
    </row>
    <row r="1839" spans="30:30">
      <c r="AD1839" s="1">
        <f t="shared" si="74"/>
        <v>1834</v>
      </c>
    </row>
    <row r="1840" spans="30:30">
      <c r="AD1840" s="1">
        <f t="shared" si="74"/>
        <v>1835</v>
      </c>
    </row>
    <row r="1841" spans="30:30">
      <c r="AD1841" s="1">
        <f t="shared" si="74"/>
        <v>1836</v>
      </c>
    </row>
    <row r="1842" spans="30:30">
      <c r="AD1842" s="1">
        <f t="shared" si="74"/>
        <v>1837</v>
      </c>
    </row>
    <row r="1843" spans="30:30">
      <c r="AD1843" s="1">
        <f t="shared" si="74"/>
        <v>1838</v>
      </c>
    </row>
    <row r="1844" spans="30:30">
      <c r="AD1844" s="1">
        <f t="shared" si="74"/>
        <v>1839</v>
      </c>
    </row>
    <row r="1845" spans="30:30">
      <c r="AD1845" s="1">
        <f t="shared" si="74"/>
        <v>1840</v>
      </c>
    </row>
    <row r="1846" spans="30:30">
      <c r="AD1846" s="1">
        <f t="shared" si="74"/>
        <v>1841</v>
      </c>
    </row>
    <row r="1847" spans="30:30">
      <c r="AD1847" s="1">
        <f t="shared" si="74"/>
        <v>1842</v>
      </c>
    </row>
    <row r="1848" spans="30:30">
      <c r="AD1848" s="1">
        <f t="shared" si="74"/>
        <v>1843</v>
      </c>
    </row>
    <row r="1849" spans="30:30">
      <c r="AD1849" s="1">
        <f t="shared" si="74"/>
        <v>1844</v>
      </c>
    </row>
    <row r="1850" spans="30:30">
      <c r="AD1850" s="1">
        <f t="shared" si="74"/>
        <v>1845</v>
      </c>
    </row>
    <row r="1851" spans="30:30">
      <c r="AD1851" s="1">
        <f t="shared" si="74"/>
        <v>1846</v>
      </c>
    </row>
    <row r="1852" spans="30:30">
      <c r="AD1852" s="1">
        <f t="shared" si="74"/>
        <v>1847</v>
      </c>
    </row>
    <row r="1853" spans="30:30">
      <c r="AD1853" s="1">
        <f t="shared" si="74"/>
        <v>1848</v>
      </c>
    </row>
    <row r="1854" spans="30:30">
      <c r="AD1854" s="1">
        <f t="shared" si="74"/>
        <v>1849</v>
      </c>
    </row>
    <row r="1855" spans="30:30">
      <c r="AD1855" s="1">
        <f t="shared" si="74"/>
        <v>1850</v>
      </c>
    </row>
    <row r="1856" spans="30:30">
      <c r="AD1856" s="1">
        <f t="shared" si="74"/>
        <v>1851</v>
      </c>
    </row>
    <row r="1857" spans="30:30">
      <c r="AD1857" s="1">
        <f t="shared" si="74"/>
        <v>1852</v>
      </c>
    </row>
    <row r="1858" spans="30:30">
      <c r="AD1858" s="1">
        <f t="shared" si="74"/>
        <v>1853</v>
      </c>
    </row>
    <row r="1859" spans="30:30">
      <c r="AD1859" s="1">
        <f t="shared" si="74"/>
        <v>1854</v>
      </c>
    </row>
    <row r="1860" spans="30:30">
      <c r="AD1860" s="1">
        <f t="shared" si="74"/>
        <v>1855</v>
      </c>
    </row>
    <row r="1861" spans="30:30">
      <c r="AD1861" s="1">
        <f t="shared" si="74"/>
        <v>1856</v>
      </c>
    </row>
    <row r="1862" spans="30:30">
      <c r="AD1862" s="1">
        <f t="shared" si="74"/>
        <v>1857</v>
      </c>
    </row>
    <row r="1863" spans="30:30">
      <c r="AD1863" s="1">
        <f t="shared" si="74"/>
        <v>1858</v>
      </c>
    </row>
    <row r="1864" spans="30:30">
      <c r="AD1864" s="1">
        <f t="shared" si="74"/>
        <v>1859</v>
      </c>
    </row>
    <row r="1865" spans="30:30">
      <c r="AD1865" s="1">
        <f t="shared" ref="AD1865:AD1928" si="75">AD1864+1</f>
        <v>1860</v>
      </c>
    </row>
    <row r="1866" spans="30:30">
      <c r="AD1866" s="1">
        <f t="shared" si="75"/>
        <v>1861</v>
      </c>
    </row>
    <row r="1867" spans="30:30">
      <c r="AD1867" s="1">
        <f t="shared" si="75"/>
        <v>1862</v>
      </c>
    </row>
    <row r="1868" spans="30:30">
      <c r="AD1868" s="1">
        <f t="shared" si="75"/>
        <v>1863</v>
      </c>
    </row>
    <row r="1869" spans="30:30">
      <c r="AD1869" s="1">
        <f t="shared" si="75"/>
        <v>1864</v>
      </c>
    </row>
    <row r="1870" spans="30:30">
      <c r="AD1870" s="1">
        <f t="shared" si="75"/>
        <v>1865</v>
      </c>
    </row>
    <row r="1871" spans="30:30">
      <c r="AD1871" s="1">
        <f t="shared" si="75"/>
        <v>1866</v>
      </c>
    </row>
    <row r="1872" spans="30:30">
      <c r="AD1872" s="1">
        <f t="shared" si="75"/>
        <v>1867</v>
      </c>
    </row>
    <row r="1873" spans="30:30">
      <c r="AD1873" s="1">
        <f t="shared" si="75"/>
        <v>1868</v>
      </c>
    </row>
    <row r="1874" spans="30:30">
      <c r="AD1874" s="1">
        <f t="shared" si="75"/>
        <v>1869</v>
      </c>
    </row>
    <row r="1875" spans="30:30">
      <c r="AD1875" s="1">
        <f t="shared" si="75"/>
        <v>1870</v>
      </c>
    </row>
    <row r="1876" spans="30:30">
      <c r="AD1876" s="1">
        <f t="shared" si="75"/>
        <v>1871</v>
      </c>
    </row>
    <row r="1877" spans="30:30">
      <c r="AD1877" s="1">
        <f t="shared" si="75"/>
        <v>1872</v>
      </c>
    </row>
    <row r="1878" spans="30:30">
      <c r="AD1878" s="1">
        <f t="shared" si="75"/>
        <v>1873</v>
      </c>
    </row>
    <row r="1879" spans="30:30">
      <c r="AD1879" s="1">
        <f t="shared" si="75"/>
        <v>1874</v>
      </c>
    </row>
    <row r="1880" spans="30:30">
      <c r="AD1880" s="1">
        <f t="shared" si="75"/>
        <v>1875</v>
      </c>
    </row>
    <row r="1881" spans="30:30">
      <c r="AD1881" s="1">
        <f t="shared" si="75"/>
        <v>1876</v>
      </c>
    </row>
    <row r="1882" spans="30:30">
      <c r="AD1882" s="1">
        <f t="shared" si="75"/>
        <v>1877</v>
      </c>
    </row>
    <row r="1883" spans="30:30">
      <c r="AD1883" s="1">
        <f t="shared" si="75"/>
        <v>1878</v>
      </c>
    </row>
    <row r="1884" spans="30:30">
      <c r="AD1884" s="1">
        <f t="shared" si="75"/>
        <v>1879</v>
      </c>
    </row>
    <row r="1885" spans="30:30">
      <c r="AD1885" s="1">
        <f t="shared" si="75"/>
        <v>1880</v>
      </c>
    </row>
    <row r="1886" spans="30:30">
      <c r="AD1886" s="1">
        <f t="shared" si="75"/>
        <v>1881</v>
      </c>
    </row>
    <row r="1887" spans="30:30">
      <c r="AD1887" s="1">
        <f t="shared" si="75"/>
        <v>1882</v>
      </c>
    </row>
    <row r="1888" spans="30:30">
      <c r="AD1888" s="1">
        <f t="shared" si="75"/>
        <v>1883</v>
      </c>
    </row>
    <row r="1889" spans="30:30">
      <c r="AD1889" s="1">
        <f t="shared" si="75"/>
        <v>1884</v>
      </c>
    </row>
    <row r="1890" spans="30:30">
      <c r="AD1890" s="1">
        <f t="shared" si="75"/>
        <v>1885</v>
      </c>
    </row>
    <row r="1891" spans="30:30">
      <c r="AD1891" s="1">
        <f t="shared" si="75"/>
        <v>1886</v>
      </c>
    </row>
    <row r="1892" spans="30:30">
      <c r="AD1892" s="1">
        <f t="shared" si="75"/>
        <v>1887</v>
      </c>
    </row>
    <row r="1893" spans="30:30">
      <c r="AD1893" s="1">
        <f t="shared" si="75"/>
        <v>1888</v>
      </c>
    </row>
    <row r="1894" spans="30:30">
      <c r="AD1894" s="1">
        <f t="shared" si="75"/>
        <v>1889</v>
      </c>
    </row>
    <row r="1895" spans="30:30">
      <c r="AD1895" s="1">
        <f t="shared" si="75"/>
        <v>1890</v>
      </c>
    </row>
    <row r="1896" spans="30:30">
      <c r="AD1896" s="1">
        <f t="shared" si="75"/>
        <v>1891</v>
      </c>
    </row>
    <row r="1897" spans="30:30">
      <c r="AD1897" s="1">
        <f t="shared" si="75"/>
        <v>1892</v>
      </c>
    </row>
    <row r="1898" spans="30:30">
      <c r="AD1898" s="1">
        <f t="shared" si="75"/>
        <v>1893</v>
      </c>
    </row>
    <row r="1899" spans="30:30">
      <c r="AD1899" s="1">
        <f t="shared" si="75"/>
        <v>1894</v>
      </c>
    </row>
    <row r="1900" spans="30:30">
      <c r="AD1900" s="1">
        <f t="shared" si="75"/>
        <v>1895</v>
      </c>
    </row>
    <row r="1901" spans="30:30">
      <c r="AD1901" s="1">
        <f t="shared" si="75"/>
        <v>1896</v>
      </c>
    </row>
    <row r="1902" spans="30:30">
      <c r="AD1902" s="1">
        <f t="shared" si="75"/>
        <v>1897</v>
      </c>
    </row>
    <row r="1903" spans="30:30">
      <c r="AD1903" s="1">
        <f t="shared" si="75"/>
        <v>1898</v>
      </c>
    </row>
    <row r="1904" spans="30:30">
      <c r="AD1904" s="1">
        <f t="shared" si="75"/>
        <v>1899</v>
      </c>
    </row>
    <row r="1905" spans="30:30">
      <c r="AD1905" s="1">
        <f t="shared" si="75"/>
        <v>1900</v>
      </c>
    </row>
    <row r="1906" spans="30:30">
      <c r="AD1906" s="1">
        <f t="shared" si="75"/>
        <v>1901</v>
      </c>
    </row>
    <row r="1907" spans="30:30">
      <c r="AD1907" s="1">
        <f t="shared" si="75"/>
        <v>1902</v>
      </c>
    </row>
    <row r="1908" spans="30:30">
      <c r="AD1908" s="1">
        <f t="shared" si="75"/>
        <v>1903</v>
      </c>
    </row>
    <row r="1909" spans="30:30">
      <c r="AD1909" s="1">
        <f t="shared" si="75"/>
        <v>1904</v>
      </c>
    </row>
    <row r="1910" spans="30:30">
      <c r="AD1910" s="1">
        <f t="shared" si="75"/>
        <v>1905</v>
      </c>
    </row>
    <row r="1911" spans="30:30">
      <c r="AD1911" s="1">
        <f t="shared" si="75"/>
        <v>1906</v>
      </c>
    </row>
    <row r="1912" spans="30:30">
      <c r="AD1912" s="1">
        <f t="shared" si="75"/>
        <v>1907</v>
      </c>
    </row>
    <row r="1913" spans="30:30">
      <c r="AD1913" s="1">
        <f t="shared" si="75"/>
        <v>1908</v>
      </c>
    </row>
    <row r="1914" spans="30:30">
      <c r="AD1914" s="1">
        <f t="shared" si="75"/>
        <v>1909</v>
      </c>
    </row>
    <row r="1915" spans="30:30">
      <c r="AD1915" s="1">
        <f t="shared" si="75"/>
        <v>1910</v>
      </c>
    </row>
    <row r="1916" spans="30:30">
      <c r="AD1916" s="1">
        <f t="shared" si="75"/>
        <v>1911</v>
      </c>
    </row>
    <row r="1917" spans="30:30">
      <c r="AD1917" s="1">
        <f t="shared" si="75"/>
        <v>1912</v>
      </c>
    </row>
    <row r="1918" spans="30:30">
      <c r="AD1918" s="1">
        <f t="shared" si="75"/>
        <v>1913</v>
      </c>
    </row>
    <row r="1919" spans="30:30">
      <c r="AD1919" s="1">
        <f t="shared" si="75"/>
        <v>1914</v>
      </c>
    </row>
    <row r="1920" spans="30:30">
      <c r="AD1920" s="1">
        <f t="shared" si="75"/>
        <v>1915</v>
      </c>
    </row>
    <row r="1921" spans="30:30">
      <c r="AD1921" s="1">
        <f t="shared" si="75"/>
        <v>1916</v>
      </c>
    </row>
    <row r="1922" spans="30:30">
      <c r="AD1922" s="1">
        <f t="shared" si="75"/>
        <v>1917</v>
      </c>
    </row>
    <row r="1923" spans="30:30">
      <c r="AD1923" s="1">
        <f t="shared" si="75"/>
        <v>1918</v>
      </c>
    </row>
    <row r="1924" spans="30:30">
      <c r="AD1924" s="1">
        <f t="shared" si="75"/>
        <v>1919</v>
      </c>
    </row>
    <row r="1925" spans="30:30">
      <c r="AD1925" s="1">
        <f t="shared" si="75"/>
        <v>1920</v>
      </c>
    </row>
    <row r="1926" spans="30:30">
      <c r="AD1926" s="1">
        <f t="shared" si="75"/>
        <v>1921</v>
      </c>
    </row>
    <row r="1927" spans="30:30">
      <c r="AD1927" s="1">
        <f t="shared" si="75"/>
        <v>1922</v>
      </c>
    </row>
    <row r="1928" spans="30:30">
      <c r="AD1928" s="1">
        <f t="shared" si="75"/>
        <v>1923</v>
      </c>
    </row>
    <row r="1929" spans="30:30">
      <c r="AD1929" s="1">
        <f t="shared" ref="AD1929:AD1992" si="76">AD1928+1</f>
        <v>1924</v>
      </c>
    </row>
    <row r="1930" spans="30:30">
      <c r="AD1930" s="1">
        <f t="shared" si="76"/>
        <v>1925</v>
      </c>
    </row>
    <row r="1931" spans="30:30">
      <c r="AD1931" s="1">
        <f t="shared" si="76"/>
        <v>1926</v>
      </c>
    </row>
    <row r="1932" spans="30:30">
      <c r="AD1932" s="1">
        <f t="shared" si="76"/>
        <v>1927</v>
      </c>
    </row>
    <row r="1933" spans="30:30">
      <c r="AD1933" s="1">
        <f t="shared" si="76"/>
        <v>1928</v>
      </c>
    </row>
    <row r="1934" spans="30:30">
      <c r="AD1934" s="1">
        <f t="shared" si="76"/>
        <v>1929</v>
      </c>
    </row>
    <row r="1935" spans="30:30">
      <c r="AD1935" s="1">
        <f t="shared" si="76"/>
        <v>1930</v>
      </c>
    </row>
    <row r="1936" spans="30:30">
      <c r="AD1936" s="1">
        <f t="shared" si="76"/>
        <v>1931</v>
      </c>
    </row>
    <row r="1937" spans="30:30">
      <c r="AD1937" s="1">
        <f t="shared" si="76"/>
        <v>1932</v>
      </c>
    </row>
    <row r="1938" spans="30:30">
      <c r="AD1938" s="1">
        <f t="shared" si="76"/>
        <v>1933</v>
      </c>
    </row>
    <row r="1939" spans="30:30">
      <c r="AD1939" s="1">
        <f t="shared" si="76"/>
        <v>1934</v>
      </c>
    </row>
    <row r="1940" spans="30:30">
      <c r="AD1940" s="1">
        <f t="shared" si="76"/>
        <v>1935</v>
      </c>
    </row>
    <row r="1941" spans="30:30">
      <c r="AD1941" s="1">
        <f t="shared" si="76"/>
        <v>1936</v>
      </c>
    </row>
    <row r="1942" spans="30:30">
      <c r="AD1942" s="1">
        <f t="shared" si="76"/>
        <v>1937</v>
      </c>
    </row>
    <row r="1943" spans="30:30">
      <c r="AD1943" s="1">
        <f t="shared" si="76"/>
        <v>1938</v>
      </c>
    </row>
    <row r="1944" spans="30:30">
      <c r="AD1944" s="1">
        <f t="shared" si="76"/>
        <v>1939</v>
      </c>
    </row>
    <row r="1945" spans="30:30">
      <c r="AD1945" s="1">
        <f t="shared" si="76"/>
        <v>1940</v>
      </c>
    </row>
    <row r="1946" spans="30:30">
      <c r="AD1946" s="1">
        <f t="shared" si="76"/>
        <v>1941</v>
      </c>
    </row>
    <row r="1947" spans="30:30">
      <c r="AD1947" s="1">
        <f t="shared" si="76"/>
        <v>1942</v>
      </c>
    </row>
    <row r="1948" spans="30:30">
      <c r="AD1948" s="1">
        <f t="shared" si="76"/>
        <v>1943</v>
      </c>
    </row>
    <row r="1949" spans="30:30">
      <c r="AD1949" s="1">
        <f t="shared" si="76"/>
        <v>1944</v>
      </c>
    </row>
    <row r="1950" spans="30:30">
      <c r="AD1950" s="1">
        <f t="shared" si="76"/>
        <v>1945</v>
      </c>
    </row>
    <row r="1951" spans="30:30">
      <c r="AD1951" s="1">
        <f t="shared" si="76"/>
        <v>1946</v>
      </c>
    </row>
    <row r="1952" spans="30:30">
      <c r="AD1952" s="1">
        <f t="shared" si="76"/>
        <v>1947</v>
      </c>
    </row>
    <row r="1953" spans="30:30">
      <c r="AD1953" s="1">
        <f t="shared" si="76"/>
        <v>1948</v>
      </c>
    </row>
    <row r="1954" spans="30:30">
      <c r="AD1954" s="1">
        <f t="shared" si="76"/>
        <v>1949</v>
      </c>
    </row>
    <row r="1955" spans="30:30">
      <c r="AD1955" s="1">
        <f t="shared" si="76"/>
        <v>1950</v>
      </c>
    </row>
    <row r="1956" spans="30:30">
      <c r="AD1956" s="1">
        <f t="shared" si="76"/>
        <v>1951</v>
      </c>
    </row>
    <row r="1957" spans="30:30">
      <c r="AD1957" s="1">
        <f t="shared" si="76"/>
        <v>1952</v>
      </c>
    </row>
    <row r="1958" spans="30:30">
      <c r="AD1958" s="1">
        <f t="shared" si="76"/>
        <v>1953</v>
      </c>
    </row>
    <row r="1959" spans="30:30">
      <c r="AD1959" s="1">
        <f t="shared" si="76"/>
        <v>1954</v>
      </c>
    </row>
    <row r="1960" spans="30:30">
      <c r="AD1960" s="1">
        <f t="shared" si="76"/>
        <v>1955</v>
      </c>
    </row>
    <row r="1961" spans="30:30">
      <c r="AD1961" s="1">
        <f t="shared" si="76"/>
        <v>1956</v>
      </c>
    </row>
    <row r="1962" spans="30:30">
      <c r="AD1962" s="1">
        <f t="shared" si="76"/>
        <v>1957</v>
      </c>
    </row>
    <row r="1963" spans="30:30">
      <c r="AD1963" s="1">
        <f t="shared" si="76"/>
        <v>1958</v>
      </c>
    </row>
    <row r="1964" spans="30:30">
      <c r="AD1964" s="1">
        <f t="shared" si="76"/>
        <v>1959</v>
      </c>
    </row>
    <row r="1965" spans="30:30">
      <c r="AD1965" s="1">
        <f t="shared" si="76"/>
        <v>1960</v>
      </c>
    </row>
    <row r="1966" spans="30:30">
      <c r="AD1966" s="1">
        <f t="shared" si="76"/>
        <v>1961</v>
      </c>
    </row>
    <row r="1967" spans="30:30">
      <c r="AD1967" s="1">
        <f t="shared" si="76"/>
        <v>1962</v>
      </c>
    </row>
    <row r="1968" spans="30:30">
      <c r="AD1968" s="1">
        <f t="shared" si="76"/>
        <v>1963</v>
      </c>
    </row>
    <row r="1969" spans="30:30">
      <c r="AD1969" s="1">
        <f t="shared" si="76"/>
        <v>1964</v>
      </c>
    </row>
    <row r="1970" spans="30:30">
      <c r="AD1970" s="1">
        <f t="shared" si="76"/>
        <v>1965</v>
      </c>
    </row>
    <row r="1971" spans="30:30">
      <c r="AD1971" s="1">
        <f t="shared" si="76"/>
        <v>1966</v>
      </c>
    </row>
    <row r="1972" spans="30:30">
      <c r="AD1972" s="1">
        <f t="shared" si="76"/>
        <v>1967</v>
      </c>
    </row>
    <row r="1973" spans="30:30">
      <c r="AD1973" s="1">
        <f t="shared" si="76"/>
        <v>1968</v>
      </c>
    </row>
    <row r="1974" spans="30:30">
      <c r="AD1974" s="1">
        <f t="shared" si="76"/>
        <v>1969</v>
      </c>
    </row>
    <row r="1975" spans="30:30">
      <c r="AD1975" s="1">
        <f t="shared" si="76"/>
        <v>1970</v>
      </c>
    </row>
    <row r="1976" spans="30:30">
      <c r="AD1976" s="1">
        <f t="shared" si="76"/>
        <v>1971</v>
      </c>
    </row>
    <row r="1977" spans="30:30">
      <c r="AD1977" s="1">
        <f t="shared" si="76"/>
        <v>1972</v>
      </c>
    </row>
    <row r="1978" spans="30:30">
      <c r="AD1978" s="1">
        <f t="shared" si="76"/>
        <v>1973</v>
      </c>
    </row>
    <row r="1979" spans="30:30">
      <c r="AD1979" s="1">
        <f t="shared" si="76"/>
        <v>1974</v>
      </c>
    </row>
    <row r="1980" spans="30:30">
      <c r="AD1980" s="1">
        <f t="shared" si="76"/>
        <v>1975</v>
      </c>
    </row>
    <row r="1981" spans="30:30">
      <c r="AD1981" s="1">
        <f t="shared" si="76"/>
        <v>1976</v>
      </c>
    </row>
    <row r="1982" spans="30:30">
      <c r="AD1982" s="1">
        <f t="shared" si="76"/>
        <v>1977</v>
      </c>
    </row>
    <row r="1983" spans="30:30">
      <c r="AD1983" s="1">
        <f t="shared" si="76"/>
        <v>1978</v>
      </c>
    </row>
    <row r="1984" spans="30:30">
      <c r="AD1984" s="1">
        <f t="shared" si="76"/>
        <v>1979</v>
      </c>
    </row>
    <row r="1985" spans="30:30">
      <c r="AD1985" s="1">
        <f t="shared" si="76"/>
        <v>1980</v>
      </c>
    </row>
    <row r="1986" spans="30:30">
      <c r="AD1986" s="1">
        <f t="shared" si="76"/>
        <v>1981</v>
      </c>
    </row>
    <row r="1987" spans="30:30">
      <c r="AD1987" s="1">
        <f t="shared" si="76"/>
        <v>1982</v>
      </c>
    </row>
    <row r="1988" spans="30:30">
      <c r="AD1988" s="1">
        <f t="shared" si="76"/>
        <v>1983</v>
      </c>
    </row>
    <row r="1989" spans="30:30">
      <c r="AD1989" s="1">
        <f t="shared" si="76"/>
        <v>1984</v>
      </c>
    </row>
    <row r="1990" spans="30:30">
      <c r="AD1990" s="1">
        <f t="shared" si="76"/>
        <v>1985</v>
      </c>
    </row>
    <row r="1991" spans="30:30">
      <c r="AD1991" s="1">
        <f t="shared" si="76"/>
        <v>1986</v>
      </c>
    </row>
    <row r="1992" spans="30:30">
      <c r="AD1992" s="1">
        <f t="shared" si="76"/>
        <v>1987</v>
      </c>
    </row>
    <row r="1993" spans="30:30">
      <c r="AD1993" s="1">
        <f t="shared" ref="AD1993:AD2009" si="77">AD1992+1</f>
        <v>1988</v>
      </c>
    </row>
    <row r="1994" spans="30:30">
      <c r="AD1994" s="1">
        <f t="shared" si="77"/>
        <v>1989</v>
      </c>
    </row>
    <row r="1995" spans="30:30">
      <c r="AD1995" s="1">
        <f t="shared" si="77"/>
        <v>1990</v>
      </c>
    </row>
    <row r="1996" spans="30:30">
      <c r="AD1996" s="1">
        <f t="shared" si="77"/>
        <v>1991</v>
      </c>
    </row>
    <row r="1997" spans="30:30">
      <c r="AD1997" s="1">
        <f t="shared" si="77"/>
        <v>1992</v>
      </c>
    </row>
    <row r="1998" spans="30:30">
      <c r="AD1998" s="1">
        <f t="shared" si="77"/>
        <v>1993</v>
      </c>
    </row>
    <row r="1999" spans="30:30">
      <c r="AD1999" s="1">
        <f t="shared" si="77"/>
        <v>1994</v>
      </c>
    </row>
    <row r="2000" spans="30:30">
      <c r="AD2000" s="1">
        <f t="shared" si="77"/>
        <v>1995</v>
      </c>
    </row>
    <row r="2001" spans="30:30">
      <c r="AD2001" s="1">
        <f t="shared" si="77"/>
        <v>1996</v>
      </c>
    </row>
    <row r="2002" spans="30:30">
      <c r="AD2002" s="1">
        <f t="shared" si="77"/>
        <v>1997</v>
      </c>
    </row>
    <row r="2003" spans="30:30">
      <c r="AD2003" s="1">
        <f t="shared" si="77"/>
        <v>1998</v>
      </c>
    </row>
    <row r="2004" spans="30:30">
      <c r="AD2004" s="1">
        <f t="shared" si="77"/>
        <v>1999</v>
      </c>
    </row>
    <row r="2005" spans="30:30">
      <c r="AD2005" s="1">
        <f t="shared" si="77"/>
        <v>2000</v>
      </c>
    </row>
    <row r="2006" spans="30:30">
      <c r="AD2006" s="1">
        <f t="shared" si="77"/>
        <v>2001</v>
      </c>
    </row>
    <row r="2007" spans="30:30">
      <c r="AD2007" s="1">
        <f t="shared" si="77"/>
        <v>2002</v>
      </c>
    </row>
    <row r="2008" spans="30:30">
      <c r="AD2008" s="1">
        <f t="shared" si="77"/>
        <v>2003</v>
      </c>
    </row>
    <row r="2009" spans="30:30">
      <c r="AD2009" s="1">
        <f t="shared" si="77"/>
        <v>2004</v>
      </c>
    </row>
  </sheetData>
  <mergeCells count="1">
    <mergeCell ref="Y5:AB5"/>
  </mergeCells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4" r:id="rId4" name="Button 4">
              <controlPr defaultSize="0" print="0" autoFill="0" autoPict="0" macro="[0]!OpenXLL">
                <anchor moveWithCells="1" sizeWithCells="1">
                  <from>
                    <xdr:col>31</xdr:col>
                    <xdr:colOff>685800</xdr:colOff>
                    <xdr:row>20</xdr:row>
                    <xdr:rowOff>7620</xdr:rowOff>
                  </from>
                  <to>
                    <xdr:col>32</xdr:col>
                    <xdr:colOff>830580</xdr:colOff>
                    <xdr:row>23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N733"/>
  <sheetViews>
    <sheetView tabSelected="1" zoomScale="90" workbookViewId="0">
      <selection activeCell="J21" sqref="J21:J22"/>
    </sheetView>
  </sheetViews>
  <sheetFormatPr defaultColWidth="9.109375" defaultRowHeight="17.100000000000001" customHeight="1"/>
  <cols>
    <col min="1" max="1" width="6.88671875" style="201" customWidth="1"/>
    <col min="2" max="2" width="20" style="201" customWidth="1"/>
    <col min="3" max="3" width="10.44140625" style="201" customWidth="1"/>
    <col min="4" max="4" width="2" style="201" customWidth="1"/>
    <col min="5" max="5" width="1.5546875" style="201" customWidth="1"/>
    <col min="6" max="6" width="15" style="201" customWidth="1"/>
    <col min="7" max="7" width="5.33203125" style="201" customWidth="1"/>
    <col min="8" max="8" width="14.88671875" style="201" customWidth="1"/>
    <col min="9" max="9" width="1.6640625" style="202" customWidth="1"/>
    <col min="10" max="10" width="18.109375" style="304" customWidth="1"/>
    <col min="11" max="11" width="15.88671875" style="304" customWidth="1"/>
    <col min="12" max="12" width="1.5546875" style="201" customWidth="1"/>
    <col min="13" max="13" width="9.109375" style="201"/>
    <col min="14" max="14" width="9.6640625" style="201" customWidth="1"/>
    <col min="15" max="15" width="11" style="201" customWidth="1"/>
    <col min="16" max="16" width="9.6640625" style="201" customWidth="1"/>
    <col min="17" max="17" width="10.5546875" style="201" customWidth="1"/>
    <col min="18" max="18" width="12.6640625" style="201" hidden="1" customWidth="1"/>
    <col min="19" max="19" width="24.6640625" style="201" customWidth="1"/>
    <col min="20" max="20" width="24.33203125" style="201" customWidth="1"/>
    <col min="21" max="21" width="11.109375" style="201" customWidth="1"/>
    <col min="22" max="22" width="7.5546875" style="201" customWidth="1"/>
    <col min="23" max="23" width="12.6640625" style="201" customWidth="1"/>
    <col min="24" max="24" width="10.44140625" style="201" customWidth="1"/>
    <col min="25" max="25" width="5.33203125" style="201" customWidth="1"/>
    <col min="26" max="26" width="9.109375" style="201"/>
    <col min="27" max="27" width="10.44140625" style="201" customWidth="1"/>
    <col min="28" max="28" width="9.109375" style="201"/>
    <col min="29" max="29" width="10.44140625" style="201" bestFit="1" customWidth="1"/>
    <col min="30" max="33" width="9.109375" style="201"/>
    <col min="34" max="34" width="13.88671875" style="201" customWidth="1"/>
    <col min="35" max="35" width="14.5546875" style="201" customWidth="1"/>
    <col min="36" max="37" width="9.109375" style="201"/>
    <col min="38" max="38" width="3.6640625" style="201" customWidth="1"/>
    <col min="39" max="39" width="3" style="201" bestFit="1" customWidth="1"/>
    <col min="40" max="40" width="16.6640625" style="201" bestFit="1" customWidth="1"/>
    <col min="41" max="16384" width="9.109375" style="201"/>
  </cols>
  <sheetData>
    <row r="1" spans="2:40" ht="24.75" customHeight="1"/>
    <row r="2" spans="2:40" ht="17.100000000000001" customHeight="1">
      <c r="B2" s="200" t="s">
        <v>189</v>
      </c>
    </row>
    <row r="3" spans="2:40" ht="18.75" customHeight="1">
      <c r="F3" s="385" t="s">
        <v>13</v>
      </c>
      <c r="G3" s="386"/>
      <c r="H3" s="386"/>
    </row>
    <row r="4" spans="2:40" ht="11.25" customHeight="1" thickBot="1">
      <c r="E4" s="203"/>
      <c r="F4" s="204"/>
      <c r="V4" s="205"/>
    </row>
    <row r="5" spans="2:40" ht="17.100000000000001" customHeight="1">
      <c r="B5" s="206" t="s">
        <v>37</v>
      </c>
      <c r="C5" s="207">
        <f ca="1">TODAY()</f>
        <v>36850</v>
      </c>
      <c r="D5" s="203"/>
      <c r="E5" s="208"/>
      <c r="F5" s="381" t="s">
        <v>178</v>
      </c>
      <c r="G5" s="382"/>
      <c r="H5" s="209"/>
      <c r="I5" s="201"/>
      <c r="J5" s="389" t="s">
        <v>320</v>
      </c>
      <c r="K5" s="393" t="s">
        <v>321</v>
      </c>
      <c r="M5" s="389" t="s">
        <v>256</v>
      </c>
      <c r="N5" s="383" t="s">
        <v>291</v>
      </c>
      <c r="O5" s="383" t="s">
        <v>292</v>
      </c>
      <c r="P5" s="383" t="s">
        <v>293</v>
      </c>
      <c r="Q5" s="383" t="s">
        <v>287</v>
      </c>
      <c r="R5" s="391" t="s">
        <v>315</v>
      </c>
      <c r="U5" s="205">
        <f>(YEAR(C8)-YEAR(C7))*12+MONTH(C8)-MONTH(C7)</f>
        <v>9</v>
      </c>
      <c r="V5" s="205">
        <f ca="1">(YEAR(C8)-YEAR(C6))*12+MONTH(C8)-MONTH(C6)</f>
        <v>23</v>
      </c>
      <c r="W5" s="205">
        <f ca="1">(YEAR(C10)-YEAR(C6))*12+MONTH(C10)-MONTH(C6)</f>
        <v>11</v>
      </c>
      <c r="X5" s="205">
        <f>(YEAR(C10)-YEAR(C9))*12+MONTH(C10)-MONTH(C9)</f>
        <v>1</v>
      </c>
      <c r="AN5" s="210">
        <v>18</v>
      </c>
    </row>
    <row r="6" spans="2:40" ht="17.100000000000001" customHeight="1" thickBot="1">
      <c r="B6" s="211" t="s">
        <v>2</v>
      </c>
      <c r="C6" s="212">
        <f ca="1">IF(DAY(C5)&lt;15,EOMONTH(( C5),-1)+1,EOMONTH((C5),0)+1)</f>
        <v>36861</v>
      </c>
      <c r="D6" s="203"/>
      <c r="F6" s="379" t="s">
        <v>179</v>
      </c>
      <c r="G6" s="380"/>
      <c r="H6" s="213"/>
      <c r="I6" s="201"/>
      <c r="J6" s="395"/>
      <c r="K6" s="394"/>
      <c r="M6" s="390"/>
      <c r="N6" s="384"/>
      <c r="O6" s="384"/>
      <c r="P6" s="384"/>
      <c r="Q6" s="384"/>
      <c r="R6" s="392"/>
      <c r="U6" s="205">
        <f ca="1">V5-U5</f>
        <v>14</v>
      </c>
      <c r="V6" s="201">
        <f ca="1">MONTH(C6)</f>
        <v>12</v>
      </c>
      <c r="W6" s="205">
        <f ca="1">W5-X5</f>
        <v>10</v>
      </c>
      <c r="AA6" s="201">
        <f ca="1">DAY(C6)</f>
        <v>1</v>
      </c>
      <c r="AB6" s="201">
        <f ca="1">MONTH(C6)</f>
        <v>12</v>
      </c>
      <c r="AI6" s="214">
        <v>36526.435983796298</v>
      </c>
      <c r="AL6" s="215" t="s">
        <v>198</v>
      </c>
      <c r="AM6" s="216"/>
      <c r="AN6" s="217"/>
    </row>
    <row r="7" spans="2:40" ht="17.100000000000001" customHeight="1">
      <c r="B7" s="211" t="s">
        <v>114</v>
      </c>
      <c r="C7" s="212">
        <v>37288</v>
      </c>
      <c r="D7" s="203"/>
      <c r="E7" s="203"/>
      <c r="F7" s="379" t="s">
        <v>180</v>
      </c>
      <c r="G7" s="380"/>
      <c r="H7" s="213"/>
      <c r="I7" s="201"/>
      <c r="J7" s="363" t="s">
        <v>316</v>
      </c>
      <c r="K7" s="364">
        <f ca="1">READDATA!AJ24</f>
        <v>2976132.3278220631</v>
      </c>
      <c r="M7" s="341">
        <f>UnderStart</f>
        <v>37288</v>
      </c>
      <c r="N7" s="361">
        <f ca="1">IF(M7&lt;&gt;"",IF(EOMONTH(M7,0)&lt;=UnderEnd,READDATA!AL13,""),"")</f>
        <v>11224.64173841927</v>
      </c>
      <c r="O7" s="361">
        <f ca="1">IF(M7&lt;&gt;"",IF(EOMONTH(M7,0)&lt;=UnderEnd,READDATA!AM13,""),"")</f>
        <v>261.91322967202916</v>
      </c>
      <c r="P7" s="361">
        <f ca="1">IF(M7&lt;&gt;"",IF(EOMONTH(M7,0)&lt;=UnderEnd,READDATA!AN13,""),"")</f>
        <v>181711.12115489811</v>
      </c>
      <c r="Q7" s="361">
        <f ca="1">IF(M7&lt;&gt;"",IF(EOMONTH(M7,0)&lt;=UnderEnd,READDATA!AO13,""),"")</f>
        <v>-57412.769709189888</v>
      </c>
      <c r="R7" s="340">
        <f>IF(M7&lt;&gt;"",IF(EOMONTH(M7,0)&lt;=UnderEnd,READDATA!AP13,""),"")</f>
        <v>0</v>
      </c>
      <c r="V7" s="205">
        <f>CEILING(MAX(0,((YEAR(C10)-YEAR(C9))*12+MONTH(C10)-V23-1)*W36/12),1)</f>
        <v>0</v>
      </c>
      <c r="X7" s="201" t="b">
        <v>0</v>
      </c>
      <c r="Y7" s="201">
        <f>IF(X7=TRUE, 1, 0)</f>
        <v>0</v>
      </c>
      <c r="AB7" s="201">
        <f>CEILING(MAX(0,((YEAR(H15)-YEAR(H14))*12+MONTH(H15)-AB23)*AC36/12),1)</f>
        <v>0</v>
      </c>
      <c r="AC7" s="201" t="e">
        <f>CEILING(MAX(0,((YEAR(#REF!)-YEAR(#REF!))*12+MONTH(#REF!)-AC23)*AE36/12),1)</f>
        <v>#REF!</v>
      </c>
      <c r="AE7" s="201" t="b">
        <v>0</v>
      </c>
      <c r="AF7" s="201">
        <f>IF(AE7, 1, 0)</f>
        <v>0</v>
      </c>
      <c r="AI7" s="214">
        <v>36528.505046296297</v>
      </c>
      <c r="AL7" s="218"/>
      <c r="AM7" s="219"/>
      <c r="AN7" s="220"/>
    </row>
    <row r="8" spans="2:40" ht="17.100000000000001" customHeight="1">
      <c r="B8" s="211" t="s">
        <v>190</v>
      </c>
      <c r="C8" s="212">
        <v>37561</v>
      </c>
      <c r="D8" s="203"/>
      <c r="E8" s="203"/>
      <c r="F8" s="379" t="s">
        <v>181</v>
      </c>
      <c r="G8" s="380"/>
      <c r="H8" s="221"/>
      <c r="I8" s="201"/>
      <c r="J8" s="365" t="s">
        <v>317</v>
      </c>
      <c r="K8" s="366">
        <f ca="1">READDATA!AJ25</f>
        <v>799489.58402415249</v>
      </c>
      <c r="M8" s="342">
        <f t="shared" ref="M8:M17" si="0">IF(M7&lt;&gt;"",IF(EOMONTH(M7,0)+1&lt;UnderEnd,EOMONTH(M7,0)+1,""),"")</f>
        <v>37316</v>
      </c>
      <c r="N8" s="361">
        <f ca="1">IF(M8&lt;&gt;"",IF(EOMONTH(M8,0)&lt;=UnderEnd,READDATA!AL14,""),"")</f>
        <v>8563.3598611538437</v>
      </c>
      <c r="O8" s="361">
        <f ca="1">IF(M8&lt;&gt;"",IF(EOMONTH(M8,0)&lt;=UnderEnd,READDATA!AM14,""),"")</f>
        <v>510.70336629739575</v>
      </c>
      <c r="P8" s="361">
        <f ca="1">IF(M8&lt;&gt;"",IF(EOMONTH(M8,0)&lt;=UnderEnd,READDATA!AN14,""),"")</f>
        <v>117620.22181461175</v>
      </c>
      <c r="Q8" s="361">
        <f ca="1">IF(M8&lt;&gt;"",IF(EOMONTH(M8,0)&lt;=UnderEnd,READDATA!AO14,""),"")</f>
        <v>-24954.724172770511</v>
      </c>
      <c r="R8" s="340">
        <f>IF(M8&lt;&gt;"",IF(EOMONTH(M8,0)&lt;=UnderEnd,READDATA!AP14,""),"")</f>
        <v>0</v>
      </c>
      <c r="T8" s="205">
        <f>MONTH(C10)</f>
        <v>11</v>
      </c>
      <c r="V8" s="201" t="str">
        <f>F20</f>
        <v>Curve Date</v>
      </c>
      <c r="X8" s="201" t="b">
        <v>1</v>
      </c>
      <c r="Y8" s="201">
        <f>IF(X8=TRUE, 1, 0)</f>
        <v>1</v>
      </c>
      <c r="AA8" s="205">
        <f ca="1">DATE(AC6,AB6,AA6)</f>
        <v>336</v>
      </c>
      <c r="AI8" s="214">
        <v>36529.654699074075</v>
      </c>
      <c r="AL8" s="210">
        <v>1</v>
      </c>
      <c r="AM8" s="210">
        <v>1</v>
      </c>
      <c r="AN8" s="210" t="s">
        <v>199</v>
      </c>
    </row>
    <row r="9" spans="2:40" ht="17.100000000000001" customHeight="1">
      <c r="B9" s="211" t="s">
        <v>115</v>
      </c>
      <c r="C9" s="212">
        <v>37165</v>
      </c>
      <c r="D9" s="203"/>
      <c r="E9" s="203"/>
      <c r="F9" s="379" t="s">
        <v>17</v>
      </c>
      <c r="G9" s="380"/>
      <c r="H9" s="213"/>
      <c r="I9" s="201"/>
      <c r="J9" s="365" t="s">
        <v>318</v>
      </c>
      <c r="K9" s="367">
        <f ca="1">READDATA!AJ26</f>
        <v>2974817.1370039256</v>
      </c>
      <c r="M9" s="342">
        <f t="shared" si="0"/>
        <v>37347</v>
      </c>
      <c r="N9" s="361">
        <f ca="1">IF(M9&lt;&gt;"",IF(EOMONTH(M9,0)&lt;=UnderEnd,READDATA!AL15,""),"")</f>
        <v>0</v>
      </c>
      <c r="O9" s="361">
        <f ca="1">IF(M9&lt;&gt;"",IF(EOMONTH(M9,0)&lt;=UnderEnd,READDATA!AM15,""),"")</f>
        <v>0</v>
      </c>
      <c r="P9" s="361">
        <f ca="1">IF(M9&lt;&gt;"",IF(EOMONTH(M9,0)&lt;=UnderEnd,READDATA!AN15,""),"")</f>
        <v>0</v>
      </c>
      <c r="Q9" s="361">
        <f ca="1">IF(M9&lt;&gt;"",IF(EOMONTH(M9,0)&lt;=UnderEnd,READDATA!AO15,""),"")</f>
        <v>0</v>
      </c>
      <c r="R9" s="340">
        <f>IF(M9&lt;&gt;"",IF(EOMONTH(M9,0)&lt;=UnderEnd,READDATA!AP15,""),"")</f>
        <v>0</v>
      </c>
      <c r="X9" s="201" t="b">
        <v>1</v>
      </c>
      <c r="Y9" s="201">
        <f>IF(X9=TRUE, 1, 0)</f>
        <v>1</v>
      </c>
      <c r="AI9" s="214">
        <v>36530.615856481483</v>
      </c>
      <c r="AL9" s="210">
        <v>2</v>
      </c>
      <c r="AM9" s="210" t="s">
        <v>200</v>
      </c>
      <c r="AN9" s="210" t="s">
        <v>201</v>
      </c>
    </row>
    <row r="10" spans="2:40" ht="17.100000000000001" customHeight="1">
      <c r="B10" s="211" t="s">
        <v>165</v>
      </c>
      <c r="C10" s="212">
        <v>37196</v>
      </c>
      <c r="D10" s="203"/>
      <c r="F10" s="379" t="s">
        <v>182</v>
      </c>
      <c r="G10" s="380"/>
      <c r="H10" s="222"/>
      <c r="I10" s="201"/>
      <c r="J10" s="365" t="s">
        <v>312</v>
      </c>
      <c r="K10" s="367">
        <f ca="1">READDATA!AJ27</f>
        <v>796831.02173767611</v>
      </c>
      <c r="M10" s="342">
        <f t="shared" si="0"/>
        <v>37377</v>
      </c>
      <c r="N10" s="361">
        <f ca="1">IF(M10&lt;&gt;"",IF(EOMONTH(M10,0)&lt;=UnderEnd,READDATA!AL16,""),"")</f>
        <v>9197.223686401765</v>
      </c>
      <c r="O10" s="361">
        <f ca="1">IF(M10&lt;&gt;"",IF(EOMONTH(M10,0)&lt;=UnderEnd,READDATA!AM16,""),"")</f>
        <v>172.64860534197518</v>
      </c>
      <c r="P10" s="361">
        <f ca="1">IF(M10&lt;&gt;"",IF(EOMONTH(M10,0)&lt;=UnderEnd,READDATA!AN16,""),"")</f>
        <v>194712.80586038594</v>
      </c>
      <c r="Q10" s="361">
        <f ca="1">IF(M10&lt;&gt;"",IF(EOMONTH(M10,0)&lt;=UnderEnd,READDATA!AO16,""),"")</f>
        <v>-74437.513010925613</v>
      </c>
      <c r="R10" s="340">
        <f>IF(M10&lt;&gt;"",IF(EOMONTH(M10,0)&lt;=UnderEnd,READDATA!AP16,""),"")</f>
        <v>0</v>
      </c>
      <c r="U10" s="201" t="s">
        <v>10</v>
      </c>
      <c r="V10" s="201">
        <v>2</v>
      </c>
      <c r="X10" s="201" t="b">
        <v>0</v>
      </c>
      <c r="Y10" s="201">
        <f>IF(X10=TRUE, 1, 0)</f>
        <v>0</v>
      </c>
      <c r="AI10" s="214">
        <v>36531.620891203704</v>
      </c>
      <c r="AL10" s="210">
        <v>3</v>
      </c>
      <c r="AM10" s="210" t="s">
        <v>202</v>
      </c>
      <c r="AN10" s="210" t="s">
        <v>203</v>
      </c>
    </row>
    <row r="11" spans="2:40" ht="17.100000000000001" customHeight="1" thickBot="1">
      <c r="B11" s="223" t="s">
        <v>166</v>
      </c>
      <c r="C11" s="224">
        <v>50</v>
      </c>
      <c r="D11" s="203"/>
      <c r="E11" s="203"/>
      <c r="F11" s="379" t="s">
        <v>183</v>
      </c>
      <c r="G11" s="380"/>
      <c r="H11" s="213"/>
      <c r="I11" s="201"/>
      <c r="J11" s="365" t="s">
        <v>291</v>
      </c>
      <c r="K11" s="366">
        <f ca="1">READDATA!AJ29</f>
        <v>-423.13527544415956</v>
      </c>
      <c r="M11" s="342">
        <f t="shared" si="0"/>
        <v>37408</v>
      </c>
      <c r="N11" s="361">
        <f ca="1">IF(M11&lt;&gt;"",IF(EOMONTH(M11,0)&lt;=UnderEnd,READDATA!AL17,""),"")</f>
        <v>9530.5214001413096</v>
      </c>
      <c r="O11" s="361">
        <f ca="1">IF(M11&lt;&gt;"",IF(EOMONTH(M11,0)&lt;=UnderEnd,READDATA!AM17,""),"")</f>
        <v>12.025468391982917</v>
      </c>
      <c r="P11" s="361">
        <f ca="1">IF(M11&lt;&gt;"",IF(EOMONTH(M11,0)&lt;=UnderEnd,READDATA!AN17,""),"")</f>
        <v>394218.6755057025</v>
      </c>
      <c r="Q11" s="361">
        <f ca="1">IF(M11&lt;&gt;"",IF(EOMONTH(M11,0)&lt;=UnderEnd,READDATA!AO17,""),"")</f>
        <v>-419417.08148270845</v>
      </c>
      <c r="R11" s="340">
        <f>IF(M11&lt;&gt;"",IF(EOMONTH(M11,0)&lt;=UnderEnd,READDATA!AP17,""),"")</f>
        <v>0</v>
      </c>
      <c r="U11" s="201" t="s">
        <v>11</v>
      </c>
      <c r="X11" s="201" t="b">
        <v>1</v>
      </c>
      <c r="Y11" s="201">
        <f>IF(X11=TRUE, 1, 0)</f>
        <v>1</v>
      </c>
      <c r="AI11" s="214">
        <v>36532.620937500003</v>
      </c>
      <c r="AL11" s="210">
        <v>4</v>
      </c>
      <c r="AM11" s="210" t="s">
        <v>204</v>
      </c>
      <c r="AN11" s="210" t="s">
        <v>205</v>
      </c>
    </row>
    <row r="12" spans="2:40" ht="17.100000000000001" customHeight="1" thickBot="1">
      <c r="F12" s="379" t="s">
        <v>184</v>
      </c>
      <c r="G12" s="380"/>
      <c r="H12" s="225"/>
      <c r="I12" s="201"/>
      <c r="J12" s="365" t="s">
        <v>292</v>
      </c>
      <c r="K12" s="366">
        <f ca="1">READDATA!AJ30</f>
        <v>476.98240921823708</v>
      </c>
      <c r="M12" s="342">
        <f t="shared" si="0"/>
        <v>37438</v>
      </c>
      <c r="N12" s="361">
        <f ca="1">IF(M12&lt;&gt;"",IF(EOMONTH(M12,0)&lt;=UnderEnd,READDATA!AL18,""),"")</f>
        <v>7128.4338090356041</v>
      </c>
      <c r="O12" s="361">
        <f ca="1">IF(M12&lt;&gt;"",IF(EOMONTH(M12,0)&lt;=UnderEnd,READDATA!AM18,""),"")</f>
        <v>1.7403746002018381</v>
      </c>
      <c r="P12" s="361">
        <f ca="1">IF(M12&lt;&gt;"",IF(EOMONTH(M12,0)&lt;=UnderEnd,READDATA!AN18,""),"")</f>
        <v>639800.90535274555</v>
      </c>
      <c r="Q12" s="361">
        <f ca="1">IF(M12&lt;&gt;"",IF(EOMONTH(M12,0)&lt;=UnderEnd,READDATA!AO18,""),"")</f>
        <v>-1013969.0004354343</v>
      </c>
      <c r="R12" s="340">
        <f>IF(M12&lt;&gt;"",IF(EOMONTH(M12,0)&lt;=UnderEnd,READDATA!AP18,""),"")</f>
        <v>0</v>
      </c>
      <c r="X12" s="201" t="b">
        <v>1</v>
      </c>
      <c r="Y12" s="201">
        <f t="shared" ref="Y12:Y18" si="1">IF(X12=TRUE, 1, 0)</f>
        <v>1</v>
      </c>
      <c r="AI12" s="214">
        <v>36535.653437499997</v>
      </c>
      <c r="AL12" s="210">
        <v>5</v>
      </c>
      <c r="AM12" s="210" t="s">
        <v>206</v>
      </c>
      <c r="AN12" s="210" t="s">
        <v>207</v>
      </c>
    </row>
    <row r="13" spans="2:40" ht="17.100000000000001" customHeight="1">
      <c r="B13" s="206" t="s">
        <v>8</v>
      </c>
      <c r="C13" s="226"/>
      <c r="D13" s="203"/>
      <c r="E13" s="203"/>
      <c r="F13" s="379" t="s">
        <v>185</v>
      </c>
      <c r="G13" s="380"/>
      <c r="H13" s="213"/>
      <c r="I13" s="201"/>
      <c r="J13" s="365" t="s">
        <v>293</v>
      </c>
      <c r="K13" s="366">
        <f ca="1">READDATA!AJ31</f>
        <v>2627.3451194242807</v>
      </c>
      <c r="M13" s="342">
        <f t="shared" si="0"/>
        <v>37469</v>
      </c>
      <c r="N13" s="361">
        <f ca="1">IF(M13&lt;&gt;"",IF(EOMONTH(M13,0)&lt;=UnderEnd,READDATA!AL19,""),"")</f>
        <v>7071.6492660770818</v>
      </c>
      <c r="O13" s="361">
        <f ca="1">IF(M13&lt;&gt;"",IF(EOMONTH(M13,0)&lt;=UnderEnd,READDATA!AM19,""),"")</f>
        <v>1.8460594517731392</v>
      </c>
      <c r="P13" s="361">
        <f ca="1">IF(M13&lt;&gt;"",IF(EOMONTH(M13,0)&lt;=UnderEnd,READDATA!AN19,""),"")</f>
        <v>648400.55180613778</v>
      </c>
      <c r="Q13" s="361">
        <f ca="1">IF(M13&lt;&gt;"",IF(EOMONTH(M13,0)&lt;=UnderEnd,READDATA!AO19,""),"")</f>
        <v>-1061770.697404223</v>
      </c>
      <c r="R13" s="340">
        <f>IF(M13&lt;&gt;"",IF(EOMONTH(M13,0)&lt;=UnderEnd,READDATA!AP19,""),"")</f>
        <v>0</v>
      </c>
      <c r="X13" s="201" t="b">
        <v>1</v>
      </c>
      <c r="Y13" s="201">
        <f t="shared" si="1"/>
        <v>1</v>
      </c>
      <c r="AI13" s="214">
        <v>36536.655312499999</v>
      </c>
      <c r="AL13" s="210">
        <v>6</v>
      </c>
      <c r="AM13" s="210" t="s">
        <v>208</v>
      </c>
      <c r="AN13" s="210" t="s">
        <v>209</v>
      </c>
    </row>
    <row r="14" spans="2:40" ht="17.100000000000001" customHeight="1">
      <c r="B14" s="387" t="s">
        <v>325</v>
      </c>
      <c r="C14" s="227"/>
      <c r="E14" s="203"/>
      <c r="F14" s="379" t="s">
        <v>186</v>
      </c>
      <c r="G14" s="380"/>
      <c r="H14" s="229"/>
      <c r="I14" s="201"/>
      <c r="J14" s="365" t="s">
        <v>327</v>
      </c>
      <c r="K14" s="366">
        <f ca="1">READDATA!AJ28</f>
        <v>1682.0362783678574</v>
      </c>
      <c r="M14" s="342">
        <f t="shared" si="0"/>
        <v>37500</v>
      </c>
      <c r="N14" s="361">
        <f ca="1">IF(M14&lt;&gt;"",IF(EOMONTH(M14,0)&lt;=UnderEnd,READDATA!AL20,""),"")</f>
        <v>10122.177316408328</v>
      </c>
      <c r="O14" s="361">
        <f ca="1">IF(M14&lt;&gt;"",IF(EOMONTH(M14,0)&lt;=UnderEnd,READDATA!AM20,""),"")</f>
        <v>175.58393869159974</v>
      </c>
      <c r="P14" s="361">
        <f ca="1">IF(M14&lt;&gt;"",IF(EOMONTH(M14,0)&lt;=UnderEnd,READDATA!AN20,""),"")</f>
        <v>192849.28998394607</v>
      </c>
      <c r="Q14" s="361">
        <f ca="1">IF(M14&lt;&gt;"",IF(EOMONTH(M14,0)&lt;=UnderEnd,READDATA!AO20,""),"")</f>
        <v>-99063.788542815018</v>
      </c>
      <c r="R14" s="340">
        <f>IF(M14&lt;&gt;"",IF(EOMONTH(M14,0)&lt;=UnderEnd,READDATA!AP20,""),"")</f>
        <v>0</v>
      </c>
      <c r="U14" s="201" t="s">
        <v>323</v>
      </c>
      <c r="V14" s="201">
        <v>1</v>
      </c>
      <c r="X14" s="201" t="b">
        <v>1</v>
      </c>
      <c r="Y14" s="201">
        <f t="shared" si="1"/>
        <v>1</v>
      </c>
      <c r="AA14" s="205">
        <f ca="1">(YEAR(H14)-YEAR(C6))*12+MONTH(H14)-MONTH(C6)+IF(MONTH(H14)-MONTH(C6)&gt;=0, IF((DAY(H14)-DAY(C6))&gt;25, 1,( IF(DAY(H14)-DAY(C6)&lt;-5, -1,0))), IF((DAY(H14)-DAY(C6))&gt;25, 1, IF((DAY(H14)-DAY(C6))&lt;-25, -1,0)))</f>
        <v>-1211</v>
      </c>
      <c r="AC14" s="205" t="e">
        <f ca="1">(YEAR(H14)-YEAR(C6))*12+MONTH(#REF!)-MONTH(C6)+IF(MONTH(#REF!)-MONTH(C6)&gt;=0, IF((DAY(#REF!)-DAY(C6))&gt;25, 1,( IF(DAY(#REF!)-DAY(C6)&lt;-5, -1,0))), IF((DAY(#REF!)-DAY(C6))&gt;25, 1, IF((DAY(#REF!)-DAY(C6))&lt;-25, -1,0)))</f>
        <v>#REF!</v>
      </c>
      <c r="AI14" s="214">
        <v>36537.64162037037</v>
      </c>
      <c r="AL14" s="210">
        <v>7</v>
      </c>
      <c r="AM14" s="210" t="s">
        <v>210</v>
      </c>
      <c r="AN14" s="210" t="s">
        <v>211</v>
      </c>
    </row>
    <row r="15" spans="2:40" ht="17.100000000000001" customHeight="1">
      <c r="B15" s="388"/>
      <c r="C15" s="339"/>
      <c r="E15" s="203"/>
      <c r="F15" s="379" t="s">
        <v>187</v>
      </c>
      <c r="G15" s="380"/>
      <c r="H15" s="232"/>
      <c r="I15" s="201"/>
      <c r="J15" s="365" t="s">
        <v>287</v>
      </c>
      <c r="K15" s="366">
        <f ca="1">READDATA!AJ32</f>
        <v>-22.28846478019841</v>
      </c>
      <c r="M15" s="342">
        <f t="shared" si="0"/>
        <v>37530</v>
      </c>
      <c r="N15" s="361">
        <f ca="1">IF(M15&lt;&gt;"",IF(EOMONTH(M15,0)&lt;=UnderEnd,READDATA!AL21,""),"")</f>
        <v>7974.0416353601349</v>
      </c>
      <c r="O15" s="361">
        <f ca="1">IF(M15&lt;&gt;"",IF(EOMONTH(M15,0)&lt;=UnderEnd,READDATA!AM21,""),"")</f>
        <v>339.30776161192449</v>
      </c>
      <c r="P15" s="361">
        <f ca="1">IF(M15&lt;&gt;"",IF(EOMONTH(M15,0)&lt;=UnderEnd,READDATA!AN21,""),"")</f>
        <v>136476.17525981681</v>
      </c>
      <c r="Q15" s="361">
        <f ca="1">IF(M15&lt;&gt;"",IF(EOMONTH(M15,0)&lt;=UnderEnd,READDATA!AO21,""),"")</f>
        <v>-44508.734775532503</v>
      </c>
      <c r="R15" s="340">
        <f>IF(M15&lt;&gt;"",IF(EOMONTH(M15,0)&lt;=UnderEnd,READDATA!AP21,""),"")</f>
        <v>0</v>
      </c>
      <c r="U15" s="201" t="s">
        <v>324</v>
      </c>
      <c r="X15" s="201" t="b">
        <v>1</v>
      </c>
      <c r="Y15" s="201">
        <f t="shared" si="1"/>
        <v>1</v>
      </c>
      <c r="AA15" s="205">
        <f ca="1">(YEAR(H15)-YEAR(C6))*12+MONTH(H15)-MONTH(C6)+IF(MONTH(H15)-MONTH(C6)&gt;=0, IF((DAY(H15)-DAY(C6))&gt;25, 1,( IF(DAY(H15)-DAY(C6)&lt;-5, -1,0))), IF((DAY(H15)-DAY(C6))&gt;25, 1, IF((DAY(H15)-DAY(C6))&lt;-25, -1,0)))</f>
        <v>-1211</v>
      </c>
      <c r="AC15" s="205" t="e">
        <f ca="1">(YEAR(#REF!)-YEAR(C6))*12+MONTH(#REF!)-MONTH(C6)+IF(MONTH(#REF!)-MONTH(C6)&gt;=0, IF((DAY(#REF!)-DAY(C6))&gt;25, 1,( IF(DAY(#REF!)-DAY(C6)&lt;-5, -1,0))), IF((DAY(#REF!)-DAY(C6))&gt;25, 1, IF((DAY(#REF!)-DAY(C6))&lt;-25, -1,0)))</f>
        <v>#REF!</v>
      </c>
      <c r="AI15" s="214">
        <v>36538.632025462961</v>
      </c>
      <c r="AL15" s="210">
        <v>8</v>
      </c>
      <c r="AM15" s="210" t="s">
        <v>212</v>
      </c>
      <c r="AN15" s="210" t="s">
        <v>213</v>
      </c>
    </row>
    <row r="16" spans="2:40" ht="17.100000000000001" customHeight="1" thickBot="1">
      <c r="B16" s="223" t="s">
        <v>5</v>
      </c>
      <c r="C16" s="231"/>
      <c r="D16" s="203"/>
      <c r="E16" s="203"/>
      <c r="F16" s="377" t="s">
        <v>188</v>
      </c>
      <c r="G16" s="378"/>
      <c r="H16" s="233"/>
      <c r="I16" s="201"/>
      <c r="J16" s="365" t="s">
        <v>322</v>
      </c>
      <c r="K16" s="366">
        <f ca="1">READDATA!AJ33</f>
        <v>-1682.3777803096455</v>
      </c>
      <c r="M16" s="342" t="str">
        <f t="shared" si="0"/>
        <v/>
      </c>
      <c r="N16" s="361" t="str">
        <f>IF(M16&lt;&gt;"",IF(EOMONTH(M16,0)&lt;=UnderEnd,READDATA!AL22,""),"")</f>
        <v/>
      </c>
      <c r="O16" s="361" t="str">
        <f>IF(M16&lt;&gt;"",IF(EOMONTH(M16,0)&lt;=UnderEnd,READDATA!AM22,""),"")</f>
        <v/>
      </c>
      <c r="P16" s="361" t="str">
        <f>IF(M16&lt;&gt;"",IF(EOMONTH(M16,0)&lt;=UnderEnd,READDATA!AN22,""),"")</f>
        <v/>
      </c>
      <c r="Q16" s="361" t="str">
        <f>IF(M16&lt;&gt;"",IF(EOMONTH(M16,0)&lt;=UnderEnd,READDATA!AO22,""),"")</f>
        <v/>
      </c>
      <c r="R16" s="340" t="str">
        <f>IF(M16&lt;&gt;"",IF(EOMONTH(M16,0)&lt;=UnderEnd,READDATA!AP22,""),"")</f>
        <v/>
      </c>
      <c r="U16" s="201" t="s">
        <v>12</v>
      </c>
      <c r="X16" s="201" t="b">
        <v>1</v>
      </c>
      <c r="Y16" s="201">
        <f t="shared" si="1"/>
        <v>1</v>
      </c>
      <c r="AI16" s="214">
        <v>36539.62835648148</v>
      </c>
      <c r="AL16" s="210">
        <v>9</v>
      </c>
      <c r="AM16" s="210" t="s">
        <v>214</v>
      </c>
      <c r="AN16" s="210" t="s">
        <v>215</v>
      </c>
    </row>
    <row r="17" spans="2:40" ht="15.75" customHeight="1">
      <c r="B17" s="259"/>
      <c r="C17" s="260"/>
      <c r="D17" s="203"/>
      <c r="E17" s="203"/>
      <c r="G17" s="203"/>
      <c r="H17" s="203"/>
      <c r="I17" s="201"/>
      <c r="J17" s="365" t="s">
        <v>319</v>
      </c>
      <c r="K17" s="368">
        <f ca="1">K8-K10</f>
        <v>2658.5622864763718</v>
      </c>
      <c r="M17" s="342" t="str">
        <f t="shared" si="0"/>
        <v/>
      </c>
      <c r="N17" s="362" t="str">
        <f>IF(M17&lt;&gt;"",IF(EOMONTH(M17,0)&lt;=UnderEnd,READDATA!AL23,""),"")</f>
        <v/>
      </c>
      <c r="O17" s="362" t="str">
        <f>IF(M17&lt;&gt;"",IF(EOMONTH(M17,0)&lt;=UnderEnd,READDATA!AM23,""),"")</f>
        <v/>
      </c>
      <c r="P17" s="362" t="str">
        <f>IF(M17&lt;&gt;"",IF(EOMONTH(M17,0)&lt;=UnderEnd,READDATA!AN23,""),"")</f>
        <v/>
      </c>
      <c r="Q17" s="362" t="str">
        <f>IF(M17&lt;&gt;"",IF(EOMONTH(M17,0)&lt;=UnderEnd,READDATA!AO23,""),"")</f>
        <v/>
      </c>
      <c r="R17" s="340" t="str">
        <f>IF(M17&lt;&gt;"",IF(EOMONTH(M17,0)&lt;=UnderEnd,READDATA!AP23,""),"")</f>
        <v/>
      </c>
      <c r="U17" s="201" t="s">
        <v>4</v>
      </c>
      <c r="V17" s="201">
        <v>1</v>
      </c>
      <c r="X17" s="201" t="b">
        <v>0</v>
      </c>
      <c r="Y17" s="201">
        <f t="shared" si="1"/>
        <v>0</v>
      </c>
      <c r="AI17" s="214">
        <v>36542.606053240743</v>
      </c>
      <c r="AL17" s="210">
        <v>10</v>
      </c>
      <c r="AM17" s="210" t="s">
        <v>216</v>
      </c>
      <c r="AN17" s="210" t="s">
        <v>217</v>
      </c>
    </row>
    <row r="18" spans="2:40" ht="16.5" customHeight="1" thickBot="1">
      <c r="B18" s="211" t="s">
        <v>329</v>
      </c>
      <c r="C18" s="373"/>
      <c r="D18" s="203"/>
      <c r="E18" s="203"/>
      <c r="F18" s="203"/>
      <c r="G18" s="203"/>
      <c r="H18" s="203"/>
      <c r="I18" s="203"/>
      <c r="J18" s="369" t="s">
        <v>328</v>
      </c>
      <c r="K18" s="370">
        <f ca="1">READDATA!AJ34</f>
        <v>675.01543776586186</v>
      </c>
      <c r="M18" s="342" t="str">
        <f t="shared" ref="M18:M49" si="2">IF(M17&lt;&gt;"",IF(EOMONTH(M17,0)+1&lt;=UnderEnd,EOMONTH(M17,0)+1,""),"")</f>
        <v/>
      </c>
      <c r="N18" s="362" t="str">
        <f>IF(M18&lt;&gt;"",IF(EOMONTH(M18,0)&lt;=UnderEnd,READDATA!AL24,""),"")</f>
        <v/>
      </c>
      <c r="O18" s="362" t="str">
        <f>IF(M18&lt;&gt;"",IF(EOMONTH(M18,0)&lt;=UnderEnd,READDATA!AM24,""),"")</f>
        <v/>
      </c>
      <c r="P18" s="362" t="str">
        <f>IF(M18&lt;&gt;"",IF(EOMONTH(M18,0)&lt;=UnderEnd,READDATA!AN24,""),"")</f>
        <v/>
      </c>
      <c r="Q18" s="362" t="str">
        <f>IF(M18&lt;&gt;"",IF(EOMONTH(M18,0)&lt;=UnderEnd,READDATA!AO24,""),"")</f>
        <v/>
      </c>
      <c r="R18" s="340" t="str">
        <f>IF(M18&lt;&gt;"",IF(EOMONTH(M18,0)&lt;=UnderEnd,READDATA!AP24,""),"")</f>
        <v/>
      </c>
      <c r="U18" s="201" t="s">
        <v>3</v>
      </c>
      <c r="X18" s="201" t="b">
        <v>0</v>
      </c>
      <c r="Y18" s="201">
        <f t="shared" si="1"/>
        <v>0</v>
      </c>
      <c r="AI18" s="214">
        <v>36543.616712962961</v>
      </c>
      <c r="AL18" s="210">
        <v>11</v>
      </c>
      <c r="AM18" s="210" t="s">
        <v>218</v>
      </c>
      <c r="AN18" s="210" t="s">
        <v>219</v>
      </c>
    </row>
    <row r="19" spans="2:40" ht="16.5" customHeight="1" thickBot="1">
      <c r="B19" s="211" t="s">
        <v>332</v>
      </c>
      <c r="C19" s="373"/>
      <c r="D19" s="203"/>
      <c r="E19" s="238"/>
      <c r="F19" s="281"/>
      <c r="G19" s="282"/>
      <c r="H19" s="283"/>
      <c r="I19" s="203"/>
      <c r="M19" s="342" t="str">
        <f t="shared" si="2"/>
        <v/>
      </c>
      <c r="N19" s="362" t="str">
        <f>IF(M19&lt;&gt;"",IF(EOMONTH(M19,0)&lt;=UnderEnd,READDATA!AL25,""),"")</f>
        <v/>
      </c>
      <c r="O19" s="362" t="str">
        <f>IF(M19&lt;&gt;"",IF(EOMONTH(M19,0)&lt;=UnderEnd,READDATA!AM25,""),"")</f>
        <v/>
      </c>
      <c r="P19" s="362" t="str">
        <f>IF(M19&lt;&gt;"",IF(EOMONTH(M19,0)&lt;=UnderEnd,READDATA!AN25,""),"")</f>
        <v/>
      </c>
      <c r="Q19" s="362" t="str">
        <f>IF(M19&lt;&gt;"",IF(EOMONTH(M19,0)&lt;=UnderEnd,READDATA!AO25,""),"")</f>
        <v/>
      </c>
      <c r="R19" s="340" t="str">
        <f>IF(M19&lt;&gt;"",IF(EOMONTH(M19,0)&lt;=UnderEnd,READDATA!AP25,""),"")</f>
        <v/>
      </c>
      <c r="Y19" s="201">
        <f>SUM(Y7:Y18)</f>
        <v>8</v>
      </c>
      <c r="AI19" s="214">
        <v>36544.614236111112</v>
      </c>
      <c r="AL19" s="210">
        <v>12</v>
      </c>
      <c r="AM19" s="210" t="s">
        <v>220</v>
      </c>
      <c r="AN19" s="210" t="s">
        <v>221</v>
      </c>
    </row>
    <row r="20" spans="2:40" ht="16.5" customHeight="1" thickBot="1">
      <c r="B20" s="235" t="s">
        <v>192</v>
      </c>
      <c r="C20" s="371"/>
      <c r="D20" s="203"/>
      <c r="F20" s="239" t="s">
        <v>275</v>
      </c>
      <c r="H20" s="241">
        <f ca="1">today-1-IF(WEEKDAY(today)&lt;3,WEEKDAY(today),0)</f>
        <v>36847</v>
      </c>
      <c r="M20" s="342" t="str">
        <f t="shared" si="2"/>
        <v/>
      </c>
      <c r="N20" s="362" t="str">
        <f>IF(M20&lt;&gt;"",IF(EOMONTH(M20,0)&lt;=UnderEnd,READDATA!AL26,""),"")</f>
        <v/>
      </c>
      <c r="O20" s="362" t="str">
        <f>IF(M20&lt;&gt;"",IF(EOMONTH(M20,0)&lt;=UnderEnd,READDATA!AM26,""),"")</f>
        <v/>
      </c>
      <c r="P20" s="362" t="str">
        <f>IF(M20&lt;&gt;"",IF(EOMONTH(M20,0)&lt;=UnderEnd,READDATA!AN26,""),"")</f>
        <v/>
      </c>
      <c r="Q20" s="362" t="str">
        <f>IF(M20&lt;&gt;"",IF(EOMONTH(M20,0)&lt;=UnderEnd,READDATA!AO26,""),"")</f>
        <v/>
      </c>
      <c r="R20" s="340" t="str">
        <f>IF(M20&lt;&gt;"",IF(EOMONTH(M20,0)&lt;=UnderEnd,READDATA!AP26,""),"")</f>
        <v/>
      </c>
      <c r="U20" s="201" t="s">
        <v>191</v>
      </c>
      <c r="V20" s="201">
        <v>2</v>
      </c>
      <c r="AI20" s="214">
        <v>36545.614930555559</v>
      </c>
      <c r="AL20" s="210">
        <v>13</v>
      </c>
      <c r="AM20" s="210" t="s">
        <v>222</v>
      </c>
      <c r="AN20" s="210" t="s">
        <v>223</v>
      </c>
    </row>
    <row r="21" spans="2:40" ht="17.100000000000001" customHeight="1">
      <c r="B21" s="235" t="s">
        <v>6</v>
      </c>
      <c r="C21" s="227"/>
      <c r="D21" s="238"/>
      <c r="F21" s="375" t="s">
        <v>194</v>
      </c>
      <c r="G21" s="376"/>
      <c r="H21" s="303">
        <f ca="1">READDATA!AJ24</f>
        <v>2976132.3278220631</v>
      </c>
      <c r="I21" s="201"/>
      <c r="J21" s="360"/>
      <c r="M21" s="342" t="str">
        <f t="shared" si="2"/>
        <v/>
      </c>
      <c r="N21" s="362" t="str">
        <f>IF(M21&lt;&gt;"",IF(EOMONTH(M21,0)&lt;=UnderEnd,READDATA!AL27,""),"")</f>
        <v/>
      </c>
      <c r="O21" s="362" t="str">
        <f>IF(M21&lt;&gt;"",IF(EOMONTH(M21,0)&lt;=UnderEnd,READDATA!AM27,""),"")</f>
        <v/>
      </c>
      <c r="P21" s="362" t="str">
        <f>IF(M21&lt;&gt;"",IF(EOMONTH(M21,0)&lt;=UnderEnd,READDATA!AN27,""),"")</f>
        <v/>
      </c>
      <c r="Q21" s="362" t="str">
        <f>IF(M21&lt;&gt;"",IF(EOMONTH(M21,0)&lt;=UnderEnd,READDATA!AO27,""),"")</f>
        <v/>
      </c>
      <c r="R21" s="340" t="str">
        <f>IF(M21&lt;&gt;"",IF(EOMONTH(M21,0)&lt;=UnderEnd,READDATA!AP27,""),"")</f>
        <v/>
      </c>
      <c r="U21" s="201" t="s">
        <v>177</v>
      </c>
      <c r="X21" s="258" t="s">
        <v>281</v>
      </c>
      <c r="Y21" s="258"/>
      <c r="AI21" s="214">
        <v>36546.611319444448</v>
      </c>
      <c r="AL21" s="210">
        <v>14</v>
      </c>
      <c r="AM21" s="210">
        <v>2</v>
      </c>
      <c r="AN21" s="210" t="s">
        <v>224</v>
      </c>
    </row>
    <row r="22" spans="2:40" ht="17.100000000000001" customHeight="1" thickBot="1">
      <c r="B22" s="236" t="s">
        <v>193</v>
      </c>
      <c r="C22" s="227"/>
      <c r="E22" s="203"/>
      <c r="F22" s="336" t="s">
        <v>197</v>
      </c>
      <c r="G22" s="337"/>
      <c r="H22" s="338">
        <f ca="1">READDATA!AJ25</f>
        <v>799489.58402415249</v>
      </c>
      <c r="I22" s="203"/>
      <c r="J22" s="350"/>
      <c r="K22" s="351"/>
      <c r="M22" s="342" t="str">
        <f t="shared" si="2"/>
        <v/>
      </c>
      <c r="N22" s="362" t="str">
        <f>IF(M22&lt;&gt;"",IF(EOMONTH(M22,0)&lt;=UnderEnd,READDATA!AL28,""),"")</f>
        <v/>
      </c>
      <c r="O22" s="362" t="str">
        <f>IF(M22&lt;&gt;"",IF(EOMONTH(M22,0)&lt;=UnderEnd,READDATA!AM28,""),"")</f>
        <v/>
      </c>
      <c r="P22" s="362" t="str">
        <f>IF(M22&lt;&gt;"",IF(EOMONTH(M22,0)&lt;=UnderEnd,READDATA!AN28,""),"")</f>
        <v/>
      </c>
      <c r="Q22" s="362" t="str">
        <f>IF(M22&lt;&gt;"",IF(EOMONTH(M22,0)&lt;=UnderEnd,READDATA!AO28,""),"")</f>
        <v/>
      </c>
      <c r="R22" s="340" t="str">
        <f>IF(M22&lt;&gt;"",IF(EOMONTH(M22,0)&lt;=UnderEnd,READDATA!AP28,""),"")</f>
        <v/>
      </c>
      <c r="X22" s="258">
        <v>1</v>
      </c>
      <c r="Y22" s="258">
        <f>IF(X22=1, 1,0)</f>
        <v>1</v>
      </c>
      <c r="AI22" s="214">
        <v>36549.606909722221</v>
      </c>
      <c r="AL22" s="210">
        <v>15</v>
      </c>
      <c r="AM22" s="210" t="s">
        <v>225</v>
      </c>
      <c r="AN22" s="210" t="s">
        <v>226</v>
      </c>
    </row>
    <row r="23" spans="2:40" ht="17.100000000000001" customHeight="1" thickBot="1">
      <c r="B23" s="237" t="s">
        <v>7</v>
      </c>
      <c r="C23" s="231"/>
      <c r="E23" s="203"/>
      <c r="F23" s="331"/>
      <c r="G23" s="332"/>
      <c r="H23" s="333"/>
      <c r="I23" s="248"/>
      <c r="M23" s="342" t="str">
        <f t="shared" si="2"/>
        <v/>
      </c>
      <c r="N23" s="362" t="str">
        <f>IF(M23&lt;&gt;"",IF(EOMONTH(M23,0)&lt;=UnderEnd,READDATA!AL29,""),"")</f>
        <v/>
      </c>
      <c r="O23" s="362" t="str">
        <f>IF(M23&lt;&gt;"",IF(EOMONTH(M23,0)&lt;=UnderEnd,READDATA!AM29,""),"")</f>
        <v/>
      </c>
      <c r="P23" s="362" t="str">
        <f>IF(M23&lt;&gt;"",IF(EOMONTH(M23,0)&lt;=UnderEnd,READDATA!AN29,""),"")</f>
        <v/>
      </c>
      <c r="Q23" s="362" t="str">
        <f>IF(M23&lt;&gt;"",IF(EOMONTH(M23,0)&lt;=UnderEnd,READDATA!AO29,""),"")</f>
        <v/>
      </c>
      <c r="R23" s="340" t="str">
        <f>IF(M23&lt;&gt;"",IF(EOMONTH(M23,0)&lt;=UnderEnd,READDATA!AP29,""),"")</f>
        <v/>
      </c>
      <c r="U23" s="201">
        <v>1</v>
      </c>
      <c r="V23" s="201">
        <v>10</v>
      </c>
      <c r="AA23" s="201">
        <v>1</v>
      </c>
      <c r="AB23" s="201">
        <v>7</v>
      </c>
      <c r="AC23" s="201">
        <v>7</v>
      </c>
      <c r="AI23" s="214">
        <v>36550.628437500003</v>
      </c>
      <c r="AL23" s="210">
        <v>16</v>
      </c>
      <c r="AM23" s="210" t="s">
        <v>227</v>
      </c>
      <c r="AN23" s="210" t="s">
        <v>228</v>
      </c>
    </row>
    <row r="24" spans="2:40" ht="17.100000000000001" customHeight="1" thickBot="1">
      <c r="D24" s="203"/>
      <c r="F24" s="334"/>
      <c r="G24" s="335"/>
      <c r="H24" s="333"/>
      <c r="I24" s="248"/>
      <c r="M24" s="342" t="str">
        <f t="shared" si="2"/>
        <v/>
      </c>
      <c r="N24" s="362" t="str">
        <f>IF(M24&lt;&gt;"",IF(EOMONTH(M24,0)&lt;=UnderEnd,READDATA!AL30,""),"")</f>
        <v/>
      </c>
      <c r="O24" s="362" t="str">
        <f>IF(M24&lt;&gt;"",IF(EOMONTH(M24,0)&lt;=UnderEnd,READDATA!AM30,""),"")</f>
        <v/>
      </c>
      <c r="P24" s="362" t="str">
        <f>IF(M24&lt;&gt;"",IF(EOMONTH(M24,0)&lt;=UnderEnd,READDATA!AN30,""),"")</f>
        <v/>
      </c>
      <c r="Q24" s="362" t="str">
        <f>IF(M24&lt;&gt;"",IF(EOMONTH(M24,0)&lt;=UnderEnd,READDATA!AO30,""),"")</f>
        <v/>
      </c>
      <c r="R24" s="340" t="str">
        <f>IF(M24&lt;&gt;"",IF(EOMONTH(M24,0)&lt;=UnderEnd,READDATA!AP30,""),"")</f>
        <v/>
      </c>
      <c r="U24" s="201">
        <v>2</v>
      </c>
      <c r="AA24" s="201">
        <v>2</v>
      </c>
      <c r="AI24" s="214">
        <v>36551.663136574076</v>
      </c>
      <c r="AL24" s="210">
        <v>17</v>
      </c>
      <c r="AM24" s="210">
        <v>3</v>
      </c>
      <c r="AN24" s="210" t="s">
        <v>229</v>
      </c>
    </row>
    <row r="25" spans="2:40" ht="17.100000000000001" customHeight="1">
      <c r="B25" s="206" t="s">
        <v>44</v>
      </c>
      <c r="C25" s="240">
        <v>36827</v>
      </c>
      <c r="D25" s="238"/>
      <c r="I25" s="248"/>
      <c r="M25" s="342" t="str">
        <f t="shared" si="2"/>
        <v/>
      </c>
      <c r="N25" s="362" t="str">
        <f>IF(M25&lt;&gt;"",IF(EOMONTH(M25,0)&lt;=UnderEnd,READDATA!AL31,""),"")</f>
        <v/>
      </c>
      <c r="O25" s="362" t="str">
        <f>IF(M25&lt;&gt;"",IF(EOMONTH(M25,0)&lt;=UnderEnd,READDATA!AM31,""),"")</f>
        <v/>
      </c>
      <c r="P25" s="362" t="str">
        <f>IF(M25&lt;&gt;"",IF(EOMONTH(M25,0)&lt;=UnderEnd,READDATA!AN31,""),"")</f>
        <v/>
      </c>
      <c r="Q25" s="362" t="str">
        <f>IF(M25&lt;&gt;"",IF(EOMONTH(M25,0)&lt;=UnderEnd,READDATA!AO31,""),"")</f>
        <v/>
      </c>
      <c r="R25" s="340" t="str">
        <f>IF(M25&lt;&gt;"",IF(EOMONTH(M25,0)&lt;=UnderEnd,READDATA!AP31,""),"")</f>
        <v/>
      </c>
      <c r="U25" s="201">
        <v>3</v>
      </c>
      <c r="X25" s="244" t="s">
        <v>4</v>
      </c>
      <c r="Y25" s="201">
        <v>3</v>
      </c>
      <c r="Z25" s="201">
        <v>3</v>
      </c>
      <c r="AA25" s="201">
        <v>3</v>
      </c>
      <c r="AI25" s="214">
        <v>36552.668055555558</v>
      </c>
      <c r="AL25" s="210">
        <v>18</v>
      </c>
      <c r="AM25" s="210" t="s">
        <v>230</v>
      </c>
      <c r="AN25" s="210" t="s">
        <v>277</v>
      </c>
    </row>
    <row r="26" spans="2:40" ht="17.100000000000001" customHeight="1">
      <c r="B26" s="211" t="s">
        <v>47</v>
      </c>
      <c r="C26" s="242">
        <v>36827</v>
      </c>
      <c r="I26" s="248"/>
      <c r="M26" s="342" t="str">
        <f t="shared" si="2"/>
        <v/>
      </c>
      <c r="N26" s="362" t="str">
        <f>IF(M26&lt;&gt;"",IF(EOMONTH(M26,0)&lt;=UnderEnd,READDATA!AL32,""),"")</f>
        <v/>
      </c>
      <c r="O26" s="362" t="str">
        <f>IF(M26&lt;&gt;"",IF(EOMONTH(M26,0)&lt;=UnderEnd,READDATA!AM32,""),"")</f>
        <v/>
      </c>
      <c r="P26" s="362" t="str">
        <f>IF(M26&lt;&gt;"",IF(EOMONTH(M26,0)&lt;=UnderEnd,READDATA!AN32,""),"")</f>
        <v/>
      </c>
      <c r="Q26" s="362" t="str">
        <f>IF(M26&lt;&gt;"",IF(EOMONTH(M26,0)&lt;=UnderEnd,READDATA!AO32,""),"")</f>
        <v/>
      </c>
      <c r="R26" s="340" t="str">
        <f>IF(M26&lt;&gt;"",IF(EOMONTH(M26,0)&lt;=UnderEnd,READDATA!AP32,""),"")</f>
        <v/>
      </c>
      <c r="U26" s="201">
        <v>4</v>
      </c>
      <c r="X26" s="244" t="s">
        <v>3</v>
      </c>
      <c r="AA26" s="201">
        <v>4</v>
      </c>
      <c r="AI26" s="214">
        <v>36553.646678240744</v>
      </c>
      <c r="AL26" s="210">
        <v>19</v>
      </c>
      <c r="AM26" s="210" t="s">
        <v>231</v>
      </c>
      <c r="AN26" s="210" t="s">
        <v>232</v>
      </c>
    </row>
    <row r="27" spans="2:40" ht="17.100000000000001" customHeight="1" thickBot="1">
      <c r="B27" s="223" t="s">
        <v>48</v>
      </c>
      <c r="C27" s="243">
        <v>36827</v>
      </c>
      <c r="E27" s="203"/>
      <c r="F27" s="247"/>
      <c r="G27" s="245"/>
      <c r="H27" s="246"/>
      <c r="I27" s="248"/>
      <c r="M27" s="342" t="str">
        <f t="shared" si="2"/>
        <v/>
      </c>
      <c r="N27" s="362" t="str">
        <f>IF(M27&lt;&gt;"",IF(EOMONTH(M27,0)&lt;=UnderEnd,READDATA!AL33,""),"")</f>
        <v/>
      </c>
      <c r="O27" s="362" t="str">
        <f>IF(M27&lt;&gt;"",IF(EOMONTH(M27,0)&lt;=UnderEnd,READDATA!AM33,""),"")</f>
        <v/>
      </c>
      <c r="P27" s="362" t="str">
        <f>IF(M27&lt;&gt;"",IF(EOMONTH(M27,0)&lt;=UnderEnd,READDATA!AN33,""),"")</f>
        <v/>
      </c>
      <c r="Q27" s="362" t="str">
        <f>IF(M27&lt;&gt;"",IF(EOMONTH(M27,0)&lt;=UnderEnd,READDATA!AO33,""),"")</f>
        <v/>
      </c>
      <c r="R27" s="340" t="str">
        <f>IF(M27&lt;&gt;"",IF(EOMONTH(M27,0)&lt;=UnderEnd,READDATA!AP33,""),"")</f>
        <v/>
      </c>
      <c r="U27" s="201">
        <v>5</v>
      </c>
      <c r="X27" s="244" t="s">
        <v>36</v>
      </c>
      <c r="AA27" s="201">
        <v>5</v>
      </c>
      <c r="AI27" s="214">
        <v>36556.645937499998</v>
      </c>
      <c r="AL27" s="210">
        <v>20</v>
      </c>
      <c r="AM27" s="210">
        <v>4</v>
      </c>
      <c r="AN27" s="210" t="s">
        <v>233</v>
      </c>
    </row>
    <row r="28" spans="2:40" ht="17.100000000000001" customHeight="1">
      <c r="H28" s="313"/>
      <c r="I28" s="304"/>
      <c r="M28" s="342" t="str">
        <f t="shared" si="2"/>
        <v/>
      </c>
      <c r="N28" s="362" t="str">
        <f>IF(M28&lt;&gt;"",IF(EOMONTH(M28,0)&lt;=UnderEnd,READDATA!AL34,""),"")</f>
        <v/>
      </c>
      <c r="O28" s="362" t="str">
        <f>IF(M28&lt;&gt;"",IF(EOMONTH(M28,0)&lt;=UnderEnd,READDATA!AM34,""),"")</f>
        <v/>
      </c>
      <c r="P28" s="362" t="str">
        <f>IF(M28&lt;&gt;"",IF(EOMONTH(M28,0)&lt;=UnderEnd,READDATA!AN34,""),"")</f>
        <v/>
      </c>
      <c r="Q28" s="362" t="str">
        <f>IF(M28&lt;&gt;"",IF(EOMONTH(M28,0)&lt;=UnderEnd,READDATA!AO34,""),"")</f>
        <v/>
      </c>
      <c r="R28" s="340" t="str">
        <f>IF(M28&lt;&gt;"",IF(EOMONTH(M28,0)&lt;=UnderEnd,READDATA!AP34,""),"")</f>
        <v/>
      </c>
      <c r="S28" s="250"/>
      <c r="U28" s="201">
        <v>6</v>
      </c>
      <c r="AA28" s="201">
        <v>6</v>
      </c>
      <c r="AI28" s="214">
        <v>36557.701226851852</v>
      </c>
      <c r="AL28" s="210">
        <v>21</v>
      </c>
      <c r="AM28" s="210" t="s">
        <v>234</v>
      </c>
      <c r="AN28" s="210" t="s">
        <v>235</v>
      </c>
    </row>
    <row r="29" spans="2:40" ht="17.100000000000001" customHeight="1">
      <c r="I29" s="304"/>
      <c r="M29" s="342" t="str">
        <f t="shared" si="2"/>
        <v/>
      </c>
      <c r="N29" s="362" t="str">
        <f>IF(M29&lt;&gt;"",IF(EOMONTH(M29,0)&lt;=UnderEnd,READDATA!AL35,""),"")</f>
        <v/>
      </c>
      <c r="O29" s="362" t="str">
        <f>IF(M29&lt;&gt;"",IF(EOMONTH(M29,0)&lt;=UnderEnd,READDATA!AM35,""),"")</f>
        <v/>
      </c>
      <c r="P29" s="362" t="str">
        <f>IF(M29&lt;&gt;"",IF(EOMONTH(M29,0)&lt;=UnderEnd,READDATA!AN35,""),"")</f>
        <v/>
      </c>
      <c r="Q29" s="362" t="str">
        <f>IF(M29&lt;&gt;"",IF(EOMONTH(M29,0)&lt;=UnderEnd,READDATA!AO35,""),"")</f>
        <v/>
      </c>
      <c r="R29" s="340" t="str">
        <f>IF(M29&lt;&gt;"",IF(EOMONTH(M29,0)&lt;=UnderEnd,READDATA!AP35,""),"")</f>
        <v/>
      </c>
      <c r="S29" s="250"/>
      <c r="U29" s="201">
        <v>7</v>
      </c>
      <c r="AA29" s="201">
        <v>7</v>
      </c>
      <c r="AI29" s="214">
        <v>36558.657511574071</v>
      </c>
      <c r="AL29" s="210">
        <v>22</v>
      </c>
      <c r="AM29" s="210" t="s">
        <v>236</v>
      </c>
      <c r="AN29" s="210" t="s">
        <v>237</v>
      </c>
    </row>
    <row r="30" spans="2:40" ht="17.100000000000001" customHeight="1">
      <c r="F30" s="204"/>
      <c r="G30" s="228"/>
      <c r="H30" s="251"/>
      <c r="I30" s="304"/>
      <c r="M30" s="342" t="str">
        <f t="shared" si="2"/>
        <v/>
      </c>
      <c r="N30" s="362" t="str">
        <f>IF(M30&lt;&gt;"",IF(EOMONTH(M30,0)&lt;=UnderEnd,READDATA!AL36,""),"")</f>
        <v/>
      </c>
      <c r="O30" s="362" t="str">
        <f>IF(M30&lt;&gt;"",IF(EOMONTH(M30,0)&lt;=UnderEnd,READDATA!AM36,""),"")</f>
        <v/>
      </c>
      <c r="P30" s="362" t="str">
        <f>IF(M30&lt;&gt;"",IF(EOMONTH(M30,0)&lt;=UnderEnd,READDATA!AN36,""),"")</f>
        <v/>
      </c>
      <c r="Q30" s="362" t="str">
        <f>IF(M30&lt;&gt;"",IF(EOMONTH(M30,0)&lt;=UnderEnd,READDATA!AO36,""),"")</f>
        <v/>
      </c>
      <c r="R30" s="340" t="str">
        <f>IF(M30&lt;&gt;"",IF(EOMONTH(M30,0)&lt;=UnderEnd,READDATA!AP36,""),"")</f>
        <v/>
      </c>
      <c r="S30" s="250"/>
      <c r="U30" s="201">
        <v>8</v>
      </c>
      <c r="AA30" s="201">
        <v>8</v>
      </c>
      <c r="AI30" s="214">
        <v>36559.700567129628</v>
      </c>
      <c r="AL30" s="210">
        <v>23</v>
      </c>
      <c r="AM30" s="210" t="s">
        <v>238</v>
      </c>
      <c r="AN30" s="210" t="s">
        <v>239</v>
      </c>
    </row>
    <row r="31" spans="2:40" ht="17.100000000000001" customHeight="1">
      <c r="H31" s="251"/>
      <c r="I31" s="248"/>
      <c r="M31" s="342" t="str">
        <f t="shared" si="2"/>
        <v/>
      </c>
      <c r="N31" s="362" t="str">
        <f>IF(M31&lt;&gt;"",IF(EOMONTH(M31,0)&lt;=UnderEnd,READDATA!AL37,""),"")</f>
        <v/>
      </c>
      <c r="O31" s="362" t="str">
        <f>IF(M31&lt;&gt;"",IF(EOMONTH(M31,0)&lt;=UnderEnd,READDATA!AM37,""),"")</f>
        <v/>
      </c>
      <c r="P31" s="362" t="str">
        <f>IF(M31&lt;&gt;"",IF(EOMONTH(M31,0)&lt;=UnderEnd,READDATA!AN37,""),"")</f>
        <v/>
      </c>
      <c r="Q31" s="362" t="str">
        <f>IF(M31&lt;&gt;"",IF(EOMONTH(M31,0)&lt;=UnderEnd,READDATA!AO37,""),"")</f>
        <v/>
      </c>
      <c r="R31" s="340" t="str">
        <f>IF(M31&lt;&gt;"",IF(EOMONTH(M31,0)&lt;=UnderEnd,READDATA!AP37,""),"")</f>
        <v/>
      </c>
      <c r="U31" s="201">
        <v>9</v>
      </c>
      <c r="AA31" s="201">
        <v>9</v>
      </c>
      <c r="AI31" s="214">
        <v>36566.267800925925</v>
      </c>
      <c r="AL31" s="210">
        <v>24</v>
      </c>
      <c r="AM31" s="210">
        <v>5</v>
      </c>
      <c r="AN31" s="210" t="s">
        <v>240</v>
      </c>
    </row>
    <row r="32" spans="2:40" ht="17.100000000000001" customHeight="1">
      <c r="F32" s="234"/>
      <c r="G32" s="230"/>
      <c r="H32" s="230"/>
      <c r="I32" s="304"/>
      <c r="M32" s="342" t="str">
        <f t="shared" si="2"/>
        <v/>
      </c>
      <c r="N32" s="362" t="str">
        <f>IF(M32&lt;&gt;"",IF(EOMONTH(M32,0)&lt;=UnderEnd,READDATA!AL38,""),"")</f>
        <v/>
      </c>
      <c r="O32" s="362" t="str">
        <f>IF(M32&lt;&gt;"",IF(EOMONTH(M32,0)&lt;=UnderEnd,READDATA!AM38,""),"")</f>
        <v/>
      </c>
      <c r="P32" s="362" t="str">
        <f>IF(M32&lt;&gt;"",IF(EOMONTH(M32,0)&lt;=UnderEnd,READDATA!AN38,""),"")</f>
        <v/>
      </c>
      <c r="Q32" s="362" t="str">
        <f>IF(M32&lt;&gt;"",IF(EOMONTH(M32,0)&lt;=UnderEnd,READDATA!AO38,""),"")</f>
        <v/>
      </c>
      <c r="R32" s="340" t="str">
        <f>IF(M32&lt;&gt;"",IF(EOMONTH(M32,0)&lt;=UnderEnd,READDATA!AP38,""),"")</f>
        <v/>
      </c>
      <c r="S32" s="249"/>
      <c r="U32" s="201">
        <v>10</v>
      </c>
      <c r="AA32" s="201">
        <v>10</v>
      </c>
      <c r="AI32" s="214">
        <v>36563.599351851852</v>
      </c>
      <c r="AL32" s="210">
        <v>25</v>
      </c>
      <c r="AM32" s="210" t="s">
        <v>241</v>
      </c>
      <c r="AN32" s="210" t="s">
        <v>242</v>
      </c>
    </row>
    <row r="33" spans="6:40" ht="17.100000000000001" customHeight="1">
      <c r="F33" s="252"/>
      <c r="G33" s="253"/>
      <c r="H33" s="254"/>
      <c r="I33" s="307"/>
      <c r="M33" s="342" t="str">
        <f t="shared" si="2"/>
        <v/>
      </c>
      <c r="N33" s="362" t="str">
        <f>IF(M33&lt;&gt;"",IF(EOMONTH(M33,0)&lt;=UnderEnd,READDATA!AL39,""),"")</f>
        <v/>
      </c>
      <c r="O33" s="362" t="str">
        <f>IF(M33&lt;&gt;"",IF(EOMONTH(M33,0)&lt;=UnderEnd,READDATA!AM39,""),"")</f>
        <v/>
      </c>
      <c r="P33" s="362" t="str">
        <f>IF(M33&lt;&gt;"",IF(EOMONTH(M33,0)&lt;=UnderEnd,READDATA!AN39,""),"")</f>
        <v/>
      </c>
      <c r="Q33" s="362" t="str">
        <f>IF(M33&lt;&gt;"",IF(EOMONTH(M33,0)&lt;=UnderEnd,READDATA!AO39,""),"")</f>
        <v/>
      </c>
      <c r="R33" s="340" t="str">
        <f>IF(M33&lt;&gt;"",IF(EOMONTH(M33,0)&lt;=UnderEnd,READDATA!AP39,""),"")</f>
        <v/>
      </c>
      <c r="U33" s="201">
        <v>11</v>
      </c>
      <c r="AA33" s="201">
        <v>11</v>
      </c>
      <c r="AI33" s="214">
        <v>36564.603229166663</v>
      </c>
      <c r="AL33" s="210">
        <v>26</v>
      </c>
      <c r="AM33" s="210">
        <v>6</v>
      </c>
      <c r="AN33" s="210" t="s">
        <v>243</v>
      </c>
    </row>
    <row r="34" spans="6:40" ht="17.100000000000001" customHeight="1">
      <c r="F34" s="252"/>
      <c r="G34" s="253"/>
      <c r="H34" s="254"/>
      <c r="I34" s="305"/>
      <c r="M34" s="342" t="str">
        <f t="shared" si="2"/>
        <v/>
      </c>
      <c r="N34" s="362" t="str">
        <f>IF(M34&lt;&gt;"",IF(EOMONTH(M34,0)&lt;=UnderEnd,READDATA!AL40,""),"")</f>
        <v/>
      </c>
      <c r="O34" s="362" t="str">
        <f>IF(M34&lt;&gt;"",IF(EOMONTH(M34,0)&lt;=UnderEnd,READDATA!AM40,""),"")</f>
        <v/>
      </c>
      <c r="P34" s="362" t="str">
        <f>IF(M34&lt;&gt;"",IF(EOMONTH(M34,0)&lt;=UnderEnd,READDATA!AN40,""),"")</f>
        <v/>
      </c>
      <c r="Q34" s="362" t="str">
        <f>IF(M34&lt;&gt;"",IF(EOMONTH(M34,0)&lt;=UnderEnd,READDATA!AO40,""),"")</f>
        <v/>
      </c>
      <c r="R34" s="340" t="str">
        <f>IF(M34&lt;&gt;"",IF(EOMONTH(M34,0)&lt;=UnderEnd,READDATA!AP40,""),"")</f>
        <v/>
      </c>
      <c r="S34" s="255"/>
      <c r="U34" s="201">
        <v>12</v>
      </c>
      <c r="AA34" s="201">
        <v>12</v>
      </c>
      <c r="AI34" s="214">
        <v>36565.617974537039</v>
      </c>
      <c r="AL34" s="210">
        <v>27</v>
      </c>
      <c r="AM34" s="210">
        <v>7</v>
      </c>
      <c r="AN34" s="210" t="s">
        <v>244</v>
      </c>
    </row>
    <row r="35" spans="6:40" ht="17.100000000000001" customHeight="1">
      <c r="F35" s="252"/>
      <c r="G35" s="253"/>
      <c r="H35" s="254"/>
      <c r="I35" s="305"/>
      <c r="M35" s="342" t="str">
        <f t="shared" si="2"/>
        <v/>
      </c>
      <c r="N35" s="362" t="str">
        <f>IF(M35&lt;&gt;"",IF(EOMONTH(M35,0)&lt;=UnderEnd,READDATA!AL41,""),"")</f>
        <v/>
      </c>
      <c r="O35" s="362" t="str">
        <f>IF(M35&lt;&gt;"",IF(EOMONTH(M35,0)&lt;=UnderEnd,READDATA!AM41,""),"")</f>
        <v/>
      </c>
      <c r="P35" s="362" t="str">
        <f>IF(M35&lt;&gt;"",IF(EOMONTH(M35,0)&lt;=UnderEnd,READDATA!AN41,""),"")</f>
        <v/>
      </c>
      <c r="Q35" s="362" t="str">
        <f>IF(M35&lt;&gt;"",IF(EOMONTH(M35,0)&lt;=UnderEnd,READDATA!AO41,""),"")</f>
        <v/>
      </c>
      <c r="R35" s="340" t="str">
        <f>IF(M35&lt;&gt;"",IF(EOMONTH(M35,0)&lt;=UnderEnd,READDATA!AP41,""),"")</f>
        <v/>
      </c>
      <c r="S35" s="255"/>
      <c r="U35" s="201">
        <v>13</v>
      </c>
      <c r="AI35" s="214">
        <v>36565.748055555552</v>
      </c>
      <c r="AL35" s="210">
        <v>28</v>
      </c>
      <c r="AM35" s="210" t="s">
        <v>245</v>
      </c>
      <c r="AN35" s="210" t="s">
        <v>246</v>
      </c>
    </row>
    <row r="36" spans="6:40" ht="17.100000000000001" customHeight="1">
      <c r="F36" s="252"/>
      <c r="G36" s="253"/>
      <c r="H36" s="254"/>
      <c r="I36" s="305"/>
      <c r="M36" s="342" t="str">
        <f t="shared" si="2"/>
        <v/>
      </c>
      <c r="N36" s="362" t="str">
        <f>IF(M36&lt;&gt;"",IF(EOMONTH(M36,0)&lt;=UnderEnd,READDATA!AL42,""),"")</f>
        <v/>
      </c>
      <c r="O36" s="362" t="str">
        <f>IF(M36&lt;&gt;"",IF(EOMONTH(M36,0)&lt;=UnderEnd,READDATA!AM42,""),"")</f>
        <v/>
      </c>
      <c r="P36" s="362" t="str">
        <f>IF(M36&lt;&gt;"",IF(EOMONTH(M36,0)&lt;=UnderEnd,READDATA!AN42,""),"")</f>
        <v/>
      </c>
      <c r="Q36" s="362" t="str">
        <f>IF(M36&lt;&gt;"",IF(EOMONTH(M36,0)&lt;=UnderEnd,READDATA!AO42,""),"")</f>
        <v/>
      </c>
      <c r="R36" s="340" t="str">
        <f>IF(M36&lt;&gt;"",IF(EOMONTH(M36,0)&lt;=UnderEnd,READDATA!AP42,""),"")</f>
        <v/>
      </c>
      <c r="S36" s="255"/>
      <c r="U36" s="201">
        <v>1</v>
      </c>
      <c r="V36" s="201">
        <v>1</v>
      </c>
      <c r="W36" s="201">
        <f>IF(V36&lt;=4, V36, IF(V36=5, 6, IF(V36=6, 12)))</f>
        <v>1</v>
      </c>
      <c r="AA36" s="201">
        <v>1</v>
      </c>
      <c r="AB36" s="201">
        <v>1</v>
      </c>
      <c r="AC36" s="201">
        <f>IF(AB36&lt;=4, AB36, IF(AB36=5, 6, IF(AB36=6, 12)))</f>
        <v>1</v>
      </c>
      <c r="AD36" s="201">
        <v>1</v>
      </c>
      <c r="AE36" s="201">
        <f>IF(AD36&lt;=4, AD36, IF(AD36=5, 6, IF(AD36=6, 12)))</f>
        <v>1</v>
      </c>
      <c r="AI36" s="214">
        <v>36566.644270833334</v>
      </c>
      <c r="AL36" s="210">
        <v>29</v>
      </c>
      <c r="AM36" s="210">
        <v>8</v>
      </c>
      <c r="AN36" s="210" t="s">
        <v>247</v>
      </c>
    </row>
    <row r="37" spans="6:40" ht="17.100000000000001" customHeight="1">
      <c r="F37" s="252"/>
      <c r="G37" s="253"/>
      <c r="H37" s="254"/>
      <c r="I37" s="305"/>
      <c r="M37" s="343" t="str">
        <f t="shared" si="2"/>
        <v/>
      </c>
      <c r="N37" s="362" t="str">
        <f>IF(M37&lt;&gt;"",IF(EOMONTH(M37,0)&lt;=UnderEnd,READDATA!AL43,""),"")</f>
        <v/>
      </c>
      <c r="O37" s="362" t="str">
        <f>IF(M37&lt;&gt;"",IF(EOMONTH(M37,0)&lt;=UnderEnd,READDATA!AM43,""),"")</f>
        <v/>
      </c>
      <c r="P37" s="362" t="str">
        <f>IF(M37&lt;&gt;"",IF(EOMONTH(M37,0)&lt;=UnderEnd,READDATA!AN43,""),"")</f>
        <v/>
      </c>
      <c r="Q37" s="362" t="str">
        <f>IF(M37&lt;&gt;"",IF(EOMONTH(M37,0)&lt;=UnderEnd,READDATA!AO43,""),"")</f>
        <v/>
      </c>
      <c r="R37" s="340" t="str">
        <f>IF(M37&lt;&gt;"",IF(EOMONTH(M37,0)&lt;=UnderEnd,READDATA!AP43,""),"")</f>
        <v/>
      </c>
      <c r="S37" s="255"/>
      <c r="U37" s="201">
        <v>2</v>
      </c>
      <c r="AA37" s="201">
        <v>2</v>
      </c>
      <c r="AI37" s="214">
        <v>36567.648321759261</v>
      </c>
      <c r="AL37" s="210">
        <v>30</v>
      </c>
      <c r="AM37" s="210">
        <v>9</v>
      </c>
      <c r="AN37" s="210" t="s">
        <v>248</v>
      </c>
    </row>
    <row r="38" spans="6:40" ht="17.100000000000001" customHeight="1">
      <c r="F38" s="252"/>
      <c r="G38" s="253"/>
      <c r="H38" s="254"/>
      <c r="I38" s="305"/>
      <c r="M38" s="343" t="str">
        <f t="shared" si="2"/>
        <v/>
      </c>
      <c r="N38" s="362" t="str">
        <f>IF(M38&lt;&gt;"",IF(EOMONTH(M38,0)&lt;=UnderEnd,READDATA!AL44,""),"")</f>
        <v/>
      </c>
      <c r="O38" s="362" t="str">
        <f>IF(M38&lt;&gt;"",IF(EOMONTH(M38,0)&lt;=UnderEnd,READDATA!AM44,""),"")</f>
        <v/>
      </c>
      <c r="P38" s="362" t="str">
        <f>IF(M38&lt;&gt;"",IF(EOMONTH(M38,0)&lt;=UnderEnd,READDATA!AN44,""),"")</f>
        <v/>
      </c>
      <c r="Q38" s="362" t="str">
        <f>IF(M38&lt;&gt;"",IF(EOMONTH(M38,0)&lt;=UnderEnd,READDATA!AO44,""),"")</f>
        <v/>
      </c>
      <c r="R38" s="340" t="str">
        <f>IF(M38&lt;&gt;"",IF(EOMONTH(M38,0)&lt;=UnderEnd,READDATA!AP44,""),"")</f>
        <v/>
      </c>
      <c r="S38" s="255"/>
      <c r="U38" s="201">
        <v>3</v>
      </c>
      <c r="AA38" s="201">
        <v>3</v>
      </c>
      <c r="AI38" s="214">
        <v>36570.605752314812</v>
      </c>
      <c r="AL38" s="210">
        <v>31</v>
      </c>
      <c r="AM38" s="210">
        <v>10</v>
      </c>
      <c r="AN38" s="210" t="s">
        <v>249</v>
      </c>
    </row>
    <row r="39" spans="6:40" ht="17.100000000000001" customHeight="1">
      <c r="F39" s="252"/>
      <c r="G39" s="253"/>
      <c r="H39" s="254"/>
      <c r="I39" s="305"/>
      <c r="M39" s="343" t="str">
        <f t="shared" si="2"/>
        <v/>
      </c>
      <c r="N39" s="362" t="str">
        <f>IF(M39&lt;&gt;"",IF(EOMONTH(M39,0)&lt;=UnderEnd,READDATA!AL45,""),"")</f>
        <v/>
      </c>
      <c r="O39" s="362" t="str">
        <f>IF(M39&lt;&gt;"",IF(EOMONTH(M39,0)&lt;=UnderEnd,READDATA!AM45,""),"")</f>
        <v/>
      </c>
      <c r="P39" s="362" t="str">
        <f>IF(M39&lt;&gt;"",IF(EOMONTH(M39,0)&lt;=UnderEnd,READDATA!AN45,""),"")</f>
        <v/>
      </c>
      <c r="Q39" s="362" t="str">
        <f>IF(M39&lt;&gt;"",IF(EOMONTH(M39,0)&lt;=UnderEnd,READDATA!AO45,""),"")</f>
        <v/>
      </c>
      <c r="R39" s="340" t="str">
        <f>IF(M39&lt;&gt;"",IF(EOMONTH(M39,0)&lt;=UnderEnd,READDATA!AP45,""),"")</f>
        <v/>
      </c>
      <c r="S39" s="255"/>
      <c r="U39" s="201">
        <v>4</v>
      </c>
      <c r="AA39" s="201">
        <v>4</v>
      </c>
      <c r="AI39" s="214">
        <v>36571.627604166664</v>
      </c>
      <c r="AL39" s="210">
        <v>32</v>
      </c>
      <c r="AM39" s="210">
        <v>11</v>
      </c>
      <c r="AN39" s="210" t="s">
        <v>250</v>
      </c>
    </row>
    <row r="40" spans="6:40" ht="17.100000000000001" customHeight="1">
      <c r="F40" s="252"/>
      <c r="G40" s="253"/>
      <c r="H40" s="254"/>
      <c r="I40" s="305"/>
      <c r="M40" s="343" t="str">
        <f t="shared" si="2"/>
        <v/>
      </c>
      <c r="N40" s="362" t="str">
        <f>IF(M40&lt;&gt;"",IF(EOMONTH(M40,0)&lt;=UnderEnd,READDATA!AL46,""),"")</f>
        <v/>
      </c>
      <c r="O40" s="362" t="str">
        <f>IF(M40&lt;&gt;"",IF(EOMONTH(M40,0)&lt;=UnderEnd,READDATA!AM46,""),"")</f>
        <v/>
      </c>
      <c r="P40" s="362" t="str">
        <f>IF(M40&lt;&gt;"",IF(EOMONTH(M40,0)&lt;=UnderEnd,READDATA!AN46,""),"")</f>
        <v/>
      </c>
      <c r="Q40" s="362" t="str">
        <f>IF(M40&lt;&gt;"",IF(EOMONTH(M40,0)&lt;=UnderEnd,READDATA!AO46,""),"")</f>
        <v/>
      </c>
      <c r="R40" s="340" t="str">
        <f>IF(M40&lt;&gt;"",IF(EOMONTH(M40,0)&lt;=UnderEnd,READDATA!AP46,""),"")</f>
        <v/>
      </c>
      <c r="S40" s="255"/>
      <c r="U40" s="201">
        <v>6</v>
      </c>
      <c r="AA40" s="201">
        <v>6</v>
      </c>
      <c r="AI40" s="214">
        <v>36572.727129629631</v>
      </c>
      <c r="AL40" s="210">
        <v>33</v>
      </c>
      <c r="AM40" s="210">
        <v>12</v>
      </c>
      <c r="AN40" s="210" t="s">
        <v>251</v>
      </c>
    </row>
    <row r="41" spans="6:40" ht="17.100000000000001" customHeight="1">
      <c r="F41" s="252"/>
      <c r="G41" s="253"/>
      <c r="H41" s="254"/>
      <c r="I41" s="305"/>
      <c r="M41" s="343" t="str">
        <f t="shared" si="2"/>
        <v/>
      </c>
      <c r="N41" s="362" t="str">
        <f>IF(M41&lt;&gt;"",IF(EOMONTH(M41,0)&lt;=UnderEnd,READDATA!AL47,""),"")</f>
        <v/>
      </c>
      <c r="O41" s="362" t="str">
        <f>IF(M41&lt;&gt;"",IF(EOMONTH(M41,0)&lt;=UnderEnd,READDATA!AM47,""),"")</f>
        <v/>
      </c>
      <c r="P41" s="362" t="str">
        <f>IF(M41&lt;&gt;"",IF(EOMONTH(M41,0)&lt;=UnderEnd,READDATA!AN47,""),"")</f>
        <v/>
      </c>
      <c r="Q41" s="362" t="str">
        <f>IF(M41&lt;&gt;"",IF(EOMONTH(M41,0)&lt;=UnderEnd,READDATA!AO47,""),"")</f>
        <v/>
      </c>
      <c r="R41" s="340" t="str">
        <f>IF(M41&lt;&gt;"",IF(EOMONTH(M41,0)&lt;=UnderEnd,READDATA!AP47,""),"")</f>
        <v/>
      </c>
      <c r="S41" s="255"/>
      <c r="U41" s="201">
        <v>12</v>
      </c>
      <c r="AA41" s="201">
        <v>12</v>
      </c>
      <c r="AI41" s="214">
        <v>36573.583761574075</v>
      </c>
      <c r="AL41" s="210">
        <v>34</v>
      </c>
      <c r="AM41" s="210"/>
      <c r="AN41" s="210" t="s">
        <v>252</v>
      </c>
    </row>
    <row r="42" spans="6:40" ht="17.100000000000001" customHeight="1">
      <c r="F42" s="252"/>
      <c r="G42" s="253"/>
      <c r="H42" s="254"/>
      <c r="I42" s="305"/>
      <c r="M42" s="343" t="str">
        <f t="shared" si="2"/>
        <v/>
      </c>
      <c r="N42" s="362" t="str">
        <f>IF(M42&lt;&gt;"",IF(EOMONTH(M42,0)&lt;=UnderEnd,READDATA!AL48,""),"")</f>
        <v/>
      </c>
      <c r="O42" s="362" t="str">
        <f>IF(M42&lt;&gt;"",IF(EOMONTH(M42,0)&lt;=UnderEnd,READDATA!AM48,""),"")</f>
        <v/>
      </c>
      <c r="P42" s="362" t="str">
        <f>IF(M42&lt;&gt;"",IF(EOMONTH(M42,0)&lt;=UnderEnd,READDATA!AN48,""),"")</f>
        <v/>
      </c>
      <c r="Q42" s="362" t="str">
        <f>IF(M42&lt;&gt;"",IF(EOMONTH(M42,0)&lt;=UnderEnd,READDATA!AO48,""),"")</f>
        <v/>
      </c>
      <c r="R42" s="340" t="str">
        <f>IF(M42&lt;&gt;"",IF(EOMONTH(M42,0)&lt;=UnderEnd,READDATA!AP48,""),"")</f>
        <v/>
      </c>
      <c r="S42" s="255"/>
      <c r="AI42" s="214">
        <v>36574.528506944444</v>
      </c>
      <c r="AL42" s="210">
        <v>35</v>
      </c>
      <c r="AM42" s="210"/>
      <c r="AN42" s="210" t="s">
        <v>252</v>
      </c>
    </row>
    <row r="43" spans="6:40" ht="17.100000000000001" customHeight="1">
      <c r="F43" s="252"/>
      <c r="G43" s="253"/>
      <c r="H43" s="254"/>
      <c r="I43" s="305"/>
      <c r="M43" s="343" t="str">
        <f t="shared" si="2"/>
        <v/>
      </c>
      <c r="N43" s="362" t="str">
        <f>IF(M43&lt;&gt;"",IF(EOMONTH(M43,0)&lt;=UnderEnd,READDATA!AL49,""),"")</f>
        <v/>
      </c>
      <c r="O43" s="362" t="str">
        <f>IF(M43&lt;&gt;"",IF(EOMONTH(M43,0)&lt;=UnderEnd,READDATA!AM49,""),"")</f>
        <v/>
      </c>
      <c r="P43" s="362" t="str">
        <f>IF(M43&lt;&gt;"",IF(EOMONTH(M43,0)&lt;=UnderEnd,READDATA!AN49,""),"")</f>
        <v/>
      </c>
      <c r="Q43" s="362" t="str">
        <f>IF(M43&lt;&gt;"",IF(EOMONTH(M43,0)&lt;=UnderEnd,READDATA!AO49,""),"")</f>
        <v/>
      </c>
      <c r="R43" s="340" t="str">
        <f>IF(M43&lt;&gt;"",IF(EOMONTH(M43,0)&lt;=UnderEnd,READDATA!AP49,""),"")</f>
        <v/>
      </c>
      <c r="S43" s="255"/>
      <c r="U43" s="201">
        <v>1</v>
      </c>
      <c r="V43" s="201">
        <v>4</v>
      </c>
      <c r="AI43" s="214">
        <v>36578.603993055556</v>
      </c>
      <c r="AL43" s="210">
        <v>36</v>
      </c>
      <c r="AM43" s="210"/>
      <c r="AN43" s="210" t="s">
        <v>252</v>
      </c>
    </row>
    <row r="44" spans="6:40" ht="17.100000000000001" customHeight="1">
      <c r="F44" s="252"/>
      <c r="G44" s="253"/>
      <c r="H44" s="254"/>
      <c r="I44" s="305"/>
      <c r="M44" s="343" t="str">
        <f t="shared" si="2"/>
        <v/>
      </c>
      <c r="N44" s="362" t="str">
        <f>IF(M44&lt;&gt;"",IF(EOMONTH(M44,0)&lt;=UnderEnd,READDATA!AL50,""),"")</f>
        <v/>
      </c>
      <c r="O44" s="362" t="str">
        <f>IF(M44&lt;&gt;"",IF(EOMONTH(M44,0)&lt;=UnderEnd,READDATA!AM50,""),"")</f>
        <v/>
      </c>
      <c r="P44" s="362" t="str">
        <f>IF(M44&lt;&gt;"",IF(EOMONTH(M44,0)&lt;=UnderEnd,READDATA!AN50,""),"")</f>
        <v/>
      </c>
      <c r="Q44" s="362" t="str">
        <f>IF(M44&lt;&gt;"",IF(EOMONTH(M44,0)&lt;=UnderEnd,READDATA!AO50,""),"")</f>
        <v/>
      </c>
      <c r="R44" s="340" t="str">
        <f>IF(M44&lt;&gt;"",IF(EOMONTH(M44,0)&lt;=UnderEnd,READDATA!AP50,""),"")</f>
        <v/>
      </c>
      <c r="S44" s="255"/>
      <c r="U44" s="201">
        <v>2</v>
      </c>
      <c r="AI44" s="214">
        <v>36579.635983796295</v>
      </c>
    </row>
    <row r="45" spans="6:40" ht="17.100000000000001" customHeight="1">
      <c r="F45" s="252"/>
      <c r="G45" s="253"/>
      <c r="H45" s="254"/>
      <c r="I45" s="305"/>
      <c r="M45" s="343" t="str">
        <f t="shared" si="2"/>
        <v/>
      </c>
      <c r="N45" s="362" t="str">
        <f>IF(M45&lt;&gt;"",IF(EOMONTH(M45,0)&lt;=UnderEnd,READDATA!AL51,""),"")</f>
        <v/>
      </c>
      <c r="O45" s="362" t="str">
        <f>IF(M45&lt;&gt;"",IF(EOMONTH(M45,0)&lt;=UnderEnd,READDATA!AM51,""),"")</f>
        <v/>
      </c>
      <c r="P45" s="362" t="str">
        <f>IF(M45&lt;&gt;"",IF(EOMONTH(M45,0)&lt;=UnderEnd,READDATA!AN51,""),"")</f>
        <v/>
      </c>
      <c r="Q45" s="362" t="str">
        <f>IF(M45&lt;&gt;"",IF(EOMONTH(M45,0)&lt;=UnderEnd,READDATA!AO51,""),"")</f>
        <v/>
      </c>
      <c r="R45" s="340" t="str">
        <f>IF(M45&lt;&gt;"",IF(EOMONTH(M45,0)&lt;=UnderEnd,READDATA!AP51,""),"")</f>
        <v/>
      </c>
      <c r="S45" s="255"/>
      <c r="U45" s="201">
        <v>3</v>
      </c>
      <c r="AI45" s="214">
        <v>36580.627222222225</v>
      </c>
    </row>
    <row r="46" spans="6:40" ht="17.100000000000001" customHeight="1">
      <c r="F46" s="252"/>
      <c r="G46" s="253"/>
      <c r="H46" s="254"/>
      <c r="I46" s="305"/>
      <c r="M46" s="343" t="str">
        <f t="shared" si="2"/>
        <v/>
      </c>
      <c r="N46" s="362" t="str">
        <f>IF(M46&lt;&gt;"",IF(EOMONTH(M46,0)&lt;=UnderEnd,READDATA!AL52,""),"")</f>
        <v/>
      </c>
      <c r="O46" s="362" t="str">
        <f>IF(M46&lt;&gt;"",IF(EOMONTH(M46,0)&lt;=UnderEnd,READDATA!AM52,""),"")</f>
        <v/>
      </c>
      <c r="P46" s="362" t="str">
        <f>IF(M46&lt;&gt;"",IF(EOMONTH(M46,0)&lt;=UnderEnd,READDATA!AN52,""),"")</f>
        <v/>
      </c>
      <c r="Q46" s="362" t="str">
        <f>IF(M46&lt;&gt;"",IF(EOMONTH(M46,0)&lt;=UnderEnd,READDATA!AO52,""),"")</f>
        <v/>
      </c>
      <c r="R46" s="340" t="str">
        <f>IF(M46&lt;&gt;"",IF(EOMONTH(M46,0)&lt;=UnderEnd,READDATA!AP52,""),"")</f>
        <v/>
      </c>
      <c r="S46" s="255"/>
      <c r="U46" s="201">
        <v>4</v>
      </c>
      <c r="AI46" s="214">
        <v>36581.569849537038</v>
      </c>
    </row>
    <row r="47" spans="6:40" ht="17.100000000000001" customHeight="1">
      <c r="F47" s="252"/>
      <c r="G47" s="253"/>
      <c r="H47" s="254"/>
      <c r="I47" s="305"/>
      <c r="M47" s="343" t="str">
        <f t="shared" si="2"/>
        <v/>
      </c>
      <c r="N47" s="362" t="str">
        <f>IF(M47&lt;&gt;"",IF(EOMONTH(M47,0)&lt;=UnderEnd,READDATA!AL53,""),"")</f>
        <v/>
      </c>
      <c r="O47" s="362" t="str">
        <f>IF(M47&lt;&gt;"",IF(EOMONTH(M47,0)&lt;=UnderEnd,READDATA!AM53,""),"")</f>
        <v/>
      </c>
      <c r="P47" s="362" t="str">
        <f>IF(M47&lt;&gt;"",IF(EOMONTH(M47,0)&lt;=UnderEnd,READDATA!AN53,""),"")</f>
        <v/>
      </c>
      <c r="Q47" s="362" t="str">
        <f>IF(M47&lt;&gt;"",IF(EOMONTH(M47,0)&lt;=UnderEnd,READDATA!AO53,""),"")</f>
        <v/>
      </c>
      <c r="R47" s="340" t="str">
        <f>IF(M47&lt;&gt;"",IF(EOMONTH(M47,0)&lt;=UnderEnd,READDATA!AP53,""),"")</f>
        <v/>
      </c>
      <c r="S47" s="255"/>
      <c r="U47" s="201">
        <v>5</v>
      </c>
    </row>
    <row r="48" spans="6:40" ht="17.100000000000001" customHeight="1">
      <c r="F48" s="252"/>
      <c r="G48" s="253"/>
      <c r="H48" s="254"/>
      <c r="I48" s="305"/>
      <c r="M48" s="343" t="str">
        <f t="shared" si="2"/>
        <v/>
      </c>
      <c r="N48" s="362" t="str">
        <f>IF(M48&lt;&gt;"",IF(EOMONTH(M48,0)&lt;=UnderEnd,READDATA!AL54,""),"")</f>
        <v/>
      </c>
      <c r="O48" s="362" t="str">
        <f>IF(M48&lt;&gt;"",IF(EOMONTH(M48,0)&lt;=UnderEnd,READDATA!AM54,""),"")</f>
        <v/>
      </c>
      <c r="P48" s="362" t="str">
        <f>IF(M48&lt;&gt;"",IF(EOMONTH(M48,0)&lt;=UnderEnd,READDATA!AN54,""),"")</f>
        <v/>
      </c>
      <c r="Q48" s="362" t="str">
        <f>IF(M48&lt;&gt;"",IF(EOMONTH(M48,0)&lt;=UnderEnd,READDATA!AO54,""),"")</f>
        <v/>
      </c>
      <c r="R48" s="340" t="str">
        <f>IF(M48&lt;&gt;"",IF(EOMONTH(M48,0)&lt;=UnderEnd,READDATA!AP54,""),"")</f>
        <v/>
      </c>
      <c r="S48" s="255"/>
      <c r="U48" s="201">
        <v>6</v>
      </c>
    </row>
    <row r="49" spans="6:23" ht="17.100000000000001" customHeight="1">
      <c r="F49" s="252"/>
      <c r="G49" s="253"/>
      <c r="H49" s="254"/>
      <c r="I49" s="305"/>
      <c r="M49" s="343" t="str">
        <f t="shared" si="2"/>
        <v/>
      </c>
      <c r="N49" s="362" t="str">
        <f>IF(M49&lt;&gt;"",IF(EOMONTH(M49,0)&lt;=UnderEnd,READDATA!AL55,""),"")</f>
        <v/>
      </c>
      <c r="O49" s="362" t="str">
        <f>IF(M49&lt;&gt;"",IF(EOMONTH(M49,0)&lt;=UnderEnd,READDATA!AM55,""),"")</f>
        <v/>
      </c>
      <c r="P49" s="362" t="str">
        <f>IF(M49&lt;&gt;"",IF(EOMONTH(M49,0)&lt;=UnderEnd,READDATA!AN55,""),"")</f>
        <v/>
      </c>
      <c r="Q49" s="362" t="str">
        <f>IF(M49&lt;&gt;"",IF(EOMONTH(M49,0)&lt;=UnderEnd,READDATA!AO55,""),"")</f>
        <v/>
      </c>
      <c r="R49" s="340" t="str">
        <f>IF(M49&lt;&gt;"",IF(EOMONTH(M49,0)&lt;=UnderEnd,READDATA!AP55,""),"")</f>
        <v/>
      </c>
      <c r="S49" s="255"/>
      <c r="U49" s="201">
        <v>7</v>
      </c>
    </row>
    <row r="50" spans="6:23" ht="17.100000000000001" customHeight="1">
      <c r="F50" s="252"/>
      <c r="G50" s="253"/>
      <c r="H50" s="254"/>
      <c r="I50" s="305"/>
      <c r="M50" s="343" t="str">
        <f t="shared" ref="M50:M81" si="3">IF(M49&lt;&gt;"",IF(EOMONTH(M49,0)+1&lt;=UnderEnd,EOMONTH(M49,0)+1,""),"")</f>
        <v/>
      </c>
      <c r="N50" s="362" t="str">
        <f>IF(M50&lt;&gt;"",IF(EOMONTH(M50,0)&lt;=UnderEnd,READDATA!AL56,""),"")</f>
        <v/>
      </c>
      <c r="O50" s="362" t="str">
        <f>IF(M50&lt;&gt;"",IF(EOMONTH(M50,0)&lt;=UnderEnd,READDATA!AM56,""),"")</f>
        <v/>
      </c>
      <c r="P50" s="362" t="str">
        <f>IF(M50&lt;&gt;"",IF(EOMONTH(M50,0)&lt;=UnderEnd,READDATA!AN56,""),"")</f>
        <v/>
      </c>
      <c r="Q50" s="362" t="str">
        <f>IF(M50&lt;&gt;"",IF(EOMONTH(M50,0)&lt;=UnderEnd,READDATA!AO56,""),"")</f>
        <v/>
      </c>
      <c r="R50" s="340" t="str">
        <f>IF(M50&lt;&gt;"",IF(EOMONTH(M50,0)&lt;=UnderEnd,READDATA!AP56,""),"")</f>
        <v/>
      </c>
      <c r="S50" s="255"/>
      <c r="U50" s="201">
        <v>8</v>
      </c>
    </row>
    <row r="51" spans="6:23" ht="17.100000000000001" customHeight="1">
      <c r="F51" s="252"/>
      <c r="G51" s="253"/>
      <c r="H51" s="254"/>
      <c r="I51" s="305"/>
      <c r="M51" s="343" t="str">
        <f t="shared" si="3"/>
        <v/>
      </c>
      <c r="N51" s="362" t="str">
        <f>IF(M51&lt;&gt;"",IF(EOMONTH(M51,0)&lt;=UnderEnd,READDATA!AL57,""),"")</f>
        <v/>
      </c>
      <c r="O51" s="362" t="str">
        <f>IF(M51&lt;&gt;"",IF(EOMONTH(M51,0)&lt;=UnderEnd,READDATA!AM57,""),"")</f>
        <v/>
      </c>
      <c r="P51" s="362" t="str">
        <f>IF(M51&lt;&gt;"",IF(EOMONTH(M51,0)&lt;=UnderEnd,READDATA!AN57,""),"")</f>
        <v/>
      </c>
      <c r="Q51" s="362" t="str">
        <f>IF(M51&lt;&gt;"",IF(EOMONTH(M51,0)&lt;=UnderEnd,READDATA!AO57,""),"")</f>
        <v/>
      </c>
      <c r="R51" s="340" t="str">
        <f>IF(M51&lt;&gt;"",IF(EOMONTH(M51,0)&lt;=UnderEnd,READDATA!AP57,""),"")</f>
        <v/>
      </c>
      <c r="S51" s="255"/>
      <c r="U51" s="201">
        <v>9</v>
      </c>
    </row>
    <row r="52" spans="6:23" ht="17.100000000000001" customHeight="1">
      <c r="F52" s="252"/>
      <c r="G52" s="253"/>
      <c r="H52" s="254"/>
      <c r="I52" s="305"/>
      <c r="M52" s="343" t="str">
        <f t="shared" si="3"/>
        <v/>
      </c>
      <c r="N52" s="362" t="str">
        <f>IF(M52&lt;&gt;"",IF(EOMONTH(M52,0)&lt;=UnderEnd,READDATA!AL58,""),"")</f>
        <v/>
      </c>
      <c r="O52" s="362" t="str">
        <f>IF(M52&lt;&gt;"",IF(EOMONTH(M52,0)&lt;=UnderEnd,READDATA!AM58,""),"")</f>
        <v/>
      </c>
      <c r="P52" s="362" t="str">
        <f>IF(M52&lt;&gt;"",IF(EOMONTH(M52,0)&lt;=UnderEnd,READDATA!AN58,""),"")</f>
        <v/>
      </c>
      <c r="Q52" s="362" t="str">
        <f>IF(M52&lt;&gt;"",IF(EOMONTH(M52,0)&lt;=UnderEnd,READDATA!AO58,""),"")</f>
        <v/>
      </c>
      <c r="R52" s="340" t="str">
        <f>IF(M52&lt;&gt;"",IF(EOMONTH(M52,0)&lt;=UnderEnd,READDATA!AP58,""),"")</f>
        <v/>
      </c>
      <c r="S52" s="255"/>
      <c r="U52" s="201">
        <v>10</v>
      </c>
    </row>
    <row r="53" spans="6:23" ht="17.100000000000001" customHeight="1">
      <c r="F53" s="252"/>
      <c r="G53" s="253"/>
      <c r="H53" s="254"/>
      <c r="I53" s="305"/>
      <c r="M53" s="343" t="str">
        <f t="shared" si="3"/>
        <v/>
      </c>
      <c r="N53" s="362" t="str">
        <f>IF(M53&lt;&gt;"",IF(EOMONTH(M53,0)&lt;=UnderEnd,READDATA!AL59,""),"")</f>
        <v/>
      </c>
      <c r="O53" s="362" t="str">
        <f>IF(M53&lt;&gt;"",IF(EOMONTH(M53,0)&lt;=UnderEnd,READDATA!AM59,""),"")</f>
        <v/>
      </c>
      <c r="P53" s="362" t="str">
        <f>IF(M53&lt;&gt;"",IF(EOMONTH(M53,0)&lt;=UnderEnd,READDATA!AN59,""),"")</f>
        <v/>
      </c>
      <c r="Q53" s="362" t="str">
        <f>IF(M53&lt;&gt;"",IF(EOMONTH(M53,0)&lt;=UnderEnd,READDATA!AO59,""),"")</f>
        <v/>
      </c>
      <c r="R53" s="340" t="str">
        <f>IF(M53&lt;&gt;"",IF(EOMONTH(M53,0)&lt;=UnderEnd,READDATA!AP59,""),"")</f>
        <v/>
      </c>
      <c r="S53" s="255"/>
      <c r="U53" s="201">
        <v>11</v>
      </c>
    </row>
    <row r="54" spans="6:23" ht="17.100000000000001" customHeight="1">
      <c r="F54" s="252"/>
      <c r="G54" s="253"/>
      <c r="H54" s="254"/>
      <c r="I54" s="305"/>
      <c r="M54" s="343" t="str">
        <f t="shared" si="3"/>
        <v/>
      </c>
      <c r="N54" s="362" t="str">
        <f>IF(M54&lt;&gt;"",IF(EOMONTH(M54,0)&lt;=UnderEnd,READDATA!AL60,""),"")</f>
        <v/>
      </c>
      <c r="O54" s="362" t="str">
        <f>IF(M54&lt;&gt;"",IF(EOMONTH(M54,0)&lt;=UnderEnd,READDATA!AM60,""),"")</f>
        <v/>
      </c>
      <c r="P54" s="362" t="str">
        <f>IF(M54&lt;&gt;"",IF(EOMONTH(M54,0)&lt;=UnderEnd,READDATA!AN60,""),"")</f>
        <v/>
      </c>
      <c r="Q54" s="362" t="str">
        <f>IF(M54&lt;&gt;"",IF(EOMONTH(M54,0)&lt;=UnderEnd,READDATA!AO60,""),"")</f>
        <v/>
      </c>
      <c r="R54" s="340" t="str">
        <f>IF(M54&lt;&gt;"",IF(EOMONTH(M54,0)&lt;=UnderEnd,READDATA!AP60,""),"")</f>
        <v/>
      </c>
      <c r="S54" s="255"/>
      <c r="U54" s="201">
        <v>12</v>
      </c>
    </row>
    <row r="55" spans="6:23" ht="17.100000000000001" customHeight="1">
      <c r="F55" s="252"/>
      <c r="G55" s="253"/>
      <c r="H55" s="254"/>
      <c r="I55" s="305"/>
      <c r="M55" s="343" t="str">
        <f t="shared" si="3"/>
        <v/>
      </c>
      <c r="N55" s="362" t="str">
        <f>IF(M55&lt;&gt;"",IF(EOMONTH(M55,0)&lt;=UnderEnd,READDATA!AL61,""),"")</f>
        <v/>
      </c>
      <c r="O55" s="362" t="str">
        <f>IF(M55&lt;&gt;"",IF(EOMONTH(M55,0)&lt;=UnderEnd,READDATA!AM61,""),"")</f>
        <v/>
      </c>
      <c r="P55" s="362" t="str">
        <f>IF(M55&lt;&gt;"",IF(EOMONTH(M55,0)&lt;=UnderEnd,READDATA!AN61,""),"")</f>
        <v/>
      </c>
      <c r="Q55" s="362" t="str">
        <f>IF(M55&lt;&gt;"",IF(EOMONTH(M55,0)&lt;=UnderEnd,READDATA!AO61,""),"")</f>
        <v/>
      </c>
      <c r="R55" s="340" t="str">
        <f>IF(M55&lt;&gt;"",IF(EOMONTH(M55,0)&lt;=UnderEnd,READDATA!AP61,""),"")</f>
        <v/>
      </c>
      <c r="S55" s="255"/>
    </row>
    <row r="56" spans="6:23" ht="17.100000000000001" customHeight="1">
      <c r="F56" s="252"/>
      <c r="G56" s="253"/>
      <c r="H56" s="254"/>
      <c r="I56" s="305"/>
      <c r="M56" s="343" t="str">
        <f t="shared" si="3"/>
        <v/>
      </c>
      <c r="N56" s="362" t="str">
        <f>IF(M56&lt;&gt;"",IF(EOMONTH(M56,0)&lt;=UnderEnd,READDATA!AL62,""),"")</f>
        <v/>
      </c>
      <c r="O56" s="362" t="str">
        <f>IF(M56&lt;&gt;"",IF(EOMONTH(M56,0)&lt;=UnderEnd,READDATA!AM62,""),"")</f>
        <v/>
      </c>
      <c r="P56" s="362" t="str">
        <f>IF(M56&lt;&gt;"",IF(EOMONTH(M56,0)&lt;=UnderEnd,READDATA!AN62,""),"")</f>
        <v/>
      </c>
      <c r="Q56" s="362" t="str">
        <f>IF(M56&lt;&gt;"",IF(EOMONTH(M56,0)&lt;=UnderEnd,READDATA!AO62,""),"")</f>
        <v/>
      </c>
      <c r="R56" s="340" t="str">
        <f>IF(M56&lt;&gt;"",IF(EOMONTH(M56,0)&lt;=UnderEnd,READDATA!AP62,""),"")</f>
        <v/>
      </c>
      <c r="S56" s="255"/>
      <c r="U56" s="201">
        <v>1</v>
      </c>
      <c r="V56" s="201">
        <v>2</v>
      </c>
      <c r="W56" s="201">
        <f>IF(V56&lt;=4, V56, IF(V56=5, 6, IF(V56=6, 12)))</f>
        <v>2</v>
      </c>
    </row>
    <row r="57" spans="6:23" ht="17.100000000000001" customHeight="1">
      <c r="F57" s="252"/>
      <c r="G57" s="253"/>
      <c r="H57" s="254"/>
      <c r="I57" s="305"/>
      <c r="M57" s="343" t="str">
        <f t="shared" si="3"/>
        <v/>
      </c>
      <c r="N57" s="362" t="str">
        <f>IF(M57&lt;&gt;"",IF(EOMONTH(M57,0)&lt;=UnderEnd,READDATA!AL63,""),"")</f>
        <v/>
      </c>
      <c r="O57" s="362" t="str">
        <f>IF(M57&lt;&gt;"",IF(EOMONTH(M57,0)&lt;=UnderEnd,READDATA!AM63,""),"")</f>
        <v/>
      </c>
      <c r="P57" s="362" t="str">
        <f>IF(M57&lt;&gt;"",IF(EOMONTH(M57,0)&lt;=UnderEnd,READDATA!AN63,""),"")</f>
        <v/>
      </c>
      <c r="Q57" s="362" t="str">
        <f>IF(M57&lt;&gt;"",IF(EOMONTH(M57,0)&lt;=UnderEnd,READDATA!AO63,""),"")</f>
        <v/>
      </c>
      <c r="R57" s="340" t="str">
        <f>IF(M57&lt;&gt;"",IF(EOMONTH(M57,0)&lt;=UnderEnd,READDATA!AP63,""),"")</f>
        <v/>
      </c>
      <c r="S57" s="255"/>
      <c r="U57" s="201">
        <v>2</v>
      </c>
    </row>
    <row r="58" spans="6:23" ht="17.100000000000001" customHeight="1">
      <c r="F58" s="252"/>
      <c r="G58" s="253"/>
      <c r="H58" s="254"/>
      <c r="I58" s="305"/>
      <c r="M58" s="343" t="str">
        <f t="shared" si="3"/>
        <v/>
      </c>
      <c r="N58" s="362" t="str">
        <f>IF(M58&lt;&gt;"",IF(EOMONTH(M58,0)&lt;=UnderEnd,READDATA!AL64,""),"")</f>
        <v/>
      </c>
      <c r="O58" s="362" t="str">
        <f>IF(M58&lt;&gt;"",IF(EOMONTH(M58,0)&lt;=UnderEnd,READDATA!AM64,""),"")</f>
        <v/>
      </c>
      <c r="P58" s="362" t="str">
        <f>IF(M58&lt;&gt;"",IF(EOMONTH(M58,0)&lt;=UnderEnd,READDATA!AN64,""),"")</f>
        <v/>
      </c>
      <c r="Q58" s="362" t="str">
        <f>IF(M58&lt;&gt;"",IF(EOMONTH(M58,0)&lt;=UnderEnd,READDATA!AO64,""),"")</f>
        <v/>
      </c>
      <c r="R58" s="340" t="str">
        <f>IF(M58&lt;&gt;"",IF(EOMONTH(M58,0)&lt;=UnderEnd,READDATA!AP64,""),"")</f>
        <v/>
      </c>
      <c r="S58" s="255"/>
      <c r="U58" s="201">
        <v>3</v>
      </c>
    </row>
    <row r="59" spans="6:23" ht="17.100000000000001" customHeight="1">
      <c r="F59" s="252"/>
      <c r="G59" s="253"/>
      <c r="H59" s="254"/>
      <c r="I59" s="305"/>
      <c r="M59" s="343" t="str">
        <f t="shared" si="3"/>
        <v/>
      </c>
      <c r="N59" s="362" t="str">
        <f>IF(M59&lt;&gt;"",IF(EOMONTH(M59,0)&lt;=UnderEnd,READDATA!AL65,""),"")</f>
        <v/>
      </c>
      <c r="O59" s="362" t="str">
        <f>IF(M59&lt;&gt;"",IF(EOMONTH(M59,0)&lt;=UnderEnd,READDATA!AM65,""),"")</f>
        <v/>
      </c>
      <c r="P59" s="362" t="str">
        <f>IF(M59&lt;&gt;"",IF(EOMONTH(M59,0)&lt;=UnderEnd,READDATA!AN65,""),"")</f>
        <v/>
      </c>
      <c r="Q59" s="362" t="str">
        <f>IF(M59&lt;&gt;"",IF(EOMONTH(M59,0)&lt;=UnderEnd,READDATA!AO65,""),"")</f>
        <v/>
      </c>
      <c r="R59" s="340" t="str">
        <f>IF(M59&lt;&gt;"",IF(EOMONTH(M59,0)&lt;=UnderEnd,READDATA!AP65,""),"")</f>
        <v/>
      </c>
      <c r="S59" s="255"/>
      <c r="U59" s="201">
        <v>4</v>
      </c>
    </row>
    <row r="60" spans="6:23" ht="17.100000000000001" customHeight="1">
      <c r="F60" s="252"/>
      <c r="G60" s="253"/>
      <c r="H60" s="254"/>
      <c r="I60" s="305"/>
      <c r="M60" s="343" t="str">
        <f t="shared" si="3"/>
        <v/>
      </c>
      <c r="N60" s="362" t="str">
        <f>IF(M60&lt;&gt;"",IF(EOMONTH(M60,0)&lt;=UnderEnd,READDATA!AL66,""),"")</f>
        <v/>
      </c>
      <c r="O60" s="362" t="str">
        <f>IF(M60&lt;&gt;"",IF(EOMONTH(M60,0)&lt;=UnderEnd,READDATA!AM66,""),"")</f>
        <v/>
      </c>
      <c r="P60" s="362" t="str">
        <f>IF(M60&lt;&gt;"",IF(EOMONTH(M60,0)&lt;=UnderEnd,READDATA!AN66,""),"")</f>
        <v/>
      </c>
      <c r="Q60" s="362" t="str">
        <f>IF(M60&lt;&gt;"",IF(EOMONTH(M60,0)&lt;=UnderEnd,READDATA!AO66,""),"")</f>
        <v/>
      </c>
      <c r="R60" s="340" t="str">
        <f>IF(M60&lt;&gt;"",IF(EOMONTH(M60,0)&lt;=UnderEnd,READDATA!AP66,""),"")</f>
        <v/>
      </c>
      <c r="S60" s="255"/>
      <c r="U60" s="201">
        <v>6</v>
      </c>
    </row>
    <row r="61" spans="6:23" ht="17.100000000000001" customHeight="1">
      <c r="F61" s="252"/>
      <c r="G61" s="253"/>
      <c r="H61" s="254"/>
      <c r="I61" s="305"/>
      <c r="M61" s="343" t="str">
        <f t="shared" si="3"/>
        <v/>
      </c>
      <c r="N61" s="362" t="str">
        <f>IF(M61&lt;&gt;"",IF(EOMONTH(M61,0)&lt;=UnderEnd,READDATA!AL67,""),"")</f>
        <v/>
      </c>
      <c r="O61" s="362" t="str">
        <f>IF(M61&lt;&gt;"",IF(EOMONTH(M61,0)&lt;=UnderEnd,READDATA!AM67,""),"")</f>
        <v/>
      </c>
      <c r="P61" s="362" t="str">
        <f>IF(M61&lt;&gt;"",IF(EOMONTH(M61,0)&lt;=UnderEnd,READDATA!AN67,""),"")</f>
        <v/>
      </c>
      <c r="Q61" s="362" t="str">
        <f>IF(M61&lt;&gt;"",IF(EOMONTH(M61,0)&lt;=UnderEnd,READDATA!AO67,""),"")</f>
        <v/>
      </c>
      <c r="R61" s="340" t="str">
        <f>IF(M61&lt;&gt;"",IF(EOMONTH(M61,0)&lt;=UnderEnd,READDATA!AP67,""),"")</f>
        <v/>
      </c>
      <c r="S61" s="255"/>
      <c r="U61" s="201">
        <v>12</v>
      </c>
    </row>
    <row r="62" spans="6:23" ht="17.100000000000001" customHeight="1">
      <c r="F62" s="252"/>
      <c r="G62" s="253"/>
      <c r="H62" s="254"/>
      <c r="I62" s="305"/>
      <c r="M62" s="343" t="str">
        <f t="shared" si="3"/>
        <v/>
      </c>
      <c r="N62" s="362" t="str">
        <f>IF(M62&lt;&gt;"",IF(EOMONTH(M62,0)&lt;=UnderEnd,READDATA!AL68,""),"")</f>
        <v/>
      </c>
      <c r="O62" s="362" t="str">
        <f>IF(M62&lt;&gt;"",IF(EOMONTH(M62,0)&lt;=UnderEnd,READDATA!AM68,""),"")</f>
        <v/>
      </c>
      <c r="P62" s="362" t="str">
        <f>IF(M62&lt;&gt;"",IF(EOMONTH(M62,0)&lt;=UnderEnd,READDATA!AN68,""),"")</f>
        <v/>
      </c>
      <c r="Q62" s="362" t="str">
        <f>IF(M62&lt;&gt;"",IF(EOMONTH(M62,0)&lt;=UnderEnd,READDATA!AO68,""),"")</f>
        <v/>
      </c>
      <c r="R62" s="340" t="str">
        <f>IF(M62&lt;&gt;"",IF(EOMONTH(M62,0)&lt;=UnderEnd,READDATA!AP68,""),"")</f>
        <v/>
      </c>
      <c r="S62" s="255"/>
    </row>
    <row r="63" spans="6:23" ht="17.100000000000001" customHeight="1">
      <c r="F63" s="252"/>
      <c r="G63" s="253"/>
      <c r="H63" s="254"/>
      <c r="I63" s="305"/>
      <c r="M63" s="343" t="str">
        <f t="shared" si="3"/>
        <v/>
      </c>
      <c r="N63" s="362" t="str">
        <f>IF(M63&lt;&gt;"",IF(EOMONTH(M63,0)&lt;=UnderEnd,READDATA!AL69,""),"")</f>
        <v/>
      </c>
      <c r="O63" s="362" t="str">
        <f>IF(M63&lt;&gt;"",IF(EOMONTH(M63,0)&lt;=UnderEnd,READDATA!AM69,""),"")</f>
        <v/>
      </c>
      <c r="P63" s="362" t="str">
        <f>IF(M63&lt;&gt;"",IF(EOMONTH(M63,0)&lt;=UnderEnd,READDATA!AN69,""),"")</f>
        <v/>
      </c>
      <c r="Q63" s="362" t="str">
        <f>IF(M63&lt;&gt;"",IF(EOMONTH(M63,0)&lt;=UnderEnd,READDATA!AO69,""),"")</f>
        <v/>
      </c>
      <c r="R63" s="340" t="str">
        <f>IF(M63&lt;&gt;"",IF(EOMONTH(M63,0)&lt;=UnderEnd,READDATA!AP69,""),"")</f>
        <v/>
      </c>
      <c r="S63" s="255"/>
      <c r="U63" s="201" t="s">
        <v>329</v>
      </c>
    </row>
    <row r="64" spans="6:23" ht="17.100000000000001" customHeight="1">
      <c r="F64" s="252"/>
      <c r="G64" s="253"/>
      <c r="H64" s="254"/>
      <c r="I64" s="305"/>
      <c r="M64" s="343" t="str">
        <f t="shared" si="3"/>
        <v/>
      </c>
      <c r="N64" s="362" t="str">
        <f>IF(M64&lt;&gt;"",IF(EOMONTH(M64,0)&lt;=UnderEnd,READDATA!AL70,""),"")</f>
        <v/>
      </c>
      <c r="O64" s="362" t="str">
        <f>IF(M64&lt;&gt;"",IF(EOMONTH(M64,0)&lt;=UnderEnd,READDATA!AM70,""),"")</f>
        <v/>
      </c>
      <c r="P64" s="362" t="str">
        <f>IF(M64&lt;&gt;"",IF(EOMONTH(M64,0)&lt;=UnderEnd,READDATA!AN70,""),"")</f>
        <v/>
      </c>
      <c r="Q64" s="362" t="str">
        <f>IF(M64&lt;&gt;"",IF(EOMONTH(M64,0)&lt;=UnderEnd,READDATA!AO70,""),"")</f>
        <v/>
      </c>
      <c r="R64" s="340" t="str">
        <f>IF(M64&lt;&gt;"",IF(EOMONTH(M64,0)&lt;=UnderEnd,READDATA!AP70,""),"")</f>
        <v/>
      </c>
      <c r="S64" s="255"/>
      <c r="U64" s="372" t="s">
        <v>338</v>
      </c>
      <c r="V64" s="201">
        <v>1</v>
      </c>
    </row>
    <row r="65" spans="6:22" ht="17.100000000000001" customHeight="1">
      <c r="F65" s="252"/>
      <c r="G65" s="253"/>
      <c r="H65" s="254"/>
      <c r="I65" s="305"/>
      <c r="M65" s="343" t="str">
        <f t="shared" si="3"/>
        <v/>
      </c>
      <c r="N65" s="362" t="str">
        <f>IF(M65&lt;&gt;"",IF(EOMONTH(M65,0)&lt;=UnderEnd,READDATA!AL71,""),"")</f>
        <v/>
      </c>
      <c r="O65" s="362" t="str">
        <f>IF(M65&lt;&gt;"",IF(EOMONTH(M65,0)&lt;=UnderEnd,READDATA!AM71,""),"")</f>
        <v/>
      </c>
      <c r="P65" s="362" t="str">
        <f>IF(M65&lt;&gt;"",IF(EOMONTH(M65,0)&lt;=UnderEnd,READDATA!AN71,""),"")</f>
        <v/>
      </c>
      <c r="Q65" s="362" t="str">
        <f>IF(M65&lt;&gt;"",IF(EOMONTH(M65,0)&lt;=UnderEnd,READDATA!AO71,""),"")</f>
        <v/>
      </c>
      <c r="R65" s="340" t="str">
        <f>IF(M65&lt;&gt;"",IF(EOMONTH(M65,0)&lt;=UnderEnd,READDATA!AP71,""),"")</f>
        <v/>
      </c>
      <c r="S65" s="255"/>
      <c r="U65" s="372" t="s">
        <v>330</v>
      </c>
    </row>
    <row r="66" spans="6:22" ht="17.100000000000001" customHeight="1">
      <c r="F66" s="252"/>
      <c r="G66" s="253"/>
      <c r="H66" s="254"/>
      <c r="I66" s="305"/>
      <c r="M66" s="343" t="str">
        <f t="shared" si="3"/>
        <v/>
      </c>
      <c r="N66" s="362" t="str">
        <f>IF(M66&lt;&gt;"",IF(EOMONTH(M66,0)&lt;=UnderEnd,READDATA!AL72,""),"")</f>
        <v/>
      </c>
      <c r="O66" s="362" t="str">
        <f>IF(M66&lt;&gt;"",IF(EOMONTH(M66,0)&lt;=UnderEnd,READDATA!AM72,""),"")</f>
        <v/>
      </c>
      <c r="P66" s="362" t="str">
        <f>IF(M66&lt;&gt;"",IF(EOMONTH(M66,0)&lt;=UnderEnd,READDATA!AN72,""),"")</f>
        <v/>
      </c>
      <c r="Q66" s="362" t="str">
        <f>IF(M66&lt;&gt;"",IF(EOMONTH(M66,0)&lt;=UnderEnd,READDATA!AO72,""),"")</f>
        <v/>
      </c>
      <c r="R66" s="340" t="str">
        <f>IF(M66&lt;&gt;"",IF(EOMONTH(M66,0)&lt;=UnderEnd,READDATA!AP72,""),"")</f>
        <v/>
      </c>
      <c r="S66" s="255"/>
      <c r="U66" s="372" t="s">
        <v>331</v>
      </c>
    </row>
    <row r="67" spans="6:22" ht="17.100000000000001" customHeight="1">
      <c r="F67" s="252"/>
      <c r="G67" s="253"/>
      <c r="H67" s="254"/>
      <c r="I67" s="305"/>
      <c r="M67" s="343" t="str">
        <f t="shared" si="3"/>
        <v/>
      </c>
      <c r="N67" s="362" t="str">
        <f>IF(M67&lt;&gt;"",IF(EOMONTH(M67,0)&lt;=UnderEnd,READDATA!AL73,""),"")</f>
        <v/>
      </c>
      <c r="O67" s="362" t="str">
        <f>IF(M67&lt;&gt;"",IF(EOMONTH(M67,0)&lt;=UnderEnd,READDATA!AM73,""),"")</f>
        <v/>
      </c>
      <c r="P67" s="362" t="str">
        <f>IF(M67&lt;&gt;"",IF(EOMONTH(M67,0)&lt;=UnderEnd,READDATA!AN73,""),"")</f>
        <v/>
      </c>
      <c r="Q67" s="362" t="str">
        <f>IF(M67&lt;&gt;"",IF(EOMONTH(M67,0)&lt;=UnderEnd,READDATA!AO73,""),"")</f>
        <v/>
      </c>
      <c r="R67" s="340" t="str">
        <f>IF(M67&lt;&gt;"",IF(EOMONTH(M67,0)&lt;=UnderEnd,READDATA!AP73,""),"")</f>
        <v/>
      </c>
      <c r="S67" s="255"/>
      <c r="U67" s="372" t="str">
        <f xml:space="preserve"> IF(V10 =1, "24 Hr Blk", "16 Hr Blk")</f>
        <v>16 Hr Blk</v>
      </c>
    </row>
    <row r="68" spans="6:22" ht="17.100000000000001" customHeight="1">
      <c r="F68" s="252"/>
      <c r="G68" s="253"/>
      <c r="H68" s="254"/>
      <c r="I68" s="305"/>
      <c r="M68" s="343" t="str">
        <f t="shared" si="3"/>
        <v/>
      </c>
      <c r="N68" s="362" t="str">
        <f>IF(M68&lt;&gt;"",IF(EOMONTH(M68,0)&lt;=UnderEnd,READDATA!AL74,""),"")</f>
        <v/>
      </c>
      <c r="O68" s="362" t="str">
        <f>IF(M68&lt;&gt;"",IF(EOMONTH(M68,0)&lt;=UnderEnd,READDATA!AM74,""),"")</f>
        <v/>
      </c>
      <c r="P68" s="362" t="str">
        <f>IF(M68&lt;&gt;"",IF(EOMONTH(M68,0)&lt;=UnderEnd,READDATA!AN74,""),"")</f>
        <v/>
      </c>
      <c r="Q68" s="362" t="str">
        <f>IF(M68&lt;&gt;"",IF(EOMONTH(M68,0)&lt;=UnderEnd,READDATA!AO74,""),"")</f>
        <v/>
      </c>
      <c r="R68" s="340" t="str">
        <f>IF(M68&lt;&gt;"",IF(EOMONTH(M68,0)&lt;=UnderEnd,READDATA!AP74,""),"")</f>
        <v/>
      </c>
      <c r="S68" s="255"/>
    </row>
    <row r="69" spans="6:22" ht="17.100000000000001" customHeight="1">
      <c r="F69" s="252"/>
      <c r="G69" s="253"/>
      <c r="H69" s="254"/>
      <c r="I69" s="305"/>
      <c r="M69" s="343" t="str">
        <f t="shared" si="3"/>
        <v/>
      </c>
      <c r="N69" s="362" t="str">
        <f>IF(M69&lt;&gt;"",IF(EOMONTH(M69,0)&lt;=UnderEnd,READDATA!AL75,""),"")</f>
        <v/>
      </c>
      <c r="O69" s="362" t="str">
        <f>IF(M69&lt;&gt;"",IF(EOMONTH(M69,0)&lt;=UnderEnd,READDATA!AM75,""),"")</f>
        <v/>
      </c>
      <c r="P69" s="362" t="str">
        <f>IF(M69&lt;&gt;"",IF(EOMONTH(M69,0)&lt;=UnderEnd,READDATA!AN75,""),"")</f>
        <v/>
      </c>
      <c r="Q69" s="362" t="str">
        <f>IF(M69&lt;&gt;"",IF(EOMONTH(M69,0)&lt;=UnderEnd,READDATA!AO75,""),"")</f>
        <v/>
      </c>
      <c r="R69" s="340" t="str">
        <f>IF(M69&lt;&gt;"",IF(EOMONTH(M69,0)&lt;=UnderEnd,READDATA!AP75,""),"")</f>
        <v/>
      </c>
      <c r="S69" s="255"/>
      <c r="U69" s="201" t="s">
        <v>333</v>
      </c>
    </row>
    <row r="70" spans="6:22" ht="17.100000000000001" customHeight="1">
      <c r="F70" s="252"/>
      <c r="G70" s="253"/>
      <c r="H70" s="254"/>
      <c r="I70" s="305"/>
      <c r="M70" s="343" t="str">
        <f t="shared" si="3"/>
        <v/>
      </c>
      <c r="N70" s="362" t="str">
        <f>IF(M70&lt;&gt;"",IF(EOMONTH(M70,0)&lt;=UnderEnd,READDATA!AL76,""),"")</f>
        <v/>
      </c>
      <c r="O70" s="362" t="str">
        <f>IF(M70&lt;&gt;"",IF(EOMONTH(M70,0)&lt;=UnderEnd,READDATA!AM76,""),"")</f>
        <v/>
      </c>
      <c r="P70" s="362" t="str">
        <f>IF(M70&lt;&gt;"",IF(EOMONTH(M70,0)&lt;=UnderEnd,READDATA!AN76,""),"")</f>
        <v/>
      </c>
      <c r="Q70" s="362" t="str">
        <f>IF(M70&lt;&gt;"",IF(EOMONTH(M70,0)&lt;=UnderEnd,READDATA!AO76,""),"")</f>
        <v/>
      </c>
      <c r="R70" s="340" t="str">
        <f>IF(M70&lt;&gt;"",IF(EOMONTH(M70,0)&lt;=UnderEnd,READDATA!AP76,""),"")</f>
        <v/>
      </c>
      <c r="S70" s="255"/>
      <c r="U70" s="201" t="b">
        <v>0</v>
      </c>
      <c r="V70" s="201">
        <f>IF(U70, 1, 0)</f>
        <v>0</v>
      </c>
    </row>
    <row r="71" spans="6:22" ht="17.100000000000001" customHeight="1" thickBot="1">
      <c r="F71" s="252"/>
      <c r="G71" s="253"/>
      <c r="H71" s="254"/>
      <c r="I71" s="305"/>
      <c r="M71" s="344" t="str">
        <f t="shared" si="3"/>
        <v/>
      </c>
      <c r="N71" s="362" t="str">
        <f>IF(M71&lt;&gt;"",IF(EOMONTH(M71,0)&lt;=UnderEnd,READDATA!AL77,""),"")</f>
        <v/>
      </c>
      <c r="O71" s="362" t="str">
        <f>IF(M71&lt;&gt;"",IF(EOMONTH(M71,0)&lt;=UnderEnd,READDATA!AM77,""),"")</f>
        <v/>
      </c>
      <c r="P71" s="362" t="str">
        <f>IF(M71&lt;&gt;"",IF(EOMONTH(M71,0)&lt;=UnderEnd,READDATA!AN77,""),"")</f>
        <v/>
      </c>
      <c r="Q71" s="362" t="str">
        <f>IF(M71&lt;&gt;"",IF(EOMONTH(M71,0)&lt;=UnderEnd,READDATA!AO77,""),"")</f>
        <v/>
      </c>
      <c r="R71" s="340" t="str">
        <f>IF(M71&lt;&gt;"",IF(EOMONTH(M71,0)&lt;=UnderEnd,READDATA!AP77,""),"")</f>
        <v/>
      </c>
      <c r="S71" s="255"/>
    </row>
    <row r="72" spans="6:22" ht="17.100000000000001" customHeight="1">
      <c r="F72" s="252"/>
      <c r="G72" s="253"/>
      <c r="H72" s="254"/>
      <c r="I72" s="305"/>
      <c r="M72" s="343" t="str">
        <f t="shared" si="3"/>
        <v/>
      </c>
      <c r="N72" s="362" t="str">
        <f>IF(M72&lt;&gt;"",IF(EOMONTH(M72,0)&lt;=UnderEnd,READDATA!AL78,""),"")</f>
        <v/>
      </c>
      <c r="O72" s="362" t="str">
        <f>IF(M72&lt;&gt;"",IF(EOMONTH(M72,0)&lt;=UnderEnd,READDATA!AM78,""),"")</f>
        <v/>
      </c>
      <c r="P72" s="362" t="str">
        <f>IF(M72&lt;&gt;"",IF(EOMONTH(M72,0)&lt;=UnderEnd,READDATA!AN78,""),"")</f>
        <v/>
      </c>
      <c r="Q72" s="362" t="str">
        <f>IF(M72&lt;&gt;"",IF(EOMONTH(M72,0)&lt;=UnderEnd,READDATA!AO78,""),"")</f>
        <v/>
      </c>
      <c r="R72" s="340" t="str">
        <f>IF(M72&lt;&gt;"",IF(EOMONTH(M72,0)&lt;=UnderEnd,READDATA!AP78,""),"")</f>
        <v/>
      </c>
      <c r="S72" s="255"/>
    </row>
    <row r="73" spans="6:22" ht="17.100000000000001" customHeight="1">
      <c r="F73" s="252"/>
      <c r="G73" s="253"/>
      <c r="H73" s="254"/>
      <c r="I73" s="305"/>
      <c r="M73" s="343" t="str">
        <f t="shared" si="3"/>
        <v/>
      </c>
      <c r="N73" s="362" t="str">
        <f>IF(M73&lt;&gt;"",IF(EOMONTH(M73,0)&lt;=UnderEnd,READDATA!AL79,""),"")</f>
        <v/>
      </c>
      <c r="O73" s="362" t="str">
        <f>IF(M73&lt;&gt;"",IF(EOMONTH(M73,0)&lt;=UnderEnd,READDATA!AM79,""),"")</f>
        <v/>
      </c>
      <c r="P73" s="362" t="str">
        <f>IF(M73&lt;&gt;"",IF(EOMONTH(M73,0)&lt;=UnderEnd,READDATA!AN79,""),"")</f>
        <v/>
      </c>
      <c r="Q73" s="362" t="str">
        <f>IF(M73&lt;&gt;"",IF(EOMONTH(M73,0)&lt;=UnderEnd,READDATA!AO79,""),"")</f>
        <v/>
      </c>
      <c r="R73" s="340" t="str">
        <f>IF(M73&lt;&gt;"",IF(EOMONTH(M73,0)&lt;=UnderEnd,READDATA!AP79,""),"")</f>
        <v/>
      </c>
      <c r="S73" s="255"/>
    </row>
    <row r="74" spans="6:22" ht="17.100000000000001" customHeight="1">
      <c r="F74" s="252"/>
      <c r="G74" s="256"/>
      <c r="H74" s="257"/>
      <c r="I74" s="305"/>
      <c r="M74" s="343" t="str">
        <f t="shared" si="3"/>
        <v/>
      </c>
      <c r="N74" s="362" t="str">
        <f>IF(M74&lt;&gt;"",IF(EOMONTH(M74,0)&lt;=UnderEnd,READDATA!AL80,""),"")</f>
        <v/>
      </c>
      <c r="O74" s="362" t="str">
        <f>IF(M74&lt;&gt;"",IF(EOMONTH(M74,0)&lt;=UnderEnd,READDATA!AM80,""),"")</f>
        <v/>
      </c>
      <c r="P74" s="362" t="str">
        <f>IF(M74&lt;&gt;"",IF(EOMONTH(M74,0)&lt;=UnderEnd,READDATA!AN80,""),"")</f>
        <v/>
      </c>
      <c r="Q74" s="362" t="str">
        <f>IF(M74&lt;&gt;"",IF(EOMONTH(M74,0)&lt;=UnderEnd,READDATA!AO80,""),"")</f>
        <v/>
      </c>
      <c r="R74" s="340" t="str">
        <f>IF(M74&lt;&gt;"",IF(EOMONTH(M74,0)&lt;=UnderEnd,READDATA!AP80,""),"")</f>
        <v/>
      </c>
      <c r="S74" s="255"/>
    </row>
    <row r="75" spans="6:22" ht="17.100000000000001" customHeight="1">
      <c r="F75" s="252"/>
      <c r="G75" s="256"/>
      <c r="H75" s="257"/>
      <c r="I75" s="305"/>
      <c r="M75" s="343" t="str">
        <f t="shared" si="3"/>
        <v/>
      </c>
      <c r="N75" s="362" t="str">
        <f>IF(M75&lt;&gt;"",IF(EOMONTH(M75,0)&lt;=UnderEnd,READDATA!AL81,""),"")</f>
        <v/>
      </c>
      <c r="O75" s="362" t="str">
        <f>IF(M75&lt;&gt;"",IF(EOMONTH(M75,0)&lt;=UnderEnd,READDATA!AM81,""),"")</f>
        <v/>
      </c>
      <c r="P75" s="362" t="str">
        <f>IF(M75&lt;&gt;"",IF(EOMONTH(M75,0)&lt;=UnderEnd,READDATA!AN81,""),"")</f>
        <v/>
      </c>
      <c r="Q75" s="362" t="str">
        <f>IF(M75&lt;&gt;"",IF(EOMONTH(M75,0)&lt;=UnderEnd,READDATA!AO81,""),"")</f>
        <v/>
      </c>
      <c r="R75" s="340" t="str">
        <f>IF(M75&lt;&gt;"",IF(EOMONTH(M75,0)&lt;=UnderEnd,READDATA!AP81,""),"")</f>
        <v/>
      </c>
      <c r="S75" s="255"/>
    </row>
    <row r="76" spans="6:22" ht="17.100000000000001" customHeight="1">
      <c r="I76" s="248"/>
      <c r="M76" s="343" t="str">
        <f t="shared" si="3"/>
        <v/>
      </c>
      <c r="N76" s="362" t="str">
        <f>IF(M76&lt;&gt;"",IF(EOMONTH(M76,0)&lt;=UnderEnd,READDATA!AL82,""),"")</f>
        <v/>
      </c>
      <c r="O76" s="362" t="str">
        <f>IF(M76&lt;&gt;"",IF(EOMONTH(M76,0)&lt;=UnderEnd,READDATA!AM82,""),"")</f>
        <v/>
      </c>
      <c r="P76" s="362" t="str">
        <f>IF(M76&lt;&gt;"",IF(EOMONTH(M76,0)&lt;=UnderEnd,READDATA!AN82,""),"")</f>
        <v/>
      </c>
      <c r="Q76" s="362" t="str">
        <f>IF(M76&lt;&gt;"",IF(EOMONTH(M76,0)&lt;=UnderEnd,READDATA!AO82,""),"")</f>
        <v/>
      </c>
      <c r="R76" s="340" t="str">
        <f>IF(M76&lt;&gt;"",IF(EOMONTH(M76,0)&lt;=UnderEnd,READDATA!AP82,""),"")</f>
        <v/>
      </c>
    </row>
    <row r="77" spans="6:22" ht="17.100000000000001" customHeight="1">
      <c r="I77" s="248"/>
      <c r="M77" s="343" t="str">
        <f t="shared" si="3"/>
        <v/>
      </c>
      <c r="N77" s="362" t="str">
        <f>IF(M77&lt;&gt;"",IF(EOMONTH(M77,0)&lt;=UnderEnd,READDATA!AL83,""),"")</f>
        <v/>
      </c>
      <c r="O77" s="362" t="str">
        <f>IF(M77&lt;&gt;"",IF(EOMONTH(M77,0)&lt;=UnderEnd,READDATA!AM83,""),"")</f>
        <v/>
      </c>
      <c r="P77" s="362" t="str">
        <f>IF(M77&lt;&gt;"",IF(EOMONTH(M77,0)&lt;=UnderEnd,READDATA!AN83,""),"")</f>
        <v/>
      </c>
      <c r="Q77" s="362" t="str">
        <f>IF(M77&lt;&gt;"",IF(EOMONTH(M77,0)&lt;=UnderEnd,READDATA!AO83,""),"")</f>
        <v/>
      </c>
      <c r="R77" s="340" t="str">
        <f>IF(M77&lt;&gt;"",IF(EOMONTH(M77,0)&lt;=UnderEnd,READDATA!AP83,""),"")</f>
        <v/>
      </c>
      <c r="S77" s="251"/>
    </row>
    <row r="78" spans="6:22" ht="17.100000000000001" customHeight="1">
      <c r="I78" s="248"/>
      <c r="M78" s="343" t="str">
        <f t="shared" si="3"/>
        <v/>
      </c>
      <c r="N78" s="362" t="str">
        <f>IF(M78&lt;&gt;"",IF(EOMONTH(M78,0)&lt;=UnderEnd,READDATA!AL84,""),"")</f>
        <v/>
      </c>
      <c r="O78" s="362" t="str">
        <f>IF(M78&lt;&gt;"",IF(EOMONTH(M78,0)&lt;=UnderEnd,READDATA!AM84,""),"")</f>
        <v/>
      </c>
      <c r="P78" s="362" t="str">
        <f>IF(M78&lt;&gt;"",IF(EOMONTH(M78,0)&lt;=UnderEnd,READDATA!AN84,""),"")</f>
        <v/>
      </c>
      <c r="Q78" s="362" t="str">
        <f>IF(M78&lt;&gt;"",IF(EOMONTH(M78,0)&lt;=UnderEnd,READDATA!AO84,""),"")</f>
        <v/>
      </c>
      <c r="R78" s="340" t="str">
        <f>IF(M78&lt;&gt;"",IF(EOMONTH(M78,0)&lt;=UnderEnd,READDATA!AP84,""),"")</f>
        <v/>
      </c>
    </row>
    <row r="79" spans="6:22" ht="17.100000000000001" customHeight="1">
      <c r="I79" s="248"/>
      <c r="M79" s="343" t="str">
        <f t="shared" si="3"/>
        <v/>
      </c>
      <c r="N79" s="362" t="str">
        <f>IF(M79&lt;&gt;"",IF(EOMONTH(M79,0)&lt;=UnderEnd,READDATA!AL85,""),"")</f>
        <v/>
      </c>
      <c r="O79" s="362" t="str">
        <f>IF(M79&lt;&gt;"",IF(EOMONTH(M79,0)&lt;=UnderEnd,READDATA!AM85,""),"")</f>
        <v/>
      </c>
      <c r="P79" s="362" t="str">
        <f>IF(M79&lt;&gt;"",IF(EOMONTH(M79,0)&lt;=UnderEnd,READDATA!AN85,""),"")</f>
        <v/>
      </c>
      <c r="Q79" s="362" t="str">
        <f>IF(M79&lt;&gt;"",IF(EOMONTH(M79,0)&lt;=UnderEnd,READDATA!AO85,""),"")</f>
        <v/>
      </c>
      <c r="R79" s="340" t="str">
        <f>IF(M79&lt;&gt;"",IF(EOMONTH(M79,0)&lt;=UnderEnd,READDATA!AP85,""),"")</f>
        <v/>
      </c>
    </row>
    <row r="80" spans="6:22" ht="17.100000000000001" customHeight="1">
      <c r="I80" s="248"/>
      <c r="M80" s="343" t="str">
        <f t="shared" si="3"/>
        <v/>
      </c>
      <c r="N80" s="362" t="str">
        <f>IF(M80&lt;&gt;"",IF(EOMONTH(M80,0)&lt;=UnderEnd,READDATA!AL86,""),"")</f>
        <v/>
      </c>
      <c r="O80" s="362" t="str">
        <f>IF(M80&lt;&gt;"",IF(EOMONTH(M80,0)&lt;=UnderEnd,READDATA!AM86,""),"")</f>
        <v/>
      </c>
      <c r="P80" s="362" t="str">
        <f>IF(M80&lt;&gt;"",IF(EOMONTH(M80,0)&lt;=UnderEnd,READDATA!AN86,""),"")</f>
        <v/>
      </c>
      <c r="Q80" s="362" t="str">
        <f>IF(M80&lt;&gt;"",IF(EOMONTH(M80,0)&lt;=UnderEnd,READDATA!AO86,""),"")</f>
        <v/>
      </c>
      <c r="R80" s="340" t="str">
        <f>IF(M80&lt;&gt;"",IF(EOMONTH(M80,0)&lt;=UnderEnd,READDATA!AP86,""),"")</f>
        <v/>
      </c>
    </row>
    <row r="81" spans="9:18" ht="17.100000000000001" customHeight="1">
      <c r="I81" s="248"/>
      <c r="M81" s="343" t="str">
        <f t="shared" si="3"/>
        <v/>
      </c>
      <c r="N81" s="362" t="str">
        <f>IF(M81&lt;&gt;"",IF(EOMONTH(M81,0)&lt;=UnderEnd,READDATA!AL87,""),"")</f>
        <v/>
      </c>
      <c r="O81" s="362" t="str">
        <f>IF(M81&lt;&gt;"",IF(EOMONTH(M81,0)&lt;=UnderEnd,READDATA!AM87,""),"")</f>
        <v/>
      </c>
      <c r="P81" s="362" t="str">
        <f>IF(M81&lt;&gt;"",IF(EOMONTH(M81,0)&lt;=UnderEnd,READDATA!AN87,""),"")</f>
        <v/>
      </c>
      <c r="Q81" s="362" t="str">
        <f>IF(M81&lt;&gt;"",IF(EOMONTH(M81,0)&lt;=UnderEnd,READDATA!AO87,""),"")</f>
        <v/>
      </c>
      <c r="R81" s="340" t="str">
        <f>IF(M81&lt;&gt;"",IF(EOMONTH(M81,0)&lt;=UnderEnd,READDATA!AP87,""),"")</f>
        <v/>
      </c>
    </row>
    <row r="82" spans="9:18" ht="17.100000000000001" customHeight="1">
      <c r="I82" s="248"/>
      <c r="M82" s="343" t="str">
        <f t="shared" ref="M82:M113" si="4">IF(M81&lt;&gt;"",IF(EOMONTH(M81,0)+1&lt;=UnderEnd,EOMONTH(M81,0)+1,""),"")</f>
        <v/>
      </c>
      <c r="N82" s="362" t="str">
        <f>IF(M82&lt;&gt;"",IF(EOMONTH(M82,0)&lt;=UnderEnd,READDATA!AL88,""),"")</f>
        <v/>
      </c>
      <c r="O82" s="362" t="str">
        <f>IF(M82&lt;&gt;"",IF(EOMONTH(M82,0)&lt;=UnderEnd,READDATA!AM88,""),"")</f>
        <v/>
      </c>
      <c r="P82" s="362" t="str">
        <f>IF(M82&lt;&gt;"",IF(EOMONTH(M82,0)&lt;=UnderEnd,READDATA!AN88,""),"")</f>
        <v/>
      </c>
      <c r="Q82" s="362" t="str">
        <f>IF(M82&lt;&gt;"",IF(EOMONTH(M82,0)&lt;=UnderEnd,READDATA!AO88,""),"")</f>
        <v/>
      </c>
      <c r="R82" s="340" t="str">
        <f>IF(M82&lt;&gt;"",IF(EOMONTH(M82,0)&lt;=UnderEnd,READDATA!AP88,""),"")</f>
        <v/>
      </c>
    </row>
    <row r="83" spans="9:18" ht="17.100000000000001" customHeight="1">
      <c r="I83" s="248"/>
      <c r="M83" s="343" t="str">
        <f t="shared" si="4"/>
        <v/>
      </c>
      <c r="N83" s="362" t="str">
        <f>IF(M83&lt;&gt;"",IF(EOMONTH(M83,0)&lt;=UnderEnd,READDATA!AL89,""),"")</f>
        <v/>
      </c>
      <c r="O83" s="362" t="str">
        <f>IF(M83&lt;&gt;"",IF(EOMONTH(M83,0)&lt;=UnderEnd,READDATA!AM89,""),"")</f>
        <v/>
      </c>
      <c r="P83" s="362" t="str">
        <f>IF(M83&lt;&gt;"",IF(EOMONTH(M83,0)&lt;=UnderEnd,READDATA!AN89,""),"")</f>
        <v/>
      </c>
      <c r="Q83" s="362" t="str">
        <f>IF(M83&lt;&gt;"",IF(EOMONTH(M83,0)&lt;=UnderEnd,READDATA!AO89,""),"")</f>
        <v/>
      </c>
      <c r="R83" s="340" t="str">
        <f>IF(M83&lt;&gt;"",IF(EOMONTH(M83,0)&lt;=UnderEnd,READDATA!AP89,""),"")</f>
        <v/>
      </c>
    </row>
    <row r="84" spans="9:18" ht="17.100000000000001" customHeight="1">
      <c r="I84" s="248"/>
      <c r="M84" s="343" t="str">
        <f t="shared" si="4"/>
        <v/>
      </c>
      <c r="N84" s="362" t="str">
        <f>IF(M84&lt;&gt;"",IF(EOMONTH(M84,0)&lt;=UnderEnd,READDATA!AL90,""),"")</f>
        <v/>
      </c>
      <c r="O84" s="362" t="str">
        <f>IF(M84&lt;&gt;"",IF(EOMONTH(M84,0)&lt;=UnderEnd,READDATA!AM90,""),"")</f>
        <v/>
      </c>
      <c r="P84" s="362" t="str">
        <f>IF(M84&lt;&gt;"",IF(EOMONTH(M84,0)&lt;=UnderEnd,READDATA!AN90,""),"")</f>
        <v/>
      </c>
      <c r="Q84" s="362" t="str">
        <f>IF(M84&lt;&gt;"",IF(EOMONTH(M84,0)&lt;=UnderEnd,READDATA!AO90,""),"")</f>
        <v/>
      </c>
      <c r="R84" s="340" t="str">
        <f>IF(M84&lt;&gt;"",IF(EOMONTH(M84,0)&lt;=UnderEnd,READDATA!AP90,""),"")</f>
        <v/>
      </c>
    </row>
    <row r="85" spans="9:18" ht="17.100000000000001" customHeight="1">
      <c r="I85" s="248"/>
      <c r="M85" s="343" t="str">
        <f t="shared" si="4"/>
        <v/>
      </c>
      <c r="N85" s="362" t="str">
        <f>IF(M85&lt;&gt;"",IF(EOMONTH(M85,0)&lt;=UnderEnd,READDATA!AL91,""),"")</f>
        <v/>
      </c>
      <c r="O85" s="362" t="str">
        <f>IF(M85&lt;&gt;"",IF(EOMONTH(M85,0)&lt;=UnderEnd,READDATA!AM91,""),"")</f>
        <v/>
      </c>
      <c r="P85" s="362" t="str">
        <f>IF(M85&lt;&gt;"",IF(EOMONTH(M85,0)&lt;=UnderEnd,READDATA!AN91,""),"")</f>
        <v/>
      </c>
      <c r="Q85" s="362" t="str">
        <f>IF(M85&lt;&gt;"",IF(EOMONTH(M85,0)&lt;=UnderEnd,READDATA!AO91,""),"")</f>
        <v/>
      </c>
      <c r="R85" s="340" t="str">
        <f>IF(M85&lt;&gt;"",IF(EOMONTH(M85,0)&lt;=UnderEnd,READDATA!AP91,""),"")</f>
        <v/>
      </c>
    </row>
    <row r="86" spans="9:18" ht="17.100000000000001" customHeight="1">
      <c r="I86" s="248"/>
      <c r="M86" s="343" t="str">
        <f t="shared" si="4"/>
        <v/>
      </c>
      <c r="N86" s="362" t="str">
        <f>IF(M86&lt;&gt;"",IF(EOMONTH(M86,0)&lt;=UnderEnd,READDATA!AL92,""),"")</f>
        <v/>
      </c>
      <c r="O86" s="362" t="str">
        <f>IF(M86&lt;&gt;"",IF(EOMONTH(M86,0)&lt;=UnderEnd,READDATA!AM92,""),"")</f>
        <v/>
      </c>
      <c r="P86" s="362" t="str">
        <f>IF(M86&lt;&gt;"",IF(EOMONTH(M86,0)&lt;=UnderEnd,READDATA!AN92,""),"")</f>
        <v/>
      </c>
      <c r="Q86" s="362" t="str">
        <f>IF(M86&lt;&gt;"",IF(EOMONTH(M86,0)&lt;=UnderEnd,READDATA!AO92,""),"")</f>
        <v/>
      </c>
      <c r="R86" s="340" t="str">
        <f>IF(M86&lt;&gt;"",IF(EOMONTH(M86,0)&lt;=UnderEnd,READDATA!AP92,""),"")</f>
        <v/>
      </c>
    </row>
    <row r="87" spans="9:18" ht="17.100000000000001" customHeight="1">
      <c r="I87" s="248"/>
      <c r="M87" s="343" t="str">
        <f t="shared" si="4"/>
        <v/>
      </c>
      <c r="N87" s="362" t="str">
        <f>IF(M87&lt;&gt;"",IF(EOMONTH(M87,0)&lt;=UnderEnd,READDATA!AL93,""),"")</f>
        <v/>
      </c>
      <c r="O87" s="362" t="str">
        <f>IF(M87&lt;&gt;"",IF(EOMONTH(M87,0)&lt;=UnderEnd,READDATA!AM93,""),"")</f>
        <v/>
      </c>
      <c r="P87" s="362" t="str">
        <f>IF(M87&lt;&gt;"",IF(EOMONTH(M87,0)&lt;=UnderEnd,READDATA!AN93,""),"")</f>
        <v/>
      </c>
      <c r="Q87" s="362" t="str">
        <f>IF(M87&lt;&gt;"",IF(EOMONTH(M87,0)&lt;=UnderEnd,READDATA!AO93,""),"")</f>
        <v/>
      </c>
      <c r="R87" s="340" t="str">
        <f>IF(M87&lt;&gt;"",IF(EOMONTH(M87,0)&lt;=UnderEnd,READDATA!AP93,""),"")</f>
        <v/>
      </c>
    </row>
    <row r="88" spans="9:18" ht="17.100000000000001" customHeight="1">
      <c r="I88" s="248"/>
      <c r="M88" s="343" t="str">
        <f t="shared" si="4"/>
        <v/>
      </c>
      <c r="N88" s="362" t="str">
        <f>IF(M88&lt;&gt;"",IF(EOMONTH(M88,0)&lt;=UnderEnd,READDATA!AL94,""),"")</f>
        <v/>
      </c>
      <c r="O88" s="362" t="str">
        <f>IF(M88&lt;&gt;"",IF(EOMONTH(M88,0)&lt;=UnderEnd,READDATA!AM94,""),"")</f>
        <v/>
      </c>
      <c r="P88" s="362" t="str">
        <f>IF(M88&lt;&gt;"",IF(EOMONTH(M88,0)&lt;=UnderEnd,READDATA!AN94,""),"")</f>
        <v/>
      </c>
      <c r="Q88" s="362" t="str">
        <f>IF(M88&lt;&gt;"",IF(EOMONTH(M88,0)&lt;=UnderEnd,READDATA!AO94,""),"")</f>
        <v/>
      </c>
      <c r="R88" s="340" t="str">
        <f>IF(M88&lt;&gt;"",IF(EOMONTH(M88,0)&lt;=UnderEnd,READDATA!AP94,""),"")</f>
        <v/>
      </c>
    </row>
    <row r="89" spans="9:18" ht="17.100000000000001" customHeight="1">
      <c r="I89" s="248"/>
      <c r="M89" s="343" t="str">
        <f t="shared" si="4"/>
        <v/>
      </c>
      <c r="N89" s="362" t="str">
        <f>IF(M89&lt;&gt;"",IF(EOMONTH(M89,0)&lt;=UnderEnd,READDATA!AL95,""),"")</f>
        <v/>
      </c>
      <c r="O89" s="362" t="str">
        <f>IF(M89&lt;&gt;"",IF(EOMONTH(M89,0)&lt;=UnderEnd,READDATA!AM95,""),"")</f>
        <v/>
      </c>
      <c r="P89" s="362" t="str">
        <f>IF(M89&lt;&gt;"",IF(EOMONTH(M89,0)&lt;=UnderEnd,READDATA!AN95,""),"")</f>
        <v/>
      </c>
      <c r="Q89" s="362" t="str">
        <f>IF(M89&lt;&gt;"",IF(EOMONTH(M89,0)&lt;=UnderEnd,READDATA!AO95,""),"")</f>
        <v/>
      </c>
      <c r="R89" s="340" t="str">
        <f>IF(M89&lt;&gt;"",IF(EOMONTH(M89,0)&lt;=UnderEnd,READDATA!AP95,""),"")</f>
        <v/>
      </c>
    </row>
    <row r="90" spans="9:18" ht="17.100000000000001" customHeight="1">
      <c r="I90" s="248"/>
      <c r="M90" s="343" t="str">
        <f t="shared" si="4"/>
        <v/>
      </c>
      <c r="N90" s="362" t="str">
        <f>IF(M90&lt;&gt;"",IF(EOMONTH(M90,0)&lt;=UnderEnd,READDATA!AL96,""),"")</f>
        <v/>
      </c>
      <c r="O90" s="362" t="str">
        <f>IF(M90&lt;&gt;"",IF(EOMONTH(M90,0)&lt;=UnderEnd,READDATA!AM96,""),"")</f>
        <v/>
      </c>
      <c r="P90" s="362" t="str">
        <f>IF(M90&lt;&gt;"",IF(EOMONTH(M90,0)&lt;=UnderEnd,READDATA!AN96,""),"")</f>
        <v/>
      </c>
      <c r="Q90" s="362" t="str">
        <f>IF(M90&lt;&gt;"",IF(EOMONTH(M90,0)&lt;=UnderEnd,READDATA!AO96,""),"")</f>
        <v/>
      </c>
      <c r="R90" s="340" t="str">
        <f>IF(M90&lt;&gt;"",IF(EOMONTH(M90,0)&lt;=UnderEnd,READDATA!AP96,""),"")</f>
        <v/>
      </c>
    </row>
    <row r="91" spans="9:18" ht="17.100000000000001" customHeight="1">
      <c r="I91" s="248"/>
      <c r="M91" s="343" t="str">
        <f t="shared" si="4"/>
        <v/>
      </c>
      <c r="N91" s="362" t="str">
        <f>IF(M91&lt;&gt;"",IF(EOMONTH(M91,0)&lt;=UnderEnd,READDATA!AL97,""),"")</f>
        <v/>
      </c>
      <c r="O91" s="362" t="str">
        <f>IF(M91&lt;&gt;"",IF(EOMONTH(M91,0)&lt;=UnderEnd,READDATA!AM97,""),"")</f>
        <v/>
      </c>
      <c r="P91" s="362" t="str">
        <f>IF(M91&lt;&gt;"",IF(EOMONTH(M91,0)&lt;=UnderEnd,READDATA!AN97,""),"")</f>
        <v/>
      </c>
      <c r="Q91" s="362" t="str">
        <f>IF(M91&lt;&gt;"",IF(EOMONTH(M91,0)&lt;=UnderEnd,READDATA!AO97,""),"")</f>
        <v/>
      </c>
      <c r="R91" s="340" t="str">
        <f>IF(M91&lt;&gt;"",IF(EOMONTH(M91,0)&lt;=UnderEnd,READDATA!AP97,""),"")</f>
        <v/>
      </c>
    </row>
    <row r="92" spans="9:18" ht="17.100000000000001" customHeight="1">
      <c r="I92" s="248"/>
      <c r="M92" s="343" t="str">
        <f t="shared" si="4"/>
        <v/>
      </c>
      <c r="N92" s="362" t="str">
        <f>IF(M92&lt;&gt;"",IF(EOMONTH(M92,0)&lt;=UnderEnd,READDATA!AL98,""),"")</f>
        <v/>
      </c>
      <c r="O92" s="362" t="str">
        <f>IF(M92&lt;&gt;"",IF(EOMONTH(M92,0)&lt;=UnderEnd,READDATA!AM98,""),"")</f>
        <v/>
      </c>
      <c r="P92" s="362" t="str">
        <f>IF(M92&lt;&gt;"",IF(EOMONTH(M92,0)&lt;=UnderEnd,READDATA!AN98,""),"")</f>
        <v/>
      </c>
      <c r="Q92" s="362" t="str">
        <f>IF(M92&lt;&gt;"",IF(EOMONTH(M92,0)&lt;=UnderEnd,READDATA!AO98,""),"")</f>
        <v/>
      </c>
      <c r="R92" s="340" t="str">
        <f>IF(M92&lt;&gt;"",IF(EOMONTH(M92,0)&lt;=UnderEnd,READDATA!AP98,""),"")</f>
        <v/>
      </c>
    </row>
    <row r="93" spans="9:18" ht="17.100000000000001" customHeight="1">
      <c r="I93" s="248"/>
      <c r="M93" s="343" t="str">
        <f t="shared" si="4"/>
        <v/>
      </c>
      <c r="N93" s="362" t="str">
        <f>IF(M93&lt;&gt;"",IF(EOMONTH(M93,0)&lt;=UnderEnd,READDATA!AL99,""),"")</f>
        <v/>
      </c>
      <c r="O93" s="362" t="str">
        <f>IF(M93&lt;&gt;"",IF(EOMONTH(M93,0)&lt;=UnderEnd,READDATA!AM99,""),"")</f>
        <v/>
      </c>
      <c r="P93" s="362" t="str">
        <f>IF(M93&lt;&gt;"",IF(EOMONTH(M93,0)&lt;=UnderEnd,READDATA!AN99,""),"")</f>
        <v/>
      </c>
      <c r="Q93" s="362" t="str">
        <f>IF(M93&lt;&gt;"",IF(EOMONTH(M93,0)&lt;=UnderEnd,READDATA!AO99,""),"")</f>
        <v/>
      </c>
      <c r="R93" s="340" t="str">
        <f>IF(M93&lt;&gt;"",IF(EOMONTH(M93,0)&lt;=UnderEnd,READDATA!AP99,""),"")</f>
        <v/>
      </c>
    </row>
    <row r="94" spans="9:18" ht="17.100000000000001" customHeight="1">
      <c r="I94" s="248"/>
      <c r="M94" s="343" t="str">
        <f t="shared" si="4"/>
        <v/>
      </c>
      <c r="N94" s="362" t="str">
        <f>IF(M94&lt;&gt;"",IF(EOMONTH(M94,0)&lt;=UnderEnd,READDATA!AL100,""),"")</f>
        <v/>
      </c>
      <c r="O94" s="362" t="str">
        <f>IF(M94&lt;&gt;"",IF(EOMONTH(M94,0)&lt;=UnderEnd,READDATA!AM100,""),"")</f>
        <v/>
      </c>
      <c r="P94" s="362" t="str">
        <f>IF(M94&lt;&gt;"",IF(EOMONTH(M94,0)&lt;=UnderEnd,READDATA!AN100,""),"")</f>
        <v/>
      </c>
      <c r="Q94" s="362" t="str">
        <f>IF(M94&lt;&gt;"",IF(EOMONTH(M94,0)&lt;=UnderEnd,READDATA!AO100,""),"")</f>
        <v/>
      </c>
      <c r="R94" s="340" t="str">
        <f>IF(M94&lt;&gt;"",IF(EOMONTH(M94,0)&lt;=UnderEnd,READDATA!AP100,""),"")</f>
        <v/>
      </c>
    </row>
    <row r="95" spans="9:18" ht="17.100000000000001" customHeight="1">
      <c r="I95" s="248"/>
      <c r="M95" s="343" t="str">
        <f t="shared" si="4"/>
        <v/>
      </c>
      <c r="N95" s="362" t="str">
        <f>IF(M95&lt;&gt;"",IF(EOMONTH(M95,0)&lt;=UnderEnd,READDATA!AL101,""),"")</f>
        <v/>
      </c>
      <c r="O95" s="362" t="str">
        <f>IF(M95&lt;&gt;"",IF(EOMONTH(M95,0)&lt;=UnderEnd,READDATA!AM101,""),"")</f>
        <v/>
      </c>
      <c r="P95" s="362" t="str">
        <f>IF(M95&lt;&gt;"",IF(EOMONTH(M95,0)&lt;=UnderEnd,READDATA!AN101,""),"")</f>
        <v/>
      </c>
      <c r="Q95" s="362" t="str">
        <f>IF(M95&lt;&gt;"",IF(EOMONTH(M95,0)&lt;=UnderEnd,READDATA!AO101,""),"")</f>
        <v/>
      </c>
      <c r="R95" s="340" t="str">
        <f>IF(M95&lt;&gt;"",IF(EOMONTH(M95,0)&lt;=UnderEnd,READDATA!AP101,""),"")</f>
        <v/>
      </c>
    </row>
    <row r="96" spans="9:18" ht="17.100000000000001" customHeight="1">
      <c r="I96" s="248"/>
      <c r="M96" s="343" t="str">
        <f t="shared" si="4"/>
        <v/>
      </c>
      <c r="N96" s="362" t="str">
        <f>IF(M96&lt;&gt;"",IF(EOMONTH(M96,0)&lt;=UnderEnd,READDATA!AL102,""),"")</f>
        <v/>
      </c>
      <c r="O96" s="362" t="str">
        <f>IF(M96&lt;&gt;"",IF(EOMONTH(M96,0)&lt;=UnderEnd,READDATA!AM102,""),"")</f>
        <v/>
      </c>
      <c r="P96" s="362" t="str">
        <f>IF(M96&lt;&gt;"",IF(EOMONTH(M96,0)&lt;=UnderEnd,READDATA!AN102,""),"")</f>
        <v/>
      </c>
      <c r="Q96" s="362" t="str">
        <f>IF(M96&lt;&gt;"",IF(EOMONTH(M96,0)&lt;=UnderEnd,READDATA!AO102,""),"")</f>
        <v/>
      </c>
      <c r="R96" s="340" t="str">
        <f>IF(M96&lt;&gt;"",IF(EOMONTH(M96,0)&lt;=UnderEnd,READDATA!AP102,""),"")</f>
        <v/>
      </c>
    </row>
    <row r="97" spans="9:18" ht="17.100000000000001" customHeight="1">
      <c r="I97" s="248"/>
      <c r="M97" s="343" t="str">
        <f t="shared" si="4"/>
        <v/>
      </c>
      <c r="N97" s="362" t="str">
        <f>IF(M97&lt;&gt;"",IF(EOMONTH(M97,0)&lt;=UnderEnd,READDATA!AL103,""),"")</f>
        <v/>
      </c>
      <c r="O97" s="362" t="str">
        <f>IF(M97&lt;&gt;"",IF(EOMONTH(M97,0)&lt;=UnderEnd,READDATA!AM103,""),"")</f>
        <v/>
      </c>
      <c r="P97" s="362" t="str">
        <f>IF(M97&lt;&gt;"",IF(EOMONTH(M97,0)&lt;=UnderEnd,READDATA!AN103,""),"")</f>
        <v/>
      </c>
      <c r="Q97" s="362" t="str">
        <f>IF(M97&lt;&gt;"",IF(EOMONTH(M97,0)&lt;=UnderEnd,READDATA!AO103,""),"")</f>
        <v/>
      </c>
      <c r="R97" s="340" t="str">
        <f>IF(M97&lt;&gt;"",IF(EOMONTH(M97,0)&lt;=UnderEnd,READDATA!AP103,""),"")</f>
        <v/>
      </c>
    </row>
    <row r="98" spans="9:18" ht="17.100000000000001" customHeight="1">
      <c r="I98" s="248"/>
      <c r="M98" s="343" t="str">
        <f t="shared" si="4"/>
        <v/>
      </c>
      <c r="N98" s="362" t="str">
        <f>IF(M98&lt;&gt;"",IF(EOMONTH(M98,0)&lt;=UnderEnd,READDATA!AL104,""),"")</f>
        <v/>
      </c>
      <c r="O98" s="362" t="str">
        <f>IF(M98&lt;&gt;"",IF(EOMONTH(M98,0)&lt;=UnderEnd,READDATA!AM104,""),"")</f>
        <v/>
      </c>
      <c r="P98" s="362" t="str">
        <f>IF(M98&lt;&gt;"",IF(EOMONTH(M98,0)&lt;=UnderEnd,READDATA!AN104,""),"")</f>
        <v/>
      </c>
      <c r="Q98" s="362" t="str">
        <f>IF(M98&lt;&gt;"",IF(EOMONTH(M98,0)&lt;=UnderEnd,READDATA!AO104,""),"")</f>
        <v/>
      </c>
      <c r="R98" s="340" t="str">
        <f>IF(M98&lt;&gt;"",IF(EOMONTH(M98,0)&lt;=UnderEnd,READDATA!AP104,""),"")</f>
        <v/>
      </c>
    </row>
    <row r="99" spans="9:18" ht="17.100000000000001" customHeight="1">
      <c r="I99" s="248"/>
      <c r="M99" s="343" t="str">
        <f t="shared" si="4"/>
        <v/>
      </c>
      <c r="N99" s="362" t="str">
        <f>IF(M99&lt;&gt;"",IF(EOMONTH(M99,0)&lt;=UnderEnd,READDATA!AL105,""),"")</f>
        <v/>
      </c>
      <c r="O99" s="362" t="str">
        <f>IF(M99&lt;&gt;"",IF(EOMONTH(M99,0)&lt;=UnderEnd,READDATA!AM105,""),"")</f>
        <v/>
      </c>
      <c r="P99" s="362" t="str">
        <f>IF(M99&lt;&gt;"",IF(EOMONTH(M99,0)&lt;=UnderEnd,READDATA!AN105,""),"")</f>
        <v/>
      </c>
      <c r="Q99" s="362" t="str">
        <f>IF(M99&lt;&gt;"",IF(EOMONTH(M99,0)&lt;=UnderEnd,READDATA!AO105,""),"")</f>
        <v/>
      </c>
      <c r="R99" s="340" t="str">
        <f>IF(M99&lt;&gt;"",IF(EOMONTH(M99,0)&lt;=UnderEnd,READDATA!AP105,""),"")</f>
        <v/>
      </c>
    </row>
    <row r="100" spans="9:18" ht="17.100000000000001" customHeight="1">
      <c r="I100" s="248"/>
      <c r="M100" s="343" t="str">
        <f t="shared" si="4"/>
        <v/>
      </c>
      <c r="N100" s="362" t="str">
        <f>IF(M100&lt;&gt;"",IF(EOMONTH(M100,0)&lt;=UnderEnd,READDATA!AL106,""),"")</f>
        <v/>
      </c>
      <c r="O100" s="362" t="str">
        <f>IF(M100&lt;&gt;"",IF(EOMONTH(M100,0)&lt;=UnderEnd,READDATA!AM106,""),"")</f>
        <v/>
      </c>
      <c r="P100" s="362" t="str">
        <f>IF(M100&lt;&gt;"",IF(EOMONTH(M100,0)&lt;=UnderEnd,READDATA!AN106,""),"")</f>
        <v/>
      </c>
      <c r="Q100" s="362" t="str">
        <f>IF(M100&lt;&gt;"",IF(EOMONTH(M100,0)&lt;=UnderEnd,READDATA!AO106,""),"")</f>
        <v/>
      </c>
      <c r="R100" s="340" t="str">
        <f>IF(M100&lt;&gt;"",IF(EOMONTH(M100,0)&lt;=UnderEnd,READDATA!AP106,""),"")</f>
        <v/>
      </c>
    </row>
    <row r="101" spans="9:18" ht="17.100000000000001" customHeight="1">
      <c r="I101" s="248"/>
      <c r="M101" s="343" t="str">
        <f t="shared" si="4"/>
        <v/>
      </c>
      <c r="N101" s="362" t="str">
        <f>IF(M101&lt;&gt;"",IF(EOMONTH(M101,0)&lt;=UnderEnd,READDATA!AL107,""),"")</f>
        <v/>
      </c>
      <c r="O101" s="362" t="str">
        <f>IF(M101&lt;&gt;"",IF(EOMONTH(M101,0)&lt;=UnderEnd,READDATA!AM107,""),"")</f>
        <v/>
      </c>
      <c r="P101" s="362" t="str">
        <f>IF(M101&lt;&gt;"",IF(EOMONTH(M101,0)&lt;=UnderEnd,READDATA!AN107,""),"")</f>
        <v/>
      </c>
      <c r="Q101" s="362" t="str">
        <f>IF(M101&lt;&gt;"",IF(EOMONTH(M101,0)&lt;=UnderEnd,READDATA!AO107,""),"")</f>
        <v/>
      </c>
      <c r="R101" s="340" t="str">
        <f>IF(M101&lt;&gt;"",IF(EOMONTH(M101,0)&lt;=UnderEnd,READDATA!AP107,""),"")</f>
        <v/>
      </c>
    </row>
    <row r="102" spans="9:18" ht="17.100000000000001" customHeight="1">
      <c r="I102" s="248"/>
      <c r="M102" s="343" t="str">
        <f t="shared" si="4"/>
        <v/>
      </c>
      <c r="N102" s="362" t="str">
        <f>IF(M102&lt;&gt;"",IF(EOMONTH(M102,0)&lt;=UnderEnd,READDATA!AL108,""),"")</f>
        <v/>
      </c>
      <c r="O102" s="362" t="str">
        <f>IF(M102&lt;&gt;"",IF(EOMONTH(M102,0)&lt;=UnderEnd,READDATA!AM108,""),"")</f>
        <v/>
      </c>
      <c r="P102" s="362" t="str">
        <f>IF(M102&lt;&gt;"",IF(EOMONTH(M102,0)&lt;=UnderEnd,READDATA!AN108,""),"")</f>
        <v/>
      </c>
      <c r="Q102" s="362" t="str">
        <f>IF(M102&lt;&gt;"",IF(EOMONTH(M102,0)&lt;=UnderEnd,READDATA!AO108,""),"")</f>
        <v/>
      </c>
      <c r="R102" s="340" t="str">
        <f>IF(M102&lt;&gt;"",IF(EOMONTH(M102,0)&lt;=UnderEnd,READDATA!AP108,""),"")</f>
        <v/>
      </c>
    </row>
    <row r="103" spans="9:18" ht="17.100000000000001" customHeight="1">
      <c r="I103" s="248"/>
      <c r="M103" s="343" t="str">
        <f t="shared" si="4"/>
        <v/>
      </c>
      <c r="N103" s="362" t="str">
        <f>IF(M103&lt;&gt;"",IF(EOMONTH(M103,0)&lt;=UnderEnd,READDATA!AL109,""),"")</f>
        <v/>
      </c>
      <c r="O103" s="362" t="str">
        <f>IF(M103&lt;&gt;"",IF(EOMONTH(M103,0)&lt;=UnderEnd,READDATA!AM109,""),"")</f>
        <v/>
      </c>
      <c r="P103" s="362" t="str">
        <f>IF(M103&lt;&gt;"",IF(EOMONTH(M103,0)&lt;=UnderEnd,READDATA!AN109,""),"")</f>
        <v/>
      </c>
      <c r="Q103" s="362" t="str">
        <f>IF(M103&lt;&gt;"",IF(EOMONTH(M103,0)&lt;=UnderEnd,READDATA!AO109,""),"")</f>
        <v/>
      </c>
      <c r="R103" s="340" t="str">
        <f>IF(M103&lt;&gt;"",IF(EOMONTH(M103,0)&lt;=UnderEnd,READDATA!AP109,""),"")</f>
        <v/>
      </c>
    </row>
    <row r="104" spans="9:18" ht="17.100000000000001" customHeight="1">
      <c r="I104" s="248"/>
      <c r="M104" s="343" t="str">
        <f t="shared" si="4"/>
        <v/>
      </c>
      <c r="N104" s="362" t="str">
        <f>IF(M104&lt;&gt;"",IF(EOMONTH(M104,0)&lt;=UnderEnd,READDATA!AL110,""),"")</f>
        <v/>
      </c>
      <c r="O104" s="362" t="str">
        <f>IF(M104&lt;&gt;"",IF(EOMONTH(M104,0)&lt;=UnderEnd,READDATA!AM110,""),"")</f>
        <v/>
      </c>
      <c r="P104" s="362" t="str">
        <f>IF(M104&lt;&gt;"",IF(EOMONTH(M104,0)&lt;=UnderEnd,READDATA!AN110,""),"")</f>
        <v/>
      </c>
      <c r="Q104" s="362" t="str">
        <f>IF(M104&lt;&gt;"",IF(EOMONTH(M104,0)&lt;=UnderEnd,READDATA!AO110,""),"")</f>
        <v/>
      </c>
      <c r="R104" s="340" t="str">
        <f>IF(M104&lt;&gt;"",IF(EOMONTH(M104,0)&lt;=UnderEnd,READDATA!AP110,""),"")</f>
        <v/>
      </c>
    </row>
    <row r="105" spans="9:18" ht="17.100000000000001" customHeight="1">
      <c r="I105" s="248"/>
      <c r="M105" s="343" t="str">
        <f t="shared" si="4"/>
        <v/>
      </c>
      <c r="N105" s="362" t="str">
        <f>IF(M105&lt;&gt;"",IF(EOMONTH(M105,0)&lt;=UnderEnd,READDATA!AL111,""),"")</f>
        <v/>
      </c>
      <c r="O105" s="362" t="str">
        <f>IF(M105&lt;&gt;"",IF(EOMONTH(M105,0)&lt;=UnderEnd,READDATA!AM111,""),"")</f>
        <v/>
      </c>
      <c r="P105" s="362" t="str">
        <f>IF(M105&lt;&gt;"",IF(EOMONTH(M105,0)&lt;=UnderEnd,READDATA!AN111,""),"")</f>
        <v/>
      </c>
      <c r="Q105" s="362" t="str">
        <f>IF(M105&lt;&gt;"",IF(EOMONTH(M105,0)&lt;=UnderEnd,READDATA!AO111,""),"")</f>
        <v/>
      </c>
      <c r="R105" s="340" t="str">
        <f>IF(M105&lt;&gt;"",IF(EOMONTH(M105,0)&lt;=UnderEnd,READDATA!AP111,""),"")</f>
        <v/>
      </c>
    </row>
    <row r="106" spans="9:18" ht="17.100000000000001" customHeight="1">
      <c r="I106" s="248"/>
      <c r="M106" s="343" t="str">
        <f t="shared" si="4"/>
        <v/>
      </c>
      <c r="N106" s="362" t="str">
        <f>IF(M106&lt;&gt;"",IF(EOMONTH(M106,0)&lt;=UnderEnd,READDATA!AL112,""),"")</f>
        <v/>
      </c>
      <c r="O106" s="362" t="str">
        <f>IF(M106&lt;&gt;"",IF(EOMONTH(M106,0)&lt;=UnderEnd,READDATA!AM112,""),"")</f>
        <v/>
      </c>
      <c r="P106" s="362" t="str">
        <f>IF(M106&lt;&gt;"",IF(EOMONTH(M106,0)&lt;=UnderEnd,READDATA!AN112,""),"")</f>
        <v/>
      </c>
      <c r="Q106" s="362" t="str">
        <f>IF(M106&lt;&gt;"",IF(EOMONTH(M106,0)&lt;=UnderEnd,READDATA!AO112,""),"")</f>
        <v/>
      </c>
      <c r="R106" s="340" t="str">
        <f>IF(M106&lt;&gt;"",IF(EOMONTH(M106,0)&lt;=UnderEnd,READDATA!AP112,""),"")</f>
        <v/>
      </c>
    </row>
    <row r="107" spans="9:18" ht="17.100000000000001" customHeight="1">
      <c r="I107" s="248"/>
      <c r="M107" s="343" t="str">
        <f t="shared" si="4"/>
        <v/>
      </c>
      <c r="N107" s="362" t="str">
        <f>IF(M107&lt;&gt;"",IF(EOMONTH(M107,0)&lt;=UnderEnd,READDATA!AL113,""),"")</f>
        <v/>
      </c>
      <c r="O107" s="362" t="str">
        <f>IF(M107&lt;&gt;"",IF(EOMONTH(M107,0)&lt;=UnderEnd,READDATA!AM113,""),"")</f>
        <v/>
      </c>
      <c r="P107" s="362" t="str">
        <f>IF(M107&lt;&gt;"",IF(EOMONTH(M107,0)&lt;=UnderEnd,READDATA!AN113,""),"")</f>
        <v/>
      </c>
      <c r="Q107" s="362" t="str">
        <f>IF(M107&lt;&gt;"",IF(EOMONTH(M107,0)&lt;=UnderEnd,READDATA!AO113,""),"")</f>
        <v/>
      </c>
      <c r="R107" s="340" t="str">
        <f>IF(M107&lt;&gt;"",IF(EOMONTH(M107,0)&lt;=UnderEnd,READDATA!AP113,""),"")</f>
        <v/>
      </c>
    </row>
    <row r="108" spans="9:18" ht="17.100000000000001" customHeight="1">
      <c r="I108" s="248"/>
      <c r="M108" s="343" t="str">
        <f t="shared" si="4"/>
        <v/>
      </c>
      <c r="N108" s="362" t="str">
        <f>IF(M108&lt;&gt;"",IF(EOMONTH(M108,0)&lt;=UnderEnd,READDATA!AL114,""),"")</f>
        <v/>
      </c>
      <c r="O108" s="362" t="str">
        <f>IF(M108&lt;&gt;"",IF(EOMONTH(M108,0)&lt;=UnderEnd,READDATA!AM114,""),"")</f>
        <v/>
      </c>
      <c r="P108" s="362" t="str">
        <f>IF(M108&lt;&gt;"",IF(EOMONTH(M108,0)&lt;=UnderEnd,READDATA!AN114,""),"")</f>
        <v/>
      </c>
      <c r="Q108" s="362" t="str">
        <f>IF(M108&lt;&gt;"",IF(EOMONTH(M108,0)&lt;=UnderEnd,READDATA!AO114,""),"")</f>
        <v/>
      </c>
      <c r="R108" s="340" t="str">
        <f>IF(M108&lt;&gt;"",IF(EOMONTH(M108,0)&lt;=UnderEnd,READDATA!AP114,""),"")</f>
        <v/>
      </c>
    </row>
    <row r="109" spans="9:18" ht="17.100000000000001" customHeight="1">
      <c r="I109" s="248"/>
      <c r="M109" s="343" t="str">
        <f t="shared" si="4"/>
        <v/>
      </c>
      <c r="N109" s="362" t="str">
        <f>IF(M109&lt;&gt;"",IF(EOMONTH(M109,0)&lt;=UnderEnd,READDATA!AL115,""),"")</f>
        <v/>
      </c>
      <c r="O109" s="362" t="str">
        <f>IF(M109&lt;&gt;"",IF(EOMONTH(M109,0)&lt;=UnderEnd,READDATA!AM115,""),"")</f>
        <v/>
      </c>
      <c r="P109" s="362" t="str">
        <f>IF(M109&lt;&gt;"",IF(EOMONTH(M109,0)&lt;=UnderEnd,READDATA!AN115,""),"")</f>
        <v/>
      </c>
      <c r="Q109" s="362" t="str">
        <f>IF(M109&lt;&gt;"",IF(EOMONTH(M109,0)&lt;=UnderEnd,READDATA!AO115,""),"")</f>
        <v/>
      </c>
      <c r="R109" s="340" t="str">
        <f>IF(M109&lt;&gt;"",IF(EOMONTH(M109,0)&lt;=UnderEnd,READDATA!AP115,""),"")</f>
        <v/>
      </c>
    </row>
    <row r="110" spans="9:18" ht="17.100000000000001" customHeight="1">
      <c r="I110" s="248"/>
      <c r="M110" s="343" t="str">
        <f t="shared" si="4"/>
        <v/>
      </c>
      <c r="N110" s="362" t="str">
        <f>IF(M110&lt;&gt;"",IF(EOMONTH(M110,0)&lt;=UnderEnd,READDATA!AL116,""),"")</f>
        <v/>
      </c>
      <c r="O110" s="362" t="str">
        <f>IF(M110&lt;&gt;"",IF(EOMONTH(M110,0)&lt;=UnderEnd,READDATA!AM116,""),"")</f>
        <v/>
      </c>
      <c r="P110" s="362" t="str">
        <f>IF(M110&lt;&gt;"",IF(EOMONTH(M110,0)&lt;=UnderEnd,READDATA!AN116,""),"")</f>
        <v/>
      </c>
      <c r="Q110" s="362" t="str">
        <f>IF(M110&lt;&gt;"",IF(EOMONTH(M110,0)&lt;=UnderEnd,READDATA!AO116,""),"")</f>
        <v/>
      </c>
      <c r="R110" s="340" t="str">
        <f>IF(M110&lt;&gt;"",IF(EOMONTH(M110,0)&lt;=UnderEnd,READDATA!AP116,""),"")</f>
        <v/>
      </c>
    </row>
    <row r="111" spans="9:18" ht="17.100000000000001" customHeight="1">
      <c r="I111" s="248"/>
      <c r="M111" s="343" t="str">
        <f t="shared" si="4"/>
        <v/>
      </c>
      <c r="N111" s="362" t="str">
        <f>IF(M111&lt;&gt;"",IF(EOMONTH(M111,0)&lt;=UnderEnd,READDATA!AL117,""),"")</f>
        <v/>
      </c>
      <c r="O111" s="362" t="str">
        <f>IF(M111&lt;&gt;"",IF(EOMONTH(M111,0)&lt;=UnderEnd,READDATA!AM117,""),"")</f>
        <v/>
      </c>
      <c r="P111" s="362" t="str">
        <f>IF(M111&lt;&gt;"",IF(EOMONTH(M111,0)&lt;=UnderEnd,READDATA!AN117,""),"")</f>
        <v/>
      </c>
      <c r="Q111" s="362" t="str">
        <f>IF(M111&lt;&gt;"",IF(EOMONTH(M111,0)&lt;=UnderEnd,READDATA!AO117,""),"")</f>
        <v/>
      </c>
      <c r="R111" s="340" t="str">
        <f>IF(M111&lt;&gt;"",IF(EOMONTH(M111,0)&lt;=UnderEnd,READDATA!AP117,""),"")</f>
        <v/>
      </c>
    </row>
    <row r="112" spans="9:18" ht="17.100000000000001" customHeight="1">
      <c r="I112" s="248"/>
      <c r="M112" s="343" t="str">
        <f t="shared" si="4"/>
        <v/>
      </c>
      <c r="N112" s="362" t="str">
        <f>IF(M112&lt;&gt;"",IF(EOMONTH(M112,0)&lt;=UnderEnd,READDATA!AL118,""),"")</f>
        <v/>
      </c>
      <c r="O112" s="362" t="str">
        <f>IF(M112&lt;&gt;"",IF(EOMONTH(M112,0)&lt;=UnderEnd,READDATA!AM118,""),"")</f>
        <v/>
      </c>
      <c r="P112" s="362" t="str">
        <f>IF(M112&lt;&gt;"",IF(EOMONTH(M112,0)&lt;=UnderEnd,READDATA!AN118,""),"")</f>
        <v/>
      </c>
      <c r="Q112" s="362" t="str">
        <f>IF(M112&lt;&gt;"",IF(EOMONTH(M112,0)&lt;=UnderEnd,READDATA!AO118,""),"")</f>
        <v/>
      </c>
      <c r="R112" s="340" t="str">
        <f>IF(M112&lt;&gt;"",IF(EOMONTH(M112,0)&lt;=UnderEnd,READDATA!AP118,""),"")</f>
        <v/>
      </c>
    </row>
    <row r="113" spans="9:18" ht="17.100000000000001" customHeight="1">
      <c r="I113" s="248"/>
      <c r="M113" s="343" t="str">
        <f t="shared" si="4"/>
        <v/>
      </c>
      <c r="N113" s="362" t="str">
        <f>IF(M113&lt;&gt;"",IF(EOMONTH(M113,0)&lt;=UnderEnd,READDATA!AL119,""),"")</f>
        <v/>
      </c>
      <c r="O113" s="362" t="str">
        <f>IF(M113&lt;&gt;"",IF(EOMONTH(M113,0)&lt;=UnderEnd,READDATA!AM119,""),"")</f>
        <v/>
      </c>
      <c r="P113" s="362" t="str">
        <f>IF(M113&lt;&gt;"",IF(EOMONTH(M113,0)&lt;=UnderEnd,READDATA!AN119,""),"")</f>
        <v/>
      </c>
      <c r="Q113" s="362" t="str">
        <f>IF(M113&lt;&gt;"",IF(EOMONTH(M113,0)&lt;=UnderEnd,READDATA!AO119,""),"")</f>
        <v/>
      </c>
      <c r="R113" s="340" t="str">
        <f>IF(M113&lt;&gt;"",IF(EOMONTH(M113,0)&lt;=UnderEnd,READDATA!AP119,""),"")</f>
        <v/>
      </c>
    </row>
    <row r="114" spans="9:18" ht="17.100000000000001" customHeight="1">
      <c r="I114" s="248"/>
      <c r="M114" s="343" t="str">
        <f t="shared" ref="M114:M145" si="5">IF(M113&lt;&gt;"",IF(EOMONTH(M113,0)+1&lt;=UnderEnd,EOMONTH(M113,0)+1,""),"")</f>
        <v/>
      </c>
      <c r="N114" s="362" t="str">
        <f>IF(M114&lt;&gt;"",IF(EOMONTH(M114,0)&lt;=UnderEnd,READDATA!AL120,""),"")</f>
        <v/>
      </c>
      <c r="O114" s="362" t="str">
        <f>IF(M114&lt;&gt;"",IF(EOMONTH(M114,0)&lt;=UnderEnd,READDATA!AM120,""),"")</f>
        <v/>
      </c>
      <c r="P114" s="362" t="str">
        <f>IF(M114&lt;&gt;"",IF(EOMONTH(M114,0)&lt;=UnderEnd,READDATA!AN120,""),"")</f>
        <v/>
      </c>
      <c r="Q114" s="362" t="str">
        <f>IF(M114&lt;&gt;"",IF(EOMONTH(M114,0)&lt;=UnderEnd,READDATA!AO120,""),"")</f>
        <v/>
      </c>
      <c r="R114" s="340" t="str">
        <f>IF(M114&lt;&gt;"",IF(EOMONTH(M114,0)&lt;=UnderEnd,READDATA!AP120,""),"")</f>
        <v/>
      </c>
    </row>
    <row r="115" spans="9:18" ht="17.100000000000001" customHeight="1">
      <c r="I115" s="248"/>
      <c r="M115" s="343" t="str">
        <f t="shared" si="5"/>
        <v/>
      </c>
      <c r="N115" s="362" t="str">
        <f>IF(M115&lt;&gt;"",IF(EOMONTH(M115,0)&lt;=UnderEnd,READDATA!AL121,""),"")</f>
        <v/>
      </c>
      <c r="O115" s="362" t="str">
        <f>IF(M115&lt;&gt;"",IF(EOMONTH(M115,0)&lt;=UnderEnd,READDATA!AM121,""),"")</f>
        <v/>
      </c>
      <c r="P115" s="362" t="str">
        <f>IF(M115&lt;&gt;"",IF(EOMONTH(M115,0)&lt;=UnderEnd,READDATA!AN121,""),"")</f>
        <v/>
      </c>
      <c r="Q115" s="362" t="str">
        <f>IF(M115&lt;&gt;"",IF(EOMONTH(M115,0)&lt;=UnderEnd,READDATA!AO121,""),"")</f>
        <v/>
      </c>
      <c r="R115" s="340" t="str">
        <f>IF(M115&lt;&gt;"",IF(EOMONTH(M115,0)&lt;=UnderEnd,READDATA!AP121,""),"")</f>
        <v/>
      </c>
    </row>
    <row r="116" spans="9:18" ht="17.100000000000001" customHeight="1">
      <c r="I116" s="248"/>
      <c r="M116" s="343" t="str">
        <f t="shared" si="5"/>
        <v/>
      </c>
      <c r="N116" s="362" t="str">
        <f>IF(M116&lt;&gt;"",IF(EOMONTH(M116,0)&lt;=UnderEnd,READDATA!AL122,""),"")</f>
        <v/>
      </c>
      <c r="O116" s="362" t="str">
        <f>IF(M116&lt;&gt;"",IF(EOMONTH(M116,0)&lt;=UnderEnd,READDATA!AM122,""),"")</f>
        <v/>
      </c>
      <c r="P116" s="362" t="str">
        <f>IF(M116&lt;&gt;"",IF(EOMONTH(M116,0)&lt;=UnderEnd,READDATA!AN122,""),"")</f>
        <v/>
      </c>
      <c r="Q116" s="362" t="str">
        <f>IF(M116&lt;&gt;"",IF(EOMONTH(M116,0)&lt;=UnderEnd,READDATA!AO122,""),"")</f>
        <v/>
      </c>
      <c r="R116" s="340" t="str">
        <f>IF(M116&lt;&gt;"",IF(EOMONTH(M116,0)&lt;=UnderEnd,READDATA!AP122,""),"")</f>
        <v/>
      </c>
    </row>
    <row r="117" spans="9:18" ht="17.100000000000001" customHeight="1">
      <c r="I117" s="248"/>
      <c r="M117" s="343" t="str">
        <f t="shared" si="5"/>
        <v/>
      </c>
      <c r="N117" s="362" t="str">
        <f>IF(M117&lt;&gt;"",IF(EOMONTH(M117,0)&lt;=UnderEnd,READDATA!AL123,""),"")</f>
        <v/>
      </c>
      <c r="O117" s="362" t="str">
        <f>IF(M117&lt;&gt;"",IF(EOMONTH(M117,0)&lt;=UnderEnd,READDATA!AM123,""),"")</f>
        <v/>
      </c>
      <c r="P117" s="362" t="str">
        <f>IF(M117&lt;&gt;"",IF(EOMONTH(M117,0)&lt;=UnderEnd,READDATA!AN123,""),"")</f>
        <v/>
      </c>
      <c r="Q117" s="362" t="str">
        <f>IF(M117&lt;&gt;"",IF(EOMONTH(M117,0)&lt;=UnderEnd,READDATA!AO123,""),"")</f>
        <v/>
      </c>
      <c r="R117" s="340" t="str">
        <f>IF(M117&lt;&gt;"",IF(EOMONTH(M117,0)&lt;=UnderEnd,READDATA!AP123,""),"")</f>
        <v/>
      </c>
    </row>
    <row r="118" spans="9:18" ht="17.100000000000001" customHeight="1">
      <c r="I118" s="248"/>
      <c r="M118" s="343" t="str">
        <f t="shared" si="5"/>
        <v/>
      </c>
      <c r="N118" s="362" t="str">
        <f>IF(M118&lt;&gt;"",IF(EOMONTH(M118,0)&lt;=UnderEnd,READDATA!AL124,""),"")</f>
        <v/>
      </c>
      <c r="O118" s="362" t="str">
        <f>IF(M118&lt;&gt;"",IF(EOMONTH(M118,0)&lt;=UnderEnd,READDATA!AM124,""),"")</f>
        <v/>
      </c>
      <c r="P118" s="362" t="str">
        <f>IF(M118&lt;&gt;"",IF(EOMONTH(M118,0)&lt;=UnderEnd,READDATA!AN124,""),"")</f>
        <v/>
      </c>
      <c r="Q118" s="362" t="str">
        <f>IF(M118&lt;&gt;"",IF(EOMONTH(M118,0)&lt;=UnderEnd,READDATA!AO124,""),"")</f>
        <v/>
      </c>
      <c r="R118" s="340" t="str">
        <f>IF(M118&lt;&gt;"",IF(EOMONTH(M118,0)&lt;=UnderEnd,READDATA!AP124,""),"")</f>
        <v/>
      </c>
    </row>
    <row r="119" spans="9:18" ht="17.100000000000001" customHeight="1">
      <c r="I119" s="248"/>
      <c r="M119" s="343" t="str">
        <f t="shared" si="5"/>
        <v/>
      </c>
      <c r="N119" s="362" t="str">
        <f>IF(M119&lt;&gt;"",IF(EOMONTH(M119,0)&lt;=UnderEnd,READDATA!AL125,""),"")</f>
        <v/>
      </c>
      <c r="O119" s="362" t="str">
        <f>IF(M119&lt;&gt;"",IF(EOMONTH(M119,0)&lt;=UnderEnd,READDATA!AM125,""),"")</f>
        <v/>
      </c>
      <c r="P119" s="362" t="str">
        <f>IF(M119&lt;&gt;"",IF(EOMONTH(M119,0)&lt;=UnderEnd,READDATA!AN125,""),"")</f>
        <v/>
      </c>
      <c r="Q119" s="362" t="str">
        <f>IF(M119&lt;&gt;"",IF(EOMONTH(M119,0)&lt;=UnderEnd,READDATA!AO125,""),"")</f>
        <v/>
      </c>
      <c r="R119" s="340" t="str">
        <f>IF(M119&lt;&gt;"",IF(EOMONTH(M119,0)&lt;=UnderEnd,READDATA!AP125,""),"")</f>
        <v/>
      </c>
    </row>
    <row r="120" spans="9:18" ht="17.100000000000001" customHeight="1">
      <c r="I120" s="248"/>
      <c r="M120" s="343" t="str">
        <f t="shared" si="5"/>
        <v/>
      </c>
      <c r="N120" s="362" t="str">
        <f>IF(M120&lt;&gt;"",IF(EOMONTH(M120,0)&lt;=UnderEnd,READDATA!AL126,""),"")</f>
        <v/>
      </c>
      <c r="O120" s="362" t="str">
        <f>IF(M120&lt;&gt;"",IF(EOMONTH(M120,0)&lt;=UnderEnd,READDATA!AM126,""),"")</f>
        <v/>
      </c>
      <c r="P120" s="362" t="str">
        <f>IF(M120&lt;&gt;"",IF(EOMONTH(M120,0)&lt;=UnderEnd,READDATA!AN126,""),"")</f>
        <v/>
      </c>
      <c r="Q120" s="362" t="str">
        <f>IF(M120&lt;&gt;"",IF(EOMONTH(M120,0)&lt;=UnderEnd,READDATA!AO126,""),"")</f>
        <v/>
      </c>
      <c r="R120" s="340" t="str">
        <f>IF(M120&lt;&gt;"",IF(EOMONTH(M120,0)&lt;=UnderEnd,READDATA!AP126,""),"")</f>
        <v/>
      </c>
    </row>
    <row r="121" spans="9:18" ht="17.100000000000001" customHeight="1">
      <c r="I121" s="248"/>
      <c r="M121" s="343" t="str">
        <f t="shared" si="5"/>
        <v/>
      </c>
      <c r="N121" s="362" t="str">
        <f>IF(M121&lt;&gt;"",IF(EOMONTH(M121,0)&lt;=UnderEnd,READDATA!AL127,""),"")</f>
        <v/>
      </c>
      <c r="O121" s="362" t="str">
        <f>IF(M121&lt;&gt;"",IF(EOMONTH(M121,0)&lt;=UnderEnd,READDATA!AM127,""),"")</f>
        <v/>
      </c>
      <c r="P121" s="362" t="str">
        <f>IF(M121&lt;&gt;"",IF(EOMONTH(M121,0)&lt;=UnderEnd,READDATA!AN127,""),"")</f>
        <v/>
      </c>
      <c r="Q121" s="362" t="str">
        <f>IF(M121&lt;&gt;"",IF(EOMONTH(M121,0)&lt;=UnderEnd,READDATA!AO127,""),"")</f>
        <v/>
      </c>
      <c r="R121" s="340" t="str">
        <f>IF(M121&lt;&gt;"",IF(EOMONTH(M121,0)&lt;=UnderEnd,READDATA!AP127,""),"")</f>
        <v/>
      </c>
    </row>
    <row r="122" spans="9:18" ht="17.100000000000001" customHeight="1">
      <c r="I122" s="248"/>
      <c r="M122" s="343" t="str">
        <f t="shared" si="5"/>
        <v/>
      </c>
      <c r="N122" s="362" t="str">
        <f>IF(M122&lt;&gt;"",IF(EOMONTH(M122,0)&lt;=UnderEnd,READDATA!AL128,""),"")</f>
        <v/>
      </c>
      <c r="O122" s="362" t="str">
        <f>IF(M122&lt;&gt;"",IF(EOMONTH(M122,0)&lt;=UnderEnd,READDATA!AM128,""),"")</f>
        <v/>
      </c>
      <c r="P122" s="362" t="str">
        <f>IF(M122&lt;&gt;"",IF(EOMONTH(M122,0)&lt;=UnderEnd,READDATA!AN128,""),"")</f>
        <v/>
      </c>
      <c r="Q122" s="362" t="str">
        <f>IF(M122&lt;&gt;"",IF(EOMONTH(M122,0)&lt;=UnderEnd,READDATA!AO128,""),"")</f>
        <v/>
      </c>
      <c r="R122" s="340" t="str">
        <f>IF(M122&lt;&gt;"",IF(EOMONTH(M122,0)&lt;=UnderEnd,READDATA!AP128,""),"")</f>
        <v/>
      </c>
    </row>
    <row r="123" spans="9:18" ht="17.100000000000001" customHeight="1">
      <c r="I123" s="248"/>
      <c r="M123" s="343" t="str">
        <f t="shared" si="5"/>
        <v/>
      </c>
      <c r="N123" s="362" t="str">
        <f>IF(M123&lt;&gt;"",IF(EOMONTH(M123,0)&lt;=UnderEnd,READDATA!AL129,""),"")</f>
        <v/>
      </c>
      <c r="O123" s="362" t="str">
        <f>IF(M123&lt;&gt;"",IF(EOMONTH(M123,0)&lt;=UnderEnd,READDATA!AM129,""),"")</f>
        <v/>
      </c>
      <c r="P123" s="362" t="str">
        <f>IF(M123&lt;&gt;"",IF(EOMONTH(M123,0)&lt;=UnderEnd,READDATA!AN129,""),"")</f>
        <v/>
      </c>
      <c r="Q123" s="362" t="str">
        <f>IF(M123&lt;&gt;"",IF(EOMONTH(M123,0)&lt;=UnderEnd,READDATA!AO129,""),"")</f>
        <v/>
      </c>
      <c r="R123" s="340" t="str">
        <f>IF(M123&lt;&gt;"",IF(EOMONTH(M123,0)&lt;=UnderEnd,READDATA!AP129,""),"")</f>
        <v/>
      </c>
    </row>
    <row r="124" spans="9:18" ht="17.100000000000001" customHeight="1">
      <c r="I124" s="248"/>
      <c r="M124" s="343" t="str">
        <f t="shared" si="5"/>
        <v/>
      </c>
      <c r="N124" s="362" t="str">
        <f>IF(M124&lt;&gt;"",IF(EOMONTH(M124,0)&lt;=UnderEnd,READDATA!AL130,""),"")</f>
        <v/>
      </c>
      <c r="O124" s="362" t="str">
        <f>IF(M124&lt;&gt;"",IF(EOMONTH(M124,0)&lt;=UnderEnd,READDATA!AM130,""),"")</f>
        <v/>
      </c>
      <c r="P124" s="362" t="str">
        <f>IF(M124&lt;&gt;"",IF(EOMONTH(M124,0)&lt;=UnderEnd,READDATA!AN130,""),"")</f>
        <v/>
      </c>
      <c r="Q124" s="362" t="str">
        <f>IF(M124&lt;&gt;"",IF(EOMONTH(M124,0)&lt;=UnderEnd,READDATA!AO130,""),"")</f>
        <v/>
      </c>
      <c r="R124" s="340" t="str">
        <f>IF(M124&lt;&gt;"",IF(EOMONTH(M124,0)&lt;=UnderEnd,READDATA!AP130,""),"")</f>
        <v/>
      </c>
    </row>
    <row r="125" spans="9:18" ht="17.100000000000001" customHeight="1">
      <c r="I125" s="248"/>
      <c r="M125" s="343" t="str">
        <f t="shared" si="5"/>
        <v/>
      </c>
      <c r="N125" s="362" t="str">
        <f>IF(M125&lt;&gt;"",IF(EOMONTH(M125,0)&lt;=UnderEnd,READDATA!AL131,""),"")</f>
        <v/>
      </c>
      <c r="O125" s="362" t="str">
        <f>IF(M125&lt;&gt;"",IF(EOMONTH(M125,0)&lt;=UnderEnd,READDATA!AM131,""),"")</f>
        <v/>
      </c>
      <c r="P125" s="362" t="str">
        <f>IF(M125&lt;&gt;"",IF(EOMONTH(M125,0)&lt;=UnderEnd,READDATA!AN131,""),"")</f>
        <v/>
      </c>
      <c r="Q125" s="362" t="str">
        <f>IF(M125&lt;&gt;"",IF(EOMONTH(M125,0)&lt;=UnderEnd,READDATA!AO131,""),"")</f>
        <v/>
      </c>
      <c r="R125" s="340" t="str">
        <f>IF(M125&lt;&gt;"",IF(EOMONTH(M125,0)&lt;=UnderEnd,READDATA!AP131,""),"")</f>
        <v/>
      </c>
    </row>
    <row r="126" spans="9:18" ht="17.100000000000001" customHeight="1">
      <c r="I126" s="248"/>
      <c r="M126" s="343" t="str">
        <f t="shared" si="5"/>
        <v/>
      </c>
      <c r="N126" s="362" t="str">
        <f>IF(M126&lt;&gt;"",IF(EOMONTH(M126,0)&lt;=UnderEnd,READDATA!AL132,""),"")</f>
        <v/>
      </c>
      <c r="O126" s="362" t="str">
        <f>IF(M126&lt;&gt;"",IF(EOMONTH(M126,0)&lt;=UnderEnd,READDATA!AM132,""),"")</f>
        <v/>
      </c>
      <c r="P126" s="362" t="str">
        <f>IF(M126&lt;&gt;"",IF(EOMONTH(M126,0)&lt;=UnderEnd,READDATA!AN132,""),"")</f>
        <v/>
      </c>
      <c r="Q126" s="362" t="str">
        <f>IF(M126&lt;&gt;"",IF(EOMONTH(M126,0)&lt;=UnderEnd,READDATA!AO132,""),"")</f>
        <v/>
      </c>
      <c r="R126" s="340" t="str">
        <f>IF(M126&lt;&gt;"",IF(EOMONTH(M126,0)&lt;=UnderEnd,READDATA!AP132,""),"")</f>
        <v/>
      </c>
    </row>
    <row r="127" spans="9:18" ht="17.100000000000001" customHeight="1">
      <c r="I127" s="248"/>
      <c r="M127" s="343" t="str">
        <f t="shared" si="5"/>
        <v/>
      </c>
      <c r="N127" s="362" t="str">
        <f>IF(M127&lt;&gt;"",IF(EOMONTH(M127,0)&lt;=UnderEnd,READDATA!AL133,""),"")</f>
        <v/>
      </c>
      <c r="O127" s="362" t="str">
        <f>IF(M127&lt;&gt;"",IF(EOMONTH(M127,0)&lt;=UnderEnd,READDATA!AM133,""),"")</f>
        <v/>
      </c>
      <c r="P127" s="362" t="str">
        <f>IF(M127&lt;&gt;"",IF(EOMONTH(M127,0)&lt;=UnderEnd,READDATA!AN133,""),"")</f>
        <v/>
      </c>
      <c r="Q127" s="362" t="str">
        <f>IF(M127&lt;&gt;"",IF(EOMONTH(M127,0)&lt;=UnderEnd,READDATA!AO133,""),"")</f>
        <v/>
      </c>
      <c r="R127" s="340" t="str">
        <f>IF(M127&lt;&gt;"",IF(EOMONTH(M127,0)&lt;=UnderEnd,READDATA!AP133,""),"")</f>
        <v/>
      </c>
    </row>
    <row r="128" spans="9:18" ht="17.100000000000001" customHeight="1">
      <c r="I128" s="248"/>
      <c r="M128" s="343" t="str">
        <f t="shared" si="5"/>
        <v/>
      </c>
      <c r="N128" s="362" t="str">
        <f>IF(M128&lt;&gt;"",IF(EOMONTH(M128,0)&lt;=UnderEnd,READDATA!AL134,""),"")</f>
        <v/>
      </c>
      <c r="O128" s="362" t="str">
        <f>IF(M128&lt;&gt;"",IF(EOMONTH(M128,0)&lt;=UnderEnd,READDATA!AM134,""),"")</f>
        <v/>
      </c>
      <c r="P128" s="362" t="str">
        <f>IF(M128&lt;&gt;"",IF(EOMONTH(M128,0)&lt;=UnderEnd,READDATA!AN134,""),"")</f>
        <v/>
      </c>
      <c r="Q128" s="362" t="str">
        <f>IF(M128&lt;&gt;"",IF(EOMONTH(M128,0)&lt;=UnderEnd,READDATA!AO134,""),"")</f>
        <v/>
      </c>
      <c r="R128" s="340" t="str">
        <f>IF(M128&lt;&gt;"",IF(EOMONTH(M128,0)&lt;=UnderEnd,READDATA!AP134,""),"")</f>
        <v/>
      </c>
    </row>
    <row r="129" spans="9:18" ht="17.100000000000001" customHeight="1">
      <c r="I129" s="248"/>
      <c r="M129" s="343" t="str">
        <f t="shared" si="5"/>
        <v/>
      </c>
      <c r="N129" s="362" t="str">
        <f>IF(M129&lt;&gt;"",IF(EOMONTH(M129,0)&lt;=UnderEnd,READDATA!AL135,""),"")</f>
        <v/>
      </c>
      <c r="O129" s="362" t="str">
        <f>IF(M129&lt;&gt;"",IF(EOMONTH(M129,0)&lt;=UnderEnd,READDATA!AM135,""),"")</f>
        <v/>
      </c>
      <c r="P129" s="362" t="str">
        <f>IF(M129&lt;&gt;"",IF(EOMONTH(M129,0)&lt;=UnderEnd,READDATA!AN135,""),"")</f>
        <v/>
      </c>
      <c r="Q129" s="362" t="str">
        <f>IF(M129&lt;&gt;"",IF(EOMONTH(M129,0)&lt;=UnderEnd,READDATA!AO135,""),"")</f>
        <v/>
      </c>
      <c r="R129" s="340" t="str">
        <f>IF(M129&lt;&gt;"",IF(EOMONTH(M129,0)&lt;=UnderEnd,READDATA!AP135,""),"")</f>
        <v/>
      </c>
    </row>
    <row r="130" spans="9:18" ht="17.100000000000001" customHeight="1">
      <c r="I130" s="248"/>
      <c r="M130" s="343" t="str">
        <f t="shared" si="5"/>
        <v/>
      </c>
      <c r="N130" s="362" t="str">
        <f>IF(M130&lt;&gt;"",IF(EOMONTH(M130,0)&lt;=UnderEnd,READDATA!AL136,""),"")</f>
        <v/>
      </c>
      <c r="O130" s="362" t="str">
        <f>IF(M130&lt;&gt;"",IF(EOMONTH(M130,0)&lt;=UnderEnd,READDATA!AM136,""),"")</f>
        <v/>
      </c>
      <c r="P130" s="362" t="str">
        <f>IF(M130&lt;&gt;"",IF(EOMONTH(M130,0)&lt;=UnderEnd,READDATA!AN136,""),"")</f>
        <v/>
      </c>
      <c r="Q130" s="362" t="str">
        <f>IF(M130&lt;&gt;"",IF(EOMONTH(M130,0)&lt;=UnderEnd,READDATA!AO136,""),"")</f>
        <v/>
      </c>
      <c r="R130" s="340" t="str">
        <f>IF(M130&lt;&gt;"",IF(EOMONTH(M130,0)&lt;=UnderEnd,READDATA!AP136,""),"")</f>
        <v/>
      </c>
    </row>
    <row r="131" spans="9:18" ht="17.100000000000001" customHeight="1">
      <c r="I131" s="248"/>
      <c r="M131" s="343" t="str">
        <f t="shared" si="5"/>
        <v/>
      </c>
      <c r="N131" s="362" t="str">
        <f>IF(M131&lt;&gt;"",IF(EOMONTH(M131,0)&lt;=UnderEnd,READDATA!AL137,""),"")</f>
        <v/>
      </c>
      <c r="O131" s="362" t="str">
        <f>IF(M131&lt;&gt;"",IF(EOMONTH(M131,0)&lt;=UnderEnd,READDATA!AM137,""),"")</f>
        <v/>
      </c>
      <c r="P131" s="362" t="str">
        <f>IF(M131&lt;&gt;"",IF(EOMONTH(M131,0)&lt;=UnderEnd,READDATA!AN137,""),"")</f>
        <v/>
      </c>
      <c r="Q131" s="362" t="str">
        <f>IF(M131&lt;&gt;"",IF(EOMONTH(M131,0)&lt;=UnderEnd,READDATA!AO137,""),"")</f>
        <v/>
      </c>
      <c r="R131" s="340" t="str">
        <f>IF(M131&lt;&gt;"",IF(EOMONTH(M131,0)&lt;=UnderEnd,READDATA!AP137,""),"")</f>
        <v/>
      </c>
    </row>
    <row r="132" spans="9:18" ht="17.100000000000001" customHeight="1">
      <c r="I132" s="248"/>
      <c r="M132" s="343" t="str">
        <f t="shared" si="5"/>
        <v/>
      </c>
      <c r="N132" s="362" t="str">
        <f>IF(M132&lt;&gt;"",IF(EOMONTH(M132,0)&lt;=UnderEnd,READDATA!AL138,""),"")</f>
        <v/>
      </c>
      <c r="O132" s="362" t="str">
        <f>IF(M132&lt;&gt;"",IF(EOMONTH(M132,0)&lt;=UnderEnd,READDATA!AM138,""),"")</f>
        <v/>
      </c>
      <c r="P132" s="362" t="str">
        <f>IF(M132&lt;&gt;"",IF(EOMONTH(M132,0)&lt;=UnderEnd,READDATA!AN138,""),"")</f>
        <v/>
      </c>
      <c r="Q132" s="362" t="str">
        <f>IF(M132&lt;&gt;"",IF(EOMONTH(M132,0)&lt;=UnderEnd,READDATA!AO138,""),"")</f>
        <v/>
      </c>
      <c r="R132" s="340" t="str">
        <f>IF(M132&lt;&gt;"",IF(EOMONTH(M132,0)&lt;=UnderEnd,READDATA!AP138,""),"")</f>
        <v/>
      </c>
    </row>
    <row r="133" spans="9:18" ht="17.100000000000001" customHeight="1">
      <c r="I133" s="248"/>
      <c r="M133" s="343" t="str">
        <f t="shared" si="5"/>
        <v/>
      </c>
      <c r="N133" s="362" t="str">
        <f>IF(M133&lt;&gt;"",IF(EOMONTH(M133,0)&lt;=UnderEnd,READDATA!AL139,""),"")</f>
        <v/>
      </c>
      <c r="O133" s="362" t="str">
        <f>IF(M133&lt;&gt;"",IF(EOMONTH(M133,0)&lt;=UnderEnd,READDATA!AM139,""),"")</f>
        <v/>
      </c>
      <c r="P133" s="362" t="str">
        <f>IF(M133&lt;&gt;"",IF(EOMONTH(M133,0)&lt;=UnderEnd,READDATA!AN139,""),"")</f>
        <v/>
      </c>
      <c r="Q133" s="362" t="str">
        <f>IF(M133&lt;&gt;"",IF(EOMONTH(M133,0)&lt;=UnderEnd,READDATA!AO139,""),"")</f>
        <v/>
      </c>
      <c r="R133" s="340" t="str">
        <f>IF(M133&lt;&gt;"",IF(EOMONTH(M133,0)&lt;=UnderEnd,READDATA!AP139,""),"")</f>
        <v/>
      </c>
    </row>
    <row r="134" spans="9:18" ht="17.100000000000001" customHeight="1">
      <c r="I134" s="248"/>
      <c r="M134" s="343" t="str">
        <f t="shared" si="5"/>
        <v/>
      </c>
      <c r="N134" s="362" t="str">
        <f>IF(M134&lt;&gt;"",IF(EOMONTH(M134,0)&lt;=UnderEnd,READDATA!AL140,""),"")</f>
        <v/>
      </c>
      <c r="O134" s="362" t="str">
        <f>IF(M134&lt;&gt;"",IF(EOMONTH(M134,0)&lt;=UnderEnd,READDATA!AM140,""),"")</f>
        <v/>
      </c>
      <c r="P134" s="362" t="str">
        <f>IF(M134&lt;&gt;"",IF(EOMONTH(M134,0)&lt;=UnderEnd,READDATA!AN140,""),"")</f>
        <v/>
      </c>
      <c r="Q134" s="362" t="str">
        <f>IF(M134&lt;&gt;"",IF(EOMONTH(M134,0)&lt;=UnderEnd,READDATA!AO140,""),"")</f>
        <v/>
      </c>
      <c r="R134" s="340" t="str">
        <f>IF(M134&lt;&gt;"",IF(EOMONTH(M134,0)&lt;=UnderEnd,READDATA!AP140,""),"")</f>
        <v/>
      </c>
    </row>
    <row r="135" spans="9:18" ht="17.100000000000001" customHeight="1">
      <c r="I135" s="248"/>
      <c r="M135" s="343" t="str">
        <f t="shared" si="5"/>
        <v/>
      </c>
      <c r="N135" s="362" t="str">
        <f>IF(M135&lt;&gt;"",IF(EOMONTH(M135,0)&lt;=UnderEnd,READDATA!AL141,""),"")</f>
        <v/>
      </c>
      <c r="O135" s="362" t="str">
        <f>IF(M135&lt;&gt;"",IF(EOMONTH(M135,0)&lt;=UnderEnd,READDATA!AM141,""),"")</f>
        <v/>
      </c>
      <c r="P135" s="362" t="str">
        <f>IF(M135&lt;&gt;"",IF(EOMONTH(M135,0)&lt;=UnderEnd,READDATA!AN141,""),"")</f>
        <v/>
      </c>
      <c r="Q135" s="362" t="str">
        <f>IF(M135&lt;&gt;"",IF(EOMONTH(M135,0)&lt;=UnderEnd,READDATA!AO141,""),"")</f>
        <v/>
      </c>
      <c r="R135" s="340" t="str">
        <f>IF(M135&lt;&gt;"",IF(EOMONTH(M135,0)&lt;=UnderEnd,READDATA!AP141,""),"")</f>
        <v/>
      </c>
    </row>
    <row r="136" spans="9:18" ht="17.100000000000001" customHeight="1">
      <c r="I136" s="248"/>
      <c r="M136" s="343" t="str">
        <f t="shared" si="5"/>
        <v/>
      </c>
      <c r="N136" s="362" t="str">
        <f>IF(M136&lt;&gt;"",IF(EOMONTH(M136,0)&lt;=UnderEnd,READDATA!AL142,""),"")</f>
        <v/>
      </c>
      <c r="O136" s="362" t="str">
        <f>IF(M136&lt;&gt;"",IF(EOMONTH(M136,0)&lt;=UnderEnd,READDATA!AM142,""),"")</f>
        <v/>
      </c>
      <c r="P136" s="362" t="str">
        <f>IF(M136&lt;&gt;"",IF(EOMONTH(M136,0)&lt;=UnderEnd,READDATA!AN142,""),"")</f>
        <v/>
      </c>
      <c r="Q136" s="362" t="str">
        <f>IF(M136&lt;&gt;"",IF(EOMONTH(M136,0)&lt;=UnderEnd,READDATA!AO142,""),"")</f>
        <v/>
      </c>
      <c r="R136" s="340" t="str">
        <f>IF(M136&lt;&gt;"",IF(EOMONTH(M136,0)&lt;=UnderEnd,READDATA!AP142,""),"")</f>
        <v/>
      </c>
    </row>
    <row r="137" spans="9:18" ht="17.100000000000001" customHeight="1">
      <c r="I137" s="248"/>
      <c r="M137" s="343" t="str">
        <f t="shared" si="5"/>
        <v/>
      </c>
      <c r="N137" s="362" t="str">
        <f>IF(M137&lt;&gt;"",IF(EOMONTH(M137,0)&lt;=UnderEnd,READDATA!AL143,""),"")</f>
        <v/>
      </c>
      <c r="O137" s="362" t="str">
        <f>IF(M137&lt;&gt;"",IF(EOMONTH(M137,0)&lt;=UnderEnd,READDATA!AM143,""),"")</f>
        <v/>
      </c>
      <c r="P137" s="362" t="str">
        <f>IF(M137&lt;&gt;"",IF(EOMONTH(M137,0)&lt;=UnderEnd,READDATA!AN143,""),"")</f>
        <v/>
      </c>
      <c r="Q137" s="362" t="str">
        <f>IF(M137&lt;&gt;"",IF(EOMONTH(M137,0)&lt;=UnderEnd,READDATA!AO143,""),"")</f>
        <v/>
      </c>
      <c r="R137" s="340" t="str">
        <f>IF(M137&lt;&gt;"",IF(EOMONTH(M137,0)&lt;=UnderEnd,READDATA!AP143,""),"")</f>
        <v/>
      </c>
    </row>
    <row r="138" spans="9:18" ht="17.100000000000001" customHeight="1">
      <c r="I138" s="248"/>
      <c r="M138" s="343" t="str">
        <f t="shared" si="5"/>
        <v/>
      </c>
      <c r="N138" s="362" t="str">
        <f>IF(M138&lt;&gt;"",IF(EOMONTH(M138,0)&lt;=UnderEnd,READDATA!AL144,""),"")</f>
        <v/>
      </c>
      <c r="O138" s="362" t="str">
        <f>IF(M138&lt;&gt;"",IF(EOMONTH(M138,0)&lt;=UnderEnd,READDATA!AM144,""),"")</f>
        <v/>
      </c>
      <c r="P138" s="362" t="str">
        <f>IF(M138&lt;&gt;"",IF(EOMONTH(M138,0)&lt;=UnderEnd,READDATA!AN144,""),"")</f>
        <v/>
      </c>
      <c r="Q138" s="362" t="str">
        <f>IF(M138&lt;&gt;"",IF(EOMONTH(M138,0)&lt;=UnderEnd,READDATA!AO144,""),"")</f>
        <v/>
      </c>
      <c r="R138" s="340" t="str">
        <f>IF(M138&lt;&gt;"",IF(EOMONTH(M138,0)&lt;=UnderEnd,READDATA!AP144,""),"")</f>
        <v/>
      </c>
    </row>
    <row r="139" spans="9:18" ht="17.100000000000001" customHeight="1">
      <c r="I139" s="248"/>
      <c r="M139" s="343" t="str">
        <f t="shared" si="5"/>
        <v/>
      </c>
      <c r="N139" s="362" t="str">
        <f>IF(M139&lt;&gt;"",IF(EOMONTH(M139,0)&lt;=UnderEnd,READDATA!AL145,""),"")</f>
        <v/>
      </c>
      <c r="O139" s="362" t="str">
        <f>IF(M139&lt;&gt;"",IF(EOMONTH(M139,0)&lt;=UnderEnd,READDATA!AM145,""),"")</f>
        <v/>
      </c>
      <c r="P139" s="362" t="str">
        <f>IF(M139&lt;&gt;"",IF(EOMONTH(M139,0)&lt;=UnderEnd,READDATA!AN145,""),"")</f>
        <v/>
      </c>
      <c r="Q139" s="362" t="str">
        <f>IF(M139&lt;&gt;"",IF(EOMONTH(M139,0)&lt;=UnderEnd,READDATA!AO145,""),"")</f>
        <v/>
      </c>
      <c r="R139" s="340" t="str">
        <f>IF(M139&lt;&gt;"",IF(EOMONTH(M139,0)&lt;=UnderEnd,READDATA!AP145,""),"")</f>
        <v/>
      </c>
    </row>
    <row r="140" spans="9:18" ht="17.100000000000001" customHeight="1">
      <c r="I140" s="248"/>
      <c r="M140" s="343" t="str">
        <f t="shared" si="5"/>
        <v/>
      </c>
      <c r="N140" s="362" t="str">
        <f>IF(M140&lt;&gt;"",IF(EOMONTH(M140,0)&lt;=UnderEnd,READDATA!AL146,""),"")</f>
        <v/>
      </c>
      <c r="O140" s="362" t="str">
        <f>IF(M140&lt;&gt;"",IF(EOMONTH(M140,0)&lt;=UnderEnd,READDATA!AM146,""),"")</f>
        <v/>
      </c>
      <c r="P140" s="362" t="str">
        <f>IF(M140&lt;&gt;"",IF(EOMONTH(M140,0)&lt;=UnderEnd,READDATA!AN146,""),"")</f>
        <v/>
      </c>
      <c r="Q140" s="362" t="str">
        <f>IF(M140&lt;&gt;"",IF(EOMONTH(M140,0)&lt;=UnderEnd,READDATA!AO146,""),"")</f>
        <v/>
      </c>
      <c r="R140" s="340" t="str">
        <f>IF(M140&lt;&gt;"",IF(EOMONTH(M140,0)&lt;=UnderEnd,READDATA!AP146,""),"")</f>
        <v/>
      </c>
    </row>
    <row r="141" spans="9:18" ht="17.100000000000001" customHeight="1">
      <c r="I141" s="248"/>
      <c r="M141" s="343" t="str">
        <f t="shared" si="5"/>
        <v/>
      </c>
      <c r="N141" s="362" t="str">
        <f>IF(M141&lt;&gt;"",IF(EOMONTH(M141,0)&lt;=UnderEnd,READDATA!AL147,""),"")</f>
        <v/>
      </c>
      <c r="O141" s="362" t="str">
        <f>IF(M141&lt;&gt;"",IF(EOMONTH(M141,0)&lt;=UnderEnd,READDATA!AM147,""),"")</f>
        <v/>
      </c>
      <c r="P141" s="362" t="str">
        <f>IF(M141&lt;&gt;"",IF(EOMONTH(M141,0)&lt;=UnderEnd,READDATA!AN147,""),"")</f>
        <v/>
      </c>
      <c r="Q141" s="362" t="str">
        <f>IF(M141&lt;&gt;"",IF(EOMONTH(M141,0)&lt;=UnderEnd,READDATA!AO147,""),"")</f>
        <v/>
      </c>
      <c r="R141" s="340" t="str">
        <f>IF(M141&lt;&gt;"",IF(EOMONTH(M141,0)&lt;=UnderEnd,READDATA!AP147,""),"")</f>
        <v/>
      </c>
    </row>
    <row r="142" spans="9:18" ht="17.100000000000001" customHeight="1">
      <c r="I142" s="248"/>
      <c r="M142" s="343" t="str">
        <f t="shared" si="5"/>
        <v/>
      </c>
      <c r="N142" s="362" t="str">
        <f>IF(M142&lt;&gt;"",IF(EOMONTH(M142,0)&lt;=UnderEnd,READDATA!AL148,""),"")</f>
        <v/>
      </c>
      <c r="O142" s="362" t="str">
        <f>IF(M142&lt;&gt;"",IF(EOMONTH(M142,0)&lt;=UnderEnd,READDATA!AM148,""),"")</f>
        <v/>
      </c>
      <c r="P142" s="362" t="str">
        <f>IF(M142&lt;&gt;"",IF(EOMONTH(M142,0)&lt;=UnderEnd,READDATA!AN148,""),"")</f>
        <v/>
      </c>
      <c r="Q142" s="362" t="str">
        <f>IF(M142&lt;&gt;"",IF(EOMONTH(M142,0)&lt;=UnderEnd,READDATA!AO148,""),"")</f>
        <v/>
      </c>
      <c r="R142" s="340" t="str">
        <f>IF(M142&lt;&gt;"",IF(EOMONTH(M142,0)&lt;=UnderEnd,READDATA!AP148,""),"")</f>
        <v/>
      </c>
    </row>
    <row r="143" spans="9:18" ht="17.100000000000001" customHeight="1">
      <c r="I143" s="248"/>
      <c r="M143" s="343" t="str">
        <f t="shared" si="5"/>
        <v/>
      </c>
      <c r="N143" s="362" t="str">
        <f>IF(M143&lt;&gt;"",IF(EOMONTH(M143,0)&lt;=UnderEnd,READDATA!AL149,""),"")</f>
        <v/>
      </c>
      <c r="O143" s="362" t="str">
        <f>IF(M143&lt;&gt;"",IF(EOMONTH(M143,0)&lt;=UnderEnd,READDATA!AM149,""),"")</f>
        <v/>
      </c>
      <c r="P143" s="362" t="str">
        <f>IF(M143&lt;&gt;"",IF(EOMONTH(M143,0)&lt;=UnderEnd,READDATA!AN149,""),"")</f>
        <v/>
      </c>
      <c r="Q143" s="362" t="str">
        <f>IF(M143&lt;&gt;"",IF(EOMONTH(M143,0)&lt;=UnderEnd,READDATA!AO149,""),"")</f>
        <v/>
      </c>
      <c r="R143" s="340" t="str">
        <f>IF(M143&lt;&gt;"",IF(EOMONTH(M143,0)&lt;=UnderEnd,READDATA!AP149,""),"")</f>
        <v/>
      </c>
    </row>
    <row r="144" spans="9:18" ht="17.100000000000001" customHeight="1">
      <c r="I144" s="248"/>
      <c r="M144" s="343" t="str">
        <f t="shared" si="5"/>
        <v/>
      </c>
      <c r="N144" s="362" t="str">
        <f>IF(M144&lt;&gt;"",IF(EOMONTH(M144,0)&lt;=UnderEnd,READDATA!AL150,""),"")</f>
        <v/>
      </c>
      <c r="O144" s="362" t="str">
        <f>IF(M144&lt;&gt;"",IF(EOMONTH(M144,0)&lt;=UnderEnd,READDATA!AM150,""),"")</f>
        <v/>
      </c>
      <c r="P144" s="362" t="str">
        <f>IF(M144&lt;&gt;"",IF(EOMONTH(M144,0)&lt;=UnderEnd,READDATA!AN150,""),"")</f>
        <v/>
      </c>
      <c r="Q144" s="362" t="str">
        <f>IF(M144&lt;&gt;"",IF(EOMONTH(M144,0)&lt;=UnderEnd,READDATA!AO150,""),"")</f>
        <v/>
      </c>
      <c r="R144" s="340" t="str">
        <f>IF(M144&lt;&gt;"",IF(EOMONTH(M144,0)&lt;=UnderEnd,READDATA!AP150,""),"")</f>
        <v/>
      </c>
    </row>
    <row r="145" spans="9:18" ht="17.100000000000001" customHeight="1">
      <c r="I145" s="248"/>
      <c r="M145" s="343" t="str">
        <f t="shared" si="5"/>
        <v/>
      </c>
      <c r="N145" s="362" t="str">
        <f>IF(M145&lt;&gt;"",IF(EOMONTH(M145,0)&lt;=UnderEnd,READDATA!AL151,""),"")</f>
        <v/>
      </c>
      <c r="O145" s="362" t="str">
        <f>IF(M145&lt;&gt;"",IF(EOMONTH(M145,0)&lt;=UnderEnd,READDATA!AM151,""),"")</f>
        <v/>
      </c>
      <c r="P145" s="362" t="str">
        <f>IF(M145&lt;&gt;"",IF(EOMONTH(M145,0)&lt;=UnderEnd,READDATA!AN151,""),"")</f>
        <v/>
      </c>
      <c r="Q145" s="362" t="str">
        <f>IF(M145&lt;&gt;"",IF(EOMONTH(M145,0)&lt;=UnderEnd,READDATA!AO151,""),"")</f>
        <v/>
      </c>
      <c r="R145" s="340" t="str">
        <f>IF(M145&lt;&gt;"",IF(EOMONTH(M145,0)&lt;=UnderEnd,READDATA!AP151,""),"")</f>
        <v/>
      </c>
    </row>
    <row r="146" spans="9:18" ht="17.100000000000001" customHeight="1">
      <c r="I146" s="248"/>
      <c r="M146" s="343" t="str">
        <f t="shared" ref="M146:M162" si="6">IF(M145&lt;&gt;"",IF(EOMONTH(M145,0)+1&lt;=UnderEnd,EOMONTH(M145,0)+1,""),"")</f>
        <v/>
      </c>
      <c r="N146" s="362" t="str">
        <f>IF(M146&lt;&gt;"",IF(EOMONTH(M146,0)&lt;=UnderEnd,READDATA!AL152,""),"")</f>
        <v/>
      </c>
      <c r="O146" s="362" t="str">
        <f>IF(M146&lt;&gt;"",IF(EOMONTH(M146,0)&lt;=UnderEnd,READDATA!AM152,""),"")</f>
        <v/>
      </c>
      <c r="P146" s="362" t="str">
        <f>IF(M146&lt;&gt;"",IF(EOMONTH(M146,0)&lt;=UnderEnd,READDATA!AN152,""),"")</f>
        <v/>
      </c>
      <c r="Q146" s="362" t="str">
        <f>IF(M146&lt;&gt;"",IF(EOMONTH(M146,0)&lt;=UnderEnd,READDATA!AO152,""),"")</f>
        <v/>
      </c>
      <c r="R146" s="340" t="str">
        <f>IF(M146&lt;&gt;"",IF(EOMONTH(M146,0)&lt;=UnderEnd,READDATA!AP152,""),"")</f>
        <v/>
      </c>
    </row>
    <row r="147" spans="9:18" ht="17.100000000000001" customHeight="1">
      <c r="I147" s="248"/>
      <c r="M147" s="343" t="str">
        <f t="shared" si="6"/>
        <v/>
      </c>
      <c r="N147" s="362" t="str">
        <f>IF(M147&lt;&gt;"",IF(EOMONTH(M147,0)&lt;=UnderEnd,READDATA!AL153,""),"")</f>
        <v/>
      </c>
      <c r="O147" s="362" t="str">
        <f>IF(M147&lt;&gt;"",IF(EOMONTH(M147,0)&lt;=UnderEnd,READDATA!AM153,""),"")</f>
        <v/>
      </c>
      <c r="P147" s="362" t="str">
        <f>IF(M147&lt;&gt;"",IF(EOMONTH(M147,0)&lt;=UnderEnd,READDATA!AN153,""),"")</f>
        <v/>
      </c>
      <c r="Q147" s="362" t="str">
        <f>IF(M147&lt;&gt;"",IF(EOMONTH(M147,0)&lt;=UnderEnd,READDATA!AO153,""),"")</f>
        <v/>
      </c>
      <c r="R147" s="340" t="str">
        <f>IF(M147&lt;&gt;"",IF(EOMONTH(M147,0)&lt;=UnderEnd,READDATA!AP153,""),"")</f>
        <v/>
      </c>
    </row>
    <row r="148" spans="9:18" ht="17.100000000000001" customHeight="1">
      <c r="I148" s="248"/>
      <c r="M148" s="343" t="str">
        <f t="shared" si="6"/>
        <v/>
      </c>
      <c r="N148" s="362" t="str">
        <f>IF(M148&lt;&gt;"",IF(EOMONTH(M148,0)&lt;=UnderEnd,READDATA!AL154,""),"")</f>
        <v/>
      </c>
      <c r="O148" s="362" t="str">
        <f>IF(M148&lt;&gt;"",IF(EOMONTH(M148,0)&lt;=UnderEnd,READDATA!AM154,""),"")</f>
        <v/>
      </c>
      <c r="P148" s="362" t="str">
        <f>IF(M148&lt;&gt;"",IF(EOMONTH(M148,0)&lt;=UnderEnd,READDATA!AN154,""),"")</f>
        <v/>
      </c>
      <c r="Q148" s="362" t="str">
        <f>IF(M148&lt;&gt;"",IF(EOMONTH(M148,0)&lt;=UnderEnd,READDATA!AO154,""),"")</f>
        <v/>
      </c>
      <c r="R148" s="340" t="str">
        <f>IF(M148&lt;&gt;"",IF(EOMONTH(M148,0)&lt;=UnderEnd,READDATA!AP154,""),"")</f>
        <v/>
      </c>
    </row>
    <row r="149" spans="9:18" ht="17.100000000000001" customHeight="1">
      <c r="I149" s="248"/>
      <c r="M149" s="343" t="str">
        <f t="shared" si="6"/>
        <v/>
      </c>
      <c r="N149" s="362" t="str">
        <f>IF(M149&lt;&gt;"",IF(EOMONTH(M149,0)&lt;=UnderEnd,READDATA!AL155,""),"")</f>
        <v/>
      </c>
      <c r="O149" s="362" t="str">
        <f>IF(M149&lt;&gt;"",IF(EOMONTH(M149,0)&lt;=UnderEnd,READDATA!AM155,""),"")</f>
        <v/>
      </c>
      <c r="P149" s="362" t="str">
        <f>IF(M149&lt;&gt;"",IF(EOMONTH(M149,0)&lt;=UnderEnd,READDATA!AN155,""),"")</f>
        <v/>
      </c>
      <c r="Q149" s="362" t="str">
        <f>IF(M149&lt;&gt;"",IF(EOMONTH(M149,0)&lt;=UnderEnd,READDATA!AO155,""),"")</f>
        <v/>
      </c>
      <c r="R149" s="340" t="str">
        <f>IF(M149&lt;&gt;"",IF(EOMONTH(M149,0)&lt;=UnderEnd,READDATA!AP155,""),"")</f>
        <v/>
      </c>
    </row>
    <row r="150" spans="9:18" ht="17.100000000000001" customHeight="1">
      <c r="I150" s="248"/>
      <c r="M150" s="343" t="str">
        <f t="shared" si="6"/>
        <v/>
      </c>
      <c r="N150" s="362" t="str">
        <f>IF(M150&lt;&gt;"",IF(EOMONTH(M150,0)&lt;=UnderEnd,READDATA!AL156,""),"")</f>
        <v/>
      </c>
      <c r="O150" s="362" t="str">
        <f>IF(M150&lt;&gt;"",IF(EOMONTH(M150,0)&lt;=UnderEnd,READDATA!AM156,""),"")</f>
        <v/>
      </c>
      <c r="P150" s="362" t="str">
        <f>IF(M150&lt;&gt;"",IF(EOMONTH(M150,0)&lt;=UnderEnd,READDATA!AN156,""),"")</f>
        <v/>
      </c>
      <c r="Q150" s="362" t="str">
        <f>IF(M150&lt;&gt;"",IF(EOMONTH(M150,0)&lt;=UnderEnd,READDATA!AO156,""),"")</f>
        <v/>
      </c>
      <c r="R150" s="340" t="str">
        <f>IF(M150&lt;&gt;"",IF(EOMONTH(M150,0)&lt;=UnderEnd,READDATA!AP156,""),"")</f>
        <v/>
      </c>
    </row>
    <row r="151" spans="9:18" ht="17.100000000000001" customHeight="1">
      <c r="I151" s="248"/>
      <c r="M151" s="343" t="str">
        <f t="shared" si="6"/>
        <v/>
      </c>
      <c r="N151" s="362" t="str">
        <f>IF(M151&lt;&gt;"",IF(EOMONTH(M151,0)&lt;=UnderEnd,READDATA!AL157,""),"")</f>
        <v/>
      </c>
      <c r="O151" s="362" t="str">
        <f>IF(M151&lt;&gt;"",IF(EOMONTH(M151,0)&lt;=UnderEnd,READDATA!AM157,""),"")</f>
        <v/>
      </c>
      <c r="P151" s="362" t="str">
        <f>IF(M151&lt;&gt;"",IF(EOMONTH(M151,0)&lt;=UnderEnd,READDATA!AN157,""),"")</f>
        <v/>
      </c>
      <c r="Q151" s="362" t="str">
        <f>IF(M151&lt;&gt;"",IF(EOMONTH(M151,0)&lt;=UnderEnd,READDATA!AO157,""),"")</f>
        <v/>
      </c>
      <c r="R151" s="340" t="str">
        <f>IF(M151&lt;&gt;"",IF(EOMONTH(M151,0)&lt;=UnderEnd,READDATA!AP157,""),"")</f>
        <v/>
      </c>
    </row>
    <row r="152" spans="9:18" ht="17.100000000000001" customHeight="1">
      <c r="I152" s="248"/>
      <c r="M152" s="343" t="str">
        <f t="shared" si="6"/>
        <v/>
      </c>
      <c r="N152" s="362" t="str">
        <f>IF(M152&lt;&gt;"",IF(EOMONTH(M152,0)&lt;=UnderEnd,READDATA!AL158,""),"")</f>
        <v/>
      </c>
      <c r="O152" s="362" t="str">
        <f>IF(M152&lt;&gt;"",IF(EOMONTH(M152,0)&lt;=UnderEnd,READDATA!AM158,""),"")</f>
        <v/>
      </c>
      <c r="P152" s="362" t="str">
        <f>IF(M152&lt;&gt;"",IF(EOMONTH(M152,0)&lt;=UnderEnd,READDATA!AN158,""),"")</f>
        <v/>
      </c>
      <c r="Q152" s="362" t="str">
        <f>IF(M152&lt;&gt;"",IF(EOMONTH(M152,0)&lt;=UnderEnd,READDATA!AO158,""),"")</f>
        <v/>
      </c>
      <c r="R152" s="340" t="str">
        <f>IF(M152&lt;&gt;"",IF(EOMONTH(M152,0)&lt;=UnderEnd,READDATA!AP158,""),"")</f>
        <v/>
      </c>
    </row>
    <row r="153" spans="9:18" ht="17.100000000000001" customHeight="1">
      <c r="I153" s="248"/>
      <c r="M153" s="343" t="str">
        <f t="shared" si="6"/>
        <v/>
      </c>
      <c r="N153" s="362" t="str">
        <f>IF(M153&lt;&gt;"",IF(EOMONTH(M153,0)&lt;=UnderEnd,READDATA!AL159,""),"")</f>
        <v/>
      </c>
      <c r="O153" s="362" t="str">
        <f>IF(M153&lt;&gt;"",IF(EOMONTH(M153,0)&lt;=UnderEnd,READDATA!AM159,""),"")</f>
        <v/>
      </c>
      <c r="P153" s="362" t="str">
        <f>IF(M153&lt;&gt;"",IF(EOMONTH(M153,0)&lt;=UnderEnd,READDATA!AN159,""),"")</f>
        <v/>
      </c>
      <c r="Q153" s="362" t="str">
        <f>IF(M153&lt;&gt;"",IF(EOMONTH(M153,0)&lt;=UnderEnd,READDATA!AO159,""),"")</f>
        <v/>
      </c>
      <c r="R153" s="340" t="str">
        <f>IF(M153&lt;&gt;"",IF(EOMONTH(M153,0)&lt;=UnderEnd,READDATA!AP159,""),"")</f>
        <v/>
      </c>
    </row>
    <row r="154" spans="9:18" ht="17.100000000000001" customHeight="1">
      <c r="I154" s="248"/>
      <c r="M154" s="343" t="str">
        <f t="shared" si="6"/>
        <v/>
      </c>
      <c r="N154" s="362" t="str">
        <f>IF(M154&lt;&gt;"",IF(EOMONTH(M154,0)&lt;=UnderEnd,READDATA!AL160,""),"")</f>
        <v/>
      </c>
      <c r="O154" s="362" t="str">
        <f>IF(M154&lt;&gt;"",IF(EOMONTH(M154,0)&lt;=UnderEnd,READDATA!AM160,""),"")</f>
        <v/>
      </c>
      <c r="P154" s="362" t="str">
        <f>IF(M154&lt;&gt;"",IF(EOMONTH(M154,0)&lt;=UnderEnd,READDATA!AN160,""),"")</f>
        <v/>
      </c>
      <c r="Q154" s="362" t="str">
        <f>IF(M154&lt;&gt;"",IF(EOMONTH(M154,0)&lt;=UnderEnd,READDATA!AO160,""),"")</f>
        <v/>
      </c>
      <c r="R154" s="340" t="str">
        <f>IF(M154&lt;&gt;"",IF(EOMONTH(M154,0)&lt;=UnderEnd,READDATA!AP160,""),"")</f>
        <v/>
      </c>
    </row>
    <row r="155" spans="9:18" ht="17.100000000000001" customHeight="1">
      <c r="I155" s="248"/>
      <c r="M155" s="343" t="str">
        <f t="shared" si="6"/>
        <v/>
      </c>
      <c r="N155" s="362" t="str">
        <f>IF(M155&lt;&gt;"",IF(EOMONTH(M155,0)&lt;=UnderEnd,READDATA!AL161,""),"")</f>
        <v/>
      </c>
      <c r="O155" s="362" t="str">
        <f>IF(M155&lt;&gt;"",IF(EOMONTH(M155,0)&lt;=UnderEnd,READDATA!AM161,""),"")</f>
        <v/>
      </c>
      <c r="P155" s="362" t="str">
        <f>IF(M155&lt;&gt;"",IF(EOMONTH(M155,0)&lt;=UnderEnd,READDATA!AN161,""),"")</f>
        <v/>
      </c>
      <c r="Q155" s="362" t="str">
        <f>IF(M155&lt;&gt;"",IF(EOMONTH(M155,0)&lt;=UnderEnd,READDATA!AO161,""),"")</f>
        <v/>
      </c>
      <c r="R155" s="340" t="str">
        <f>IF(M155&lt;&gt;"",IF(EOMONTH(M155,0)&lt;=UnderEnd,READDATA!AP161,""),"")</f>
        <v/>
      </c>
    </row>
    <row r="156" spans="9:18" ht="17.100000000000001" customHeight="1">
      <c r="I156" s="248"/>
      <c r="M156" s="343" t="str">
        <f t="shared" si="6"/>
        <v/>
      </c>
      <c r="N156" s="362" t="str">
        <f>IF(M156&lt;&gt;"",IF(EOMONTH(M156,0)&lt;=UnderEnd,READDATA!AL162,""),"")</f>
        <v/>
      </c>
      <c r="O156" s="362" t="str">
        <f>IF(M156&lt;&gt;"",IF(EOMONTH(M156,0)&lt;=UnderEnd,READDATA!AM162,""),"")</f>
        <v/>
      </c>
      <c r="P156" s="362" t="str">
        <f>IF(M156&lt;&gt;"",IF(EOMONTH(M156,0)&lt;=UnderEnd,READDATA!AN162,""),"")</f>
        <v/>
      </c>
      <c r="Q156" s="362" t="str">
        <f>IF(M156&lt;&gt;"",IF(EOMONTH(M156,0)&lt;=UnderEnd,READDATA!AO162,""),"")</f>
        <v/>
      </c>
      <c r="R156" s="340" t="str">
        <f>IF(M156&lt;&gt;"",IF(EOMONTH(M156,0)&lt;=UnderEnd,READDATA!AP162,""),"")</f>
        <v/>
      </c>
    </row>
    <row r="157" spans="9:18" ht="17.100000000000001" customHeight="1">
      <c r="I157" s="248"/>
      <c r="M157" s="343" t="str">
        <f t="shared" si="6"/>
        <v/>
      </c>
      <c r="N157" s="362" t="str">
        <f>IF(M157&lt;&gt;"",IF(EOMONTH(M157,0)&lt;=UnderEnd,READDATA!AL163,""),"")</f>
        <v/>
      </c>
      <c r="O157" s="362" t="str">
        <f>IF(M157&lt;&gt;"",IF(EOMONTH(M157,0)&lt;=UnderEnd,READDATA!AM163,""),"")</f>
        <v/>
      </c>
      <c r="P157" s="362" t="str">
        <f>IF(M157&lt;&gt;"",IF(EOMONTH(M157,0)&lt;=UnderEnd,READDATA!AN163,""),"")</f>
        <v/>
      </c>
      <c r="Q157" s="362" t="str">
        <f>IF(M157&lt;&gt;"",IF(EOMONTH(M157,0)&lt;=UnderEnd,READDATA!AO163,""),"")</f>
        <v/>
      </c>
      <c r="R157" s="340" t="str">
        <f>IF(M157&lt;&gt;"",IF(EOMONTH(M157,0)&lt;=UnderEnd,READDATA!AP163,""),"")</f>
        <v/>
      </c>
    </row>
    <row r="158" spans="9:18" ht="17.100000000000001" customHeight="1">
      <c r="I158" s="248"/>
      <c r="M158" s="343" t="str">
        <f t="shared" si="6"/>
        <v/>
      </c>
      <c r="N158" s="362" t="str">
        <f>IF(M158&lt;&gt;"",IF(EOMONTH(M158,0)&lt;=UnderEnd,READDATA!AL164,""),"")</f>
        <v/>
      </c>
      <c r="O158" s="362" t="str">
        <f>IF(M158&lt;&gt;"",IF(EOMONTH(M158,0)&lt;=UnderEnd,READDATA!AM164,""),"")</f>
        <v/>
      </c>
      <c r="P158" s="362" t="str">
        <f>IF(M158&lt;&gt;"",IF(EOMONTH(M158,0)&lt;=UnderEnd,READDATA!AN164,""),"")</f>
        <v/>
      </c>
      <c r="Q158" s="362" t="str">
        <f>IF(M158&lt;&gt;"",IF(EOMONTH(M158,0)&lt;=UnderEnd,READDATA!AO164,""),"")</f>
        <v/>
      </c>
      <c r="R158" s="340" t="str">
        <f>IF(M158&lt;&gt;"",IF(EOMONTH(M158,0)&lt;=UnderEnd,READDATA!AP164,""),"")</f>
        <v/>
      </c>
    </row>
    <row r="159" spans="9:18" ht="17.100000000000001" customHeight="1">
      <c r="I159" s="248"/>
      <c r="M159" s="343" t="str">
        <f t="shared" si="6"/>
        <v/>
      </c>
      <c r="N159" s="362" t="str">
        <f>IF(M159&lt;&gt;"",IF(EOMONTH(M159,0)&lt;=UnderEnd,READDATA!AL165,""),"")</f>
        <v/>
      </c>
      <c r="O159" s="362" t="str">
        <f>IF(M159&lt;&gt;"",IF(EOMONTH(M159,0)&lt;=UnderEnd,READDATA!AM165,""),"")</f>
        <v/>
      </c>
      <c r="P159" s="362" t="str">
        <f>IF(M159&lt;&gt;"",IF(EOMONTH(M159,0)&lt;=UnderEnd,READDATA!AN165,""),"")</f>
        <v/>
      </c>
      <c r="Q159" s="362" t="str">
        <f>IF(M159&lt;&gt;"",IF(EOMONTH(M159,0)&lt;=UnderEnd,READDATA!AO165,""),"")</f>
        <v/>
      </c>
      <c r="R159" s="340" t="str">
        <f>IF(M159&lt;&gt;"",IF(EOMONTH(M159,0)&lt;=UnderEnd,READDATA!AP165,""),"")</f>
        <v/>
      </c>
    </row>
    <row r="160" spans="9:18" ht="17.100000000000001" customHeight="1">
      <c r="I160" s="248"/>
      <c r="M160" s="343" t="str">
        <f t="shared" si="6"/>
        <v/>
      </c>
      <c r="N160" s="362" t="str">
        <f>IF(M160&lt;&gt;"",IF(EOMONTH(M160,0)&lt;=UnderEnd,READDATA!AL166,""),"")</f>
        <v/>
      </c>
      <c r="O160" s="362" t="str">
        <f>IF(M160&lt;&gt;"",IF(EOMONTH(M160,0)&lt;=UnderEnd,READDATA!AM166,""),"")</f>
        <v/>
      </c>
      <c r="P160" s="362" t="str">
        <f>IF(M160&lt;&gt;"",IF(EOMONTH(M160,0)&lt;=UnderEnd,READDATA!AN166,""),"")</f>
        <v/>
      </c>
      <c r="Q160" s="362" t="str">
        <f>IF(M160&lt;&gt;"",IF(EOMONTH(M160,0)&lt;=UnderEnd,READDATA!AO166,""),"")</f>
        <v/>
      </c>
      <c r="R160" s="340" t="str">
        <f>IF(M160&lt;&gt;"",IF(EOMONTH(M160,0)&lt;=UnderEnd,READDATA!AP166,""),"")</f>
        <v/>
      </c>
    </row>
    <row r="161" spans="9:18" ht="17.100000000000001" customHeight="1">
      <c r="I161" s="248"/>
      <c r="M161" s="343" t="str">
        <f t="shared" si="6"/>
        <v/>
      </c>
      <c r="N161" s="362" t="str">
        <f>IF(M161&lt;&gt;"",IF(EOMONTH(M161,0)&lt;=UnderEnd,READDATA!AL167,""),"")</f>
        <v/>
      </c>
      <c r="O161" s="362" t="str">
        <f>IF(M161&lt;&gt;"",IF(EOMONTH(M161,0)&lt;=UnderEnd,READDATA!AM167,""),"")</f>
        <v/>
      </c>
      <c r="P161" s="362" t="str">
        <f>IF(M161&lt;&gt;"",IF(EOMONTH(M161,0)&lt;=UnderEnd,READDATA!AN167,""),"")</f>
        <v/>
      </c>
      <c r="Q161" s="362" t="str">
        <f>IF(M161&lt;&gt;"",IF(EOMONTH(M161,0)&lt;=UnderEnd,READDATA!AO167,""),"")</f>
        <v/>
      </c>
      <c r="R161" s="340" t="str">
        <f>IF(M161&lt;&gt;"",IF(EOMONTH(M161,0)&lt;=UnderEnd,READDATA!AP167,""),"")</f>
        <v/>
      </c>
    </row>
    <row r="162" spans="9:18" ht="17.100000000000001" customHeight="1" thickBot="1">
      <c r="I162" s="248"/>
      <c r="M162" s="344" t="str">
        <f t="shared" si="6"/>
        <v/>
      </c>
      <c r="N162" s="362" t="str">
        <f>IF(M162&lt;&gt;"",IF(EOMONTH(M162,0)&lt;=UnderEnd,READDATA!AL168,""),"")</f>
        <v/>
      </c>
      <c r="O162" s="362" t="str">
        <f>IF(M162&lt;&gt;"",IF(EOMONTH(M162,0)&lt;=UnderEnd,READDATA!AM168,""),"")</f>
        <v/>
      </c>
      <c r="P162" s="362" t="str">
        <f>IF(M162&lt;&gt;"",IF(EOMONTH(M162,0)&lt;=UnderEnd,READDATA!AN168,""),"")</f>
        <v/>
      </c>
      <c r="Q162" s="362" t="str">
        <f>IF(M162&lt;&gt;"",IF(EOMONTH(M162,0)&lt;=UnderEnd,READDATA!AO168,""),"")</f>
        <v/>
      </c>
      <c r="R162" s="340" t="str">
        <f>IF(M162&lt;&gt;"",IF(EOMONTH(M162,0)&lt;=UnderEnd,READDATA!AP168,""),"")</f>
        <v/>
      </c>
    </row>
    <row r="163" spans="9:18" ht="17.100000000000001" customHeight="1">
      <c r="I163" s="248"/>
    </row>
    <row r="164" spans="9:18" ht="17.100000000000001" customHeight="1">
      <c r="I164" s="248"/>
      <c r="L164" s="306"/>
      <c r="M164" s="306"/>
      <c r="N164" s="306"/>
      <c r="O164" s="306"/>
      <c r="P164" s="306"/>
      <c r="Q164" s="306"/>
    </row>
    <row r="165" spans="9:18" ht="17.100000000000001" customHeight="1">
      <c r="I165" s="248"/>
      <c r="L165" s="306"/>
      <c r="M165" s="306"/>
      <c r="N165" s="306"/>
      <c r="O165" s="306"/>
      <c r="P165" s="306"/>
      <c r="Q165" s="306"/>
    </row>
    <row r="166" spans="9:18" ht="17.100000000000001" customHeight="1">
      <c r="I166" s="248"/>
      <c r="L166" s="306"/>
      <c r="M166" s="306"/>
      <c r="N166" s="306"/>
      <c r="O166" s="306"/>
      <c r="P166" s="306"/>
      <c r="Q166" s="306"/>
    </row>
    <row r="167" spans="9:18" ht="17.100000000000001" customHeight="1">
      <c r="I167" s="248"/>
      <c r="L167" s="306"/>
      <c r="M167" s="306"/>
      <c r="N167" s="306"/>
      <c r="O167" s="306"/>
      <c r="P167" s="306"/>
      <c r="Q167" s="306"/>
    </row>
    <row r="168" spans="9:18" ht="17.100000000000001" customHeight="1">
      <c r="I168" s="248"/>
      <c r="L168" s="306"/>
      <c r="M168" s="306"/>
      <c r="N168" s="306"/>
      <c r="O168" s="306"/>
      <c r="P168" s="306"/>
      <c r="Q168" s="306"/>
    </row>
    <row r="169" spans="9:18" ht="17.100000000000001" customHeight="1">
      <c r="I169" s="248"/>
      <c r="L169" s="306"/>
      <c r="M169" s="306"/>
      <c r="N169" s="306"/>
      <c r="O169" s="306"/>
      <c r="P169" s="306"/>
      <c r="Q169" s="306"/>
    </row>
    <row r="170" spans="9:18" ht="17.100000000000001" customHeight="1">
      <c r="I170" s="248"/>
      <c r="L170" s="306"/>
      <c r="M170" s="306"/>
      <c r="N170" s="306"/>
      <c r="O170" s="306"/>
      <c r="P170" s="306"/>
      <c r="Q170" s="306"/>
    </row>
    <row r="171" spans="9:18" ht="17.100000000000001" customHeight="1">
      <c r="I171" s="248"/>
      <c r="L171" s="306"/>
      <c r="M171" s="306"/>
      <c r="N171" s="306"/>
      <c r="O171" s="306"/>
      <c r="P171" s="306"/>
      <c r="Q171" s="306"/>
    </row>
    <row r="172" spans="9:18" ht="17.100000000000001" customHeight="1">
      <c r="I172" s="248"/>
      <c r="L172" s="306"/>
      <c r="M172" s="306"/>
      <c r="N172" s="306"/>
      <c r="O172" s="306"/>
      <c r="P172" s="306"/>
      <c r="Q172" s="306"/>
    </row>
    <row r="173" spans="9:18" ht="17.100000000000001" customHeight="1">
      <c r="I173" s="248"/>
      <c r="L173" s="306"/>
      <c r="M173" s="306"/>
      <c r="N173" s="306"/>
      <c r="O173" s="306"/>
      <c r="P173" s="306"/>
      <c r="Q173" s="306"/>
    </row>
    <row r="174" spans="9:18" ht="17.100000000000001" customHeight="1">
      <c r="I174" s="248"/>
      <c r="L174" s="306"/>
      <c r="M174" s="306"/>
      <c r="N174" s="306"/>
      <c r="O174" s="306"/>
      <c r="P174" s="306"/>
      <c r="Q174" s="306"/>
    </row>
    <row r="175" spans="9:18" ht="17.100000000000001" customHeight="1">
      <c r="I175" s="248"/>
      <c r="L175" s="306"/>
      <c r="M175" s="306"/>
      <c r="N175" s="306"/>
      <c r="O175" s="306"/>
      <c r="P175" s="306"/>
      <c r="Q175" s="306"/>
    </row>
    <row r="176" spans="9:18" ht="17.100000000000001" customHeight="1">
      <c r="I176" s="248"/>
      <c r="L176" s="306"/>
      <c r="M176" s="306"/>
      <c r="N176" s="306"/>
      <c r="O176" s="306"/>
      <c r="P176" s="306"/>
      <c r="Q176" s="306"/>
    </row>
    <row r="177" spans="9:17" ht="17.100000000000001" customHeight="1">
      <c r="I177" s="248"/>
      <c r="L177" s="306"/>
      <c r="M177" s="306"/>
      <c r="N177" s="306"/>
      <c r="O177" s="306"/>
      <c r="P177" s="306"/>
      <c r="Q177" s="306"/>
    </row>
    <row r="178" spans="9:17" ht="17.100000000000001" customHeight="1">
      <c r="I178" s="248"/>
      <c r="L178" s="306"/>
      <c r="M178" s="306"/>
      <c r="N178" s="306"/>
      <c r="O178" s="306"/>
      <c r="P178" s="306"/>
      <c r="Q178" s="306"/>
    </row>
    <row r="179" spans="9:17" ht="17.100000000000001" customHeight="1">
      <c r="I179" s="248"/>
      <c r="L179" s="306"/>
      <c r="M179" s="306"/>
      <c r="N179" s="306"/>
      <c r="O179" s="306"/>
      <c r="P179" s="306"/>
      <c r="Q179" s="306"/>
    </row>
    <row r="180" spans="9:17" ht="17.100000000000001" customHeight="1">
      <c r="I180" s="248"/>
      <c r="L180" s="306"/>
      <c r="M180" s="306"/>
      <c r="N180" s="306"/>
      <c r="O180" s="306"/>
      <c r="P180" s="306"/>
      <c r="Q180" s="306"/>
    </row>
    <row r="181" spans="9:17" ht="17.100000000000001" customHeight="1">
      <c r="I181" s="248"/>
      <c r="L181" s="306"/>
      <c r="M181" s="306"/>
      <c r="N181" s="306"/>
      <c r="O181" s="306"/>
      <c r="P181" s="306"/>
      <c r="Q181" s="306"/>
    </row>
    <row r="182" spans="9:17" ht="17.100000000000001" customHeight="1">
      <c r="I182" s="248"/>
      <c r="L182" s="306"/>
      <c r="M182" s="306"/>
      <c r="N182" s="306"/>
      <c r="O182" s="306"/>
      <c r="P182" s="306"/>
      <c r="Q182" s="306"/>
    </row>
    <row r="183" spans="9:17" ht="17.100000000000001" customHeight="1">
      <c r="I183" s="248"/>
      <c r="L183" s="306"/>
      <c r="M183" s="306"/>
      <c r="N183" s="306"/>
      <c r="O183" s="306"/>
      <c r="P183" s="306"/>
      <c r="Q183" s="306"/>
    </row>
    <row r="184" spans="9:17" ht="17.100000000000001" customHeight="1">
      <c r="I184" s="248"/>
      <c r="L184" s="306"/>
      <c r="M184" s="306"/>
      <c r="N184" s="306"/>
      <c r="O184" s="306"/>
      <c r="P184" s="306"/>
      <c r="Q184" s="306"/>
    </row>
    <row r="185" spans="9:17" ht="17.100000000000001" customHeight="1">
      <c r="I185" s="248"/>
      <c r="L185" s="306"/>
      <c r="M185" s="306"/>
      <c r="N185" s="306"/>
      <c r="O185" s="306"/>
      <c r="P185" s="306"/>
      <c r="Q185" s="306"/>
    </row>
    <row r="186" spans="9:17" ht="17.100000000000001" customHeight="1">
      <c r="I186" s="248"/>
      <c r="L186" s="306"/>
      <c r="M186" s="306"/>
      <c r="N186" s="306"/>
      <c r="O186" s="306"/>
      <c r="P186" s="306"/>
      <c r="Q186" s="306"/>
    </row>
    <row r="187" spans="9:17" ht="17.100000000000001" customHeight="1">
      <c r="I187" s="248"/>
      <c r="L187" s="306"/>
      <c r="M187" s="306"/>
      <c r="N187" s="306"/>
      <c r="O187" s="306"/>
      <c r="P187" s="306"/>
      <c r="Q187" s="306"/>
    </row>
    <row r="188" spans="9:17" ht="17.100000000000001" customHeight="1">
      <c r="I188" s="248"/>
      <c r="L188" s="306"/>
      <c r="M188" s="306"/>
      <c r="N188" s="306"/>
      <c r="O188" s="306"/>
      <c r="P188" s="306"/>
      <c r="Q188" s="306"/>
    </row>
    <row r="189" spans="9:17" ht="17.100000000000001" customHeight="1">
      <c r="I189" s="248"/>
      <c r="L189" s="306"/>
      <c r="M189" s="306"/>
      <c r="N189" s="306"/>
      <c r="O189" s="306"/>
      <c r="P189" s="306"/>
      <c r="Q189" s="306"/>
    </row>
    <row r="190" spans="9:17" ht="17.100000000000001" customHeight="1">
      <c r="I190" s="248"/>
      <c r="L190" s="306"/>
      <c r="M190" s="306"/>
      <c r="N190" s="306"/>
      <c r="O190" s="306"/>
      <c r="P190" s="306"/>
      <c r="Q190" s="306"/>
    </row>
    <row r="191" spans="9:17" ht="17.100000000000001" customHeight="1">
      <c r="I191" s="248"/>
      <c r="L191" s="306"/>
      <c r="M191" s="306"/>
      <c r="N191" s="306"/>
      <c r="O191" s="306"/>
      <c r="P191" s="306"/>
      <c r="Q191" s="306"/>
    </row>
    <row r="192" spans="9:17" ht="17.100000000000001" customHeight="1">
      <c r="I192" s="248"/>
      <c r="L192" s="306"/>
      <c r="M192" s="306"/>
      <c r="N192" s="306"/>
      <c r="O192" s="306"/>
      <c r="P192" s="306"/>
      <c r="Q192" s="306"/>
    </row>
    <row r="193" spans="9:17" ht="17.100000000000001" customHeight="1">
      <c r="I193" s="248"/>
      <c r="L193" s="306"/>
      <c r="M193" s="306"/>
      <c r="N193" s="306"/>
      <c r="O193" s="306"/>
      <c r="P193" s="306"/>
      <c r="Q193" s="306"/>
    </row>
    <row r="194" spans="9:17" ht="17.100000000000001" customHeight="1">
      <c r="I194" s="248"/>
      <c r="L194" s="306"/>
      <c r="M194" s="306"/>
      <c r="N194" s="306"/>
      <c r="O194" s="306"/>
      <c r="P194" s="306"/>
      <c r="Q194" s="306"/>
    </row>
    <row r="195" spans="9:17" ht="17.100000000000001" customHeight="1">
      <c r="I195" s="248"/>
      <c r="L195" s="306"/>
      <c r="M195" s="306"/>
      <c r="N195" s="306"/>
      <c r="O195" s="306"/>
      <c r="P195" s="306"/>
      <c r="Q195" s="306"/>
    </row>
    <row r="196" spans="9:17" ht="17.100000000000001" customHeight="1">
      <c r="I196" s="248"/>
      <c r="L196" s="306"/>
      <c r="M196" s="306"/>
      <c r="N196" s="306"/>
      <c r="O196" s="306"/>
      <c r="P196" s="306"/>
      <c r="Q196" s="306"/>
    </row>
    <row r="197" spans="9:17" ht="17.100000000000001" customHeight="1">
      <c r="I197" s="248"/>
      <c r="L197" s="306"/>
      <c r="M197" s="306"/>
      <c r="N197" s="306"/>
      <c r="O197" s="306"/>
      <c r="P197" s="306"/>
      <c r="Q197" s="306"/>
    </row>
    <row r="198" spans="9:17" ht="17.100000000000001" customHeight="1">
      <c r="I198" s="248"/>
      <c r="L198" s="306"/>
      <c r="M198" s="306"/>
      <c r="N198" s="306"/>
      <c r="O198" s="306"/>
      <c r="P198" s="306"/>
      <c r="Q198" s="306"/>
    </row>
    <row r="199" spans="9:17" ht="17.100000000000001" customHeight="1">
      <c r="I199" s="248"/>
      <c r="L199" s="306"/>
      <c r="M199" s="306"/>
      <c r="N199" s="306"/>
      <c r="O199" s="306"/>
      <c r="P199" s="306"/>
      <c r="Q199" s="306"/>
    </row>
    <row r="200" spans="9:17" ht="17.100000000000001" customHeight="1">
      <c r="I200" s="248"/>
      <c r="L200" s="306"/>
      <c r="M200" s="306"/>
      <c r="N200" s="306"/>
      <c r="O200" s="306"/>
      <c r="P200" s="306"/>
      <c r="Q200" s="306"/>
    </row>
    <row r="201" spans="9:17" ht="17.100000000000001" customHeight="1">
      <c r="I201" s="248"/>
      <c r="L201" s="306"/>
      <c r="M201" s="306"/>
      <c r="N201" s="306"/>
      <c r="O201" s="306"/>
      <c r="P201" s="306"/>
      <c r="Q201" s="306"/>
    </row>
    <row r="202" spans="9:17" ht="17.100000000000001" customHeight="1">
      <c r="I202" s="248"/>
      <c r="L202" s="306"/>
      <c r="M202" s="306"/>
      <c r="N202" s="306"/>
      <c r="O202" s="306"/>
      <c r="P202" s="306"/>
      <c r="Q202" s="306"/>
    </row>
    <row r="203" spans="9:17" ht="17.100000000000001" customHeight="1">
      <c r="I203" s="248"/>
      <c r="L203" s="306"/>
      <c r="M203" s="306"/>
      <c r="N203" s="306"/>
      <c r="O203" s="306"/>
      <c r="P203" s="306"/>
      <c r="Q203" s="306"/>
    </row>
    <row r="204" spans="9:17" ht="17.100000000000001" customHeight="1">
      <c r="I204" s="248"/>
      <c r="L204" s="306"/>
      <c r="M204" s="306"/>
      <c r="N204" s="306"/>
      <c r="O204" s="306"/>
      <c r="P204" s="306"/>
      <c r="Q204" s="306"/>
    </row>
    <row r="205" spans="9:17" ht="17.100000000000001" customHeight="1">
      <c r="I205" s="248"/>
      <c r="L205" s="306"/>
      <c r="M205" s="306"/>
      <c r="N205" s="306"/>
      <c r="O205" s="306"/>
      <c r="P205" s="306"/>
      <c r="Q205" s="306"/>
    </row>
    <row r="206" spans="9:17" ht="17.100000000000001" customHeight="1">
      <c r="I206" s="248"/>
      <c r="L206" s="306"/>
      <c r="M206" s="306"/>
      <c r="N206" s="306"/>
      <c r="O206" s="306"/>
      <c r="P206" s="306"/>
      <c r="Q206" s="306"/>
    </row>
    <row r="207" spans="9:17" ht="17.100000000000001" customHeight="1">
      <c r="I207" s="248"/>
      <c r="L207" s="306"/>
      <c r="M207" s="306"/>
      <c r="N207" s="306"/>
      <c r="O207" s="306"/>
      <c r="P207" s="306"/>
      <c r="Q207" s="306"/>
    </row>
    <row r="208" spans="9:17" ht="17.100000000000001" customHeight="1">
      <c r="I208" s="248"/>
      <c r="L208" s="306"/>
      <c r="M208" s="306"/>
      <c r="N208" s="306"/>
      <c r="O208" s="306"/>
      <c r="P208" s="306"/>
      <c r="Q208" s="306"/>
    </row>
    <row r="209" spans="9:17" ht="17.100000000000001" customHeight="1">
      <c r="I209" s="248"/>
      <c r="L209" s="306"/>
      <c r="M209" s="306"/>
      <c r="N209" s="306"/>
      <c r="O209" s="306"/>
      <c r="P209" s="306"/>
      <c r="Q209" s="306"/>
    </row>
    <row r="210" spans="9:17" ht="17.100000000000001" customHeight="1">
      <c r="I210" s="248"/>
      <c r="L210" s="306"/>
      <c r="M210" s="306"/>
      <c r="N210" s="306"/>
      <c r="O210" s="306"/>
      <c r="P210" s="306"/>
      <c r="Q210" s="306"/>
    </row>
    <row r="211" spans="9:17" ht="17.100000000000001" customHeight="1">
      <c r="I211" s="248"/>
      <c r="L211" s="306"/>
      <c r="M211" s="306"/>
      <c r="N211" s="306"/>
      <c r="O211" s="306"/>
      <c r="P211" s="306"/>
      <c r="Q211" s="306"/>
    </row>
    <row r="212" spans="9:17" ht="17.100000000000001" customHeight="1">
      <c r="I212" s="248"/>
      <c r="L212" s="306"/>
      <c r="M212" s="306"/>
      <c r="N212" s="306"/>
      <c r="O212" s="306"/>
      <c r="P212" s="306"/>
      <c r="Q212" s="306"/>
    </row>
    <row r="213" spans="9:17" ht="17.100000000000001" customHeight="1">
      <c r="I213" s="248"/>
      <c r="L213" s="306"/>
      <c r="M213" s="306"/>
      <c r="N213" s="306"/>
      <c r="O213" s="306"/>
      <c r="P213" s="306"/>
      <c r="Q213" s="306"/>
    </row>
    <row r="214" spans="9:17" ht="17.100000000000001" customHeight="1">
      <c r="I214" s="248"/>
      <c r="L214" s="306"/>
      <c r="M214" s="306"/>
      <c r="N214" s="306"/>
      <c r="O214" s="306"/>
      <c r="P214" s="306"/>
      <c r="Q214" s="306"/>
    </row>
    <row r="215" spans="9:17" ht="17.100000000000001" customHeight="1">
      <c r="I215" s="248"/>
      <c r="L215" s="306"/>
      <c r="M215" s="306"/>
      <c r="N215" s="306"/>
      <c r="O215" s="306"/>
      <c r="P215" s="306"/>
      <c r="Q215" s="306"/>
    </row>
    <row r="216" spans="9:17" ht="17.100000000000001" customHeight="1">
      <c r="I216" s="248"/>
      <c r="L216" s="306"/>
      <c r="M216" s="306"/>
      <c r="N216" s="306"/>
      <c r="O216" s="306"/>
      <c r="P216" s="306"/>
      <c r="Q216" s="306"/>
    </row>
    <row r="217" spans="9:17" ht="17.100000000000001" customHeight="1">
      <c r="I217" s="248"/>
      <c r="L217" s="306"/>
      <c r="M217" s="306"/>
      <c r="N217" s="306"/>
      <c r="O217" s="306"/>
      <c r="P217" s="306"/>
      <c r="Q217" s="306"/>
    </row>
    <row r="218" spans="9:17" ht="17.100000000000001" customHeight="1">
      <c r="I218" s="248"/>
      <c r="L218" s="306"/>
      <c r="M218" s="306"/>
      <c r="N218" s="306"/>
      <c r="O218" s="306"/>
      <c r="P218" s="306"/>
      <c r="Q218" s="306"/>
    </row>
    <row r="219" spans="9:17" ht="17.100000000000001" customHeight="1">
      <c r="I219" s="248"/>
      <c r="L219" s="306"/>
      <c r="M219" s="306"/>
      <c r="N219" s="306"/>
      <c r="O219" s="306"/>
      <c r="P219" s="306"/>
      <c r="Q219" s="306"/>
    </row>
    <row r="220" spans="9:17" ht="17.100000000000001" customHeight="1">
      <c r="I220" s="248"/>
      <c r="L220" s="306"/>
      <c r="M220" s="306"/>
      <c r="N220" s="306"/>
      <c r="O220" s="306"/>
      <c r="P220" s="306"/>
      <c r="Q220" s="306"/>
    </row>
    <row r="221" spans="9:17" ht="17.100000000000001" customHeight="1">
      <c r="I221" s="248"/>
      <c r="L221" s="306"/>
      <c r="M221" s="306"/>
      <c r="N221" s="306"/>
      <c r="O221" s="306"/>
      <c r="P221" s="306"/>
      <c r="Q221" s="306"/>
    </row>
    <row r="222" spans="9:17" ht="17.100000000000001" customHeight="1">
      <c r="I222" s="248"/>
      <c r="L222" s="306"/>
      <c r="M222" s="306"/>
      <c r="N222" s="306"/>
      <c r="O222" s="306"/>
      <c r="P222" s="306"/>
      <c r="Q222" s="306"/>
    </row>
    <row r="223" spans="9:17" ht="17.100000000000001" customHeight="1">
      <c r="I223" s="248"/>
      <c r="L223" s="306"/>
      <c r="M223" s="306"/>
      <c r="N223" s="306"/>
      <c r="O223" s="306"/>
      <c r="P223" s="306"/>
      <c r="Q223" s="306"/>
    </row>
    <row r="224" spans="9:17" ht="17.100000000000001" customHeight="1">
      <c r="I224" s="248"/>
      <c r="L224" s="306"/>
      <c r="M224" s="306"/>
      <c r="N224" s="306"/>
      <c r="O224" s="306"/>
      <c r="P224" s="306"/>
      <c r="Q224" s="306"/>
    </row>
    <row r="225" spans="9:17" ht="17.100000000000001" customHeight="1">
      <c r="I225" s="248"/>
      <c r="L225" s="306"/>
      <c r="M225" s="306"/>
      <c r="N225" s="306"/>
      <c r="O225" s="306"/>
      <c r="P225" s="306"/>
      <c r="Q225" s="306"/>
    </row>
    <row r="226" spans="9:17" ht="17.100000000000001" customHeight="1">
      <c r="I226" s="248"/>
      <c r="L226" s="306"/>
      <c r="M226" s="306"/>
      <c r="N226" s="306"/>
      <c r="O226" s="306"/>
      <c r="P226" s="306"/>
      <c r="Q226" s="306"/>
    </row>
    <row r="227" spans="9:17" ht="17.100000000000001" customHeight="1">
      <c r="I227" s="248"/>
      <c r="L227" s="306"/>
      <c r="M227" s="306"/>
      <c r="N227" s="306"/>
      <c r="O227" s="306"/>
      <c r="P227" s="306"/>
      <c r="Q227" s="306"/>
    </row>
    <row r="228" spans="9:17" ht="17.100000000000001" customHeight="1">
      <c r="I228" s="248"/>
      <c r="L228" s="306"/>
      <c r="M228" s="306"/>
      <c r="N228" s="306"/>
      <c r="O228" s="306"/>
      <c r="P228" s="306"/>
      <c r="Q228" s="306"/>
    </row>
    <row r="229" spans="9:17" ht="17.100000000000001" customHeight="1">
      <c r="I229" s="248"/>
      <c r="L229" s="306"/>
      <c r="M229" s="306"/>
      <c r="N229" s="306"/>
      <c r="O229" s="306"/>
      <c r="P229" s="306"/>
      <c r="Q229" s="306"/>
    </row>
    <row r="230" spans="9:17" ht="17.100000000000001" customHeight="1">
      <c r="I230" s="248"/>
      <c r="L230" s="306"/>
      <c r="M230" s="306"/>
      <c r="N230" s="306"/>
      <c r="O230" s="306"/>
      <c r="P230" s="306"/>
      <c r="Q230" s="306"/>
    </row>
    <row r="231" spans="9:17" ht="17.100000000000001" customHeight="1">
      <c r="I231" s="248"/>
      <c r="L231" s="306"/>
      <c r="M231" s="306"/>
      <c r="N231" s="306"/>
      <c r="O231" s="306"/>
      <c r="P231" s="306"/>
      <c r="Q231" s="306"/>
    </row>
    <row r="232" spans="9:17" ht="17.100000000000001" customHeight="1">
      <c r="I232" s="248"/>
      <c r="L232" s="306"/>
      <c r="M232" s="306"/>
      <c r="N232" s="306"/>
      <c r="O232" s="306"/>
      <c r="P232" s="306"/>
      <c r="Q232" s="306"/>
    </row>
    <row r="233" spans="9:17" ht="17.100000000000001" customHeight="1">
      <c r="I233" s="248"/>
      <c r="L233" s="306"/>
      <c r="M233" s="306"/>
      <c r="N233" s="306"/>
      <c r="O233" s="306"/>
      <c r="P233" s="306"/>
      <c r="Q233" s="306"/>
    </row>
    <row r="234" spans="9:17" ht="17.100000000000001" customHeight="1">
      <c r="I234" s="248"/>
      <c r="L234" s="306"/>
      <c r="M234" s="306"/>
      <c r="N234" s="306"/>
      <c r="O234" s="306"/>
      <c r="P234" s="306"/>
      <c r="Q234" s="306"/>
    </row>
    <row r="235" spans="9:17" ht="17.100000000000001" customHeight="1">
      <c r="I235" s="248"/>
      <c r="L235" s="306"/>
      <c r="M235" s="306"/>
      <c r="N235" s="306"/>
      <c r="O235" s="306"/>
      <c r="P235" s="306"/>
      <c r="Q235" s="306"/>
    </row>
    <row r="236" spans="9:17" ht="17.100000000000001" customHeight="1">
      <c r="I236" s="248"/>
      <c r="L236" s="306"/>
      <c r="M236" s="306"/>
      <c r="N236" s="306"/>
      <c r="O236" s="306"/>
      <c r="P236" s="306"/>
      <c r="Q236" s="306"/>
    </row>
    <row r="237" spans="9:17" ht="17.100000000000001" customHeight="1">
      <c r="I237" s="248"/>
      <c r="L237" s="306"/>
      <c r="M237" s="306"/>
      <c r="N237" s="306"/>
      <c r="O237" s="306"/>
      <c r="P237" s="306"/>
      <c r="Q237" s="306"/>
    </row>
    <row r="238" spans="9:17" ht="17.100000000000001" customHeight="1">
      <c r="I238" s="248"/>
      <c r="L238" s="306"/>
      <c r="M238" s="306"/>
      <c r="N238" s="306"/>
      <c r="O238" s="306"/>
      <c r="P238" s="306"/>
      <c r="Q238" s="306"/>
    </row>
    <row r="239" spans="9:17" ht="17.100000000000001" customHeight="1">
      <c r="I239" s="248"/>
      <c r="L239" s="306"/>
      <c r="M239" s="306"/>
      <c r="N239" s="306"/>
      <c r="O239" s="306"/>
      <c r="P239" s="306"/>
      <c r="Q239" s="306"/>
    </row>
    <row r="240" spans="9:17" ht="17.100000000000001" customHeight="1">
      <c r="I240" s="248"/>
      <c r="L240" s="306"/>
      <c r="M240" s="306"/>
      <c r="N240" s="306"/>
      <c r="O240" s="306"/>
      <c r="P240" s="306"/>
      <c r="Q240" s="306"/>
    </row>
    <row r="241" spans="9:17" ht="17.100000000000001" customHeight="1">
      <c r="I241" s="248"/>
      <c r="L241" s="306"/>
      <c r="M241" s="306"/>
      <c r="N241" s="306"/>
      <c r="O241" s="306"/>
      <c r="P241" s="306"/>
      <c r="Q241" s="306"/>
    </row>
    <row r="242" spans="9:17" ht="17.100000000000001" customHeight="1">
      <c r="I242" s="248"/>
      <c r="L242" s="306"/>
      <c r="M242" s="306"/>
      <c r="N242" s="306"/>
      <c r="O242" s="306"/>
      <c r="P242" s="306"/>
      <c r="Q242" s="306"/>
    </row>
    <row r="243" spans="9:17" ht="17.100000000000001" customHeight="1">
      <c r="I243" s="248"/>
      <c r="L243" s="306"/>
      <c r="M243" s="306"/>
      <c r="N243" s="306"/>
      <c r="O243" s="306"/>
      <c r="P243" s="306"/>
      <c r="Q243" s="306"/>
    </row>
    <row r="244" spans="9:17" ht="17.100000000000001" customHeight="1">
      <c r="I244" s="248"/>
      <c r="L244" s="306"/>
      <c r="M244" s="306"/>
      <c r="N244" s="306"/>
      <c r="O244" s="306"/>
      <c r="P244" s="306"/>
      <c r="Q244" s="306"/>
    </row>
    <row r="245" spans="9:17" ht="17.100000000000001" customHeight="1">
      <c r="I245" s="248"/>
      <c r="L245" s="306"/>
      <c r="M245" s="306"/>
      <c r="N245" s="306"/>
      <c r="O245" s="306"/>
      <c r="P245" s="306"/>
      <c r="Q245" s="306"/>
    </row>
    <row r="246" spans="9:17" ht="17.100000000000001" customHeight="1">
      <c r="I246" s="248"/>
      <c r="L246" s="306"/>
      <c r="M246" s="306"/>
      <c r="N246" s="306"/>
      <c r="O246" s="306"/>
      <c r="P246" s="306"/>
      <c r="Q246" s="306"/>
    </row>
    <row r="247" spans="9:17" ht="17.100000000000001" customHeight="1">
      <c r="I247" s="248"/>
      <c r="L247" s="306"/>
      <c r="M247" s="306"/>
      <c r="N247" s="306"/>
      <c r="O247" s="306"/>
      <c r="P247" s="306"/>
      <c r="Q247" s="306"/>
    </row>
    <row r="248" spans="9:17" ht="17.100000000000001" customHeight="1">
      <c r="I248" s="248"/>
      <c r="L248" s="306"/>
      <c r="M248" s="306"/>
      <c r="N248" s="306"/>
      <c r="O248" s="306"/>
      <c r="P248" s="306"/>
      <c r="Q248" s="306"/>
    </row>
    <row r="249" spans="9:17" ht="17.100000000000001" customHeight="1">
      <c r="I249" s="248"/>
      <c r="L249" s="306"/>
      <c r="M249" s="306"/>
      <c r="N249" s="306"/>
      <c r="O249" s="306"/>
      <c r="P249" s="306"/>
      <c r="Q249" s="306"/>
    </row>
    <row r="250" spans="9:17" ht="17.100000000000001" customHeight="1">
      <c r="I250" s="248"/>
      <c r="L250" s="306"/>
      <c r="M250" s="306"/>
      <c r="N250" s="306"/>
      <c r="O250" s="306"/>
      <c r="P250" s="306"/>
      <c r="Q250" s="306"/>
    </row>
    <row r="251" spans="9:17" ht="17.100000000000001" customHeight="1">
      <c r="I251" s="248"/>
      <c r="L251" s="306"/>
      <c r="M251" s="306"/>
      <c r="N251" s="306"/>
      <c r="O251" s="306"/>
      <c r="P251" s="306"/>
      <c r="Q251" s="306"/>
    </row>
    <row r="252" spans="9:17" ht="17.100000000000001" customHeight="1">
      <c r="I252" s="248"/>
      <c r="L252" s="306"/>
      <c r="M252" s="306"/>
      <c r="N252" s="306"/>
      <c r="O252" s="306"/>
      <c r="P252" s="306"/>
      <c r="Q252" s="306"/>
    </row>
    <row r="253" spans="9:17" ht="17.100000000000001" customHeight="1">
      <c r="I253" s="248"/>
      <c r="L253" s="306"/>
      <c r="M253" s="306"/>
      <c r="N253" s="306"/>
      <c r="O253" s="306"/>
      <c r="P253" s="306"/>
      <c r="Q253" s="306"/>
    </row>
    <row r="254" spans="9:17" ht="17.100000000000001" customHeight="1">
      <c r="I254" s="248"/>
      <c r="L254" s="306"/>
      <c r="M254" s="306"/>
      <c r="N254" s="306"/>
      <c r="O254" s="306"/>
      <c r="P254" s="306"/>
      <c r="Q254" s="306"/>
    </row>
    <row r="255" spans="9:17" ht="17.100000000000001" customHeight="1">
      <c r="I255" s="248"/>
      <c r="L255" s="306"/>
      <c r="M255" s="306"/>
      <c r="N255" s="306"/>
      <c r="O255" s="306"/>
      <c r="P255" s="306"/>
      <c r="Q255" s="306"/>
    </row>
    <row r="256" spans="9:17" ht="17.100000000000001" customHeight="1">
      <c r="I256" s="248"/>
      <c r="L256" s="306"/>
      <c r="M256" s="306"/>
      <c r="N256" s="306"/>
      <c r="O256" s="306"/>
      <c r="P256" s="306"/>
      <c r="Q256" s="306"/>
    </row>
    <row r="257" spans="9:17" ht="17.100000000000001" customHeight="1">
      <c r="I257" s="248"/>
      <c r="L257" s="306"/>
      <c r="M257" s="306"/>
      <c r="N257" s="306"/>
      <c r="O257" s="306"/>
      <c r="P257" s="306"/>
      <c r="Q257" s="306"/>
    </row>
    <row r="258" spans="9:17" ht="17.100000000000001" customHeight="1">
      <c r="I258" s="248"/>
      <c r="L258" s="306"/>
      <c r="M258" s="306"/>
      <c r="N258" s="306"/>
      <c r="O258" s="306"/>
      <c r="P258" s="306"/>
      <c r="Q258" s="306"/>
    </row>
    <row r="259" spans="9:17" ht="17.100000000000001" customHeight="1">
      <c r="I259" s="248"/>
      <c r="L259" s="306"/>
      <c r="M259" s="306"/>
      <c r="N259" s="306"/>
      <c r="O259" s="306"/>
      <c r="P259" s="306"/>
      <c r="Q259" s="306"/>
    </row>
    <row r="260" spans="9:17" ht="17.100000000000001" customHeight="1">
      <c r="I260" s="248"/>
      <c r="L260" s="306"/>
      <c r="M260" s="306"/>
      <c r="N260" s="306"/>
      <c r="O260" s="306"/>
      <c r="P260" s="306"/>
      <c r="Q260" s="306"/>
    </row>
    <row r="261" spans="9:17" ht="17.100000000000001" customHeight="1">
      <c r="I261" s="248"/>
      <c r="L261" s="306"/>
      <c r="M261" s="306"/>
      <c r="N261" s="306"/>
      <c r="O261" s="306"/>
      <c r="P261" s="306"/>
      <c r="Q261" s="306"/>
    </row>
    <row r="262" spans="9:17" ht="17.100000000000001" customHeight="1">
      <c r="I262" s="248"/>
      <c r="L262" s="306"/>
      <c r="M262" s="306"/>
      <c r="N262" s="306"/>
      <c r="O262" s="306"/>
      <c r="P262" s="306"/>
      <c r="Q262" s="306"/>
    </row>
    <row r="263" spans="9:17" ht="17.100000000000001" customHeight="1">
      <c r="I263" s="248"/>
      <c r="L263" s="306"/>
      <c r="M263" s="306"/>
      <c r="N263" s="306"/>
      <c r="O263" s="306"/>
      <c r="P263" s="306"/>
      <c r="Q263" s="306"/>
    </row>
    <row r="264" spans="9:17" ht="17.100000000000001" customHeight="1">
      <c r="I264" s="248"/>
      <c r="L264" s="306"/>
      <c r="M264" s="306"/>
      <c r="N264" s="306"/>
      <c r="O264" s="306"/>
      <c r="P264" s="306"/>
      <c r="Q264" s="306"/>
    </row>
    <row r="265" spans="9:17" ht="17.100000000000001" customHeight="1">
      <c r="I265" s="248"/>
      <c r="L265" s="306"/>
      <c r="M265" s="306"/>
      <c r="N265" s="306"/>
      <c r="O265" s="306"/>
      <c r="P265" s="306"/>
      <c r="Q265" s="306"/>
    </row>
    <row r="266" spans="9:17" ht="17.100000000000001" customHeight="1">
      <c r="I266" s="248"/>
      <c r="L266" s="306"/>
      <c r="M266" s="306"/>
      <c r="N266" s="306"/>
      <c r="O266" s="306"/>
      <c r="P266" s="306"/>
      <c r="Q266" s="306"/>
    </row>
    <row r="267" spans="9:17" ht="17.100000000000001" customHeight="1">
      <c r="I267" s="248"/>
      <c r="L267" s="306"/>
      <c r="M267" s="306"/>
      <c r="N267" s="306"/>
      <c r="O267" s="306"/>
      <c r="P267" s="306"/>
      <c r="Q267" s="306"/>
    </row>
    <row r="268" spans="9:17" ht="17.100000000000001" customHeight="1">
      <c r="I268" s="248"/>
      <c r="L268" s="306"/>
      <c r="M268" s="306"/>
      <c r="N268" s="306"/>
      <c r="O268" s="306"/>
      <c r="P268" s="306"/>
      <c r="Q268" s="306"/>
    </row>
    <row r="269" spans="9:17" ht="17.100000000000001" customHeight="1">
      <c r="I269" s="248"/>
      <c r="L269" s="306"/>
      <c r="M269" s="306"/>
      <c r="N269" s="306"/>
      <c r="O269" s="306"/>
      <c r="P269" s="306"/>
      <c r="Q269" s="306"/>
    </row>
    <row r="270" spans="9:17" ht="17.100000000000001" customHeight="1">
      <c r="I270" s="248"/>
      <c r="L270" s="306"/>
      <c r="M270" s="306"/>
      <c r="N270" s="306"/>
      <c r="O270" s="306"/>
      <c r="P270" s="306"/>
      <c r="Q270" s="306"/>
    </row>
    <row r="271" spans="9:17" ht="17.100000000000001" customHeight="1">
      <c r="I271" s="248"/>
      <c r="L271" s="306"/>
      <c r="M271" s="306"/>
      <c r="N271" s="306"/>
      <c r="O271" s="306"/>
      <c r="P271" s="306"/>
      <c r="Q271" s="306"/>
    </row>
    <row r="272" spans="9:17" ht="17.100000000000001" customHeight="1">
      <c r="I272" s="248"/>
      <c r="L272" s="306"/>
      <c r="M272" s="306"/>
      <c r="N272" s="306"/>
      <c r="O272" s="306"/>
      <c r="P272" s="306"/>
      <c r="Q272" s="306"/>
    </row>
    <row r="273" spans="9:17" ht="17.100000000000001" customHeight="1">
      <c r="I273" s="248"/>
      <c r="L273" s="306"/>
      <c r="M273" s="306"/>
      <c r="N273" s="306"/>
      <c r="O273" s="306"/>
      <c r="P273" s="306"/>
      <c r="Q273" s="306"/>
    </row>
    <row r="274" spans="9:17" ht="17.100000000000001" customHeight="1">
      <c r="I274" s="248"/>
      <c r="L274" s="306"/>
      <c r="M274" s="306"/>
      <c r="N274" s="306"/>
      <c r="O274" s="306"/>
      <c r="P274" s="306"/>
      <c r="Q274" s="306"/>
    </row>
    <row r="275" spans="9:17" ht="17.100000000000001" customHeight="1">
      <c r="I275" s="248"/>
      <c r="L275" s="306"/>
      <c r="M275" s="306"/>
      <c r="N275" s="306"/>
      <c r="O275" s="306"/>
      <c r="P275" s="306"/>
      <c r="Q275" s="306"/>
    </row>
    <row r="276" spans="9:17" ht="17.100000000000001" customHeight="1">
      <c r="I276" s="248"/>
      <c r="L276" s="306"/>
      <c r="M276" s="306"/>
      <c r="N276" s="306"/>
      <c r="O276" s="306"/>
      <c r="P276" s="306"/>
      <c r="Q276" s="306"/>
    </row>
    <row r="277" spans="9:17" ht="17.100000000000001" customHeight="1">
      <c r="I277" s="248"/>
      <c r="L277" s="306"/>
      <c r="M277" s="306"/>
      <c r="N277" s="306"/>
      <c r="O277" s="306"/>
      <c r="P277" s="306"/>
      <c r="Q277" s="306"/>
    </row>
    <row r="278" spans="9:17" ht="17.100000000000001" customHeight="1">
      <c r="I278" s="248"/>
      <c r="L278" s="306"/>
      <c r="M278" s="306"/>
      <c r="N278" s="306"/>
      <c r="O278" s="306"/>
      <c r="P278" s="306"/>
      <c r="Q278" s="306"/>
    </row>
    <row r="279" spans="9:17" ht="17.100000000000001" customHeight="1">
      <c r="I279" s="248"/>
      <c r="L279" s="306"/>
      <c r="M279" s="306"/>
      <c r="N279" s="306"/>
      <c r="O279" s="306"/>
      <c r="P279" s="306"/>
      <c r="Q279" s="306"/>
    </row>
    <row r="280" spans="9:17" ht="17.100000000000001" customHeight="1">
      <c r="I280" s="248"/>
      <c r="L280" s="306"/>
      <c r="M280" s="306"/>
      <c r="N280" s="306"/>
      <c r="O280" s="306"/>
      <c r="P280" s="306"/>
      <c r="Q280" s="306"/>
    </row>
    <row r="281" spans="9:17" ht="17.100000000000001" customHeight="1">
      <c r="I281" s="248"/>
      <c r="L281" s="306"/>
      <c r="M281" s="306"/>
      <c r="N281" s="306"/>
      <c r="O281" s="306"/>
      <c r="P281" s="306"/>
      <c r="Q281" s="306"/>
    </row>
    <row r="282" spans="9:17" ht="17.100000000000001" customHeight="1">
      <c r="I282" s="248"/>
      <c r="L282" s="306"/>
      <c r="M282" s="306"/>
      <c r="N282" s="306"/>
      <c r="O282" s="306"/>
      <c r="P282" s="306"/>
      <c r="Q282" s="306"/>
    </row>
    <row r="283" spans="9:17" ht="17.100000000000001" customHeight="1">
      <c r="I283" s="248"/>
      <c r="L283" s="306"/>
      <c r="M283" s="306"/>
      <c r="N283" s="306"/>
      <c r="O283" s="306"/>
      <c r="P283" s="306"/>
      <c r="Q283" s="306"/>
    </row>
    <row r="284" spans="9:17" ht="17.100000000000001" customHeight="1">
      <c r="I284" s="248"/>
      <c r="L284" s="306"/>
      <c r="M284" s="306"/>
      <c r="N284" s="306"/>
      <c r="O284" s="306"/>
      <c r="P284" s="306"/>
      <c r="Q284" s="306"/>
    </row>
    <row r="285" spans="9:17" ht="17.100000000000001" customHeight="1">
      <c r="I285" s="248"/>
      <c r="L285" s="306"/>
      <c r="M285" s="306"/>
      <c r="N285" s="306"/>
      <c r="O285" s="306"/>
      <c r="P285" s="306"/>
      <c r="Q285" s="306"/>
    </row>
    <row r="286" spans="9:17" ht="17.100000000000001" customHeight="1">
      <c r="I286" s="248"/>
      <c r="L286" s="306"/>
      <c r="M286" s="306"/>
      <c r="N286" s="306"/>
      <c r="O286" s="306"/>
      <c r="P286" s="306"/>
      <c r="Q286" s="306"/>
    </row>
    <row r="287" spans="9:17" ht="17.100000000000001" customHeight="1">
      <c r="I287" s="248"/>
      <c r="L287" s="306"/>
      <c r="M287" s="306"/>
      <c r="N287" s="306"/>
      <c r="O287" s="306"/>
      <c r="P287" s="306"/>
      <c r="Q287" s="306"/>
    </row>
    <row r="288" spans="9:17" ht="17.100000000000001" customHeight="1">
      <c r="I288" s="248"/>
      <c r="L288" s="306"/>
      <c r="M288" s="306"/>
      <c r="N288" s="306"/>
      <c r="O288" s="306"/>
      <c r="P288" s="306"/>
      <c r="Q288" s="306"/>
    </row>
    <row r="289" spans="9:17" ht="17.100000000000001" customHeight="1">
      <c r="I289" s="248"/>
      <c r="L289" s="306"/>
      <c r="M289" s="306"/>
      <c r="N289" s="306"/>
      <c r="O289" s="306"/>
      <c r="P289" s="306"/>
      <c r="Q289" s="306"/>
    </row>
    <row r="290" spans="9:17" ht="17.100000000000001" customHeight="1">
      <c r="I290" s="248"/>
      <c r="L290" s="306"/>
      <c r="M290" s="306"/>
      <c r="N290" s="306"/>
      <c r="O290" s="306"/>
      <c r="P290" s="306"/>
      <c r="Q290" s="306"/>
    </row>
    <row r="291" spans="9:17" ht="17.100000000000001" customHeight="1">
      <c r="I291" s="248"/>
      <c r="L291" s="306"/>
      <c r="M291" s="306"/>
      <c r="N291" s="306"/>
      <c r="O291" s="306"/>
      <c r="P291" s="306"/>
      <c r="Q291" s="306"/>
    </row>
    <row r="292" spans="9:17" ht="17.100000000000001" customHeight="1">
      <c r="I292" s="248"/>
      <c r="L292" s="306"/>
      <c r="M292" s="306"/>
      <c r="N292" s="306"/>
      <c r="O292" s="306"/>
      <c r="P292" s="306"/>
      <c r="Q292" s="306"/>
    </row>
    <row r="293" spans="9:17" ht="17.100000000000001" customHeight="1">
      <c r="I293" s="248"/>
      <c r="L293" s="306"/>
      <c r="M293" s="306"/>
      <c r="N293" s="306"/>
      <c r="O293" s="306"/>
      <c r="P293" s="306"/>
      <c r="Q293" s="306"/>
    </row>
    <row r="294" spans="9:17" ht="17.100000000000001" customHeight="1">
      <c r="I294" s="248"/>
      <c r="L294" s="306"/>
      <c r="M294" s="306"/>
      <c r="N294" s="306"/>
      <c r="O294" s="306"/>
      <c r="P294" s="306"/>
      <c r="Q294" s="306"/>
    </row>
    <row r="295" spans="9:17" ht="17.100000000000001" customHeight="1">
      <c r="I295" s="248"/>
      <c r="L295" s="306"/>
      <c r="M295" s="306"/>
      <c r="N295" s="306"/>
      <c r="O295" s="306"/>
      <c r="P295" s="306"/>
      <c r="Q295" s="306"/>
    </row>
    <row r="296" spans="9:17" ht="17.100000000000001" customHeight="1">
      <c r="I296" s="248"/>
      <c r="L296" s="306"/>
      <c r="M296" s="306"/>
      <c r="N296" s="306"/>
      <c r="O296" s="306"/>
      <c r="P296" s="306"/>
      <c r="Q296" s="306"/>
    </row>
    <row r="297" spans="9:17" ht="17.100000000000001" customHeight="1">
      <c r="I297" s="248"/>
      <c r="L297" s="306"/>
      <c r="M297" s="306"/>
      <c r="N297" s="306"/>
      <c r="O297" s="306"/>
      <c r="P297" s="306"/>
      <c r="Q297" s="306"/>
    </row>
    <row r="298" spans="9:17" ht="17.100000000000001" customHeight="1">
      <c r="I298" s="248"/>
      <c r="L298" s="306"/>
      <c r="M298" s="306"/>
      <c r="N298" s="306"/>
      <c r="O298" s="306"/>
      <c r="P298" s="306"/>
      <c r="Q298" s="306"/>
    </row>
    <row r="299" spans="9:17" ht="17.100000000000001" customHeight="1">
      <c r="I299" s="248"/>
      <c r="L299" s="306"/>
      <c r="M299" s="306"/>
      <c r="N299" s="306"/>
      <c r="O299" s="306"/>
      <c r="P299" s="306"/>
      <c r="Q299" s="306"/>
    </row>
    <row r="300" spans="9:17" ht="17.100000000000001" customHeight="1">
      <c r="I300" s="248"/>
      <c r="L300" s="306"/>
      <c r="M300" s="306"/>
      <c r="N300" s="306"/>
      <c r="O300" s="306"/>
      <c r="P300" s="306"/>
      <c r="Q300" s="306"/>
    </row>
    <row r="301" spans="9:17" ht="17.100000000000001" customHeight="1">
      <c r="I301" s="248"/>
      <c r="L301" s="306"/>
      <c r="M301" s="306"/>
      <c r="N301" s="306"/>
      <c r="O301" s="306"/>
      <c r="P301" s="306"/>
      <c r="Q301" s="306"/>
    </row>
    <row r="302" spans="9:17" ht="17.100000000000001" customHeight="1">
      <c r="I302" s="248"/>
      <c r="L302" s="306"/>
      <c r="M302" s="306"/>
      <c r="N302" s="306"/>
      <c r="O302" s="306"/>
      <c r="P302" s="306"/>
      <c r="Q302" s="306"/>
    </row>
    <row r="303" spans="9:17" ht="17.100000000000001" customHeight="1">
      <c r="I303" s="248"/>
      <c r="L303" s="306"/>
      <c r="M303" s="306"/>
      <c r="N303" s="306"/>
      <c r="O303" s="306"/>
      <c r="P303" s="306"/>
      <c r="Q303" s="306"/>
    </row>
    <row r="304" spans="9:17" ht="17.100000000000001" customHeight="1">
      <c r="I304" s="248"/>
      <c r="L304" s="306"/>
      <c r="M304" s="306"/>
      <c r="N304" s="306"/>
      <c r="O304" s="306"/>
      <c r="P304" s="306"/>
      <c r="Q304" s="306"/>
    </row>
    <row r="305" spans="9:17" ht="17.100000000000001" customHeight="1">
      <c r="I305" s="248"/>
      <c r="L305" s="306"/>
      <c r="M305" s="306"/>
      <c r="N305" s="306"/>
      <c r="O305" s="306"/>
      <c r="P305" s="306"/>
      <c r="Q305" s="306"/>
    </row>
    <row r="306" spans="9:17" ht="17.100000000000001" customHeight="1">
      <c r="I306" s="248"/>
      <c r="L306" s="306"/>
      <c r="M306" s="306"/>
      <c r="N306" s="306"/>
      <c r="O306" s="306"/>
      <c r="P306" s="306"/>
      <c r="Q306" s="306"/>
    </row>
    <row r="307" spans="9:17" ht="17.100000000000001" customHeight="1">
      <c r="I307" s="248"/>
      <c r="L307" s="306"/>
      <c r="M307" s="306"/>
      <c r="N307" s="306"/>
      <c r="O307" s="306"/>
      <c r="P307" s="306"/>
      <c r="Q307" s="306"/>
    </row>
    <row r="308" spans="9:17" ht="17.100000000000001" customHeight="1">
      <c r="I308" s="248"/>
      <c r="L308" s="306"/>
      <c r="M308" s="306"/>
      <c r="N308" s="306"/>
      <c r="O308" s="306"/>
      <c r="P308" s="306"/>
      <c r="Q308" s="306"/>
    </row>
    <row r="309" spans="9:17" ht="17.100000000000001" customHeight="1">
      <c r="I309" s="248"/>
      <c r="L309" s="306"/>
      <c r="M309" s="306"/>
      <c r="N309" s="306"/>
      <c r="O309" s="306"/>
      <c r="P309" s="306"/>
      <c r="Q309" s="306"/>
    </row>
    <row r="310" spans="9:17" ht="17.100000000000001" customHeight="1">
      <c r="I310" s="248"/>
      <c r="L310" s="306"/>
      <c r="M310" s="306"/>
      <c r="N310" s="306"/>
      <c r="O310" s="306"/>
      <c r="P310" s="306"/>
      <c r="Q310" s="306"/>
    </row>
    <row r="311" spans="9:17" ht="17.100000000000001" customHeight="1">
      <c r="I311" s="248"/>
      <c r="L311" s="306"/>
      <c r="M311" s="306"/>
      <c r="N311" s="306"/>
      <c r="O311" s="306"/>
      <c r="P311" s="306"/>
      <c r="Q311" s="306"/>
    </row>
    <row r="312" spans="9:17" ht="17.100000000000001" customHeight="1">
      <c r="I312" s="248"/>
      <c r="L312" s="306"/>
      <c r="M312" s="306"/>
      <c r="N312" s="306"/>
      <c r="O312" s="306"/>
      <c r="P312" s="306"/>
      <c r="Q312" s="306"/>
    </row>
    <row r="313" spans="9:17" ht="17.100000000000001" customHeight="1">
      <c r="I313" s="248"/>
      <c r="L313" s="306"/>
      <c r="M313" s="306"/>
      <c r="N313" s="306"/>
      <c r="O313" s="306"/>
      <c r="P313" s="306"/>
      <c r="Q313" s="306"/>
    </row>
    <row r="314" spans="9:17" ht="17.100000000000001" customHeight="1">
      <c r="I314" s="248"/>
      <c r="L314" s="306"/>
      <c r="M314" s="306"/>
      <c r="N314" s="306"/>
      <c r="O314" s="306"/>
      <c r="P314" s="306"/>
      <c r="Q314" s="306"/>
    </row>
    <row r="315" spans="9:17" ht="17.100000000000001" customHeight="1">
      <c r="I315" s="248"/>
      <c r="L315" s="306"/>
      <c r="M315" s="306"/>
      <c r="N315" s="306"/>
      <c r="O315" s="306"/>
      <c r="P315" s="306"/>
      <c r="Q315" s="306"/>
    </row>
    <row r="316" spans="9:17" ht="17.100000000000001" customHeight="1">
      <c r="I316" s="248"/>
      <c r="L316" s="306"/>
      <c r="M316" s="306"/>
      <c r="N316" s="306"/>
      <c r="O316" s="306"/>
      <c r="P316" s="306"/>
      <c r="Q316" s="306"/>
    </row>
    <row r="317" spans="9:17" ht="17.100000000000001" customHeight="1">
      <c r="I317" s="248"/>
      <c r="L317" s="306"/>
      <c r="M317" s="306"/>
      <c r="N317" s="306"/>
      <c r="O317" s="306"/>
      <c r="P317" s="306"/>
      <c r="Q317" s="306"/>
    </row>
    <row r="318" spans="9:17" ht="17.100000000000001" customHeight="1">
      <c r="I318" s="248"/>
      <c r="L318" s="306"/>
      <c r="M318" s="306"/>
      <c r="N318" s="306"/>
      <c r="O318" s="306"/>
      <c r="P318" s="306"/>
      <c r="Q318" s="306"/>
    </row>
    <row r="319" spans="9:17" ht="17.100000000000001" customHeight="1">
      <c r="I319" s="248"/>
      <c r="L319" s="306"/>
      <c r="M319" s="306"/>
      <c r="N319" s="306"/>
      <c r="O319" s="306"/>
      <c r="P319" s="306"/>
      <c r="Q319" s="306"/>
    </row>
    <row r="320" spans="9:17" ht="17.100000000000001" customHeight="1">
      <c r="I320" s="248"/>
      <c r="L320" s="306"/>
      <c r="M320" s="306"/>
      <c r="N320" s="306"/>
      <c r="O320" s="306"/>
      <c r="P320" s="306"/>
      <c r="Q320" s="306"/>
    </row>
    <row r="321" spans="9:17" ht="17.100000000000001" customHeight="1">
      <c r="I321" s="248"/>
      <c r="L321" s="306"/>
      <c r="M321" s="306"/>
      <c r="N321" s="306"/>
      <c r="O321" s="306"/>
      <c r="P321" s="306"/>
      <c r="Q321" s="306"/>
    </row>
    <row r="322" spans="9:17" ht="17.100000000000001" customHeight="1">
      <c r="I322" s="248"/>
      <c r="L322" s="306"/>
      <c r="M322" s="306"/>
      <c r="N322" s="306"/>
      <c r="O322" s="306"/>
      <c r="P322" s="306"/>
      <c r="Q322" s="306"/>
    </row>
    <row r="323" spans="9:17" ht="17.100000000000001" customHeight="1">
      <c r="I323" s="248"/>
      <c r="L323" s="306"/>
      <c r="M323" s="306"/>
      <c r="N323" s="306"/>
      <c r="O323" s="306"/>
      <c r="P323" s="306"/>
      <c r="Q323" s="306"/>
    </row>
    <row r="324" spans="9:17" ht="17.100000000000001" customHeight="1">
      <c r="I324" s="248"/>
      <c r="L324" s="306"/>
      <c r="M324" s="306"/>
      <c r="N324" s="306"/>
      <c r="O324" s="306"/>
      <c r="P324" s="306"/>
      <c r="Q324" s="306"/>
    </row>
    <row r="325" spans="9:17" ht="17.100000000000001" customHeight="1">
      <c r="I325" s="248"/>
      <c r="L325" s="306"/>
      <c r="M325" s="306"/>
      <c r="N325" s="306"/>
      <c r="O325" s="306"/>
      <c r="P325" s="306"/>
      <c r="Q325" s="306"/>
    </row>
    <row r="326" spans="9:17" ht="17.100000000000001" customHeight="1">
      <c r="I326" s="248"/>
      <c r="L326" s="306"/>
      <c r="M326" s="306"/>
      <c r="N326" s="306"/>
      <c r="O326" s="306"/>
      <c r="P326" s="306"/>
      <c r="Q326" s="306"/>
    </row>
    <row r="327" spans="9:17" ht="17.100000000000001" customHeight="1">
      <c r="I327" s="248"/>
      <c r="L327" s="306"/>
      <c r="M327" s="306"/>
      <c r="N327" s="306"/>
      <c r="O327" s="306"/>
      <c r="P327" s="306"/>
      <c r="Q327" s="306"/>
    </row>
    <row r="328" spans="9:17" ht="17.100000000000001" customHeight="1">
      <c r="I328" s="248"/>
      <c r="L328" s="306"/>
      <c r="M328" s="306"/>
      <c r="N328" s="306"/>
      <c r="O328" s="306"/>
      <c r="P328" s="306"/>
      <c r="Q328" s="306"/>
    </row>
    <row r="329" spans="9:17" ht="17.100000000000001" customHeight="1">
      <c r="I329" s="248"/>
      <c r="L329" s="306"/>
      <c r="M329" s="306"/>
      <c r="N329" s="306"/>
      <c r="O329" s="306"/>
      <c r="P329" s="306"/>
      <c r="Q329" s="306"/>
    </row>
    <row r="330" spans="9:17" ht="17.100000000000001" customHeight="1">
      <c r="I330" s="248"/>
      <c r="L330" s="306"/>
      <c r="M330" s="306"/>
      <c r="N330" s="306"/>
      <c r="O330" s="306"/>
      <c r="P330" s="306"/>
      <c r="Q330" s="306"/>
    </row>
    <row r="331" spans="9:17" ht="17.100000000000001" customHeight="1">
      <c r="I331" s="248"/>
      <c r="L331" s="306"/>
      <c r="M331" s="306"/>
      <c r="N331" s="306"/>
      <c r="O331" s="306"/>
      <c r="P331" s="306"/>
      <c r="Q331" s="306"/>
    </row>
    <row r="332" spans="9:17" ht="17.100000000000001" customHeight="1">
      <c r="I332" s="248"/>
      <c r="L332" s="306"/>
      <c r="M332" s="306"/>
      <c r="N332" s="306"/>
      <c r="O332" s="306"/>
      <c r="P332" s="306"/>
      <c r="Q332" s="306"/>
    </row>
    <row r="333" spans="9:17" ht="17.100000000000001" customHeight="1">
      <c r="I333" s="248"/>
      <c r="L333" s="306"/>
      <c r="M333" s="306"/>
      <c r="N333" s="306"/>
      <c r="O333" s="306"/>
      <c r="P333" s="306"/>
      <c r="Q333" s="306"/>
    </row>
    <row r="334" spans="9:17" ht="17.100000000000001" customHeight="1">
      <c r="I334" s="248"/>
      <c r="L334" s="306"/>
      <c r="M334" s="306"/>
      <c r="N334" s="306"/>
      <c r="O334" s="306"/>
      <c r="P334" s="306"/>
      <c r="Q334" s="306"/>
    </row>
    <row r="335" spans="9:17" ht="17.100000000000001" customHeight="1">
      <c r="I335" s="248"/>
      <c r="L335" s="306"/>
      <c r="M335" s="306"/>
      <c r="N335" s="306"/>
      <c r="O335" s="306"/>
      <c r="P335" s="306"/>
      <c r="Q335" s="306"/>
    </row>
    <row r="336" spans="9:17" ht="17.100000000000001" customHeight="1">
      <c r="I336" s="248"/>
      <c r="L336" s="306"/>
      <c r="M336" s="306"/>
      <c r="N336" s="306"/>
      <c r="O336" s="306"/>
      <c r="P336" s="306"/>
      <c r="Q336" s="306"/>
    </row>
    <row r="337" spans="9:17" ht="17.100000000000001" customHeight="1">
      <c r="I337" s="248"/>
      <c r="L337" s="306"/>
      <c r="M337" s="306"/>
      <c r="N337" s="306"/>
      <c r="O337" s="306"/>
      <c r="P337" s="306"/>
      <c r="Q337" s="306"/>
    </row>
    <row r="338" spans="9:17" ht="17.100000000000001" customHeight="1">
      <c r="I338" s="248"/>
      <c r="L338" s="306"/>
      <c r="M338" s="306"/>
      <c r="N338" s="306"/>
      <c r="O338" s="306"/>
      <c r="P338" s="306"/>
      <c r="Q338" s="306"/>
    </row>
    <row r="339" spans="9:17" ht="17.100000000000001" customHeight="1">
      <c r="I339" s="248"/>
      <c r="L339" s="306"/>
      <c r="M339" s="306"/>
      <c r="N339" s="306"/>
      <c r="O339" s="306"/>
      <c r="P339" s="306"/>
      <c r="Q339" s="306"/>
    </row>
    <row r="340" spans="9:17" ht="17.100000000000001" customHeight="1">
      <c r="I340" s="248"/>
      <c r="L340" s="306"/>
      <c r="M340" s="306"/>
      <c r="N340" s="306"/>
      <c r="O340" s="306"/>
      <c r="P340" s="306"/>
      <c r="Q340" s="306"/>
    </row>
    <row r="341" spans="9:17" ht="17.100000000000001" customHeight="1">
      <c r="I341" s="248"/>
      <c r="L341" s="306"/>
      <c r="M341" s="306"/>
      <c r="N341" s="306"/>
      <c r="O341" s="306"/>
      <c r="P341" s="306"/>
      <c r="Q341" s="306"/>
    </row>
    <row r="342" spans="9:17" ht="17.100000000000001" customHeight="1">
      <c r="I342" s="248"/>
      <c r="L342" s="306"/>
      <c r="M342" s="306"/>
      <c r="N342" s="306"/>
      <c r="O342" s="306"/>
      <c r="P342" s="306"/>
      <c r="Q342" s="306"/>
    </row>
    <row r="343" spans="9:17" ht="17.100000000000001" customHeight="1">
      <c r="I343" s="248"/>
      <c r="L343" s="306"/>
      <c r="M343" s="306"/>
      <c r="N343" s="306"/>
      <c r="O343" s="306"/>
      <c r="P343" s="306"/>
      <c r="Q343" s="306"/>
    </row>
    <row r="344" spans="9:17" ht="17.100000000000001" customHeight="1">
      <c r="I344" s="248"/>
      <c r="L344" s="306"/>
      <c r="M344" s="306"/>
      <c r="N344" s="306"/>
      <c r="O344" s="306"/>
      <c r="P344" s="306"/>
      <c r="Q344" s="306"/>
    </row>
    <row r="345" spans="9:17" ht="17.100000000000001" customHeight="1">
      <c r="I345" s="248"/>
      <c r="L345" s="306"/>
      <c r="M345" s="306"/>
      <c r="N345" s="306"/>
      <c r="O345" s="306"/>
      <c r="P345" s="306"/>
      <c r="Q345" s="306"/>
    </row>
    <row r="346" spans="9:17" ht="17.100000000000001" customHeight="1">
      <c r="I346" s="248"/>
      <c r="L346" s="306"/>
      <c r="M346" s="306"/>
      <c r="N346" s="306"/>
      <c r="O346" s="306"/>
      <c r="P346" s="306"/>
      <c r="Q346" s="306"/>
    </row>
    <row r="347" spans="9:17" ht="17.100000000000001" customHeight="1">
      <c r="I347" s="248"/>
      <c r="L347" s="306"/>
      <c r="M347" s="306"/>
      <c r="N347" s="306"/>
      <c r="O347" s="306"/>
      <c r="P347" s="306"/>
      <c r="Q347" s="306"/>
    </row>
    <row r="348" spans="9:17" ht="17.100000000000001" customHeight="1">
      <c r="I348" s="248"/>
      <c r="L348" s="306"/>
      <c r="M348" s="306"/>
      <c r="N348" s="306"/>
      <c r="O348" s="306"/>
      <c r="P348" s="306"/>
      <c r="Q348" s="306"/>
    </row>
    <row r="349" spans="9:17" ht="17.100000000000001" customHeight="1">
      <c r="I349" s="248"/>
      <c r="L349" s="306"/>
      <c r="M349" s="306"/>
      <c r="N349" s="306"/>
      <c r="O349" s="306"/>
      <c r="P349" s="306"/>
      <c r="Q349" s="306"/>
    </row>
    <row r="350" spans="9:17" ht="17.100000000000001" customHeight="1">
      <c r="I350" s="248"/>
      <c r="L350" s="306"/>
      <c r="M350" s="306"/>
      <c r="N350" s="306"/>
      <c r="O350" s="306"/>
      <c r="P350" s="306"/>
      <c r="Q350" s="306"/>
    </row>
    <row r="351" spans="9:17" ht="17.100000000000001" customHeight="1">
      <c r="I351" s="248"/>
      <c r="L351" s="306"/>
      <c r="M351" s="306"/>
      <c r="N351" s="306"/>
      <c r="O351" s="306"/>
      <c r="P351" s="306"/>
      <c r="Q351" s="306"/>
    </row>
    <row r="352" spans="9:17" ht="17.100000000000001" customHeight="1">
      <c r="I352" s="248"/>
      <c r="L352" s="306"/>
      <c r="M352" s="306"/>
      <c r="N352" s="306"/>
      <c r="O352" s="306"/>
      <c r="P352" s="306"/>
      <c r="Q352" s="306"/>
    </row>
    <row r="353" spans="9:17" ht="17.100000000000001" customHeight="1">
      <c r="I353" s="248"/>
      <c r="L353" s="306"/>
      <c r="M353" s="306"/>
      <c r="N353" s="306"/>
      <c r="O353" s="306"/>
      <c r="P353" s="306"/>
      <c r="Q353" s="306"/>
    </row>
    <row r="354" spans="9:17" ht="17.100000000000001" customHeight="1">
      <c r="I354" s="248"/>
      <c r="L354" s="306"/>
      <c r="M354" s="306"/>
      <c r="N354" s="306"/>
      <c r="O354" s="306"/>
      <c r="P354" s="306"/>
      <c r="Q354" s="306"/>
    </row>
    <row r="355" spans="9:17" ht="17.100000000000001" customHeight="1">
      <c r="I355" s="248"/>
      <c r="L355" s="306"/>
      <c r="M355" s="306"/>
      <c r="N355" s="306"/>
      <c r="O355" s="306"/>
      <c r="P355" s="306"/>
      <c r="Q355" s="306"/>
    </row>
    <row r="356" spans="9:17" ht="17.100000000000001" customHeight="1">
      <c r="I356" s="248"/>
      <c r="L356" s="306"/>
      <c r="M356" s="306"/>
      <c r="N356" s="306"/>
      <c r="O356" s="306"/>
      <c r="P356" s="306"/>
      <c r="Q356" s="306"/>
    </row>
    <row r="357" spans="9:17" ht="17.100000000000001" customHeight="1">
      <c r="I357" s="248"/>
      <c r="L357" s="306"/>
      <c r="M357" s="306"/>
      <c r="N357" s="306"/>
      <c r="O357" s="306"/>
      <c r="P357" s="306"/>
      <c r="Q357" s="306"/>
    </row>
    <row r="358" spans="9:17" ht="17.100000000000001" customHeight="1">
      <c r="I358" s="248"/>
      <c r="L358" s="306"/>
      <c r="M358" s="306"/>
      <c r="N358" s="306"/>
      <c r="O358" s="306"/>
      <c r="P358" s="306"/>
      <c r="Q358" s="306"/>
    </row>
    <row r="359" spans="9:17" ht="17.100000000000001" customHeight="1">
      <c r="I359" s="248"/>
      <c r="L359" s="306"/>
      <c r="M359" s="306"/>
      <c r="N359" s="306"/>
      <c r="O359" s="306"/>
      <c r="P359" s="306"/>
      <c r="Q359" s="306"/>
    </row>
    <row r="360" spans="9:17" ht="17.100000000000001" customHeight="1">
      <c r="I360" s="248"/>
      <c r="L360" s="306"/>
      <c r="M360" s="306"/>
      <c r="N360" s="306"/>
      <c r="O360" s="306"/>
      <c r="P360" s="306"/>
      <c r="Q360" s="306"/>
    </row>
    <row r="361" spans="9:17" ht="17.100000000000001" customHeight="1">
      <c r="I361" s="248"/>
      <c r="L361" s="306"/>
      <c r="M361" s="306"/>
      <c r="N361" s="306"/>
      <c r="O361" s="306"/>
      <c r="P361" s="306"/>
      <c r="Q361" s="306"/>
    </row>
    <row r="362" spans="9:17" ht="17.100000000000001" customHeight="1">
      <c r="I362" s="248"/>
      <c r="L362" s="306"/>
      <c r="M362" s="306"/>
      <c r="N362" s="306"/>
      <c r="O362" s="306"/>
      <c r="P362" s="306"/>
      <c r="Q362" s="306"/>
    </row>
    <row r="363" spans="9:17" ht="17.100000000000001" customHeight="1">
      <c r="I363" s="248"/>
      <c r="L363" s="306"/>
      <c r="M363" s="306"/>
      <c r="N363" s="306"/>
      <c r="O363" s="306"/>
      <c r="P363" s="306"/>
      <c r="Q363" s="306"/>
    </row>
    <row r="364" spans="9:17" ht="17.100000000000001" customHeight="1">
      <c r="I364" s="248"/>
      <c r="L364" s="306"/>
      <c r="M364" s="306"/>
      <c r="N364" s="306"/>
      <c r="O364" s="306"/>
      <c r="P364" s="306"/>
      <c r="Q364" s="306"/>
    </row>
    <row r="365" spans="9:17" ht="17.100000000000001" customHeight="1">
      <c r="I365" s="248"/>
      <c r="L365" s="306"/>
      <c r="M365" s="306"/>
      <c r="N365" s="306"/>
      <c r="O365" s="306"/>
      <c r="P365" s="306"/>
      <c r="Q365" s="306"/>
    </row>
    <row r="366" spans="9:17" ht="17.100000000000001" customHeight="1">
      <c r="I366" s="248"/>
      <c r="L366" s="306"/>
      <c r="M366" s="306"/>
      <c r="N366" s="306"/>
      <c r="O366" s="306"/>
      <c r="P366" s="306"/>
      <c r="Q366" s="306"/>
    </row>
    <row r="367" spans="9:17" ht="17.100000000000001" customHeight="1">
      <c r="I367" s="248"/>
      <c r="L367" s="306"/>
      <c r="M367" s="306"/>
      <c r="N367" s="306"/>
      <c r="O367" s="306"/>
      <c r="P367" s="306"/>
      <c r="Q367" s="306"/>
    </row>
    <row r="368" spans="9:17" ht="17.100000000000001" customHeight="1">
      <c r="I368" s="248"/>
      <c r="L368" s="306"/>
      <c r="M368" s="306"/>
      <c r="N368" s="306"/>
      <c r="O368" s="306"/>
      <c r="P368" s="306"/>
      <c r="Q368" s="306"/>
    </row>
    <row r="369" spans="9:17" ht="17.100000000000001" customHeight="1">
      <c r="I369" s="248"/>
      <c r="L369" s="306"/>
      <c r="M369" s="306"/>
      <c r="N369" s="306"/>
      <c r="O369" s="306"/>
      <c r="P369" s="306"/>
      <c r="Q369" s="306"/>
    </row>
    <row r="370" spans="9:17" ht="17.100000000000001" customHeight="1">
      <c r="I370" s="248"/>
      <c r="L370" s="306"/>
      <c r="M370" s="306"/>
      <c r="N370" s="306"/>
      <c r="O370" s="306"/>
      <c r="P370" s="306"/>
      <c r="Q370" s="306"/>
    </row>
    <row r="371" spans="9:17" ht="17.100000000000001" customHeight="1">
      <c r="I371" s="248"/>
      <c r="L371" s="306"/>
      <c r="M371" s="306"/>
      <c r="N371" s="306"/>
      <c r="O371" s="306"/>
      <c r="P371" s="306"/>
      <c r="Q371" s="306"/>
    </row>
    <row r="372" spans="9:17" ht="17.100000000000001" customHeight="1">
      <c r="I372" s="248"/>
      <c r="L372" s="306"/>
      <c r="M372" s="306"/>
      <c r="N372" s="306"/>
      <c r="O372" s="306"/>
      <c r="P372" s="306"/>
      <c r="Q372" s="306"/>
    </row>
    <row r="373" spans="9:17" ht="17.100000000000001" customHeight="1">
      <c r="I373" s="248"/>
      <c r="L373" s="306"/>
      <c r="M373" s="306"/>
      <c r="N373" s="306"/>
      <c r="O373" s="306"/>
      <c r="P373" s="306"/>
      <c r="Q373" s="306"/>
    </row>
    <row r="374" spans="9:17" ht="17.100000000000001" customHeight="1">
      <c r="I374" s="248"/>
      <c r="L374" s="306"/>
      <c r="M374" s="306"/>
      <c r="N374" s="306"/>
      <c r="O374" s="306"/>
      <c r="P374" s="306"/>
      <c r="Q374" s="306"/>
    </row>
    <row r="375" spans="9:17" ht="17.100000000000001" customHeight="1">
      <c r="I375" s="248"/>
      <c r="L375" s="306"/>
      <c r="M375" s="306"/>
      <c r="N375" s="306"/>
      <c r="O375" s="306"/>
      <c r="P375" s="306"/>
      <c r="Q375" s="306"/>
    </row>
    <row r="376" spans="9:17" ht="17.100000000000001" customHeight="1">
      <c r="I376" s="248"/>
      <c r="L376" s="306"/>
      <c r="M376" s="306"/>
      <c r="N376" s="306"/>
      <c r="O376" s="306"/>
      <c r="P376" s="306"/>
      <c r="Q376" s="306"/>
    </row>
    <row r="377" spans="9:17" ht="17.100000000000001" customHeight="1">
      <c r="I377" s="248"/>
      <c r="L377" s="306"/>
      <c r="M377" s="306"/>
      <c r="N377" s="306"/>
      <c r="O377" s="306"/>
      <c r="P377" s="306"/>
      <c r="Q377" s="306"/>
    </row>
    <row r="378" spans="9:17" ht="17.100000000000001" customHeight="1">
      <c r="I378" s="248"/>
      <c r="L378" s="306"/>
      <c r="M378" s="306"/>
      <c r="N378" s="306"/>
      <c r="O378" s="306"/>
      <c r="P378" s="306"/>
      <c r="Q378" s="306"/>
    </row>
    <row r="379" spans="9:17" ht="17.100000000000001" customHeight="1">
      <c r="I379" s="248"/>
      <c r="L379" s="306"/>
      <c r="M379" s="306"/>
      <c r="N379" s="306"/>
      <c r="O379" s="306"/>
      <c r="P379" s="306"/>
      <c r="Q379" s="306"/>
    </row>
    <row r="380" spans="9:17" ht="17.100000000000001" customHeight="1">
      <c r="I380" s="248"/>
      <c r="L380" s="306"/>
      <c r="M380" s="306"/>
      <c r="N380" s="306"/>
      <c r="O380" s="306"/>
      <c r="P380" s="306"/>
      <c r="Q380" s="306"/>
    </row>
    <row r="381" spans="9:17" ht="17.100000000000001" customHeight="1">
      <c r="I381" s="248"/>
      <c r="L381" s="306"/>
      <c r="M381" s="306"/>
      <c r="N381" s="306"/>
      <c r="O381" s="306"/>
      <c r="P381" s="306"/>
      <c r="Q381" s="306"/>
    </row>
    <row r="382" spans="9:17" ht="17.100000000000001" customHeight="1">
      <c r="I382" s="248"/>
      <c r="L382" s="306"/>
      <c r="M382" s="306"/>
      <c r="N382" s="306"/>
      <c r="O382" s="306"/>
      <c r="P382" s="306"/>
      <c r="Q382" s="306"/>
    </row>
    <row r="383" spans="9:17" ht="17.100000000000001" customHeight="1">
      <c r="I383" s="248"/>
      <c r="L383" s="306"/>
      <c r="M383" s="306"/>
      <c r="N383" s="306"/>
      <c r="O383" s="306"/>
      <c r="P383" s="306"/>
      <c r="Q383" s="306"/>
    </row>
    <row r="384" spans="9:17" ht="17.100000000000001" customHeight="1">
      <c r="I384" s="248"/>
      <c r="L384" s="306"/>
      <c r="M384" s="306"/>
      <c r="N384" s="306"/>
      <c r="O384" s="306"/>
      <c r="P384" s="306"/>
      <c r="Q384" s="306"/>
    </row>
    <row r="385" spans="9:17" ht="17.100000000000001" customHeight="1">
      <c r="I385" s="248"/>
      <c r="L385" s="306"/>
      <c r="M385" s="306"/>
      <c r="N385" s="306"/>
      <c r="O385" s="306"/>
      <c r="P385" s="306"/>
      <c r="Q385" s="306"/>
    </row>
    <row r="386" spans="9:17" ht="17.100000000000001" customHeight="1">
      <c r="I386" s="248"/>
      <c r="L386" s="306"/>
      <c r="M386" s="306"/>
      <c r="N386" s="306"/>
      <c r="O386" s="306"/>
      <c r="P386" s="306"/>
      <c r="Q386" s="306"/>
    </row>
    <row r="387" spans="9:17" ht="17.100000000000001" customHeight="1">
      <c r="I387" s="248"/>
      <c r="L387" s="306"/>
      <c r="M387" s="306"/>
      <c r="N387" s="306"/>
      <c r="O387" s="306"/>
      <c r="P387" s="306"/>
      <c r="Q387" s="306"/>
    </row>
    <row r="388" spans="9:17" ht="17.100000000000001" customHeight="1">
      <c r="I388" s="248"/>
      <c r="L388" s="306"/>
      <c r="M388" s="306"/>
      <c r="N388" s="306"/>
      <c r="O388" s="306"/>
      <c r="P388" s="306"/>
      <c r="Q388" s="306"/>
    </row>
    <row r="389" spans="9:17" ht="17.100000000000001" customHeight="1">
      <c r="I389" s="248"/>
      <c r="L389" s="306"/>
      <c r="M389" s="306"/>
      <c r="N389" s="306"/>
      <c r="O389" s="306"/>
      <c r="P389" s="306"/>
      <c r="Q389" s="306"/>
    </row>
    <row r="390" spans="9:17" ht="17.100000000000001" customHeight="1">
      <c r="I390" s="248"/>
      <c r="L390" s="306"/>
      <c r="M390" s="306"/>
      <c r="N390" s="306"/>
      <c r="O390" s="306"/>
      <c r="P390" s="306"/>
      <c r="Q390" s="306"/>
    </row>
    <row r="391" spans="9:17" ht="17.100000000000001" customHeight="1">
      <c r="I391" s="248"/>
      <c r="L391" s="306"/>
      <c r="M391" s="306"/>
      <c r="N391" s="306"/>
      <c r="O391" s="306"/>
      <c r="P391" s="306"/>
      <c r="Q391" s="306"/>
    </row>
    <row r="392" spans="9:17" ht="17.100000000000001" customHeight="1">
      <c r="I392" s="248"/>
      <c r="L392" s="306"/>
      <c r="M392" s="306"/>
      <c r="N392" s="306"/>
      <c r="O392" s="306"/>
      <c r="P392" s="306"/>
      <c r="Q392" s="306"/>
    </row>
    <row r="393" spans="9:17" ht="17.100000000000001" customHeight="1">
      <c r="I393" s="248"/>
      <c r="L393" s="306"/>
      <c r="M393" s="306"/>
      <c r="N393" s="306"/>
      <c r="O393" s="306"/>
      <c r="P393" s="306"/>
      <c r="Q393" s="306"/>
    </row>
    <row r="394" spans="9:17" ht="17.100000000000001" customHeight="1">
      <c r="I394" s="248"/>
      <c r="L394" s="306"/>
      <c r="M394" s="306"/>
      <c r="N394" s="306"/>
      <c r="O394" s="306"/>
      <c r="P394" s="306"/>
      <c r="Q394" s="306"/>
    </row>
    <row r="395" spans="9:17" ht="17.100000000000001" customHeight="1">
      <c r="I395" s="248"/>
      <c r="L395" s="306"/>
      <c r="M395" s="306"/>
      <c r="N395" s="306"/>
      <c r="O395" s="306"/>
      <c r="P395" s="306"/>
      <c r="Q395" s="306"/>
    </row>
    <row r="396" spans="9:17" ht="17.100000000000001" customHeight="1">
      <c r="I396" s="248"/>
      <c r="L396" s="306"/>
      <c r="M396" s="306"/>
      <c r="N396" s="306"/>
      <c r="O396" s="306"/>
      <c r="P396" s="306"/>
      <c r="Q396" s="306"/>
    </row>
    <row r="397" spans="9:17" ht="17.100000000000001" customHeight="1">
      <c r="I397" s="248"/>
      <c r="L397" s="306"/>
      <c r="M397" s="306"/>
      <c r="N397" s="306"/>
      <c r="O397" s="306"/>
      <c r="P397" s="306"/>
      <c r="Q397" s="306"/>
    </row>
    <row r="398" spans="9:17" ht="17.100000000000001" customHeight="1">
      <c r="I398" s="248"/>
      <c r="L398" s="306"/>
      <c r="M398" s="306"/>
      <c r="N398" s="306"/>
      <c r="O398" s="306"/>
      <c r="P398" s="306"/>
      <c r="Q398" s="306"/>
    </row>
    <row r="399" spans="9:17" ht="17.100000000000001" customHeight="1">
      <c r="I399" s="248"/>
      <c r="L399" s="306"/>
      <c r="M399" s="306"/>
      <c r="N399" s="306"/>
      <c r="O399" s="306"/>
      <c r="P399" s="306"/>
      <c r="Q399" s="306"/>
    </row>
    <row r="400" spans="9:17" ht="17.100000000000001" customHeight="1">
      <c r="I400" s="248"/>
      <c r="L400" s="306"/>
      <c r="M400" s="306"/>
      <c r="N400" s="306"/>
      <c r="O400" s="306"/>
      <c r="P400" s="306"/>
      <c r="Q400" s="306"/>
    </row>
    <row r="401" spans="9:17" ht="17.100000000000001" customHeight="1">
      <c r="I401" s="248"/>
      <c r="L401" s="306"/>
      <c r="M401" s="306"/>
      <c r="N401" s="306"/>
      <c r="O401" s="306"/>
      <c r="P401" s="306"/>
      <c r="Q401" s="306"/>
    </row>
    <row r="402" spans="9:17" ht="17.100000000000001" customHeight="1">
      <c r="I402" s="248"/>
      <c r="L402" s="306"/>
      <c r="M402" s="306"/>
      <c r="N402" s="306"/>
      <c r="O402" s="306"/>
      <c r="P402" s="306"/>
      <c r="Q402" s="306"/>
    </row>
    <row r="403" spans="9:17" ht="17.100000000000001" customHeight="1">
      <c r="I403" s="248"/>
      <c r="L403" s="306"/>
      <c r="M403" s="306"/>
      <c r="N403" s="306"/>
      <c r="O403" s="306"/>
      <c r="P403" s="306"/>
      <c r="Q403" s="306"/>
    </row>
    <row r="404" spans="9:17" ht="17.100000000000001" customHeight="1">
      <c r="I404" s="248"/>
      <c r="L404" s="306"/>
      <c r="M404" s="306"/>
      <c r="N404" s="306"/>
      <c r="O404" s="306"/>
      <c r="P404" s="306"/>
      <c r="Q404" s="306"/>
    </row>
    <row r="405" spans="9:17" ht="17.100000000000001" customHeight="1">
      <c r="I405" s="248"/>
      <c r="L405" s="306"/>
      <c r="M405" s="306"/>
      <c r="N405" s="306"/>
      <c r="O405" s="306"/>
      <c r="P405" s="306"/>
      <c r="Q405" s="306"/>
    </row>
    <row r="406" spans="9:17" ht="17.100000000000001" customHeight="1">
      <c r="I406" s="248"/>
      <c r="L406" s="306"/>
      <c r="M406" s="306"/>
      <c r="N406" s="306"/>
      <c r="O406" s="306"/>
      <c r="P406" s="306"/>
      <c r="Q406" s="306"/>
    </row>
    <row r="407" spans="9:17" ht="17.100000000000001" customHeight="1">
      <c r="I407" s="248"/>
      <c r="L407" s="306"/>
      <c r="M407" s="306"/>
      <c r="N407" s="306"/>
      <c r="O407" s="306"/>
      <c r="P407" s="306"/>
      <c r="Q407" s="306"/>
    </row>
    <row r="408" spans="9:17" ht="17.100000000000001" customHeight="1">
      <c r="I408" s="248"/>
      <c r="L408" s="306"/>
      <c r="M408" s="306"/>
      <c r="N408" s="306"/>
      <c r="O408" s="306"/>
      <c r="P408" s="306"/>
      <c r="Q408" s="306"/>
    </row>
    <row r="409" spans="9:17" ht="17.100000000000001" customHeight="1">
      <c r="I409" s="248"/>
      <c r="L409" s="306"/>
      <c r="M409" s="306"/>
      <c r="N409" s="306"/>
      <c r="O409" s="306"/>
      <c r="P409" s="306"/>
      <c r="Q409" s="306"/>
    </row>
    <row r="410" spans="9:17" ht="17.100000000000001" customHeight="1">
      <c r="I410" s="248"/>
      <c r="L410" s="306"/>
      <c r="M410" s="306"/>
      <c r="N410" s="306"/>
      <c r="O410" s="306"/>
      <c r="P410" s="306"/>
      <c r="Q410" s="306"/>
    </row>
    <row r="411" spans="9:17" ht="17.100000000000001" customHeight="1">
      <c r="I411" s="248"/>
      <c r="L411" s="306"/>
      <c r="M411" s="306"/>
      <c r="N411" s="306"/>
      <c r="O411" s="306"/>
      <c r="P411" s="306"/>
      <c r="Q411" s="306"/>
    </row>
    <row r="412" spans="9:17" ht="17.100000000000001" customHeight="1">
      <c r="I412" s="248"/>
      <c r="L412" s="306"/>
      <c r="M412" s="306"/>
      <c r="N412" s="306"/>
      <c r="O412" s="306"/>
      <c r="P412" s="306"/>
      <c r="Q412" s="306"/>
    </row>
    <row r="413" spans="9:17" ht="17.100000000000001" customHeight="1">
      <c r="I413" s="248"/>
      <c r="L413" s="306"/>
      <c r="M413" s="306"/>
      <c r="N413" s="306"/>
      <c r="O413" s="306"/>
      <c r="P413" s="306"/>
      <c r="Q413" s="306"/>
    </row>
    <row r="414" spans="9:17" ht="17.100000000000001" customHeight="1">
      <c r="I414" s="248"/>
      <c r="L414" s="306"/>
      <c r="M414" s="306"/>
      <c r="N414" s="306"/>
      <c r="O414" s="306"/>
      <c r="P414" s="306"/>
      <c r="Q414" s="306"/>
    </row>
    <row r="415" spans="9:17" ht="17.100000000000001" customHeight="1">
      <c r="I415" s="248"/>
      <c r="L415" s="306"/>
      <c r="M415" s="306"/>
      <c r="N415" s="306"/>
      <c r="O415" s="306"/>
      <c r="P415" s="306"/>
      <c r="Q415" s="306"/>
    </row>
    <row r="416" spans="9:17" ht="17.100000000000001" customHeight="1">
      <c r="I416" s="248"/>
      <c r="L416" s="306"/>
      <c r="M416" s="306"/>
      <c r="N416" s="306"/>
      <c r="O416" s="306"/>
      <c r="P416" s="306"/>
      <c r="Q416" s="306"/>
    </row>
    <row r="417" spans="9:17" ht="17.100000000000001" customHeight="1">
      <c r="I417" s="248"/>
      <c r="L417" s="306"/>
      <c r="M417" s="306"/>
      <c r="N417" s="306"/>
      <c r="O417" s="306"/>
      <c r="P417" s="306"/>
      <c r="Q417" s="306"/>
    </row>
    <row r="418" spans="9:17" ht="17.100000000000001" customHeight="1">
      <c r="I418" s="248"/>
      <c r="L418" s="306"/>
      <c r="M418" s="306"/>
      <c r="N418" s="306"/>
      <c r="O418" s="306"/>
      <c r="P418" s="306"/>
      <c r="Q418" s="306"/>
    </row>
    <row r="419" spans="9:17" ht="17.100000000000001" customHeight="1">
      <c r="I419" s="248"/>
      <c r="L419" s="306"/>
      <c r="M419" s="306"/>
      <c r="N419" s="306"/>
      <c r="O419" s="306"/>
      <c r="P419" s="306"/>
      <c r="Q419" s="306"/>
    </row>
    <row r="420" spans="9:17" ht="17.100000000000001" customHeight="1">
      <c r="I420" s="248"/>
      <c r="L420" s="306"/>
      <c r="M420" s="306"/>
      <c r="N420" s="306"/>
      <c r="O420" s="306"/>
      <c r="P420" s="306"/>
      <c r="Q420" s="306"/>
    </row>
    <row r="421" spans="9:17" ht="17.100000000000001" customHeight="1">
      <c r="I421" s="248"/>
      <c r="L421" s="306"/>
      <c r="M421" s="306"/>
      <c r="N421" s="306"/>
      <c r="O421" s="306"/>
      <c r="P421" s="306"/>
      <c r="Q421" s="306"/>
    </row>
    <row r="422" spans="9:17" ht="17.100000000000001" customHeight="1">
      <c r="I422" s="248"/>
      <c r="L422" s="306"/>
      <c r="M422" s="306"/>
      <c r="N422" s="306"/>
      <c r="O422" s="306"/>
      <c r="P422" s="306"/>
      <c r="Q422" s="306"/>
    </row>
    <row r="423" spans="9:17" ht="17.100000000000001" customHeight="1">
      <c r="I423" s="248"/>
      <c r="L423" s="306"/>
      <c r="M423" s="306"/>
      <c r="N423" s="306"/>
      <c r="O423" s="306"/>
      <c r="P423" s="306"/>
      <c r="Q423" s="306"/>
    </row>
    <row r="424" spans="9:17" ht="17.100000000000001" customHeight="1">
      <c r="I424" s="248"/>
      <c r="L424" s="306"/>
      <c r="M424" s="306"/>
      <c r="N424" s="306"/>
      <c r="O424" s="306"/>
      <c r="P424" s="306"/>
      <c r="Q424" s="306"/>
    </row>
    <row r="425" spans="9:17" ht="17.100000000000001" customHeight="1">
      <c r="I425" s="248"/>
      <c r="L425" s="306"/>
      <c r="M425" s="306"/>
      <c r="N425" s="306"/>
      <c r="O425" s="306"/>
      <c r="P425" s="306"/>
      <c r="Q425" s="306"/>
    </row>
    <row r="426" spans="9:17" ht="17.100000000000001" customHeight="1">
      <c r="I426" s="248"/>
      <c r="L426" s="306"/>
      <c r="M426" s="306"/>
      <c r="N426" s="306"/>
      <c r="O426" s="306"/>
      <c r="P426" s="306"/>
      <c r="Q426" s="306"/>
    </row>
    <row r="427" spans="9:17" ht="17.100000000000001" customHeight="1">
      <c r="I427" s="248"/>
      <c r="L427" s="306"/>
      <c r="M427" s="306"/>
      <c r="N427" s="306"/>
      <c r="O427" s="306"/>
      <c r="P427" s="306"/>
      <c r="Q427" s="306"/>
    </row>
    <row r="428" spans="9:17" ht="17.100000000000001" customHeight="1">
      <c r="I428" s="248"/>
      <c r="L428" s="306"/>
      <c r="M428" s="306"/>
      <c r="N428" s="306"/>
      <c r="O428" s="306"/>
      <c r="P428" s="306"/>
      <c r="Q428" s="306"/>
    </row>
    <row r="429" spans="9:17" ht="17.100000000000001" customHeight="1">
      <c r="I429" s="248"/>
      <c r="L429" s="306"/>
      <c r="M429" s="306"/>
      <c r="N429" s="306"/>
      <c r="O429" s="306"/>
      <c r="P429" s="306"/>
      <c r="Q429" s="306"/>
    </row>
    <row r="430" spans="9:17" ht="17.100000000000001" customHeight="1">
      <c r="I430" s="248"/>
      <c r="L430" s="306"/>
      <c r="M430" s="306"/>
      <c r="N430" s="306"/>
      <c r="O430" s="306"/>
      <c r="P430" s="306"/>
      <c r="Q430" s="306"/>
    </row>
    <row r="431" spans="9:17" ht="17.100000000000001" customHeight="1">
      <c r="I431" s="248"/>
      <c r="L431" s="306"/>
      <c r="M431" s="306"/>
      <c r="N431" s="306"/>
      <c r="O431" s="306"/>
      <c r="P431" s="306"/>
      <c r="Q431" s="306"/>
    </row>
    <row r="432" spans="9:17" ht="17.100000000000001" customHeight="1">
      <c r="I432" s="248"/>
      <c r="L432" s="306"/>
      <c r="M432" s="306"/>
      <c r="N432" s="306"/>
      <c r="O432" s="306"/>
      <c r="P432" s="306"/>
      <c r="Q432" s="306"/>
    </row>
    <row r="433" spans="9:17" ht="17.100000000000001" customHeight="1">
      <c r="I433" s="248"/>
      <c r="L433" s="306"/>
      <c r="M433" s="306"/>
      <c r="N433" s="306"/>
      <c r="O433" s="306"/>
      <c r="P433" s="306"/>
      <c r="Q433" s="306"/>
    </row>
    <row r="434" spans="9:17" ht="17.100000000000001" customHeight="1">
      <c r="I434" s="248"/>
      <c r="L434" s="306"/>
      <c r="M434" s="306"/>
      <c r="N434" s="306"/>
      <c r="O434" s="306"/>
      <c r="P434" s="306"/>
      <c r="Q434" s="306"/>
    </row>
    <row r="435" spans="9:17" ht="17.100000000000001" customHeight="1">
      <c r="I435" s="248"/>
      <c r="L435" s="306"/>
      <c r="M435" s="306"/>
      <c r="N435" s="306"/>
      <c r="O435" s="306"/>
      <c r="P435" s="306"/>
      <c r="Q435" s="306"/>
    </row>
    <row r="436" spans="9:17" ht="17.100000000000001" customHeight="1">
      <c r="I436" s="248"/>
      <c r="L436" s="306"/>
      <c r="M436" s="306"/>
      <c r="N436" s="306"/>
      <c r="O436" s="306"/>
      <c r="P436" s="306"/>
      <c r="Q436" s="306"/>
    </row>
    <row r="437" spans="9:17" ht="17.100000000000001" customHeight="1">
      <c r="I437" s="248"/>
      <c r="L437" s="306"/>
      <c r="M437" s="306"/>
      <c r="N437" s="306"/>
      <c r="O437" s="306"/>
      <c r="P437" s="306"/>
      <c r="Q437" s="306"/>
    </row>
    <row r="438" spans="9:17" ht="17.100000000000001" customHeight="1">
      <c r="I438" s="248"/>
      <c r="L438" s="306"/>
      <c r="M438" s="306"/>
      <c r="N438" s="306"/>
      <c r="O438" s="306"/>
      <c r="P438" s="306"/>
      <c r="Q438" s="306"/>
    </row>
    <row r="439" spans="9:17" ht="17.100000000000001" customHeight="1">
      <c r="I439" s="248"/>
      <c r="L439" s="306"/>
      <c r="M439" s="306"/>
      <c r="N439" s="306"/>
      <c r="O439" s="306"/>
      <c r="P439" s="306"/>
      <c r="Q439" s="306"/>
    </row>
    <row r="440" spans="9:17" ht="17.100000000000001" customHeight="1">
      <c r="I440" s="248"/>
      <c r="L440" s="306"/>
      <c r="M440" s="306"/>
      <c r="N440" s="306"/>
      <c r="O440" s="306"/>
      <c r="P440" s="306"/>
      <c r="Q440" s="306"/>
    </row>
    <row r="441" spans="9:17" ht="17.100000000000001" customHeight="1">
      <c r="I441" s="248"/>
      <c r="L441" s="306"/>
      <c r="M441" s="306"/>
      <c r="N441" s="306"/>
      <c r="O441" s="306"/>
      <c r="P441" s="306"/>
      <c r="Q441" s="306"/>
    </row>
    <row r="442" spans="9:17" ht="17.100000000000001" customHeight="1">
      <c r="I442" s="248"/>
      <c r="L442" s="306"/>
      <c r="M442" s="306"/>
      <c r="N442" s="306"/>
      <c r="O442" s="306"/>
      <c r="P442" s="306"/>
      <c r="Q442" s="306"/>
    </row>
    <row r="443" spans="9:17" ht="17.100000000000001" customHeight="1">
      <c r="I443" s="248"/>
      <c r="L443" s="306"/>
      <c r="M443" s="306"/>
      <c r="N443" s="306"/>
      <c r="O443" s="306"/>
      <c r="P443" s="306"/>
      <c r="Q443" s="306"/>
    </row>
    <row r="444" spans="9:17" ht="17.100000000000001" customHeight="1">
      <c r="I444" s="248"/>
      <c r="L444" s="306"/>
      <c r="M444" s="306"/>
      <c r="N444" s="306"/>
      <c r="O444" s="306"/>
      <c r="P444" s="306"/>
      <c r="Q444" s="306"/>
    </row>
    <row r="445" spans="9:17" ht="17.100000000000001" customHeight="1">
      <c r="I445" s="248"/>
      <c r="L445" s="306"/>
      <c r="M445" s="306"/>
      <c r="N445" s="306"/>
      <c r="O445" s="306"/>
      <c r="P445" s="306"/>
      <c r="Q445" s="306"/>
    </row>
    <row r="446" spans="9:17" ht="17.100000000000001" customHeight="1">
      <c r="I446" s="248"/>
      <c r="L446" s="306"/>
      <c r="M446" s="306"/>
      <c r="N446" s="306"/>
      <c r="O446" s="306"/>
      <c r="P446" s="306"/>
      <c r="Q446" s="306"/>
    </row>
    <row r="447" spans="9:17" ht="17.100000000000001" customHeight="1">
      <c r="I447" s="248"/>
      <c r="L447" s="306"/>
      <c r="M447" s="306"/>
      <c r="N447" s="306"/>
      <c r="O447" s="306"/>
      <c r="P447" s="306"/>
      <c r="Q447" s="306"/>
    </row>
    <row r="448" spans="9:17" ht="17.100000000000001" customHeight="1">
      <c r="I448" s="248"/>
      <c r="L448" s="306"/>
      <c r="M448" s="306"/>
      <c r="N448" s="306"/>
      <c r="O448" s="306"/>
      <c r="P448" s="306"/>
      <c r="Q448" s="306"/>
    </row>
    <row r="449" spans="9:17" ht="17.100000000000001" customHeight="1">
      <c r="I449" s="248"/>
      <c r="L449" s="306"/>
      <c r="M449" s="306"/>
      <c r="N449" s="306"/>
      <c r="O449" s="306"/>
      <c r="P449" s="306"/>
      <c r="Q449" s="306"/>
    </row>
    <row r="450" spans="9:17" ht="17.100000000000001" customHeight="1">
      <c r="I450" s="248"/>
      <c r="L450" s="306"/>
      <c r="M450" s="306"/>
      <c r="N450" s="306"/>
      <c r="O450" s="306"/>
      <c r="P450" s="306"/>
      <c r="Q450" s="306"/>
    </row>
    <row r="451" spans="9:17" ht="17.100000000000001" customHeight="1">
      <c r="I451" s="248"/>
      <c r="L451" s="306"/>
      <c r="M451" s="306"/>
      <c r="N451" s="306"/>
      <c r="O451" s="306"/>
      <c r="P451" s="306"/>
      <c r="Q451" s="306"/>
    </row>
    <row r="452" spans="9:17" ht="17.100000000000001" customHeight="1">
      <c r="I452" s="248"/>
      <c r="L452" s="306"/>
      <c r="M452" s="306"/>
      <c r="N452" s="306"/>
      <c r="O452" s="306"/>
      <c r="P452" s="306"/>
      <c r="Q452" s="306"/>
    </row>
    <row r="453" spans="9:17" ht="17.100000000000001" customHeight="1">
      <c r="I453" s="248"/>
      <c r="L453" s="306"/>
      <c r="M453" s="306"/>
      <c r="N453" s="306"/>
      <c r="O453" s="306"/>
      <c r="P453" s="306"/>
      <c r="Q453" s="306"/>
    </row>
    <row r="454" spans="9:17" ht="17.100000000000001" customHeight="1">
      <c r="I454" s="248"/>
      <c r="L454" s="306"/>
      <c r="M454" s="306"/>
      <c r="N454" s="306"/>
      <c r="O454" s="306"/>
      <c r="P454" s="306"/>
      <c r="Q454" s="306"/>
    </row>
    <row r="455" spans="9:17" ht="17.100000000000001" customHeight="1">
      <c r="I455" s="248"/>
      <c r="L455" s="306"/>
      <c r="M455" s="306"/>
      <c r="N455" s="306"/>
      <c r="O455" s="306"/>
      <c r="P455" s="306"/>
      <c r="Q455" s="306"/>
    </row>
    <row r="456" spans="9:17" ht="17.100000000000001" customHeight="1">
      <c r="I456" s="248"/>
      <c r="L456" s="306"/>
      <c r="M456" s="306"/>
      <c r="N456" s="306"/>
      <c r="O456" s="306"/>
      <c r="P456" s="306"/>
      <c r="Q456" s="306"/>
    </row>
    <row r="457" spans="9:17" ht="17.100000000000001" customHeight="1">
      <c r="I457" s="248"/>
      <c r="L457" s="306"/>
      <c r="M457" s="306"/>
      <c r="N457" s="306"/>
      <c r="O457" s="306"/>
      <c r="P457" s="306"/>
      <c r="Q457" s="306"/>
    </row>
    <row r="458" spans="9:17" ht="17.100000000000001" customHeight="1">
      <c r="I458" s="248"/>
      <c r="L458" s="306"/>
      <c r="M458" s="306"/>
      <c r="N458" s="306"/>
      <c r="O458" s="306"/>
      <c r="P458" s="306"/>
      <c r="Q458" s="306"/>
    </row>
    <row r="459" spans="9:17" ht="17.100000000000001" customHeight="1">
      <c r="I459" s="248"/>
      <c r="L459" s="306"/>
      <c r="M459" s="306"/>
      <c r="N459" s="306"/>
      <c r="O459" s="306"/>
      <c r="P459" s="306"/>
      <c r="Q459" s="306"/>
    </row>
    <row r="460" spans="9:17" ht="17.100000000000001" customHeight="1">
      <c r="I460" s="248"/>
      <c r="L460" s="306"/>
      <c r="M460" s="306"/>
      <c r="N460" s="306"/>
      <c r="O460" s="306"/>
      <c r="P460" s="306"/>
      <c r="Q460" s="306"/>
    </row>
    <row r="461" spans="9:17" ht="17.100000000000001" customHeight="1">
      <c r="I461" s="248"/>
      <c r="L461" s="306"/>
      <c r="M461" s="306"/>
      <c r="N461" s="306"/>
      <c r="O461" s="306"/>
      <c r="P461" s="306"/>
      <c r="Q461" s="306"/>
    </row>
    <row r="462" spans="9:17" ht="17.100000000000001" customHeight="1">
      <c r="I462" s="248"/>
      <c r="L462" s="306"/>
      <c r="M462" s="306"/>
      <c r="N462" s="306"/>
      <c r="O462" s="306"/>
      <c r="P462" s="306"/>
      <c r="Q462" s="306"/>
    </row>
    <row r="463" spans="9:17" ht="17.100000000000001" customHeight="1">
      <c r="I463" s="248"/>
      <c r="L463" s="306"/>
      <c r="M463" s="306"/>
      <c r="N463" s="306"/>
      <c r="O463" s="306"/>
      <c r="P463" s="306"/>
      <c r="Q463" s="306"/>
    </row>
    <row r="464" spans="9:17" ht="17.100000000000001" customHeight="1">
      <c r="I464" s="248"/>
      <c r="L464" s="306"/>
      <c r="M464" s="306"/>
      <c r="N464" s="306"/>
      <c r="O464" s="306"/>
      <c r="P464" s="306"/>
      <c r="Q464" s="306"/>
    </row>
    <row r="465" spans="9:17" ht="17.100000000000001" customHeight="1">
      <c r="I465" s="248"/>
      <c r="L465" s="306"/>
      <c r="M465" s="306"/>
      <c r="N465" s="306"/>
      <c r="O465" s="306"/>
      <c r="P465" s="306"/>
      <c r="Q465" s="306"/>
    </row>
    <row r="466" spans="9:17" ht="17.100000000000001" customHeight="1">
      <c r="I466" s="248"/>
      <c r="L466" s="306"/>
      <c r="M466" s="306"/>
      <c r="N466" s="306"/>
      <c r="O466" s="306"/>
      <c r="P466" s="306"/>
      <c r="Q466" s="306"/>
    </row>
    <row r="467" spans="9:17" ht="17.100000000000001" customHeight="1">
      <c r="I467" s="248"/>
      <c r="L467" s="306"/>
      <c r="M467" s="306"/>
      <c r="N467" s="306"/>
      <c r="O467" s="306"/>
      <c r="P467" s="306"/>
      <c r="Q467" s="306"/>
    </row>
    <row r="468" spans="9:17" ht="17.100000000000001" customHeight="1">
      <c r="I468" s="248"/>
      <c r="L468" s="306"/>
      <c r="M468" s="306"/>
      <c r="N468" s="306"/>
      <c r="O468" s="306"/>
      <c r="P468" s="306"/>
      <c r="Q468" s="306"/>
    </row>
    <row r="469" spans="9:17" ht="17.100000000000001" customHeight="1">
      <c r="I469" s="248"/>
      <c r="L469" s="306"/>
      <c r="M469" s="306"/>
      <c r="N469" s="306"/>
      <c r="O469" s="306"/>
      <c r="P469" s="306"/>
      <c r="Q469" s="306"/>
    </row>
    <row r="470" spans="9:17" ht="17.100000000000001" customHeight="1">
      <c r="I470" s="248"/>
      <c r="L470" s="306"/>
      <c r="M470" s="306"/>
      <c r="N470" s="306"/>
      <c r="O470" s="306"/>
      <c r="P470" s="306"/>
      <c r="Q470" s="306"/>
    </row>
    <row r="471" spans="9:17" ht="17.100000000000001" customHeight="1">
      <c r="I471" s="248"/>
      <c r="L471" s="306"/>
      <c r="M471" s="306"/>
      <c r="N471" s="306"/>
      <c r="O471" s="306"/>
      <c r="P471" s="306"/>
      <c r="Q471" s="306"/>
    </row>
    <row r="472" spans="9:17" ht="17.100000000000001" customHeight="1">
      <c r="I472" s="248"/>
      <c r="L472" s="306"/>
      <c r="M472" s="306"/>
      <c r="N472" s="306"/>
      <c r="O472" s="306"/>
      <c r="P472" s="306"/>
      <c r="Q472" s="306"/>
    </row>
    <row r="473" spans="9:17" ht="17.100000000000001" customHeight="1">
      <c r="I473" s="248"/>
      <c r="L473" s="306"/>
      <c r="M473" s="306"/>
      <c r="N473" s="306"/>
      <c r="O473" s="306"/>
      <c r="P473" s="306"/>
      <c r="Q473" s="306"/>
    </row>
    <row r="474" spans="9:17" ht="17.100000000000001" customHeight="1">
      <c r="I474" s="248"/>
      <c r="L474" s="306"/>
      <c r="M474" s="306"/>
      <c r="N474" s="306"/>
      <c r="O474" s="306"/>
      <c r="P474" s="306"/>
      <c r="Q474" s="306"/>
    </row>
    <row r="475" spans="9:17" ht="17.100000000000001" customHeight="1">
      <c r="I475" s="248"/>
      <c r="L475" s="306"/>
      <c r="M475" s="306"/>
      <c r="N475" s="306"/>
      <c r="O475" s="306"/>
      <c r="P475" s="306"/>
      <c r="Q475" s="306"/>
    </row>
    <row r="476" spans="9:17" ht="17.100000000000001" customHeight="1">
      <c r="I476" s="248"/>
      <c r="L476" s="306"/>
      <c r="M476" s="306"/>
      <c r="N476" s="306"/>
      <c r="O476" s="306"/>
      <c r="P476" s="306"/>
      <c r="Q476" s="306"/>
    </row>
    <row r="477" spans="9:17" ht="17.100000000000001" customHeight="1">
      <c r="I477" s="248"/>
      <c r="L477" s="306"/>
      <c r="M477" s="306"/>
      <c r="N477" s="306"/>
      <c r="O477" s="306"/>
      <c r="P477" s="306"/>
      <c r="Q477" s="306"/>
    </row>
    <row r="478" spans="9:17" ht="17.100000000000001" customHeight="1">
      <c r="I478" s="248"/>
      <c r="L478" s="306"/>
      <c r="M478" s="306"/>
      <c r="N478" s="306"/>
      <c r="O478" s="306"/>
      <c r="P478" s="306"/>
      <c r="Q478" s="306"/>
    </row>
    <row r="479" spans="9:17" ht="17.100000000000001" customHeight="1">
      <c r="I479" s="248"/>
      <c r="L479" s="306"/>
      <c r="M479" s="306"/>
      <c r="N479" s="306"/>
      <c r="O479" s="306"/>
      <c r="P479" s="306"/>
      <c r="Q479" s="306"/>
    </row>
    <row r="480" spans="9:17" ht="17.100000000000001" customHeight="1">
      <c r="I480" s="248"/>
      <c r="L480" s="306"/>
      <c r="M480" s="306"/>
      <c r="N480" s="306"/>
      <c r="O480" s="306"/>
      <c r="P480" s="306"/>
      <c r="Q480" s="306"/>
    </row>
    <row r="481" spans="9:17" ht="17.100000000000001" customHeight="1">
      <c r="I481" s="248"/>
      <c r="L481" s="306"/>
      <c r="M481" s="306"/>
      <c r="N481" s="306"/>
      <c r="O481" s="306"/>
      <c r="P481" s="306"/>
      <c r="Q481" s="306"/>
    </row>
    <row r="482" spans="9:17" ht="17.100000000000001" customHeight="1">
      <c r="I482" s="248"/>
      <c r="L482" s="306"/>
      <c r="M482" s="306"/>
      <c r="N482" s="306"/>
      <c r="O482" s="306"/>
      <c r="P482" s="306"/>
      <c r="Q482" s="306"/>
    </row>
    <row r="483" spans="9:17" ht="17.100000000000001" customHeight="1">
      <c r="I483" s="248"/>
      <c r="L483" s="306"/>
      <c r="M483" s="306"/>
      <c r="N483" s="306"/>
      <c r="O483" s="306"/>
      <c r="P483" s="306"/>
      <c r="Q483" s="306"/>
    </row>
    <row r="484" spans="9:17" ht="17.100000000000001" customHeight="1">
      <c r="I484" s="248"/>
      <c r="L484" s="306"/>
      <c r="M484" s="306"/>
      <c r="N484" s="306"/>
      <c r="O484" s="306"/>
      <c r="P484" s="306"/>
      <c r="Q484" s="306"/>
    </row>
    <row r="485" spans="9:17" ht="17.100000000000001" customHeight="1">
      <c r="I485" s="248"/>
      <c r="L485" s="306"/>
      <c r="M485" s="306"/>
      <c r="N485" s="306"/>
      <c r="O485" s="306"/>
      <c r="P485" s="306"/>
      <c r="Q485" s="306"/>
    </row>
    <row r="486" spans="9:17" ht="17.100000000000001" customHeight="1">
      <c r="I486" s="248"/>
      <c r="L486" s="306"/>
      <c r="M486" s="306"/>
      <c r="N486" s="306"/>
      <c r="O486" s="306"/>
      <c r="P486" s="306"/>
      <c r="Q486" s="306"/>
    </row>
    <row r="487" spans="9:17" ht="17.100000000000001" customHeight="1">
      <c r="I487" s="248"/>
      <c r="L487" s="306"/>
      <c r="M487" s="306"/>
      <c r="N487" s="306"/>
      <c r="O487" s="306"/>
      <c r="P487" s="306"/>
      <c r="Q487" s="306"/>
    </row>
    <row r="488" spans="9:17" ht="17.100000000000001" customHeight="1">
      <c r="I488" s="248"/>
      <c r="L488" s="306"/>
      <c r="M488" s="306"/>
      <c r="N488" s="306"/>
      <c r="O488" s="306"/>
      <c r="P488" s="306"/>
      <c r="Q488" s="306"/>
    </row>
    <row r="489" spans="9:17" ht="17.100000000000001" customHeight="1">
      <c r="I489" s="248"/>
      <c r="L489" s="306"/>
      <c r="M489" s="306"/>
      <c r="N489" s="306"/>
      <c r="O489" s="306"/>
      <c r="P489" s="306"/>
      <c r="Q489" s="306"/>
    </row>
    <row r="490" spans="9:17" ht="17.100000000000001" customHeight="1">
      <c r="I490" s="248"/>
      <c r="L490" s="306"/>
      <c r="M490" s="306"/>
      <c r="N490" s="306"/>
      <c r="O490" s="306"/>
      <c r="P490" s="306"/>
      <c r="Q490" s="306"/>
    </row>
    <row r="491" spans="9:17" ht="17.100000000000001" customHeight="1">
      <c r="I491" s="248"/>
      <c r="L491" s="306"/>
      <c r="M491" s="306"/>
      <c r="N491" s="306"/>
      <c r="O491" s="306"/>
      <c r="P491" s="306"/>
      <c r="Q491" s="306"/>
    </row>
    <row r="492" spans="9:17" ht="17.100000000000001" customHeight="1">
      <c r="I492" s="248"/>
      <c r="L492" s="306"/>
      <c r="M492" s="306"/>
      <c r="N492" s="306"/>
      <c r="O492" s="306"/>
      <c r="P492" s="306"/>
      <c r="Q492" s="306"/>
    </row>
    <row r="493" spans="9:17" ht="17.100000000000001" customHeight="1">
      <c r="I493" s="248"/>
      <c r="L493" s="306"/>
      <c r="M493" s="306"/>
      <c r="N493" s="306"/>
      <c r="O493" s="306"/>
      <c r="P493" s="306"/>
      <c r="Q493" s="306"/>
    </row>
    <row r="494" spans="9:17" ht="17.100000000000001" customHeight="1">
      <c r="I494" s="248"/>
      <c r="L494" s="306"/>
      <c r="M494" s="306"/>
      <c r="N494" s="306"/>
      <c r="O494" s="306"/>
      <c r="P494" s="306"/>
      <c r="Q494" s="306"/>
    </row>
    <row r="495" spans="9:17" ht="17.100000000000001" customHeight="1">
      <c r="I495" s="248"/>
      <c r="L495" s="306"/>
      <c r="M495" s="306"/>
      <c r="N495" s="306"/>
      <c r="O495" s="306"/>
      <c r="P495" s="306"/>
      <c r="Q495" s="306"/>
    </row>
    <row r="496" spans="9:17" ht="17.100000000000001" customHeight="1">
      <c r="I496" s="248"/>
      <c r="L496" s="306"/>
      <c r="M496" s="306"/>
      <c r="N496" s="306"/>
      <c r="O496" s="306"/>
      <c r="P496" s="306"/>
      <c r="Q496" s="306"/>
    </row>
    <row r="497" spans="9:17" ht="17.100000000000001" customHeight="1">
      <c r="I497" s="248"/>
      <c r="L497" s="306"/>
      <c r="M497" s="306"/>
      <c r="N497" s="306"/>
      <c r="O497" s="306"/>
      <c r="P497" s="306"/>
      <c r="Q497" s="306"/>
    </row>
    <row r="498" spans="9:17" ht="17.100000000000001" customHeight="1">
      <c r="I498" s="248"/>
      <c r="L498" s="306"/>
      <c r="M498" s="306"/>
      <c r="N498" s="306"/>
      <c r="O498" s="306"/>
      <c r="P498" s="306"/>
      <c r="Q498" s="306"/>
    </row>
    <row r="499" spans="9:17" ht="17.100000000000001" customHeight="1">
      <c r="I499" s="248"/>
      <c r="L499" s="306"/>
      <c r="M499" s="306"/>
      <c r="N499" s="306"/>
      <c r="O499" s="306"/>
      <c r="P499" s="306"/>
      <c r="Q499" s="306"/>
    </row>
    <row r="500" spans="9:17" ht="17.100000000000001" customHeight="1">
      <c r="I500" s="248"/>
      <c r="L500" s="306"/>
      <c r="M500" s="306"/>
      <c r="N500" s="306"/>
      <c r="O500" s="306"/>
      <c r="P500" s="306"/>
      <c r="Q500" s="306"/>
    </row>
    <row r="501" spans="9:17" ht="17.100000000000001" customHeight="1">
      <c r="I501" s="248"/>
      <c r="L501" s="306"/>
      <c r="M501" s="306"/>
      <c r="N501" s="306"/>
      <c r="O501" s="306"/>
      <c r="P501" s="306"/>
      <c r="Q501" s="306"/>
    </row>
    <row r="502" spans="9:17" ht="17.100000000000001" customHeight="1">
      <c r="I502" s="248"/>
      <c r="L502" s="306"/>
      <c r="M502" s="306"/>
      <c r="N502" s="306"/>
      <c r="O502" s="306"/>
      <c r="P502" s="306"/>
      <c r="Q502" s="306"/>
    </row>
    <row r="503" spans="9:17" ht="17.100000000000001" customHeight="1">
      <c r="I503" s="248"/>
      <c r="L503" s="306"/>
      <c r="M503" s="306"/>
      <c r="N503" s="306"/>
      <c r="O503" s="306"/>
      <c r="P503" s="306"/>
      <c r="Q503" s="306"/>
    </row>
    <row r="504" spans="9:17" ht="17.100000000000001" customHeight="1">
      <c r="I504" s="248"/>
      <c r="L504" s="306"/>
      <c r="M504" s="306"/>
      <c r="N504" s="306"/>
      <c r="O504" s="306"/>
      <c r="P504" s="306"/>
      <c r="Q504" s="306"/>
    </row>
    <row r="505" spans="9:17" ht="17.100000000000001" customHeight="1">
      <c r="I505" s="248"/>
      <c r="L505" s="306"/>
      <c r="M505" s="306"/>
      <c r="N505" s="306"/>
      <c r="O505" s="306"/>
      <c r="P505" s="306"/>
      <c r="Q505" s="306"/>
    </row>
    <row r="506" spans="9:17" ht="17.100000000000001" customHeight="1">
      <c r="I506" s="248"/>
      <c r="L506" s="306"/>
      <c r="M506" s="306"/>
      <c r="N506" s="306"/>
      <c r="O506" s="306"/>
      <c r="P506" s="306"/>
      <c r="Q506" s="306"/>
    </row>
    <row r="507" spans="9:17" ht="17.100000000000001" customHeight="1">
      <c r="I507" s="248"/>
      <c r="L507" s="306"/>
      <c r="M507" s="306"/>
      <c r="N507" s="306"/>
      <c r="O507" s="306"/>
      <c r="P507" s="306"/>
      <c r="Q507" s="306"/>
    </row>
    <row r="508" spans="9:17" ht="17.100000000000001" customHeight="1">
      <c r="I508" s="248"/>
      <c r="L508" s="306"/>
      <c r="M508" s="306"/>
      <c r="N508" s="306"/>
      <c r="O508" s="306"/>
      <c r="P508" s="306"/>
      <c r="Q508" s="306"/>
    </row>
    <row r="509" spans="9:17" ht="17.100000000000001" customHeight="1">
      <c r="I509" s="248"/>
      <c r="L509" s="306"/>
      <c r="M509" s="306"/>
      <c r="N509" s="306"/>
      <c r="O509" s="306"/>
      <c r="P509" s="306"/>
      <c r="Q509" s="306"/>
    </row>
    <row r="510" spans="9:17" ht="17.100000000000001" customHeight="1">
      <c r="I510" s="248"/>
      <c r="L510" s="306"/>
      <c r="M510" s="306"/>
      <c r="N510" s="306"/>
      <c r="O510" s="306"/>
      <c r="P510" s="306"/>
      <c r="Q510" s="306"/>
    </row>
    <row r="511" spans="9:17" ht="17.100000000000001" customHeight="1">
      <c r="I511" s="248"/>
      <c r="L511" s="306"/>
      <c r="M511" s="306"/>
      <c r="N511" s="306"/>
      <c r="O511" s="306"/>
      <c r="P511" s="306"/>
      <c r="Q511" s="306"/>
    </row>
    <row r="512" spans="9:17" ht="17.100000000000001" customHeight="1">
      <c r="I512" s="248"/>
      <c r="L512" s="306"/>
      <c r="M512" s="306"/>
      <c r="N512" s="306"/>
      <c r="O512" s="306"/>
      <c r="P512" s="306"/>
      <c r="Q512" s="306"/>
    </row>
    <row r="513" spans="9:17" ht="17.100000000000001" customHeight="1">
      <c r="I513" s="248"/>
      <c r="L513" s="306"/>
      <c r="M513" s="306"/>
      <c r="N513" s="306"/>
      <c r="O513" s="306"/>
      <c r="P513" s="306"/>
      <c r="Q513" s="306"/>
    </row>
    <row r="514" spans="9:17" ht="17.100000000000001" customHeight="1">
      <c r="I514" s="248"/>
      <c r="L514" s="306"/>
      <c r="M514" s="306"/>
      <c r="N514" s="306"/>
      <c r="O514" s="306"/>
      <c r="P514" s="306"/>
      <c r="Q514" s="306"/>
    </row>
    <row r="515" spans="9:17" ht="17.100000000000001" customHeight="1">
      <c r="I515" s="248"/>
      <c r="L515" s="306"/>
      <c r="M515" s="306"/>
      <c r="N515" s="306"/>
      <c r="O515" s="306"/>
      <c r="P515" s="306"/>
      <c r="Q515" s="306"/>
    </row>
    <row r="516" spans="9:17" ht="17.100000000000001" customHeight="1">
      <c r="I516" s="248"/>
      <c r="L516" s="306"/>
      <c r="M516" s="306"/>
      <c r="N516" s="306"/>
      <c r="O516" s="306"/>
      <c r="P516" s="306"/>
      <c r="Q516" s="306"/>
    </row>
    <row r="517" spans="9:17" ht="17.100000000000001" customHeight="1">
      <c r="I517" s="248"/>
      <c r="L517" s="306"/>
      <c r="M517" s="306"/>
      <c r="N517" s="306"/>
      <c r="O517" s="306"/>
      <c r="P517" s="306"/>
      <c r="Q517" s="306"/>
    </row>
    <row r="518" spans="9:17" ht="17.100000000000001" customHeight="1">
      <c r="I518" s="248"/>
      <c r="L518" s="306"/>
      <c r="M518" s="306"/>
      <c r="N518" s="306"/>
      <c r="O518" s="306"/>
      <c r="P518" s="306"/>
      <c r="Q518" s="306"/>
    </row>
    <row r="519" spans="9:17" ht="17.100000000000001" customHeight="1">
      <c r="I519" s="248"/>
      <c r="L519" s="306"/>
      <c r="M519" s="306"/>
      <c r="N519" s="306"/>
      <c r="O519" s="306"/>
      <c r="P519" s="306"/>
      <c r="Q519" s="306"/>
    </row>
    <row r="520" spans="9:17" ht="17.100000000000001" customHeight="1">
      <c r="I520" s="248"/>
      <c r="L520" s="306"/>
      <c r="M520" s="306"/>
      <c r="N520" s="306"/>
      <c r="O520" s="306"/>
      <c r="P520" s="306"/>
      <c r="Q520" s="306"/>
    </row>
    <row r="521" spans="9:17" ht="17.100000000000001" customHeight="1">
      <c r="I521" s="248"/>
      <c r="L521" s="306"/>
      <c r="M521" s="306"/>
      <c r="N521" s="306"/>
      <c r="O521" s="306"/>
      <c r="P521" s="306"/>
      <c r="Q521" s="306"/>
    </row>
    <row r="522" spans="9:17" ht="17.100000000000001" customHeight="1">
      <c r="I522" s="248"/>
      <c r="L522" s="306"/>
      <c r="M522" s="306"/>
      <c r="N522" s="306"/>
      <c r="O522" s="306"/>
      <c r="P522" s="306"/>
      <c r="Q522" s="306"/>
    </row>
    <row r="523" spans="9:17" ht="17.100000000000001" customHeight="1">
      <c r="I523" s="248"/>
      <c r="L523" s="306"/>
      <c r="M523" s="306"/>
      <c r="N523" s="306"/>
      <c r="O523" s="306"/>
      <c r="P523" s="306"/>
      <c r="Q523" s="306"/>
    </row>
    <row r="524" spans="9:17" ht="17.100000000000001" customHeight="1">
      <c r="I524" s="248"/>
      <c r="L524" s="306"/>
      <c r="M524" s="306"/>
      <c r="N524" s="306"/>
      <c r="O524" s="306"/>
      <c r="P524" s="306"/>
      <c r="Q524" s="306"/>
    </row>
    <row r="525" spans="9:17" ht="17.100000000000001" customHeight="1">
      <c r="I525" s="248"/>
      <c r="L525" s="306"/>
      <c r="M525" s="306"/>
      <c r="N525" s="306"/>
      <c r="O525" s="306"/>
      <c r="P525" s="306"/>
      <c r="Q525" s="306"/>
    </row>
    <row r="526" spans="9:17" ht="17.100000000000001" customHeight="1">
      <c r="I526" s="248"/>
      <c r="L526" s="306"/>
      <c r="M526" s="306"/>
      <c r="N526" s="306"/>
      <c r="O526" s="306"/>
      <c r="P526" s="306"/>
      <c r="Q526" s="306"/>
    </row>
    <row r="527" spans="9:17" ht="17.100000000000001" customHeight="1">
      <c r="I527" s="248"/>
      <c r="L527" s="306"/>
      <c r="M527" s="306"/>
      <c r="N527" s="306"/>
      <c r="O527" s="306"/>
      <c r="P527" s="306"/>
      <c r="Q527" s="306"/>
    </row>
    <row r="528" spans="9:17" ht="17.100000000000001" customHeight="1">
      <c r="I528" s="248"/>
      <c r="L528" s="306"/>
      <c r="M528" s="306"/>
      <c r="N528" s="306"/>
      <c r="O528" s="306"/>
      <c r="P528" s="306"/>
      <c r="Q528" s="306"/>
    </row>
    <row r="529" spans="9:17" ht="17.100000000000001" customHeight="1">
      <c r="I529" s="248"/>
      <c r="L529" s="306"/>
      <c r="M529" s="306"/>
      <c r="N529" s="306"/>
      <c r="O529" s="306"/>
      <c r="P529" s="306"/>
      <c r="Q529" s="306"/>
    </row>
    <row r="530" spans="9:17" ht="17.100000000000001" customHeight="1">
      <c r="I530" s="248"/>
      <c r="L530" s="306"/>
      <c r="M530" s="306"/>
      <c r="N530" s="306"/>
      <c r="O530" s="306"/>
      <c r="P530" s="306"/>
      <c r="Q530" s="306"/>
    </row>
    <row r="531" spans="9:17" ht="17.100000000000001" customHeight="1">
      <c r="I531" s="248"/>
      <c r="L531" s="306"/>
      <c r="M531" s="306"/>
      <c r="N531" s="306"/>
      <c r="O531" s="306"/>
      <c r="P531" s="306"/>
      <c r="Q531" s="306"/>
    </row>
    <row r="532" spans="9:17" ht="17.100000000000001" customHeight="1">
      <c r="I532" s="248"/>
      <c r="L532" s="306"/>
      <c r="M532" s="306"/>
      <c r="N532" s="306"/>
      <c r="O532" s="306"/>
      <c r="P532" s="306"/>
      <c r="Q532" s="306"/>
    </row>
    <row r="533" spans="9:17" ht="17.100000000000001" customHeight="1">
      <c r="I533" s="248"/>
      <c r="L533" s="306"/>
      <c r="M533" s="306"/>
      <c r="N533" s="306"/>
      <c r="O533" s="306"/>
      <c r="P533" s="306"/>
      <c r="Q533" s="306"/>
    </row>
    <row r="534" spans="9:17" ht="17.100000000000001" customHeight="1">
      <c r="I534" s="248"/>
      <c r="L534" s="306"/>
      <c r="M534" s="306"/>
      <c r="N534" s="306"/>
      <c r="O534" s="306"/>
      <c r="P534" s="306"/>
      <c r="Q534" s="306"/>
    </row>
    <row r="535" spans="9:17" ht="17.100000000000001" customHeight="1">
      <c r="I535" s="248"/>
      <c r="L535" s="306"/>
      <c r="M535" s="306"/>
      <c r="N535" s="306"/>
      <c r="O535" s="306"/>
      <c r="P535" s="306"/>
      <c r="Q535" s="306"/>
    </row>
    <row r="536" spans="9:17" ht="17.100000000000001" customHeight="1">
      <c r="I536" s="248"/>
      <c r="L536" s="306"/>
      <c r="M536" s="306"/>
      <c r="N536" s="306"/>
      <c r="O536" s="306"/>
      <c r="P536" s="306"/>
      <c r="Q536" s="306"/>
    </row>
    <row r="537" spans="9:17" ht="17.100000000000001" customHeight="1">
      <c r="I537" s="248"/>
      <c r="L537" s="306"/>
      <c r="M537" s="306"/>
      <c r="N537" s="306"/>
      <c r="O537" s="306"/>
      <c r="P537" s="306"/>
      <c r="Q537" s="306"/>
    </row>
    <row r="538" spans="9:17" ht="17.100000000000001" customHeight="1">
      <c r="I538" s="248"/>
      <c r="L538" s="306"/>
      <c r="M538" s="306"/>
      <c r="N538" s="306"/>
      <c r="O538" s="306"/>
      <c r="P538" s="306"/>
      <c r="Q538" s="306"/>
    </row>
    <row r="539" spans="9:17" ht="17.100000000000001" customHeight="1">
      <c r="I539" s="248"/>
      <c r="L539" s="306"/>
      <c r="M539" s="306"/>
      <c r="N539" s="306"/>
      <c r="O539" s="306"/>
      <c r="P539" s="306"/>
      <c r="Q539" s="306"/>
    </row>
    <row r="540" spans="9:17" ht="17.100000000000001" customHeight="1">
      <c r="I540" s="248"/>
      <c r="L540" s="306"/>
      <c r="M540" s="306"/>
      <c r="N540" s="306"/>
      <c r="O540" s="306"/>
      <c r="P540" s="306"/>
      <c r="Q540" s="306"/>
    </row>
    <row r="541" spans="9:17" ht="17.100000000000001" customHeight="1">
      <c r="I541" s="248"/>
      <c r="L541" s="306"/>
      <c r="M541" s="306"/>
      <c r="N541" s="306"/>
      <c r="O541" s="306"/>
      <c r="P541" s="306"/>
      <c r="Q541" s="306"/>
    </row>
    <row r="542" spans="9:17" ht="17.100000000000001" customHeight="1">
      <c r="I542" s="248"/>
      <c r="L542" s="306"/>
      <c r="M542" s="306"/>
      <c r="N542" s="306"/>
      <c r="O542" s="306"/>
      <c r="P542" s="306"/>
      <c r="Q542" s="306"/>
    </row>
    <row r="543" spans="9:17" ht="17.100000000000001" customHeight="1">
      <c r="I543" s="248"/>
      <c r="L543" s="306"/>
      <c r="M543" s="306"/>
      <c r="N543" s="306"/>
      <c r="O543" s="306"/>
      <c r="P543" s="306"/>
      <c r="Q543" s="306"/>
    </row>
    <row r="544" spans="9:17" ht="17.100000000000001" customHeight="1">
      <c r="I544" s="248"/>
      <c r="L544" s="306"/>
      <c r="M544" s="306"/>
      <c r="N544" s="306"/>
      <c r="O544" s="306"/>
      <c r="P544" s="306"/>
      <c r="Q544" s="306"/>
    </row>
    <row r="545" spans="9:17" ht="17.100000000000001" customHeight="1">
      <c r="I545" s="248"/>
      <c r="L545" s="306"/>
      <c r="M545" s="306"/>
      <c r="N545" s="306"/>
      <c r="O545" s="306"/>
      <c r="P545" s="306"/>
      <c r="Q545" s="306"/>
    </row>
    <row r="546" spans="9:17" ht="17.100000000000001" customHeight="1">
      <c r="I546" s="248"/>
      <c r="L546" s="306"/>
      <c r="M546" s="306"/>
      <c r="N546" s="306"/>
      <c r="O546" s="306"/>
      <c r="P546" s="306"/>
      <c r="Q546" s="306"/>
    </row>
    <row r="547" spans="9:17" ht="17.100000000000001" customHeight="1">
      <c r="I547" s="248"/>
      <c r="L547" s="306"/>
      <c r="M547" s="306"/>
      <c r="N547" s="306"/>
      <c r="O547" s="306"/>
      <c r="P547" s="306"/>
      <c r="Q547" s="306"/>
    </row>
    <row r="548" spans="9:17" ht="17.100000000000001" customHeight="1">
      <c r="I548" s="248"/>
      <c r="L548" s="306"/>
      <c r="M548" s="306"/>
      <c r="N548" s="306"/>
      <c r="O548" s="306"/>
      <c r="P548" s="306"/>
      <c r="Q548" s="306"/>
    </row>
    <row r="549" spans="9:17" ht="17.100000000000001" customHeight="1">
      <c r="I549" s="248"/>
      <c r="L549" s="306"/>
      <c r="M549" s="306"/>
      <c r="N549" s="306"/>
      <c r="O549" s="306"/>
      <c r="P549" s="306"/>
      <c r="Q549" s="306"/>
    </row>
    <row r="550" spans="9:17" ht="17.100000000000001" customHeight="1">
      <c r="I550" s="248"/>
      <c r="L550" s="306"/>
      <c r="M550" s="306"/>
      <c r="N550" s="306"/>
      <c r="O550" s="306"/>
      <c r="P550" s="306"/>
      <c r="Q550" s="306"/>
    </row>
    <row r="551" spans="9:17" ht="17.100000000000001" customHeight="1">
      <c r="I551" s="248"/>
      <c r="L551" s="306"/>
      <c r="M551" s="306"/>
      <c r="N551" s="306"/>
      <c r="O551" s="306"/>
      <c r="P551" s="306"/>
      <c r="Q551" s="306"/>
    </row>
    <row r="552" spans="9:17" ht="17.100000000000001" customHeight="1">
      <c r="I552" s="248"/>
      <c r="L552" s="306"/>
      <c r="M552" s="306"/>
      <c r="N552" s="306"/>
      <c r="O552" s="306"/>
      <c r="P552" s="306"/>
      <c r="Q552" s="306"/>
    </row>
    <row r="553" spans="9:17" ht="17.100000000000001" customHeight="1">
      <c r="I553" s="248"/>
      <c r="L553" s="306"/>
      <c r="M553" s="306"/>
      <c r="N553" s="306"/>
      <c r="O553" s="306"/>
      <c r="P553" s="306"/>
      <c r="Q553" s="306"/>
    </row>
    <row r="554" spans="9:17" ht="17.100000000000001" customHeight="1">
      <c r="I554" s="248"/>
      <c r="L554" s="306"/>
      <c r="M554" s="306"/>
      <c r="N554" s="306"/>
      <c r="O554" s="306"/>
      <c r="P554" s="306"/>
      <c r="Q554" s="306"/>
    </row>
    <row r="555" spans="9:17" ht="17.100000000000001" customHeight="1">
      <c r="I555" s="248"/>
      <c r="L555" s="306"/>
      <c r="M555" s="306"/>
      <c r="N555" s="306"/>
      <c r="O555" s="306"/>
      <c r="P555" s="306"/>
      <c r="Q555" s="306"/>
    </row>
    <row r="556" spans="9:17" ht="17.100000000000001" customHeight="1">
      <c r="I556" s="248"/>
      <c r="L556" s="306"/>
      <c r="M556" s="306"/>
      <c r="N556" s="306"/>
      <c r="O556" s="306"/>
      <c r="P556" s="306"/>
      <c r="Q556" s="306"/>
    </row>
    <row r="557" spans="9:17" ht="17.100000000000001" customHeight="1">
      <c r="I557" s="248"/>
      <c r="L557" s="306"/>
      <c r="M557" s="306"/>
      <c r="N557" s="306"/>
      <c r="O557" s="306"/>
      <c r="P557" s="306"/>
      <c r="Q557" s="306"/>
    </row>
    <row r="558" spans="9:17" ht="17.100000000000001" customHeight="1">
      <c r="I558" s="248"/>
      <c r="L558" s="306"/>
      <c r="M558" s="306"/>
      <c r="N558" s="306"/>
      <c r="O558" s="306"/>
      <c r="P558" s="306"/>
      <c r="Q558" s="306"/>
    </row>
    <row r="559" spans="9:17" ht="17.100000000000001" customHeight="1">
      <c r="I559" s="248"/>
      <c r="L559" s="306"/>
      <c r="M559" s="306"/>
      <c r="N559" s="306"/>
      <c r="O559" s="306"/>
      <c r="P559" s="306"/>
      <c r="Q559" s="306"/>
    </row>
    <row r="560" spans="9:17" ht="17.100000000000001" customHeight="1">
      <c r="I560" s="248"/>
      <c r="L560" s="306"/>
      <c r="M560" s="306"/>
      <c r="N560" s="306"/>
      <c r="O560" s="306"/>
      <c r="P560" s="306"/>
      <c r="Q560" s="306"/>
    </row>
    <row r="561" spans="9:17" ht="17.100000000000001" customHeight="1">
      <c r="I561" s="248"/>
      <c r="L561" s="306"/>
      <c r="M561" s="306"/>
      <c r="N561" s="306"/>
      <c r="O561" s="306"/>
      <c r="P561" s="306"/>
      <c r="Q561" s="306"/>
    </row>
    <row r="562" spans="9:17" ht="17.100000000000001" customHeight="1">
      <c r="I562" s="248"/>
      <c r="L562" s="306"/>
      <c r="M562" s="306"/>
      <c r="N562" s="306"/>
      <c r="O562" s="306"/>
      <c r="P562" s="306"/>
      <c r="Q562" s="306"/>
    </row>
    <row r="563" spans="9:17" ht="17.100000000000001" customHeight="1">
      <c r="I563" s="248"/>
      <c r="L563" s="306"/>
      <c r="M563" s="306"/>
      <c r="N563" s="306"/>
      <c r="O563" s="306"/>
      <c r="P563" s="306"/>
      <c r="Q563" s="306"/>
    </row>
    <row r="564" spans="9:17" ht="17.100000000000001" customHeight="1">
      <c r="I564" s="248"/>
      <c r="L564" s="306"/>
      <c r="M564" s="306"/>
      <c r="N564" s="306"/>
      <c r="O564" s="306"/>
      <c r="P564" s="306"/>
      <c r="Q564" s="306"/>
    </row>
    <row r="565" spans="9:17" ht="17.100000000000001" customHeight="1">
      <c r="I565" s="248"/>
      <c r="L565" s="306"/>
      <c r="M565" s="306"/>
      <c r="N565" s="306"/>
      <c r="O565" s="306"/>
      <c r="P565" s="306"/>
      <c r="Q565" s="306"/>
    </row>
    <row r="566" spans="9:17" ht="17.100000000000001" customHeight="1">
      <c r="I566" s="248"/>
      <c r="L566" s="306"/>
      <c r="M566" s="306"/>
      <c r="N566" s="306"/>
      <c r="O566" s="306"/>
      <c r="P566" s="306"/>
      <c r="Q566" s="306"/>
    </row>
    <row r="567" spans="9:17" ht="17.100000000000001" customHeight="1">
      <c r="I567" s="248"/>
      <c r="L567" s="306"/>
      <c r="M567" s="306"/>
      <c r="N567" s="306"/>
      <c r="O567" s="306"/>
      <c r="P567" s="306"/>
      <c r="Q567" s="306"/>
    </row>
    <row r="568" spans="9:17" ht="17.100000000000001" customHeight="1">
      <c r="I568" s="248"/>
      <c r="L568" s="306"/>
      <c r="M568" s="306"/>
      <c r="N568" s="306"/>
      <c r="O568" s="306"/>
      <c r="P568" s="306"/>
      <c r="Q568" s="306"/>
    </row>
    <row r="569" spans="9:17" ht="17.100000000000001" customHeight="1">
      <c r="I569" s="248"/>
      <c r="L569" s="306"/>
      <c r="M569" s="306"/>
      <c r="N569" s="306"/>
      <c r="O569" s="306"/>
      <c r="P569" s="306"/>
      <c r="Q569" s="306"/>
    </row>
    <row r="570" spans="9:17" ht="17.100000000000001" customHeight="1">
      <c r="I570" s="248"/>
      <c r="L570" s="306"/>
      <c r="M570" s="306"/>
      <c r="N570" s="306"/>
      <c r="O570" s="306"/>
      <c r="P570" s="306"/>
      <c r="Q570" s="306"/>
    </row>
    <row r="571" spans="9:17" ht="17.100000000000001" customHeight="1">
      <c r="I571" s="248"/>
      <c r="L571" s="306"/>
      <c r="M571" s="306"/>
      <c r="N571" s="306"/>
      <c r="O571" s="306"/>
      <c r="P571" s="306"/>
      <c r="Q571" s="306"/>
    </row>
    <row r="572" spans="9:17" ht="17.100000000000001" customHeight="1">
      <c r="I572" s="248"/>
      <c r="L572" s="306"/>
      <c r="M572" s="306"/>
      <c r="N572" s="306"/>
      <c r="O572" s="306"/>
      <c r="P572" s="306"/>
      <c r="Q572" s="306"/>
    </row>
    <row r="573" spans="9:17" ht="17.100000000000001" customHeight="1">
      <c r="I573" s="248"/>
      <c r="L573" s="306"/>
      <c r="M573" s="306"/>
      <c r="N573" s="306"/>
      <c r="O573" s="306"/>
      <c r="P573" s="306"/>
      <c r="Q573" s="306"/>
    </row>
    <row r="574" spans="9:17" ht="17.100000000000001" customHeight="1">
      <c r="I574" s="248"/>
      <c r="L574" s="306"/>
      <c r="M574" s="306"/>
      <c r="N574" s="306"/>
      <c r="O574" s="306"/>
      <c r="P574" s="306"/>
      <c r="Q574" s="306"/>
    </row>
    <row r="575" spans="9:17" ht="17.100000000000001" customHeight="1">
      <c r="I575" s="248"/>
      <c r="L575" s="306"/>
      <c r="M575" s="306"/>
      <c r="N575" s="306"/>
      <c r="O575" s="306"/>
      <c r="P575" s="306"/>
      <c r="Q575" s="306"/>
    </row>
    <row r="576" spans="9:17" ht="17.100000000000001" customHeight="1">
      <c r="I576" s="248"/>
      <c r="L576" s="306"/>
      <c r="M576" s="306"/>
      <c r="N576" s="306"/>
      <c r="O576" s="306"/>
      <c r="P576" s="306"/>
      <c r="Q576" s="306"/>
    </row>
    <row r="577" spans="9:17" ht="17.100000000000001" customHeight="1">
      <c r="I577" s="248"/>
      <c r="L577" s="306"/>
      <c r="M577" s="306"/>
      <c r="N577" s="306"/>
      <c r="O577" s="306"/>
      <c r="P577" s="306"/>
      <c r="Q577" s="306"/>
    </row>
    <row r="578" spans="9:17" ht="17.100000000000001" customHeight="1">
      <c r="I578" s="248"/>
      <c r="L578" s="306"/>
      <c r="M578" s="306"/>
      <c r="N578" s="306"/>
      <c r="O578" s="306"/>
      <c r="P578" s="306"/>
      <c r="Q578" s="306"/>
    </row>
    <row r="579" spans="9:17" ht="17.100000000000001" customHeight="1">
      <c r="I579" s="248"/>
      <c r="L579" s="306"/>
      <c r="M579" s="306"/>
      <c r="N579" s="306"/>
      <c r="O579" s="306"/>
      <c r="P579" s="306"/>
      <c r="Q579" s="306"/>
    </row>
    <row r="580" spans="9:17" ht="17.100000000000001" customHeight="1">
      <c r="I580" s="248"/>
      <c r="L580" s="306"/>
      <c r="M580" s="306"/>
      <c r="N580" s="306"/>
      <c r="O580" s="306"/>
      <c r="P580" s="306"/>
      <c r="Q580" s="306"/>
    </row>
    <row r="581" spans="9:17" ht="17.100000000000001" customHeight="1">
      <c r="I581" s="248"/>
      <c r="L581" s="306"/>
      <c r="M581" s="306"/>
      <c r="N581" s="306"/>
      <c r="O581" s="306"/>
      <c r="P581" s="306"/>
      <c r="Q581" s="306"/>
    </row>
    <row r="582" spans="9:17" ht="17.100000000000001" customHeight="1">
      <c r="I582" s="248"/>
      <c r="L582" s="306"/>
      <c r="M582" s="306"/>
      <c r="N582" s="306"/>
      <c r="O582" s="306"/>
      <c r="P582" s="306"/>
      <c r="Q582" s="306"/>
    </row>
    <row r="583" spans="9:17" ht="17.100000000000001" customHeight="1">
      <c r="I583" s="248"/>
      <c r="L583" s="306"/>
      <c r="M583" s="306"/>
      <c r="N583" s="306"/>
      <c r="O583" s="306"/>
      <c r="P583" s="306"/>
      <c r="Q583" s="306"/>
    </row>
    <row r="584" spans="9:17" ht="17.100000000000001" customHeight="1">
      <c r="I584" s="248"/>
      <c r="L584" s="306"/>
      <c r="M584" s="306"/>
      <c r="N584" s="306"/>
      <c r="O584" s="306"/>
      <c r="P584" s="306"/>
      <c r="Q584" s="306"/>
    </row>
    <row r="585" spans="9:17" ht="17.100000000000001" customHeight="1">
      <c r="I585" s="248"/>
      <c r="L585" s="306"/>
      <c r="M585" s="306"/>
      <c r="N585" s="306"/>
      <c r="O585" s="306"/>
      <c r="P585" s="306"/>
      <c r="Q585" s="306"/>
    </row>
    <row r="586" spans="9:17" ht="17.100000000000001" customHeight="1">
      <c r="I586" s="248"/>
      <c r="L586" s="306"/>
      <c r="M586" s="306"/>
      <c r="N586" s="306"/>
      <c r="O586" s="306"/>
      <c r="P586" s="306"/>
      <c r="Q586" s="306"/>
    </row>
    <row r="587" spans="9:17" ht="17.100000000000001" customHeight="1">
      <c r="I587" s="248"/>
      <c r="L587" s="306"/>
      <c r="M587" s="306"/>
      <c r="N587" s="306"/>
      <c r="O587" s="306"/>
      <c r="P587" s="306"/>
      <c r="Q587" s="306"/>
    </row>
    <row r="588" spans="9:17" ht="17.100000000000001" customHeight="1">
      <c r="I588" s="248"/>
      <c r="L588" s="306"/>
      <c r="M588" s="306"/>
      <c r="N588" s="306"/>
      <c r="O588" s="306"/>
      <c r="P588" s="306"/>
      <c r="Q588" s="306"/>
    </row>
    <row r="589" spans="9:17" ht="17.100000000000001" customHeight="1">
      <c r="I589" s="248"/>
      <c r="L589" s="306"/>
      <c r="M589" s="306"/>
      <c r="N589" s="306"/>
      <c r="O589" s="306"/>
      <c r="P589" s="306"/>
      <c r="Q589" s="306"/>
    </row>
    <row r="590" spans="9:17" ht="17.100000000000001" customHeight="1">
      <c r="I590" s="248"/>
      <c r="L590" s="306"/>
      <c r="M590" s="306"/>
      <c r="N590" s="306"/>
      <c r="O590" s="306"/>
      <c r="P590" s="306"/>
      <c r="Q590" s="306"/>
    </row>
    <row r="591" spans="9:17" ht="17.100000000000001" customHeight="1">
      <c r="I591" s="248"/>
      <c r="L591" s="306"/>
      <c r="M591" s="306"/>
      <c r="N591" s="306"/>
      <c r="O591" s="306"/>
      <c r="P591" s="306"/>
      <c r="Q591" s="306"/>
    </row>
    <row r="592" spans="9:17" ht="17.100000000000001" customHeight="1">
      <c r="I592" s="248"/>
      <c r="L592" s="306"/>
      <c r="M592" s="306"/>
      <c r="N592" s="306"/>
      <c r="O592" s="306"/>
      <c r="P592" s="306"/>
      <c r="Q592" s="306"/>
    </row>
    <row r="593" spans="9:17" ht="17.100000000000001" customHeight="1">
      <c r="I593" s="248"/>
      <c r="L593" s="306"/>
      <c r="M593" s="306"/>
      <c r="N593" s="306"/>
      <c r="O593" s="306"/>
      <c r="P593" s="306"/>
      <c r="Q593" s="306"/>
    </row>
    <row r="594" spans="9:17" ht="17.100000000000001" customHeight="1">
      <c r="I594" s="248"/>
      <c r="L594" s="306"/>
      <c r="M594" s="306"/>
      <c r="N594" s="306"/>
      <c r="O594" s="306"/>
      <c r="P594" s="306"/>
      <c r="Q594" s="306"/>
    </row>
    <row r="595" spans="9:17" ht="17.100000000000001" customHeight="1">
      <c r="I595" s="248"/>
      <c r="L595" s="306"/>
      <c r="M595" s="306"/>
      <c r="N595" s="306"/>
      <c r="O595" s="306"/>
      <c r="P595" s="306"/>
      <c r="Q595" s="306"/>
    </row>
    <row r="596" spans="9:17" ht="17.100000000000001" customHeight="1">
      <c r="I596" s="248"/>
      <c r="L596" s="306"/>
      <c r="M596" s="306"/>
      <c r="N596" s="306"/>
      <c r="O596" s="306"/>
      <c r="P596" s="306"/>
      <c r="Q596" s="306"/>
    </row>
    <row r="597" spans="9:17" ht="17.100000000000001" customHeight="1">
      <c r="I597" s="248"/>
      <c r="L597" s="306"/>
      <c r="M597" s="306"/>
      <c r="N597" s="306"/>
      <c r="O597" s="306"/>
      <c r="P597" s="306"/>
      <c r="Q597" s="306"/>
    </row>
    <row r="598" spans="9:17" ht="17.100000000000001" customHeight="1">
      <c r="I598" s="248"/>
      <c r="L598" s="306"/>
      <c r="M598" s="306"/>
      <c r="N598" s="306"/>
      <c r="O598" s="306"/>
      <c r="P598" s="306"/>
      <c r="Q598" s="306"/>
    </row>
    <row r="599" spans="9:17" ht="17.100000000000001" customHeight="1">
      <c r="I599" s="248"/>
      <c r="L599" s="306"/>
      <c r="M599" s="306"/>
      <c r="N599" s="306"/>
      <c r="O599" s="306"/>
      <c r="P599" s="306"/>
      <c r="Q599" s="306"/>
    </row>
    <row r="600" spans="9:17" ht="17.100000000000001" customHeight="1">
      <c r="I600" s="248"/>
      <c r="L600" s="306"/>
      <c r="M600" s="306"/>
      <c r="N600" s="306"/>
      <c r="O600" s="306"/>
      <c r="P600" s="306"/>
      <c r="Q600" s="306"/>
    </row>
    <row r="601" spans="9:17" ht="17.100000000000001" customHeight="1">
      <c r="I601" s="248"/>
      <c r="L601" s="306"/>
      <c r="M601" s="306"/>
      <c r="N601" s="306"/>
      <c r="O601" s="306"/>
      <c r="P601" s="306"/>
      <c r="Q601" s="306"/>
    </row>
    <row r="602" spans="9:17" ht="17.100000000000001" customHeight="1">
      <c r="I602" s="248"/>
      <c r="L602" s="306"/>
      <c r="M602" s="306"/>
      <c r="N602" s="306"/>
      <c r="O602" s="306"/>
      <c r="P602" s="306"/>
      <c r="Q602" s="306"/>
    </row>
    <row r="603" spans="9:17" ht="17.100000000000001" customHeight="1">
      <c r="I603" s="248"/>
      <c r="L603" s="306"/>
      <c r="M603" s="306"/>
      <c r="N603" s="306"/>
      <c r="O603" s="306"/>
      <c r="P603" s="306"/>
      <c r="Q603" s="306"/>
    </row>
    <row r="604" spans="9:17" ht="17.100000000000001" customHeight="1">
      <c r="I604" s="248"/>
      <c r="L604" s="306"/>
      <c r="M604" s="306"/>
      <c r="N604" s="306"/>
      <c r="O604" s="306"/>
      <c r="P604" s="306"/>
      <c r="Q604" s="306"/>
    </row>
    <row r="605" spans="9:17" ht="17.100000000000001" customHeight="1">
      <c r="I605" s="248"/>
      <c r="L605" s="306"/>
      <c r="M605" s="306"/>
      <c r="N605" s="306"/>
      <c r="O605" s="306"/>
      <c r="P605" s="306"/>
      <c r="Q605" s="306"/>
    </row>
    <row r="606" spans="9:17" ht="17.100000000000001" customHeight="1">
      <c r="I606" s="248"/>
      <c r="L606" s="306"/>
      <c r="M606" s="306"/>
      <c r="N606" s="306"/>
      <c r="O606" s="306"/>
      <c r="P606" s="306"/>
      <c r="Q606" s="306"/>
    </row>
    <row r="607" spans="9:17" ht="17.100000000000001" customHeight="1">
      <c r="I607" s="248"/>
      <c r="L607" s="306"/>
      <c r="M607" s="306"/>
      <c r="N607" s="306"/>
      <c r="O607" s="306"/>
      <c r="P607" s="306"/>
      <c r="Q607" s="306"/>
    </row>
    <row r="608" spans="9:17" ht="17.100000000000001" customHeight="1">
      <c r="I608" s="248"/>
      <c r="L608" s="306"/>
      <c r="M608" s="306"/>
      <c r="N608" s="306"/>
      <c r="O608" s="306"/>
      <c r="P608" s="306"/>
      <c r="Q608" s="306"/>
    </row>
    <row r="609" spans="9:17" ht="17.100000000000001" customHeight="1">
      <c r="I609" s="248"/>
      <c r="L609" s="306"/>
      <c r="M609" s="306"/>
      <c r="N609" s="306"/>
      <c r="O609" s="306"/>
      <c r="P609" s="306"/>
      <c r="Q609" s="306"/>
    </row>
    <row r="610" spans="9:17" ht="17.100000000000001" customHeight="1">
      <c r="I610" s="248"/>
      <c r="L610" s="306"/>
      <c r="M610" s="306"/>
      <c r="N610" s="306"/>
      <c r="O610" s="306"/>
      <c r="P610" s="306"/>
      <c r="Q610" s="306"/>
    </row>
    <row r="611" spans="9:17" ht="17.100000000000001" customHeight="1">
      <c r="I611" s="248"/>
      <c r="L611" s="306"/>
      <c r="M611" s="306"/>
      <c r="N611" s="306"/>
      <c r="O611" s="306"/>
      <c r="P611" s="306"/>
      <c r="Q611" s="306"/>
    </row>
    <row r="612" spans="9:17" ht="17.100000000000001" customHeight="1">
      <c r="I612" s="248"/>
      <c r="L612" s="306"/>
      <c r="M612" s="306"/>
      <c r="N612" s="306"/>
      <c r="O612" s="306"/>
      <c r="P612" s="306"/>
      <c r="Q612" s="306"/>
    </row>
    <row r="613" spans="9:17" ht="17.100000000000001" customHeight="1">
      <c r="I613" s="248"/>
      <c r="L613" s="306"/>
      <c r="M613" s="306"/>
      <c r="N613" s="306"/>
      <c r="O613" s="306"/>
      <c r="P613" s="306"/>
      <c r="Q613" s="306"/>
    </row>
    <row r="614" spans="9:17" ht="17.100000000000001" customHeight="1">
      <c r="I614" s="248"/>
      <c r="L614" s="306"/>
      <c r="M614" s="306"/>
      <c r="N614" s="306"/>
      <c r="O614" s="306"/>
      <c r="P614" s="306"/>
      <c r="Q614" s="306"/>
    </row>
    <row r="615" spans="9:17" ht="17.100000000000001" customHeight="1">
      <c r="I615" s="248"/>
      <c r="L615" s="306"/>
      <c r="M615" s="306"/>
      <c r="N615" s="306"/>
      <c r="O615" s="306"/>
      <c r="P615" s="306"/>
      <c r="Q615" s="306"/>
    </row>
    <row r="616" spans="9:17" ht="17.100000000000001" customHeight="1">
      <c r="I616" s="248"/>
      <c r="L616" s="306"/>
      <c r="M616" s="306"/>
      <c r="N616" s="306"/>
      <c r="O616" s="306"/>
      <c r="P616" s="306"/>
      <c r="Q616" s="306"/>
    </row>
    <row r="617" spans="9:17" ht="17.100000000000001" customHeight="1">
      <c r="I617" s="248"/>
      <c r="L617" s="306"/>
      <c r="M617" s="306"/>
      <c r="N617" s="306"/>
      <c r="O617" s="306"/>
      <c r="P617" s="306"/>
      <c r="Q617" s="306"/>
    </row>
    <row r="618" spans="9:17" ht="17.100000000000001" customHeight="1">
      <c r="I618" s="248"/>
      <c r="L618" s="306"/>
      <c r="M618" s="306"/>
      <c r="N618" s="306"/>
      <c r="O618" s="306"/>
      <c r="P618" s="306"/>
      <c r="Q618" s="306"/>
    </row>
    <row r="619" spans="9:17" ht="17.100000000000001" customHeight="1">
      <c r="I619" s="248"/>
      <c r="L619" s="306"/>
      <c r="M619" s="306"/>
      <c r="N619" s="306"/>
      <c r="O619" s="306"/>
      <c r="P619" s="306"/>
      <c r="Q619" s="306"/>
    </row>
    <row r="620" spans="9:17" ht="17.100000000000001" customHeight="1">
      <c r="I620" s="248"/>
      <c r="L620" s="306"/>
      <c r="M620" s="306"/>
      <c r="N620" s="306"/>
      <c r="O620" s="306"/>
      <c r="P620" s="306"/>
      <c r="Q620" s="306"/>
    </row>
    <row r="621" spans="9:17" ht="17.100000000000001" customHeight="1">
      <c r="I621" s="248"/>
      <c r="L621" s="306"/>
      <c r="M621" s="306"/>
      <c r="N621" s="306"/>
      <c r="O621" s="306"/>
      <c r="P621" s="306"/>
      <c r="Q621" s="306"/>
    </row>
    <row r="622" spans="9:17" ht="17.100000000000001" customHeight="1">
      <c r="I622" s="248"/>
      <c r="L622" s="306"/>
      <c r="M622" s="306"/>
      <c r="N622" s="306"/>
      <c r="O622" s="306"/>
      <c r="P622" s="306"/>
      <c r="Q622" s="306"/>
    </row>
    <row r="623" spans="9:17" ht="17.100000000000001" customHeight="1">
      <c r="I623" s="248"/>
      <c r="L623" s="306"/>
      <c r="M623" s="306"/>
      <c r="N623" s="306"/>
      <c r="O623" s="306"/>
      <c r="P623" s="306"/>
      <c r="Q623" s="306"/>
    </row>
    <row r="624" spans="9:17" ht="17.100000000000001" customHeight="1">
      <c r="I624" s="248"/>
      <c r="L624" s="306"/>
      <c r="M624" s="306"/>
      <c r="N624" s="306"/>
      <c r="O624" s="306"/>
      <c r="P624" s="306"/>
      <c r="Q624" s="306"/>
    </row>
    <row r="625" spans="9:17" ht="17.100000000000001" customHeight="1">
      <c r="I625" s="248"/>
      <c r="L625" s="306"/>
      <c r="M625" s="306"/>
      <c r="N625" s="306"/>
      <c r="O625" s="306"/>
      <c r="P625" s="306"/>
      <c r="Q625" s="306"/>
    </row>
    <row r="626" spans="9:17" ht="17.100000000000001" customHeight="1">
      <c r="I626" s="248"/>
      <c r="L626" s="306"/>
      <c r="M626" s="306"/>
      <c r="N626" s="306"/>
      <c r="O626" s="306"/>
      <c r="P626" s="306"/>
      <c r="Q626" s="306"/>
    </row>
    <row r="627" spans="9:17" ht="17.100000000000001" customHeight="1">
      <c r="I627" s="248"/>
      <c r="L627" s="306"/>
      <c r="M627" s="306"/>
      <c r="N627" s="306"/>
      <c r="O627" s="306"/>
      <c r="P627" s="306"/>
      <c r="Q627" s="306"/>
    </row>
    <row r="628" spans="9:17" ht="17.100000000000001" customHeight="1">
      <c r="I628" s="248"/>
      <c r="L628" s="306"/>
      <c r="M628" s="306"/>
      <c r="N628" s="306"/>
      <c r="O628" s="306"/>
      <c r="P628" s="306"/>
      <c r="Q628" s="306"/>
    </row>
    <row r="629" spans="9:17" ht="17.100000000000001" customHeight="1">
      <c r="I629" s="248"/>
      <c r="L629" s="306"/>
      <c r="M629" s="306"/>
      <c r="N629" s="306"/>
      <c r="O629" s="306"/>
      <c r="P629" s="306"/>
      <c r="Q629" s="306"/>
    </row>
    <row r="630" spans="9:17" ht="17.100000000000001" customHeight="1">
      <c r="I630" s="248"/>
      <c r="L630" s="306"/>
      <c r="M630" s="306"/>
      <c r="N630" s="306"/>
      <c r="O630" s="306"/>
      <c r="P630" s="306"/>
      <c r="Q630" s="306"/>
    </row>
    <row r="631" spans="9:17" ht="17.100000000000001" customHeight="1">
      <c r="I631" s="248"/>
      <c r="L631" s="306"/>
      <c r="M631" s="306"/>
      <c r="N631" s="306"/>
      <c r="O631" s="306"/>
      <c r="P631" s="306"/>
      <c r="Q631" s="306"/>
    </row>
    <row r="632" spans="9:17" ht="17.100000000000001" customHeight="1">
      <c r="I632" s="248"/>
      <c r="L632" s="306"/>
      <c r="M632" s="306"/>
      <c r="N632" s="306"/>
      <c r="O632" s="306"/>
      <c r="P632" s="306"/>
      <c r="Q632" s="306"/>
    </row>
    <row r="633" spans="9:17" ht="17.100000000000001" customHeight="1">
      <c r="I633" s="248"/>
      <c r="L633" s="306"/>
      <c r="M633" s="306"/>
      <c r="N633" s="306"/>
      <c r="O633" s="306"/>
      <c r="P633" s="306"/>
      <c r="Q633" s="306"/>
    </row>
    <row r="634" spans="9:17" ht="17.100000000000001" customHeight="1">
      <c r="I634" s="248"/>
      <c r="L634" s="306"/>
      <c r="M634" s="306"/>
      <c r="N634" s="306"/>
      <c r="O634" s="306"/>
      <c r="P634" s="306"/>
      <c r="Q634" s="306"/>
    </row>
    <row r="635" spans="9:17" ht="17.100000000000001" customHeight="1">
      <c r="I635" s="248"/>
      <c r="L635" s="306"/>
      <c r="M635" s="306"/>
      <c r="N635" s="306"/>
      <c r="O635" s="306"/>
      <c r="P635" s="306"/>
      <c r="Q635" s="306"/>
    </row>
    <row r="636" spans="9:17" ht="17.100000000000001" customHeight="1">
      <c r="I636" s="248"/>
      <c r="L636" s="306"/>
      <c r="M636" s="306"/>
      <c r="N636" s="306"/>
      <c r="O636" s="306"/>
      <c r="P636" s="306"/>
      <c r="Q636" s="306"/>
    </row>
    <row r="637" spans="9:17" ht="17.100000000000001" customHeight="1">
      <c r="I637" s="248"/>
      <c r="L637" s="306"/>
      <c r="M637" s="306"/>
      <c r="N637" s="306"/>
      <c r="O637" s="306"/>
      <c r="P637" s="306"/>
      <c r="Q637" s="306"/>
    </row>
    <row r="638" spans="9:17" ht="17.100000000000001" customHeight="1">
      <c r="I638" s="248"/>
      <c r="L638" s="306"/>
      <c r="M638" s="306"/>
      <c r="N638" s="306"/>
      <c r="O638" s="306"/>
      <c r="P638" s="306"/>
      <c r="Q638" s="306"/>
    </row>
    <row r="639" spans="9:17" ht="17.100000000000001" customHeight="1">
      <c r="I639" s="248"/>
      <c r="L639" s="306"/>
      <c r="M639" s="306"/>
      <c r="N639" s="306"/>
      <c r="O639" s="306"/>
      <c r="P639" s="306"/>
      <c r="Q639" s="306"/>
    </row>
    <row r="640" spans="9:17" ht="17.100000000000001" customHeight="1">
      <c r="I640" s="248"/>
      <c r="L640" s="306"/>
      <c r="M640" s="306"/>
      <c r="N640" s="306"/>
      <c r="O640" s="306"/>
      <c r="P640" s="306"/>
      <c r="Q640" s="306"/>
    </row>
    <row r="641" spans="9:17" ht="17.100000000000001" customHeight="1">
      <c r="I641" s="248"/>
      <c r="L641" s="306"/>
      <c r="M641" s="306"/>
      <c r="N641" s="306"/>
      <c r="O641" s="306"/>
      <c r="P641" s="306"/>
      <c r="Q641" s="306"/>
    </row>
    <row r="642" spans="9:17" ht="17.100000000000001" customHeight="1">
      <c r="I642" s="248"/>
      <c r="L642" s="306"/>
      <c r="M642" s="306"/>
      <c r="N642" s="306"/>
      <c r="O642" s="306"/>
      <c r="P642" s="306"/>
      <c r="Q642" s="306"/>
    </row>
    <row r="643" spans="9:17" ht="17.100000000000001" customHeight="1">
      <c r="I643" s="248"/>
      <c r="L643" s="306"/>
      <c r="M643" s="306"/>
      <c r="N643" s="306"/>
      <c r="O643" s="306"/>
      <c r="P643" s="306"/>
      <c r="Q643" s="306"/>
    </row>
    <row r="644" spans="9:17" ht="17.100000000000001" customHeight="1">
      <c r="I644" s="248"/>
      <c r="L644" s="306"/>
      <c r="M644" s="306"/>
      <c r="N644" s="306"/>
      <c r="O644" s="306"/>
      <c r="P644" s="306"/>
      <c r="Q644" s="306"/>
    </row>
    <row r="645" spans="9:17" ht="17.100000000000001" customHeight="1">
      <c r="I645" s="248"/>
      <c r="L645" s="306"/>
      <c r="M645" s="306"/>
      <c r="N645" s="306"/>
      <c r="O645" s="306"/>
      <c r="P645" s="306"/>
      <c r="Q645" s="306"/>
    </row>
    <row r="646" spans="9:17" ht="17.100000000000001" customHeight="1">
      <c r="I646" s="248"/>
      <c r="L646" s="306"/>
      <c r="M646" s="306"/>
      <c r="N646" s="306"/>
      <c r="O646" s="306"/>
      <c r="P646" s="306"/>
      <c r="Q646" s="306"/>
    </row>
    <row r="647" spans="9:17" ht="17.100000000000001" customHeight="1">
      <c r="I647" s="248"/>
      <c r="L647" s="306"/>
      <c r="M647" s="306"/>
      <c r="N647" s="306"/>
      <c r="O647" s="306"/>
      <c r="P647" s="306"/>
      <c r="Q647" s="306"/>
    </row>
    <row r="648" spans="9:17" ht="17.100000000000001" customHeight="1">
      <c r="I648" s="248"/>
      <c r="L648" s="306"/>
      <c r="M648" s="306"/>
      <c r="N648" s="306"/>
      <c r="O648" s="306"/>
      <c r="P648" s="306"/>
      <c r="Q648" s="306"/>
    </row>
    <row r="649" spans="9:17" ht="17.100000000000001" customHeight="1">
      <c r="I649" s="248"/>
      <c r="L649" s="306"/>
      <c r="M649" s="306"/>
      <c r="N649" s="306"/>
      <c r="O649" s="306"/>
      <c r="P649" s="306"/>
      <c r="Q649" s="306"/>
    </row>
    <row r="650" spans="9:17" ht="17.100000000000001" customHeight="1">
      <c r="I650" s="248"/>
      <c r="L650" s="306"/>
      <c r="M650" s="306"/>
      <c r="N650" s="306"/>
      <c r="O650" s="306"/>
      <c r="P650" s="306"/>
      <c r="Q650" s="306"/>
    </row>
    <row r="651" spans="9:17" ht="17.100000000000001" customHeight="1">
      <c r="I651" s="248"/>
      <c r="L651" s="306"/>
      <c r="M651" s="306"/>
      <c r="N651" s="306"/>
      <c r="O651" s="306"/>
      <c r="P651" s="306"/>
      <c r="Q651" s="306"/>
    </row>
    <row r="652" spans="9:17" ht="17.100000000000001" customHeight="1">
      <c r="I652" s="248"/>
      <c r="L652" s="306"/>
      <c r="M652" s="306"/>
      <c r="N652" s="306"/>
      <c r="O652" s="306"/>
      <c r="P652" s="306"/>
      <c r="Q652" s="306"/>
    </row>
    <row r="653" spans="9:17" ht="17.100000000000001" customHeight="1">
      <c r="I653" s="248"/>
      <c r="L653" s="306"/>
      <c r="M653" s="306"/>
      <c r="N653" s="306"/>
      <c r="O653" s="306"/>
      <c r="P653" s="306"/>
      <c r="Q653" s="306"/>
    </row>
    <row r="654" spans="9:17" ht="17.100000000000001" customHeight="1">
      <c r="I654" s="248"/>
      <c r="L654" s="306"/>
      <c r="M654" s="306"/>
      <c r="N654" s="306"/>
      <c r="O654" s="306"/>
      <c r="P654" s="306"/>
      <c r="Q654" s="306"/>
    </row>
    <row r="655" spans="9:17" ht="17.100000000000001" customHeight="1">
      <c r="I655" s="248"/>
      <c r="L655" s="306"/>
      <c r="M655" s="306"/>
      <c r="N655" s="306"/>
      <c r="O655" s="306"/>
      <c r="P655" s="306"/>
      <c r="Q655" s="306"/>
    </row>
    <row r="656" spans="9:17" ht="17.100000000000001" customHeight="1">
      <c r="I656" s="248"/>
      <c r="L656" s="306"/>
      <c r="M656" s="306"/>
      <c r="N656" s="306"/>
      <c r="O656" s="306"/>
      <c r="P656" s="306"/>
      <c r="Q656" s="306"/>
    </row>
    <row r="657" spans="9:17" ht="17.100000000000001" customHeight="1">
      <c r="I657" s="248"/>
      <c r="L657" s="306"/>
      <c r="M657" s="306"/>
      <c r="N657" s="306"/>
      <c r="O657" s="306"/>
      <c r="P657" s="306"/>
      <c r="Q657" s="306"/>
    </row>
    <row r="658" spans="9:17" ht="17.100000000000001" customHeight="1">
      <c r="I658" s="248"/>
      <c r="L658" s="306"/>
      <c r="M658" s="306"/>
      <c r="N658" s="306"/>
      <c r="O658" s="306"/>
      <c r="P658" s="306"/>
      <c r="Q658" s="306"/>
    </row>
    <row r="659" spans="9:17" ht="17.100000000000001" customHeight="1">
      <c r="I659" s="248"/>
      <c r="L659" s="306"/>
      <c r="M659" s="306"/>
      <c r="N659" s="306"/>
      <c r="O659" s="306"/>
      <c r="P659" s="306"/>
      <c r="Q659" s="306"/>
    </row>
    <row r="660" spans="9:17" ht="17.100000000000001" customHeight="1">
      <c r="I660" s="248"/>
      <c r="L660" s="306"/>
      <c r="M660" s="306"/>
      <c r="N660" s="306"/>
      <c r="O660" s="306"/>
      <c r="P660" s="306"/>
      <c r="Q660" s="306"/>
    </row>
    <row r="661" spans="9:17" ht="17.100000000000001" customHeight="1">
      <c r="I661" s="248"/>
      <c r="L661" s="306"/>
      <c r="M661" s="306"/>
      <c r="N661" s="306"/>
      <c r="O661" s="306"/>
      <c r="P661" s="306"/>
      <c r="Q661" s="306"/>
    </row>
    <row r="662" spans="9:17" ht="17.100000000000001" customHeight="1">
      <c r="I662" s="248"/>
      <c r="L662" s="306"/>
      <c r="M662" s="306"/>
      <c r="N662" s="306"/>
      <c r="O662" s="306"/>
      <c r="P662" s="306"/>
      <c r="Q662" s="306"/>
    </row>
    <row r="663" spans="9:17" ht="17.100000000000001" customHeight="1">
      <c r="I663" s="248"/>
      <c r="L663" s="306"/>
      <c r="M663" s="306"/>
      <c r="N663" s="306"/>
      <c r="O663" s="306"/>
      <c r="P663" s="306"/>
      <c r="Q663" s="306"/>
    </row>
    <row r="664" spans="9:17" ht="17.100000000000001" customHeight="1">
      <c r="I664" s="248"/>
      <c r="L664" s="306"/>
      <c r="M664" s="306"/>
      <c r="N664" s="306"/>
      <c r="O664" s="306"/>
      <c r="P664" s="306"/>
      <c r="Q664" s="306"/>
    </row>
    <row r="665" spans="9:17" ht="17.100000000000001" customHeight="1">
      <c r="I665" s="248"/>
      <c r="L665" s="306"/>
      <c r="M665" s="306"/>
      <c r="N665" s="306"/>
      <c r="O665" s="306"/>
      <c r="P665" s="306"/>
      <c r="Q665" s="306"/>
    </row>
    <row r="666" spans="9:17" ht="17.100000000000001" customHeight="1">
      <c r="I666" s="248"/>
      <c r="L666" s="306"/>
      <c r="M666" s="306"/>
      <c r="N666" s="306"/>
      <c r="O666" s="306"/>
      <c r="P666" s="306"/>
      <c r="Q666" s="306"/>
    </row>
    <row r="667" spans="9:17" ht="17.100000000000001" customHeight="1">
      <c r="I667" s="248"/>
      <c r="L667" s="306"/>
      <c r="M667" s="306"/>
      <c r="N667" s="306"/>
      <c r="O667" s="306"/>
      <c r="P667" s="306"/>
      <c r="Q667" s="306"/>
    </row>
    <row r="668" spans="9:17" ht="17.100000000000001" customHeight="1">
      <c r="I668" s="248"/>
      <c r="L668" s="306"/>
      <c r="M668" s="306"/>
      <c r="N668" s="306"/>
      <c r="O668" s="306"/>
      <c r="P668" s="306"/>
      <c r="Q668" s="306"/>
    </row>
    <row r="669" spans="9:17" ht="17.100000000000001" customHeight="1">
      <c r="I669" s="248"/>
      <c r="L669" s="306"/>
      <c r="M669" s="306"/>
      <c r="N669" s="306"/>
      <c r="O669" s="306"/>
      <c r="P669" s="306"/>
      <c r="Q669" s="306"/>
    </row>
    <row r="670" spans="9:17" ht="17.100000000000001" customHeight="1">
      <c r="I670" s="248"/>
      <c r="L670" s="306"/>
      <c r="M670" s="306"/>
      <c r="N670" s="306"/>
      <c r="O670" s="306"/>
      <c r="P670" s="306"/>
      <c r="Q670" s="306"/>
    </row>
    <row r="671" spans="9:17" ht="17.100000000000001" customHeight="1">
      <c r="I671" s="248"/>
      <c r="L671" s="306"/>
      <c r="M671" s="306"/>
      <c r="N671" s="306"/>
      <c r="O671" s="306"/>
      <c r="P671" s="306"/>
      <c r="Q671" s="306"/>
    </row>
    <row r="672" spans="9:17" ht="17.100000000000001" customHeight="1">
      <c r="I672" s="248"/>
      <c r="L672" s="306"/>
      <c r="M672" s="306"/>
      <c r="N672" s="306"/>
      <c r="O672" s="306"/>
      <c r="P672" s="306"/>
      <c r="Q672" s="306"/>
    </row>
    <row r="673" spans="9:17" ht="17.100000000000001" customHeight="1">
      <c r="I673" s="248"/>
      <c r="L673" s="306"/>
      <c r="M673" s="306"/>
      <c r="N673" s="306"/>
      <c r="O673" s="306"/>
      <c r="P673" s="306"/>
      <c r="Q673" s="306"/>
    </row>
    <row r="674" spans="9:17" ht="17.100000000000001" customHeight="1">
      <c r="I674" s="248"/>
      <c r="L674" s="306"/>
      <c r="M674" s="306"/>
      <c r="N674" s="306"/>
      <c r="O674" s="306"/>
      <c r="P674" s="306"/>
      <c r="Q674" s="306"/>
    </row>
    <row r="675" spans="9:17" ht="17.100000000000001" customHeight="1">
      <c r="I675" s="248"/>
      <c r="L675" s="306"/>
      <c r="M675" s="306"/>
      <c r="N675" s="306"/>
      <c r="O675" s="306"/>
      <c r="P675" s="306"/>
      <c r="Q675" s="306"/>
    </row>
    <row r="676" spans="9:17" ht="17.100000000000001" customHeight="1">
      <c r="I676" s="248"/>
      <c r="L676" s="306"/>
      <c r="M676" s="306"/>
      <c r="N676" s="306"/>
      <c r="O676" s="306"/>
      <c r="P676" s="306"/>
      <c r="Q676" s="306"/>
    </row>
    <row r="677" spans="9:17" ht="17.100000000000001" customHeight="1">
      <c r="I677" s="248"/>
      <c r="L677" s="306"/>
      <c r="M677" s="306"/>
      <c r="N677" s="306"/>
      <c r="O677" s="306"/>
      <c r="P677" s="306"/>
      <c r="Q677" s="306"/>
    </row>
    <row r="678" spans="9:17" ht="17.100000000000001" customHeight="1">
      <c r="I678" s="248"/>
      <c r="L678" s="306"/>
      <c r="M678" s="306"/>
      <c r="N678" s="306"/>
      <c r="O678" s="306"/>
      <c r="P678" s="306"/>
      <c r="Q678" s="306"/>
    </row>
    <row r="679" spans="9:17" ht="17.100000000000001" customHeight="1">
      <c r="I679" s="248"/>
      <c r="L679" s="306"/>
      <c r="M679" s="306"/>
      <c r="N679" s="306"/>
      <c r="O679" s="306"/>
      <c r="P679" s="306"/>
      <c r="Q679" s="306"/>
    </row>
    <row r="680" spans="9:17" ht="17.100000000000001" customHeight="1">
      <c r="I680" s="248"/>
      <c r="L680" s="306"/>
      <c r="M680" s="306"/>
      <c r="N680" s="306"/>
      <c r="O680" s="306"/>
      <c r="P680" s="306"/>
      <c r="Q680" s="306"/>
    </row>
    <row r="681" spans="9:17" ht="17.100000000000001" customHeight="1">
      <c r="I681" s="248"/>
      <c r="L681" s="306"/>
      <c r="M681" s="306"/>
      <c r="N681" s="306"/>
      <c r="O681" s="306"/>
      <c r="P681" s="306"/>
      <c r="Q681" s="306"/>
    </row>
    <row r="682" spans="9:17" ht="17.100000000000001" customHeight="1">
      <c r="I682" s="248"/>
      <c r="L682" s="306"/>
      <c r="M682" s="306"/>
      <c r="N682" s="306"/>
      <c r="O682" s="306"/>
      <c r="P682" s="306"/>
      <c r="Q682" s="306"/>
    </row>
    <row r="683" spans="9:17" ht="17.100000000000001" customHeight="1">
      <c r="I683" s="248"/>
      <c r="L683" s="306"/>
      <c r="M683" s="306"/>
      <c r="N683" s="306"/>
      <c r="O683" s="306"/>
      <c r="P683" s="306"/>
      <c r="Q683" s="306"/>
    </row>
    <row r="684" spans="9:17" ht="17.100000000000001" customHeight="1">
      <c r="I684" s="248"/>
      <c r="L684" s="306"/>
      <c r="M684" s="306"/>
      <c r="N684" s="306"/>
      <c r="O684" s="306"/>
      <c r="P684" s="306"/>
      <c r="Q684" s="306"/>
    </row>
    <row r="685" spans="9:17" ht="17.100000000000001" customHeight="1">
      <c r="I685" s="248"/>
      <c r="L685" s="306"/>
      <c r="M685" s="306"/>
      <c r="N685" s="306"/>
      <c r="O685" s="306"/>
      <c r="P685" s="306"/>
      <c r="Q685" s="306"/>
    </row>
    <row r="686" spans="9:17" ht="17.100000000000001" customHeight="1">
      <c r="I686" s="248"/>
      <c r="L686" s="306"/>
      <c r="M686" s="306"/>
      <c r="N686" s="306"/>
      <c r="O686" s="306"/>
      <c r="P686" s="306"/>
      <c r="Q686" s="306"/>
    </row>
    <row r="687" spans="9:17" ht="17.100000000000001" customHeight="1">
      <c r="I687" s="248"/>
      <c r="L687" s="306"/>
      <c r="M687" s="306"/>
      <c r="N687" s="306"/>
      <c r="O687" s="306"/>
      <c r="P687" s="306"/>
      <c r="Q687" s="306"/>
    </row>
    <row r="688" spans="9:17" ht="17.100000000000001" customHeight="1">
      <c r="I688" s="248"/>
      <c r="L688" s="306"/>
      <c r="M688" s="306"/>
      <c r="N688" s="306"/>
      <c r="O688" s="306"/>
      <c r="P688" s="306"/>
      <c r="Q688" s="306"/>
    </row>
    <row r="689" spans="9:17" ht="17.100000000000001" customHeight="1">
      <c r="I689" s="248"/>
      <c r="L689" s="306"/>
      <c r="M689" s="306"/>
      <c r="N689" s="306"/>
      <c r="O689" s="306"/>
      <c r="P689" s="306"/>
      <c r="Q689" s="306"/>
    </row>
    <row r="690" spans="9:17" ht="17.100000000000001" customHeight="1">
      <c r="I690" s="248"/>
      <c r="L690" s="306"/>
      <c r="M690" s="306"/>
      <c r="N690" s="306"/>
      <c r="O690" s="306"/>
      <c r="P690" s="306"/>
      <c r="Q690" s="306"/>
    </row>
    <row r="691" spans="9:17" ht="17.100000000000001" customHeight="1">
      <c r="I691" s="248"/>
      <c r="L691" s="306"/>
      <c r="M691" s="306"/>
      <c r="N691" s="306"/>
      <c r="O691" s="306"/>
      <c r="P691" s="306"/>
      <c r="Q691" s="306"/>
    </row>
    <row r="692" spans="9:17" ht="17.100000000000001" customHeight="1">
      <c r="I692" s="248"/>
      <c r="L692" s="306"/>
      <c r="M692" s="306"/>
      <c r="N692" s="306"/>
      <c r="O692" s="306"/>
      <c r="P692" s="306"/>
      <c r="Q692" s="306"/>
    </row>
    <row r="693" spans="9:17" ht="17.100000000000001" customHeight="1">
      <c r="I693" s="248"/>
      <c r="L693" s="306"/>
      <c r="M693" s="306"/>
      <c r="N693" s="306"/>
      <c r="O693" s="306"/>
      <c r="P693" s="306"/>
      <c r="Q693" s="306"/>
    </row>
    <row r="694" spans="9:17" ht="17.100000000000001" customHeight="1">
      <c r="I694" s="248"/>
      <c r="L694" s="306"/>
      <c r="M694" s="306"/>
      <c r="N694" s="306"/>
      <c r="O694" s="306"/>
      <c r="P694" s="306"/>
      <c r="Q694" s="306"/>
    </row>
    <row r="695" spans="9:17" ht="17.100000000000001" customHeight="1">
      <c r="I695" s="248"/>
      <c r="L695" s="306"/>
      <c r="M695" s="306"/>
      <c r="N695" s="306"/>
      <c r="O695" s="306"/>
      <c r="P695" s="306"/>
      <c r="Q695" s="306"/>
    </row>
    <row r="696" spans="9:17" ht="17.100000000000001" customHeight="1">
      <c r="I696" s="248"/>
      <c r="L696" s="306"/>
      <c r="M696" s="306"/>
      <c r="N696" s="306"/>
      <c r="O696" s="306"/>
      <c r="P696" s="306"/>
      <c r="Q696" s="306"/>
    </row>
    <row r="697" spans="9:17" ht="17.100000000000001" customHeight="1">
      <c r="I697" s="248"/>
      <c r="L697" s="306"/>
      <c r="M697" s="306"/>
      <c r="N697" s="306"/>
      <c r="O697" s="306"/>
      <c r="P697" s="306"/>
      <c r="Q697" s="306"/>
    </row>
    <row r="698" spans="9:17" ht="17.100000000000001" customHeight="1">
      <c r="I698" s="248"/>
      <c r="L698" s="306"/>
      <c r="M698" s="306"/>
      <c r="N698" s="306"/>
      <c r="O698" s="306"/>
      <c r="P698" s="306"/>
      <c r="Q698" s="306"/>
    </row>
    <row r="699" spans="9:17" ht="17.100000000000001" customHeight="1">
      <c r="I699" s="248"/>
      <c r="L699" s="306"/>
      <c r="M699" s="306"/>
      <c r="N699" s="306"/>
      <c r="O699" s="306"/>
      <c r="P699" s="306"/>
      <c r="Q699" s="306"/>
    </row>
    <row r="700" spans="9:17" ht="17.100000000000001" customHeight="1">
      <c r="I700" s="248"/>
      <c r="L700" s="306"/>
      <c r="M700" s="306"/>
      <c r="N700" s="306"/>
      <c r="O700" s="306"/>
      <c r="P700" s="306"/>
      <c r="Q700" s="306"/>
    </row>
    <row r="701" spans="9:17" ht="17.100000000000001" customHeight="1">
      <c r="I701" s="248"/>
      <c r="L701" s="306"/>
      <c r="M701" s="306"/>
      <c r="N701" s="306"/>
      <c r="O701" s="306"/>
      <c r="P701" s="306"/>
      <c r="Q701" s="306"/>
    </row>
    <row r="702" spans="9:17" ht="17.100000000000001" customHeight="1">
      <c r="I702" s="248"/>
      <c r="L702" s="306"/>
      <c r="M702" s="306"/>
      <c r="N702" s="306"/>
      <c r="O702" s="306"/>
      <c r="P702" s="306"/>
      <c r="Q702" s="306"/>
    </row>
    <row r="703" spans="9:17" ht="17.100000000000001" customHeight="1">
      <c r="I703" s="248"/>
      <c r="L703" s="306"/>
      <c r="M703" s="306"/>
      <c r="N703" s="306"/>
      <c r="O703" s="306"/>
      <c r="P703" s="306"/>
      <c r="Q703" s="306"/>
    </row>
    <row r="704" spans="9:17" ht="17.100000000000001" customHeight="1">
      <c r="I704" s="248"/>
      <c r="L704" s="306"/>
      <c r="M704" s="306"/>
      <c r="N704" s="306"/>
      <c r="O704" s="306"/>
      <c r="P704" s="306"/>
      <c r="Q704" s="306"/>
    </row>
    <row r="705" spans="9:17" ht="17.100000000000001" customHeight="1">
      <c r="I705" s="248"/>
      <c r="L705" s="306"/>
      <c r="M705" s="306"/>
      <c r="N705" s="306"/>
      <c r="O705" s="306"/>
      <c r="P705" s="306"/>
      <c r="Q705" s="306"/>
    </row>
    <row r="706" spans="9:17" ht="17.100000000000001" customHeight="1">
      <c r="I706" s="248"/>
      <c r="L706" s="306"/>
      <c r="M706" s="306"/>
      <c r="N706" s="306"/>
      <c r="O706" s="306"/>
      <c r="P706" s="306"/>
      <c r="Q706" s="306"/>
    </row>
    <row r="707" spans="9:17" ht="17.100000000000001" customHeight="1">
      <c r="I707" s="248"/>
      <c r="L707" s="306"/>
      <c r="M707" s="306"/>
      <c r="N707" s="306"/>
      <c r="O707" s="306"/>
      <c r="P707" s="306"/>
      <c r="Q707" s="306"/>
    </row>
    <row r="708" spans="9:17" ht="17.100000000000001" customHeight="1">
      <c r="I708" s="248"/>
      <c r="L708" s="306"/>
      <c r="M708" s="306"/>
      <c r="N708" s="306"/>
      <c r="O708" s="306"/>
      <c r="P708" s="306"/>
      <c r="Q708" s="306"/>
    </row>
    <row r="709" spans="9:17" ht="17.100000000000001" customHeight="1">
      <c r="I709" s="248"/>
      <c r="L709" s="306"/>
      <c r="M709" s="306"/>
      <c r="N709" s="306"/>
      <c r="O709" s="306"/>
      <c r="P709" s="306"/>
      <c r="Q709" s="306"/>
    </row>
    <row r="710" spans="9:17" ht="17.100000000000001" customHeight="1">
      <c r="I710" s="248"/>
      <c r="L710" s="306"/>
      <c r="M710" s="306"/>
      <c r="N710" s="306"/>
      <c r="O710" s="306"/>
      <c r="P710" s="306"/>
      <c r="Q710" s="306"/>
    </row>
    <row r="711" spans="9:17" ht="17.100000000000001" customHeight="1">
      <c r="I711" s="248"/>
      <c r="L711" s="306"/>
      <c r="M711" s="306"/>
      <c r="N711" s="306"/>
      <c r="O711" s="306"/>
      <c r="P711" s="306"/>
      <c r="Q711" s="306"/>
    </row>
    <row r="712" spans="9:17" ht="17.100000000000001" customHeight="1">
      <c r="I712" s="248"/>
      <c r="L712" s="306"/>
      <c r="M712" s="306"/>
      <c r="N712" s="306"/>
      <c r="O712" s="306"/>
      <c r="P712" s="306"/>
      <c r="Q712" s="306"/>
    </row>
    <row r="713" spans="9:17" ht="17.100000000000001" customHeight="1">
      <c r="I713" s="248"/>
      <c r="L713" s="306"/>
      <c r="M713" s="306"/>
      <c r="N713" s="306"/>
      <c r="O713" s="306"/>
      <c r="P713" s="306"/>
      <c r="Q713" s="306"/>
    </row>
    <row r="714" spans="9:17" ht="17.100000000000001" customHeight="1">
      <c r="I714" s="248"/>
      <c r="L714" s="306"/>
      <c r="M714" s="306"/>
      <c r="N714" s="306"/>
      <c r="O714" s="306"/>
      <c r="P714" s="306"/>
      <c r="Q714" s="306"/>
    </row>
    <row r="715" spans="9:17" ht="17.100000000000001" customHeight="1">
      <c r="I715" s="248"/>
      <c r="L715" s="306"/>
      <c r="M715" s="306"/>
      <c r="N715" s="306"/>
      <c r="O715" s="306"/>
      <c r="P715" s="306"/>
      <c r="Q715" s="306"/>
    </row>
    <row r="716" spans="9:17" ht="17.100000000000001" customHeight="1">
      <c r="I716" s="248"/>
      <c r="L716" s="306"/>
      <c r="M716" s="306"/>
      <c r="N716" s="306"/>
      <c r="O716" s="306"/>
      <c r="P716" s="306"/>
      <c r="Q716" s="306"/>
    </row>
    <row r="717" spans="9:17" ht="17.100000000000001" customHeight="1">
      <c r="I717" s="248"/>
      <c r="L717" s="306"/>
      <c r="M717" s="306"/>
      <c r="N717" s="306"/>
      <c r="O717" s="306"/>
      <c r="P717" s="306"/>
      <c r="Q717" s="306"/>
    </row>
    <row r="718" spans="9:17" ht="17.100000000000001" customHeight="1">
      <c r="I718" s="248"/>
      <c r="L718" s="306"/>
      <c r="M718" s="306"/>
      <c r="N718" s="306"/>
      <c r="O718" s="306"/>
      <c r="P718" s="306"/>
      <c r="Q718" s="306"/>
    </row>
    <row r="719" spans="9:17" ht="17.100000000000001" customHeight="1">
      <c r="I719" s="248"/>
      <c r="L719" s="306"/>
      <c r="M719" s="306"/>
      <c r="N719" s="306"/>
      <c r="O719" s="306"/>
      <c r="P719" s="306"/>
      <c r="Q719" s="306"/>
    </row>
    <row r="720" spans="9:17" ht="17.100000000000001" customHeight="1">
      <c r="I720" s="248"/>
      <c r="L720" s="306"/>
      <c r="M720" s="306"/>
      <c r="N720" s="306"/>
      <c r="O720" s="306"/>
      <c r="P720" s="306"/>
      <c r="Q720" s="306"/>
    </row>
    <row r="721" spans="9:17" ht="17.100000000000001" customHeight="1">
      <c r="I721" s="248"/>
      <c r="L721" s="306"/>
      <c r="M721" s="306"/>
      <c r="N721" s="306"/>
      <c r="O721" s="306"/>
      <c r="P721" s="306"/>
      <c r="Q721" s="306"/>
    </row>
    <row r="722" spans="9:17" ht="17.100000000000001" customHeight="1">
      <c r="I722" s="248"/>
      <c r="L722" s="306"/>
      <c r="M722" s="306"/>
      <c r="N722" s="306"/>
      <c r="O722" s="306"/>
      <c r="P722" s="306"/>
      <c r="Q722" s="306"/>
    </row>
    <row r="723" spans="9:17" ht="17.100000000000001" customHeight="1">
      <c r="I723" s="248"/>
      <c r="L723" s="306"/>
      <c r="M723" s="306"/>
      <c r="N723" s="306"/>
      <c r="O723" s="306"/>
      <c r="P723" s="306"/>
      <c r="Q723" s="306"/>
    </row>
    <row r="724" spans="9:17" ht="17.100000000000001" customHeight="1">
      <c r="I724" s="248"/>
      <c r="L724" s="306"/>
      <c r="M724" s="306"/>
      <c r="N724" s="306"/>
      <c r="O724" s="306"/>
      <c r="P724" s="306"/>
      <c r="Q724" s="306"/>
    </row>
    <row r="725" spans="9:17" ht="17.100000000000001" customHeight="1">
      <c r="I725" s="248"/>
      <c r="L725" s="306"/>
      <c r="M725" s="306"/>
      <c r="N725" s="306"/>
      <c r="O725" s="306"/>
      <c r="P725" s="306"/>
      <c r="Q725" s="306"/>
    </row>
    <row r="726" spans="9:17" ht="17.100000000000001" customHeight="1">
      <c r="I726" s="248"/>
      <c r="L726" s="306"/>
      <c r="M726" s="306"/>
      <c r="N726" s="306"/>
      <c r="O726" s="306"/>
      <c r="P726" s="306"/>
      <c r="Q726" s="306"/>
    </row>
    <row r="727" spans="9:17" ht="17.100000000000001" customHeight="1">
      <c r="I727" s="248"/>
      <c r="L727" s="306"/>
      <c r="M727" s="306"/>
      <c r="N727" s="306"/>
      <c r="O727" s="306"/>
      <c r="P727" s="306"/>
      <c r="Q727" s="306"/>
    </row>
    <row r="728" spans="9:17" ht="17.100000000000001" customHeight="1">
      <c r="I728" s="248"/>
      <c r="L728" s="306"/>
      <c r="M728" s="306"/>
      <c r="N728" s="306"/>
      <c r="O728" s="306"/>
      <c r="P728" s="306"/>
      <c r="Q728" s="306"/>
    </row>
    <row r="729" spans="9:17" ht="17.100000000000001" customHeight="1">
      <c r="I729" s="248"/>
      <c r="L729" s="306"/>
      <c r="M729" s="306"/>
      <c r="N729" s="306"/>
      <c r="O729" s="306"/>
      <c r="P729" s="306"/>
      <c r="Q729" s="306"/>
    </row>
    <row r="730" spans="9:17" ht="17.100000000000001" customHeight="1">
      <c r="I730" s="248"/>
      <c r="L730" s="306"/>
      <c r="M730" s="306"/>
      <c r="N730" s="306"/>
      <c r="O730" s="306"/>
      <c r="P730" s="306"/>
      <c r="Q730" s="306"/>
    </row>
    <row r="731" spans="9:17" ht="17.100000000000001" customHeight="1">
      <c r="I731" s="248"/>
      <c r="L731" s="306"/>
      <c r="M731" s="306"/>
      <c r="N731" s="306"/>
      <c r="O731" s="306"/>
      <c r="P731" s="306"/>
      <c r="Q731" s="306"/>
    </row>
    <row r="732" spans="9:17" ht="17.100000000000001" customHeight="1">
      <c r="I732" s="248"/>
      <c r="L732" s="306"/>
      <c r="M732" s="306"/>
      <c r="N732" s="306"/>
      <c r="O732" s="306"/>
      <c r="P732" s="306"/>
      <c r="Q732" s="306"/>
    </row>
    <row r="733" spans="9:17" ht="17.100000000000001" customHeight="1">
      <c r="I733" s="248"/>
      <c r="L733" s="306"/>
      <c r="M733" s="306"/>
      <c r="N733" s="306"/>
      <c r="O733" s="306"/>
      <c r="P733" s="306"/>
      <c r="Q733" s="306"/>
    </row>
  </sheetData>
  <mergeCells count="23">
    <mergeCell ref="R5:R6"/>
    <mergeCell ref="F15:G15"/>
    <mergeCell ref="F11:G11"/>
    <mergeCell ref="F12:G12"/>
    <mergeCell ref="K5:K6"/>
    <mergeCell ref="J5:J6"/>
    <mergeCell ref="N5:N6"/>
    <mergeCell ref="O5:O6"/>
    <mergeCell ref="P5:P6"/>
    <mergeCell ref="Q5:Q6"/>
    <mergeCell ref="F3:H3"/>
    <mergeCell ref="F9:G9"/>
    <mergeCell ref="B14:B15"/>
    <mergeCell ref="M5:M6"/>
    <mergeCell ref="F21:G21"/>
    <mergeCell ref="F16:G16"/>
    <mergeCell ref="F13:G13"/>
    <mergeCell ref="F14:G14"/>
    <mergeCell ref="F10:G10"/>
    <mergeCell ref="F5:G5"/>
    <mergeCell ref="F6:G6"/>
    <mergeCell ref="F7:G7"/>
    <mergeCell ref="F8:G8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9" r:id="rId4" name="Button 35">
              <controlPr defaultSize="0" print="0" autoFill="0" autoPict="0" macro="[0]!upLoad">
                <anchor moveWithCells="1" sizeWithCells="1">
                  <from>
                    <xdr:col>7</xdr:col>
                    <xdr:colOff>922020</xdr:colOff>
                    <xdr:row>0</xdr:row>
                    <xdr:rowOff>0</xdr:rowOff>
                  </from>
                  <to>
                    <xdr:col>8</xdr:col>
                    <xdr:colOff>762000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Drop Down 36">
              <controlPr defaultSize="0" autoLine="0" autoPict="0">
                <anchor moveWithCells="1">
                  <from>
                    <xdr:col>2</xdr:col>
                    <xdr:colOff>7620</xdr:colOff>
                    <xdr:row>13</xdr:row>
                    <xdr:rowOff>0</xdr:rowOff>
                  </from>
                  <to>
                    <xdr:col>2</xdr:col>
                    <xdr:colOff>693420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Drop Down 37">
              <controlPr defaultSize="0" autoLine="0" autoPict="0">
                <anchor moveWithCells="1">
                  <from>
                    <xdr:col>2</xdr:col>
                    <xdr:colOff>7620</xdr:colOff>
                    <xdr:row>14</xdr:row>
                    <xdr:rowOff>0</xdr:rowOff>
                  </from>
                  <to>
                    <xdr:col>2</xdr:col>
                    <xdr:colOff>693420</xdr:colOff>
                    <xdr:row>14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7" name="Drop Down 38">
              <controlPr defaultSize="0" autoLine="0" autoPict="0">
                <anchor moveWithCells="1">
                  <from>
                    <xdr:col>2</xdr:col>
                    <xdr:colOff>7620</xdr:colOff>
                    <xdr:row>15</xdr:row>
                    <xdr:rowOff>0</xdr:rowOff>
                  </from>
                  <to>
                    <xdr:col>2</xdr:col>
                    <xdr:colOff>693420</xdr:colOff>
                    <xdr:row>15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8" name="Drop Down 39">
              <controlPr defaultSize="0" autoLine="0" autoPict="0">
                <anchor moveWithCells="1">
                  <from>
                    <xdr:col>2</xdr:col>
                    <xdr:colOff>7620</xdr:colOff>
                    <xdr:row>19</xdr:row>
                    <xdr:rowOff>7620</xdr:rowOff>
                  </from>
                  <to>
                    <xdr:col>2</xdr:col>
                    <xdr:colOff>693420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9" name="Drop Down 40">
              <controlPr defaultSize="0" autoLine="0" autoPict="0">
                <anchor moveWithCells="1">
                  <from>
                    <xdr:col>2</xdr:col>
                    <xdr:colOff>7620</xdr:colOff>
                    <xdr:row>21</xdr:row>
                    <xdr:rowOff>0</xdr:rowOff>
                  </from>
                  <to>
                    <xdr:col>2</xdr:col>
                    <xdr:colOff>693420</xdr:colOff>
                    <xdr:row>21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0" name="Drop Down 41">
              <controlPr defaultSize="0" autoLine="0" autoPict="0">
                <anchor moveWithCells="1">
                  <from>
                    <xdr:col>2</xdr:col>
                    <xdr:colOff>7620</xdr:colOff>
                    <xdr:row>12</xdr:row>
                    <xdr:rowOff>7620</xdr:rowOff>
                  </from>
                  <to>
                    <xdr:col>2</xdr:col>
                    <xdr:colOff>693420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1" name="Check Box 44">
              <controlPr defaultSize="0" print="0" autoFill="0" autoLine="0" autoPict="0">
                <anchor moveWithCells="1">
                  <from>
                    <xdr:col>7</xdr:col>
                    <xdr:colOff>60960</xdr:colOff>
                    <xdr:row>4</xdr:row>
                    <xdr:rowOff>0</xdr:rowOff>
                  </from>
                  <to>
                    <xdr:col>7</xdr:col>
                    <xdr:colOff>373380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2" name="Check Box 45">
              <controlPr defaultSize="0" autoFill="0" autoLine="0" autoPict="0">
                <anchor moveWithCells="1">
                  <from>
                    <xdr:col>7</xdr:col>
                    <xdr:colOff>60960</xdr:colOff>
                    <xdr:row>4</xdr:row>
                    <xdr:rowOff>198120</xdr:rowOff>
                  </from>
                  <to>
                    <xdr:col>7</xdr:col>
                    <xdr:colOff>381000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3" name="Check Box 46">
              <controlPr defaultSize="0" autoFill="0" autoLine="0" autoPict="0">
                <anchor moveWithCells="1">
                  <from>
                    <xdr:col>7</xdr:col>
                    <xdr:colOff>60960</xdr:colOff>
                    <xdr:row>5</xdr:row>
                    <xdr:rowOff>198120</xdr:rowOff>
                  </from>
                  <to>
                    <xdr:col>7</xdr:col>
                    <xdr:colOff>373380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4" name="Check Box 47">
              <controlPr defaultSize="0" autoFill="0" autoLine="0" autoPict="0">
                <anchor moveWithCells="1">
                  <from>
                    <xdr:col>7</xdr:col>
                    <xdr:colOff>60960</xdr:colOff>
                    <xdr:row>7</xdr:row>
                    <xdr:rowOff>0</xdr:rowOff>
                  </from>
                  <to>
                    <xdr:col>7</xdr:col>
                    <xdr:colOff>381000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5" name="Check Box 48">
              <controlPr defaultSize="0" autoFill="0" autoLine="0" autoPict="0">
                <anchor moveWithCells="1">
                  <from>
                    <xdr:col>7</xdr:col>
                    <xdr:colOff>60960</xdr:colOff>
                    <xdr:row>8</xdr:row>
                    <xdr:rowOff>190500</xdr:rowOff>
                  </from>
                  <to>
                    <xdr:col>7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6" name="Check Box 49">
              <controlPr defaultSize="0" autoFill="0" autoLine="0" autoPict="0">
                <anchor moveWithCells="1">
                  <from>
                    <xdr:col>7</xdr:col>
                    <xdr:colOff>60960</xdr:colOff>
                    <xdr:row>9</xdr:row>
                    <xdr:rowOff>198120</xdr:rowOff>
                  </from>
                  <to>
                    <xdr:col>7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7" name="Check Box 50">
              <controlPr defaultSize="0" autoFill="0" autoLine="0" autoPict="0">
                <anchor moveWithCells="1">
                  <from>
                    <xdr:col>7</xdr:col>
                    <xdr:colOff>60960</xdr:colOff>
                    <xdr:row>10</xdr:row>
                    <xdr:rowOff>198120</xdr:rowOff>
                  </from>
                  <to>
                    <xdr:col>7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8" name="Check Box 51">
              <controlPr defaultSize="0" autoFill="0" autoLine="0" autoPict="0">
                <anchor moveWithCells="1">
                  <from>
                    <xdr:col>7</xdr:col>
                    <xdr:colOff>60960</xdr:colOff>
                    <xdr:row>11</xdr:row>
                    <xdr:rowOff>198120</xdr:rowOff>
                  </from>
                  <to>
                    <xdr:col>7</xdr:col>
                    <xdr:colOff>396240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9" name="Check Box 52">
              <controlPr defaultSize="0" autoFill="0" autoLine="0" autoPict="0">
                <anchor moveWithCells="1">
                  <from>
                    <xdr:col>7</xdr:col>
                    <xdr:colOff>60960</xdr:colOff>
                    <xdr:row>12</xdr:row>
                    <xdr:rowOff>198120</xdr:rowOff>
                  </from>
                  <to>
                    <xdr:col>7</xdr:col>
                    <xdr:colOff>403860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0" name="Check Box 53">
              <controlPr defaultSize="0" autoFill="0" autoLine="0" autoPict="0">
                <anchor moveWithCells="1">
                  <from>
                    <xdr:col>7</xdr:col>
                    <xdr:colOff>60960</xdr:colOff>
                    <xdr:row>14</xdr:row>
                    <xdr:rowOff>0</xdr:rowOff>
                  </from>
                  <to>
                    <xdr:col>7</xdr:col>
                    <xdr:colOff>381000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1" name="Check Box 54">
              <controlPr defaultSize="0" autoFill="0" autoLine="0" autoPict="0">
                <anchor moveWithCells="1">
                  <from>
                    <xdr:col>7</xdr:col>
                    <xdr:colOff>60960</xdr:colOff>
                    <xdr:row>14</xdr:row>
                    <xdr:rowOff>198120</xdr:rowOff>
                  </from>
                  <to>
                    <xdr:col>7</xdr:col>
                    <xdr:colOff>373380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2" name="Check Box 55">
              <controlPr defaultSize="0" autoFill="0" autoLine="0" autoPict="0">
                <anchor moveWithCells="1">
                  <from>
                    <xdr:col>7</xdr:col>
                    <xdr:colOff>60960</xdr:colOff>
                    <xdr:row>8</xdr:row>
                    <xdr:rowOff>0</xdr:rowOff>
                  </from>
                  <to>
                    <xdr:col>7</xdr:col>
                    <xdr:colOff>381000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3" name="Button 75">
              <controlPr defaultSize="0" print="0" autoFill="0" autoPict="0" macro="[0]!OpenXLL">
                <anchor moveWithCells="1" sizeWithCells="1">
                  <from>
                    <xdr:col>5</xdr:col>
                    <xdr:colOff>0</xdr:colOff>
                    <xdr:row>16</xdr:row>
                    <xdr:rowOff>114300</xdr:rowOff>
                  </from>
                  <to>
                    <xdr:col>8</xdr:col>
                    <xdr:colOff>7620</xdr:colOff>
                    <xdr:row>17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Button 84">
              <controlPr defaultSize="0" print="0" autoFill="0" autoPict="0" macro="[0]!CurveFetch_Click">
                <anchor moveWithCells="1" sizeWithCells="1">
                  <from>
                    <xdr:col>5</xdr:col>
                    <xdr:colOff>7620</xdr:colOff>
                    <xdr:row>18</xdr:row>
                    <xdr:rowOff>7620</xdr:rowOff>
                  </from>
                  <to>
                    <xdr:col>5</xdr:col>
                    <xdr:colOff>937260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5" name="Drop Down 88">
              <controlPr defaultSize="0" autoLine="0" autoPict="0">
                <anchor moveWithCells="1">
                  <from>
                    <xdr:col>5</xdr:col>
                    <xdr:colOff>937260</xdr:colOff>
                    <xdr:row>18</xdr:row>
                    <xdr:rowOff>0</xdr:rowOff>
                  </from>
                  <to>
                    <xdr:col>7</xdr:col>
                    <xdr:colOff>998220</xdr:colOff>
                    <xdr:row>18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6" name="Option Button 89">
              <controlPr defaultSize="0" autoFill="0" autoLine="0" autoPict="0">
                <anchor moveWithCells="1">
                  <from>
                    <xdr:col>1</xdr:col>
                    <xdr:colOff>7620</xdr:colOff>
                    <xdr:row>15</xdr:row>
                    <xdr:rowOff>198120</xdr:rowOff>
                  </from>
                  <to>
                    <xdr:col>1</xdr:col>
                    <xdr:colOff>868680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7" name="Option Button 90">
              <controlPr defaultSize="0" autoFill="0" autoLine="0" autoPict="0">
                <anchor moveWithCells="1">
                  <from>
                    <xdr:col>1</xdr:col>
                    <xdr:colOff>1036320</xdr:colOff>
                    <xdr:row>15</xdr:row>
                    <xdr:rowOff>198120</xdr:rowOff>
                  </from>
                  <to>
                    <xdr:col>3</xdr:col>
                    <xdr:colOff>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8" name="Drop Down 93">
              <controlPr defaultSize="0" autoLine="0" autoPict="0">
                <anchor moveWithCells="1">
                  <from>
                    <xdr:col>2</xdr:col>
                    <xdr:colOff>7620</xdr:colOff>
                    <xdr:row>17</xdr:row>
                    <xdr:rowOff>0</xdr:rowOff>
                  </from>
                  <to>
                    <xdr:col>2</xdr:col>
                    <xdr:colOff>693420</xdr:colOff>
                    <xdr:row>17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29" name="Check Box 95">
              <controlPr defaultSize="0" autoFill="0" autoLine="0" autoPict="0">
                <anchor moveWithCells="1">
                  <from>
                    <xdr:col>2</xdr:col>
                    <xdr:colOff>167640</xdr:colOff>
                    <xdr:row>17</xdr:row>
                    <xdr:rowOff>198120</xdr:rowOff>
                  </from>
                  <to>
                    <xdr:col>2</xdr:col>
                    <xdr:colOff>525780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467"/>
  <sheetViews>
    <sheetView workbookViewId="0">
      <selection activeCell="H9" sqref="H9"/>
    </sheetView>
  </sheetViews>
  <sheetFormatPr defaultColWidth="9.109375" defaultRowHeight="10.199999999999999"/>
  <cols>
    <col min="1" max="6" width="9.109375" style="1"/>
    <col min="7" max="7" width="5.33203125" style="1" customWidth="1"/>
    <col min="8" max="16384" width="9.109375" style="1"/>
  </cols>
  <sheetData>
    <row r="1" spans="1:17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0"/>
      <c r="B3" s="3" t="s">
        <v>256</v>
      </c>
      <c r="C3" s="2" t="s">
        <v>301</v>
      </c>
      <c r="D3" s="2"/>
      <c r="E3" s="2"/>
      <c r="F3" s="120"/>
      <c r="H3" s="120"/>
      <c r="K3" s="120"/>
      <c r="L3" s="72"/>
      <c r="O3" s="1" t="s">
        <v>302</v>
      </c>
    </row>
    <row r="4" spans="1:17">
      <c r="A4" s="10"/>
      <c r="B4" s="3"/>
      <c r="C4" s="2" t="s">
        <v>307</v>
      </c>
      <c r="D4" s="2" t="s">
        <v>303</v>
      </c>
      <c r="E4" s="2" t="s">
        <v>304</v>
      </c>
      <c r="F4" s="330" t="s">
        <v>308</v>
      </c>
      <c r="H4" s="120"/>
      <c r="K4" s="120"/>
      <c r="L4" s="72"/>
      <c r="M4" s="1" t="s">
        <v>306</v>
      </c>
      <c r="N4" s="1" t="s">
        <v>303</v>
      </c>
      <c r="O4" s="1" t="s">
        <v>304</v>
      </c>
      <c r="P4" s="1" t="s">
        <v>305</v>
      </c>
      <c r="Q4" s="1" t="s">
        <v>300</v>
      </c>
    </row>
    <row r="5" spans="1:17">
      <c r="A5" s="10"/>
      <c r="B5" s="324">
        <f ca="1">Data!A8</f>
        <v>36861</v>
      </c>
      <c r="C5" s="325">
        <f t="shared" ref="C5:E6" ca="1" si="0">H5</f>
        <v>20</v>
      </c>
      <c r="D5" s="325">
        <f t="shared" ca="1" si="0"/>
        <v>5</v>
      </c>
      <c r="E5" s="325">
        <f t="shared" ca="1" si="0"/>
        <v>6</v>
      </c>
      <c r="F5" s="329">
        <f ca="1">B6-B5</f>
        <v>31</v>
      </c>
      <c r="G5" s="326"/>
      <c r="H5" s="120">
        <f ca="1">VLOOKUP($B5, NDayTable, 2)</f>
        <v>20</v>
      </c>
      <c r="I5" s="1">
        <f ca="1">VLOOKUP($B5, NDayTable, 3)</f>
        <v>5</v>
      </c>
      <c r="J5" s="1">
        <f ca="1">VLOOKUP($B5, NDayTable, 4)</f>
        <v>6</v>
      </c>
      <c r="K5" s="120">
        <f ca="1">B5-ValuationDate</f>
        <v>0</v>
      </c>
      <c r="L5" s="72">
        <v>36557</v>
      </c>
      <c r="M5" s="120">
        <v>21</v>
      </c>
      <c r="N5" s="120">
        <v>4</v>
      </c>
      <c r="O5" s="120">
        <v>4</v>
      </c>
      <c r="P5" s="120">
        <v>0</v>
      </c>
      <c r="Q5" s="120">
        <v>29</v>
      </c>
    </row>
    <row r="6" spans="1:17">
      <c r="A6" s="10"/>
      <c r="B6" s="327">
        <f t="shared" ref="B6:B69" ca="1" si="1">EOMONTH(B5,0)+1</f>
        <v>36892</v>
      </c>
      <c r="C6" s="328">
        <f t="shared" ca="1" si="0"/>
        <v>22</v>
      </c>
      <c r="D6" s="328">
        <f t="shared" ca="1" si="0"/>
        <v>4</v>
      </c>
      <c r="E6" s="328">
        <f t="shared" ca="1" si="0"/>
        <v>5</v>
      </c>
      <c r="F6" s="329">
        <f t="shared" ref="F6:F69" ca="1" si="2">B7-B6</f>
        <v>31</v>
      </c>
      <c r="G6" s="326"/>
      <c r="H6" s="120">
        <f t="shared" ref="H6:H69" ca="1" si="3">VLOOKUP($B6, NDayTable, 2)</f>
        <v>22</v>
      </c>
      <c r="I6" s="1">
        <f t="shared" ref="I6:I69" ca="1" si="4">VLOOKUP($B6, NDayTable, 3)</f>
        <v>4</v>
      </c>
      <c r="J6" s="1">
        <f t="shared" ref="J6:J69" ca="1" si="5">VLOOKUP($B6, NDayTable, 4)</f>
        <v>5</v>
      </c>
      <c r="K6" s="120">
        <f t="shared" ref="K6:K69" ca="1" si="6">B6-ValuationDate</f>
        <v>31</v>
      </c>
      <c r="L6" s="72">
        <v>36586</v>
      </c>
      <c r="M6" s="120">
        <v>23</v>
      </c>
      <c r="N6" s="120">
        <v>4</v>
      </c>
      <c r="O6" s="120">
        <v>4</v>
      </c>
      <c r="P6" s="120">
        <v>0</v>
      </c>
      <c r="Q6" s="120">
        <v>31</v>
      </c>
    </row>
    <row r="7" spans="1:17">
      <c r="A7" s="10"/>
      <c r="B7" s="327">
        <f t="shared" ca="1" si="1"/>
        <v>36923</v>
      </c>
      <c r="C7" s="328">
        <f t="shared" ref="C7:C70" ca="1" si="7">H7</f>
        <v>20</v>
      </c>
      <c r="D7" s="328">
        <f t="shared" ref="D7:D70" ca="1" si="8">I7</f>
        <v>4</v>
      </c>
      <c r="E7" s="328">
        <f t="shared" ref="E7:E70" ca="1" si="9">J7</f>
        <v>4</v>
      </c>
      <c r="F7" s="329">
        <f t="shared" ca="1" si="2"/>
        <v>28</v>
      </c>
      <c r="G7" s="326"/>
      <c r="H7" s="120">
        <f t="shared" ca="1" si="3"/>
        <v>20</v>
      </c>
      <c r="I7" s="1">
        <f t="shared" ca="1" si="4"/>
        <v>4</v>
      </c>
      <c r="J7" s="1">
        <f t="shared" ca="1" si="5"/>
        <v>4</v>
      </c>
      <c r="K7" s="120">
        <f t="shared" ca="1" si="6"/>
        <v>62</v>
      </c>
      <c r="L7" s="72">
        <v>36617</v>
      </c>
      <c r="M7" s="120">
        <v>20</v>
      </c>
      <c r="N7" s="120">
        <v>5</v>
      </c>
      <c r="O7" s="120">
        <v>5</v>
      </c>
      <c r="P7" s="120">
        <v>0</v>
      </c>
      <c r="Q7" s="120">
        <v>30</v>
      </c>
    </row>
    <row r="8" spans="1:17">
      <c r="A8" s="10"/>
      <c r="B8" s="327">
        <f t="shared" ca="1" si="1"/>
        <v>36951</v>
      </c>
      <c r="C8" s="328">
        <f t="shared" ca="1" si="7"/>
        <v>22</v>
      </c>
      <c r="D8" s="328">
        <f t="shared" ca="1" si="8"/>
        <v>5</v>
      </c>
      <c r="E8" s="328">
        <f t="shared" ca="1" si="9"/>
        <v>4</v>
      </c>
      <c r="F8" s="329">
        <f t="shared" ca="1" si="2"/>
        <v>31</v>
      </c>
      <c r="G8" s="326"/>
      <c r="H8" s="120">
        <f t="shared" ca="1" si="3"/>
        <v>22</v>
      </c>
      <c r="I8" s="1">
        <f t="shared" ca="1" si="4"/>
        <v>5</v>
      </c>
      <c r="J8" s="1">
        <f t="shared" ca="1" si="5"/>
        <v>4</v>
      </c>
      <c r="K8" s="120">
        <f t="shared" ca="1" si="6"/>
        <v>90</v>
      </c>
      <c r="L8" s="72">
        <v>36647</v>
      </c>
      <c r="M8" s="120">
        <v>22</v>
      </c>
      <c r="N8" s="120">
        <v>4</v>
      </c>
      <c r="O8" s="120">
        <v>5</v>
      </c>
      <c r="P8" s="120">
        <v>1</v>
      </c>
      <c r="Q8" s="120">
        <v>31</v>
      </c>
    </row>
    <row r="9" spans="1:17">
      <c r="A9" s="10"/>
      <c r="B9" s="327">
        <f t="shared" ca="1" si="1"/>
        <v>36982</v>
      </c>
      <c r="C9" s="328">
        <f t="shared" ca="1" si="7"/>
        <v>21</v>
      </c>
      <c r="D9" s="328">
        <f t="shared" ca="1" si="8"/>
        <v>4</v>
      </c>
      <c r="E9" s="328">
        <f t="shared" ca="1" si="9"/>
        <v>5</v>
      </c>
      <c r="F9" s="329">
        <f t="shared" ca="1" si="2"/>
        <v>30</v>
      </c>
      <c r="G9" s="326"/>
      <c r="H9" s="120">
        <f t="shared" ca="1" si="3"/>
        <v>21</v>
      </c>
      <c r="I9" s="1">
        <f t="shared" ca="1" si="4"/>
        <v>4</v>
      </c>
      <c r="J9" s="1">
        <f t="shared" ca="1" si="5"/>
        <v>5</v>
      </c>
      <c r="K9" s="120">
        <f t="shared" ca="1" si="6"/>
        <v>121</v>
      </c>
      <c r="L9" s="72">
        <v>36678</v>
      </c>
      <c r="M9" s="120">
        <v>22</v>
      </c>
      <c r="N9" s="120">
        <v>4</v>
      </c>
      <c r="O9" s="120">
        <v>4</v>
      </c>
      <c r="P9" s="120">
        <v>0</v>
      </c>
      <c r="Q9" s="120">
        <v>30</v>
      </c>
    </row>
    <row r="10" spans="1:17">
      <c r="A10" s="10"/>
      <c r="B10" s="327">
        <f t="shared" ca="1" si="1"/>
        <v>37012</v>
      </c>
      <c r="C10" s="328">
        <f t="shared" ca="1" si="7"/>
        <v>22</v>
      </c>
      <c r="D10" s="328">
        <f t="shared" ca="1" si="8"/>
        <v>4</v>
      </c>
      <c r="E10" s="328">
        <f t="shared" ca="1" si="9"/>
        <v>5</v>
      </c>
      <c r="F10" s="329">
        <f t="shared" ca="1" si="2"/>
        <v>31</v>
      </c>
      <c r="G10" s="326"/>
      <c r="H10" s="120">
        <f t="shared" ca="1" si="3"/>
        <v>22</v>
      </c>
      <c r="I10" s="1">
        <f t="shared" ca="1" si="4"/>
        <v>4</v>
      </c>
      <c r="J10" s="1">
        <f t="shared" ca="1" si="5"/>
        <v>5</v>
      </c>
      <c r="K10" s="120">
        <f t="shared" ca="1" si="6"/>
        <v>151</v>
      </c>
      <c r="L10" s="72">
        <v>36708</v>
      </c>
      <c r="M10" s="120">
        <v>20</v>
      </c>
      <c r="N10" s="120">
        <v>5</v>
      </c>
      <c r="O10" s="120">
        <v>6</v>
      </c>
      <c r="P10" s="120">
        <v>1</v>
      </c>
      <c r="Q10" s="120">
        <v>31</v>
      </c>
    </row>
    <row r="11" spans="1:17">
      <c r="A11" s="10"/>
      <c r="B11" s="327">
        <f t="shared" ca="1" si="1"/>
        <v>37043</v>
      </c>
      <c r="C11" s="328">
        <f t="shared" ca="1" si="7"/>
        <v>21</v>
      </c>
      <c r="D11" s="328">
        <f t="shared" ca="1" si="8"/>
        <v>5</v>
      </c>
      <c r="E11" s="328">
        <f t="shared" ca="1" si="9"/>
        <v>4</v>
      </c>
      <c r="F11" s="329">
        <f t="shared" ca="1" si="2"/>
        <v>30</v>
      </c>
      <c r="G11" s="326"/>
      <c r="H11" s="120">
        <f t="shared" ca="1" si="3"/>
        <v>21</v>
      </c>
      <c r="I11" s="1">
        <f t="shared" ca="1" si="4"/>
        <v>5</v>
      </c>
      <c r="J11" s="1">
        <f t="shared" ca="1" si="5"/>
        <v>4</v>
      </c>
      <c r="K11" s="120">
        <f t="shared" ca="1" si="6"/>
        <v>182</v>
      </c>
      <c r="L11" s="72">
        <v>36739</v>
      </c>
      <c r="M11" s="120">
        <v>23</v>
      </c>
      <c r="N11" s="120">
        <v>4</v>
      </c>
      <c r="O11" s="120">
        <v>4</v>
      </c>
      <c r="P11" s="120">
        <v>0</v>
      </c>
      <c r="Q11" s="120">
        <v>31</v>
      </c>
    </row>
    <row r="12" spans="1:17">
      <c r="A12" s="10"/>
      <c r="B12" s="327">
        <f t="shared" ca="1" si="1"/>
        <v>37073</v>
      </c>
      <c r="C12" s="328">
        <f t="shared" ca="1" si="7"/>
        <v>21</v>
      </c>
      <c r="D12" s="328">
        <f t="shared" ca="1" si="8"/>
        <v>4</v>
      </c>
      <c r="E12" s="328">
        <f t="shared" ca="1" si="9"/>
        <v>6</v>
      </c>
      <c r="F12" s="329">
        <f t="shared" ca="1" si="2"/>
        <v>31</v>
      </c>
      <c r="G12" s="326"/>
      <c r="H12" s="120">
        <f t="shared" ca="1" si="3"/>
        <v>21</v>
      </c>
      <c r="I12" s="1">
        <f t="shared" ca="1" si="4"/>
        <v>4</v>
      </c>
      <c r="J12" s="1">
        <f t="shared" ca="1" si="5"/>
        <v>6</v>
      </c>
      <c r="K12" s="120">
        <f t="shared" ca="1" si="6"/>
        <v>212</v>
      </c>
      <c r="L12" s="72">
        <v>36770</v>
      </c>
      <c r="M12" s="120">
        <v>20</v>
      </c>
      <c r="N12" s="120">
        <v>5</v>
      </c>
      <c r="O12" s="120">
        <v>5</v>
      </c>
      <c r="P12" s="120">
        <v>1</v>
      </c>
      <c r="Q12" s="120">
        <v>30</v>
      </c>
    </row>
    <row r="13" spans="1:17">
      <c r="A13" s="10"/>
      <c r="B13" s="327">
        <f t="shared" ca="1" si="1"/>
        <v>37104</v>
      </c>
      <c r="C13" s="328">
        <f t="shared" ca="1" si="7"/>
        <v>23</v>
      </c>
      <c r="D13" s="328">
        <f t="shared" ca="1" si="8"/>
        <v>4</v>
      </c>
      <c r="E13" s="328">
        <f t="shared" ca="1" si="9"/>
        <v>4</v>
      </c>
      <c r="F13" s="329">
        <f t="shared" ca="1" si="2"/>
        <v>31</v>
      </c>
      <c r="G13" s="326"/>
      <c r="H13" s="120">
        <f t="shared" ca="1" si="3"/>
        <v>23</v>
      </c>
      <c r="I13" s="1">
        <f t="shared" ca="1" si="4"/>
        <v>4</v>
      </c>
      <c r="J13" s="1">
        <f t="shared" ca="1" si="5"/>
        <v>4</v>
      </c>
      <c r="K13" s="120">
        <f t="shared" ca="1" si="6"/>
        <v>243</v>
      </c>
      <c r="L13" s="72">
        <v>36800</v>
      </c>
      <c r="M13" s="120">
        <v>22</v>
      </c>
      <c r="N13" s="120">
        <v>4</v>
      </c>
      <c r="O13" s="120">
        <v>5</v>
      </c>
      <c r="P13" s="120">
        <v>0</v>
      </c>
      <c r="Q13" s="120">
        <v>31</v>
      </c>
    </row>
    <row r="14" spans="1:17">
      <c r="A14" s="10"/>
      <c r="B14" s="327">
        <f t="shared" ca="1" si="1"/>
        <v>37135</v>
      </c>
      <c r="C14" s="328">
        <f t="shared" ca="1" si="7"/>
        <v>19</v>
      </c>
      <c r="D14" s="328">
        <f t="shared" ca="1" si="8"/>
        <v>5</v>
      </c>
      <c r="E14" s="328">
        <f t="shared" ca="1" si="9"/>
        <v>6</v>
      </c>
      <c r="F14" s="329">
        <f t="shared" ca="1" si="2"/>
        <v>30</v>
      </c>
      <c r="G14" s="326"/>
      <c r="H14" s="120">
        <f t="shared" ca="1" si="3"/>
        <v>19</v>
      </c>
      <c r="I14" s="1">
        <f t="shared" ca="1" si="4"/>
        <v>5</v>
      </c>
      <c r="J14" s="1">
        <f t="shared" ca="1" si="5"/>
        <v>6</v>
      </c>
      <c r="K14" s="120">
        <f t="shared" ca="1" si="6"/>
        <v>274</v>
      </c>
      <c r="L14" s="72">
        <v>36831</v>
      </c>
      <c r="M14" s="120">
        <v>21</v>
      </c>
      <c r="N14" s="120">
        <v>4</v>
      </c>
      <c r="O14" s="120">
        <v>5</v>
      </c>
      <c r="P14" s="120">
        <v>1</v>
      </c>
      <c r="Q14" s="120">
        <v>30</v>
      </c>
    </row>
    <row r="15" spans="1:17">
      <c r="A15" s="10"/>
      <c r="B15" s="327">
        <f t="shared" ca="1" si="1"/>
        <v>37165</v>
      </c>
      <c r="C15" s="328">
        <f t="shared" ca="1" si="7"/>
        <v>23</v>
      </c>
      <c r="D15" s="328">
        <f t="shared" ca="1" si="8"/>
        <v>4</v>
      </c>
      <c r="E15" s="328">
        <f t="shared" ca="1" si="9"/>
        <v>4</v>
      </c>
      <c r="F15" s="329">
        <f t="shared" ca="1" si="2"/>
        <v>31</v>
      </c>
      <c r="G15" s="326"/>
      <c r="H15" s="120">
        <f t="shared" ca="1" si="3"/>
        <v>23</v>
      </c>
      <c r="I15" s="1">
        <f t="shared" ca="1" si="4"/>
        <v>4</v>
      </c>
      <c r="J15" s="1">
        <f t="shared" ca="1" si="5"/>
        <v>4</v>
      </c>
      <c r="K15" s="120">
        <f t="shared" ca="1" si="6"/>
        <v>304</v>
      </c>
      <c r="L15" s="72">
        <v>36861</v>
      </c>
      <c r="M15" s="120">
        <v>20</v>
      </c>
      <c r="N15" s="120">
        <v>5</v>
      </c>
      <c r="O15" s="120">
        <v>6</v>
      </c>
      <c r="P15" s="120">
        <v>1</v>
      </c>
      <c r="Q15" s="120">
        <v>31</v>
      </c>
    </row>
    <row r="16" spans="1:17">
      <c r="A16" s="10"/>
      <c r="B16" s="327">
        <f t="shared" ca="1" si="1"/>
        <v>37196</v>
      </c>
      <c r="C16" s="328">
        <f t="shared" ca="1" si="7"/>
        <v>21</v>
      </c>
      <c r="D16" s="328">
        <f t="shared" ca="1" si="8"/>
        <v>4</v>
      </c>
      <c r="E16" s="328">
        <f t="shared" ca="1" si="9"/>
        <v>5</v>
      </c>
      <c r="F16" s="329">
        <f t="shared" ca="1" si="2"/>
        <v>30</v>
      </c>
      <c r="G16" s="326"/>
      <c r="H16" s="120">
        <f t="shared" ca="1" si="3"/>
        <v>21</v>
      </c>
      <c r="I16" s="1">
        <f t="shared" ca="1" si="4"/>
        <v>4</v>
      </c>
      <c r="J16" s="1">
        <f t="shared" ca="1" si="5"/>
        <v>5</v>
      </c>
      <c r="K16" s="120">
        <f t="shared" ca="1" si="6"/>
        <v>335</v>
      </c>
      <c r="L16" s="72">
        <v>36892</v>
      </c>
      <c r="M16" s="120">
        <v>22</v>
      </c>
      <c r="N16" s="120">
        <v>4</v>
      </c>
      <c r="O16" s="120">
        <v>5</v>
      </c>
      <c r="P16" s="120">
        <v>1</v>
      </c>
      <c r="Q16" s="120">
        <v>31</v>
      </c>
    </row>
    <row r="17" spans="1:17">
      <c r="A17" s="10"/>
      <c r="B17" s="327">
        <f t="shared" ca="1" si="1"/>
        <v>37226</v>
      </c>
      <c r="C17" s="328">
        <f t="shared" ca="1" si="7"/>
        <v>20</v>
      </c>
      <c r="D17" s="328">
        <f t="shared" ca="1" si="8"/>
        <v>5</v>
      </c>
      <c r="E17" s="328">
        <f t="shared" ca="1" si="9"/>
        <v>6</v>
      </c>
      <c r="F17" s="329">
        <f t="shared" ca="1" si="2"/>
        <v>31</v>
      </c>
      <c r="G17" s="326"/>
      <c r="H17" s="120">
        <f t="shared" ca="1" si="3"/>
        <v>20</v>
      </c>
      <c r="I17" s="1">
        <f t="shared" ca="1" si="4"/>
        <v>5</v>
      </c>
      <c r="J17" s="1">
        <f t="shared" ca="1" si="5"/>
        <v>6</v>
      </c>
      <c r="K17" s="120">
        <f t="shared" ca="1" si="6"/>
        <v>365</v>
      </c>
      <c r="L17" s="72">
        <v>36923</v>
      </c>
      <c r="M17" s="120">
        <v>20</v>
      </c>
      <c r="N17" s="120">
        <v>4</v>
      </c>
      <c r="O17" s="120">
        <v>4</v>
      </c>
      <c r="P17" s="120">
        <v>0</v>
      </c>
      <c r="Q17" s="120">
        <v>28</v>
      </c>
    </row>
    <row r="18" spans="1:17">
      <c r="A18" s="10"/>
      <c r="B18" s="327">
        <f t="shared" ca="1" si="1"/>
        <v>37257</v>
      </c>
      <c r="C18" s="328">
        <f t="shared" ca="1" si="7"/>
        <v>22</v>
      </c>
      <c r="D18" s="328">
        <f t="shared" ca="1" si="8"/>
        <v>4</v>
      </c>
      <c r="E18" s="328">
        <f t="shared" ca="1" si="9"/>
        <v>5</v>
      </c>
      <c r="F18" s="329">
        <f t="shared" ca="1" si="2"/>
        <v>31</v>
      </c>
      <c r="G18" s="326"/>
      <c r="H18" s="120">
        <f t="shared" ca="1" si="3"/>
        <v>22</v>
      </c>
      <c r="I18" s="1">
        <f t="shared" ca="1" si="4"/>
        <v>4</v>
      </c>
      <c r="J18" s="1">
        <f t="shared" ca="1" si="5"/>
        <v>5</v>
      </c>
      <c r="K18" s="120">
        <f t="shared" ca="1" si="6"/>
        <v>396</v>
      </c>
      <c r="L18" s="72">
        <v>36951</v>
      </c>
      <c r="M18" s="120">
        <v>22</v>
      </c>
      <c r="N18" s="120">
        <v>5</v>
      </c>
      <c r="O18" s="120">
        <v>4</v>
      </c>
      <c r="P18" s="120">
        <v>0</v>
      </c>
      <c r="Q18" s="120">
        <v>31</v>
      </c>
    </row>
    <row r="19" spans="1:17">
      <c r="A19" s="10"/>
      <c r="B19" s="327">
        <f t="shared" ca="1" si="1"/>
        <v>37288</v>
      </c>
      <c r="C19" s="328">
        <f t="shared" ca="1" si="7"/>
        <v>20</v>
      </c>
      <c r="D19" s="328">
        <f t="shared" ca="1" si="8"/>
        <v>4</v>
      </c>
      <c r="E19" s="328">
        <f t="shared" ca="1" si="9"/>
        <v>4</v>
      </c>
      <c r="F19" s="329">
        <f t="shared" ca="1" si="2"/>
        <v>28</v>
      </c>
      <c r="G19" s="326"/>
      <c r="H19" s="120">
        <f t="shared" ca="1" si="3"/>
        <v>20</v>
      </c>
      <c r="I19" s="1">
        <f t="shared" ca="1" si="4"/>
        <v>4</v>
      </c>
      <c r="J19" s="1">
        <f t="shared" ca="1" si="5"/>
        <v>4</v>
      </c>
      <c r="K19" s="120">
        <f t="shared" ca="1" si="6"/>
        <v>427</v>
      </c>
      <c r="L19" s="72">
        <v>36982</v>
      </c>
      <c r="M19" s="120">
        <v>21</v>
      </c>
      <c r="N19" s="120">
        <v>4</v>
      </c>
      <c r="O19" s="120">
        <v>5</v>
      </c>
      <c r="P19" s="120">
        <v>0</v>
      </c>
      <c r="Q19" s="120">
        <v>30</v>
      </c>
    </row>
    <row r="20" spans="1:17">
      <c r="A20" s="10"/>
      <c r="B20" s="327">
        <f t="shared" ca="1" si="1"/>
        <v>37316</v>
      </c>
      <c r="C20" s="328">
        <f t="shared" ca="1" si="7"/>
        <v>21</v>
      </c>
      <c r="D20" s="328">
        <f t="shared" ca="1" si="8"/>
        <v>5</v>
      </c>
      <c r="E20" s="328">
        <f t="shared" ca="1" si="9"/>
        <v>5</v>
      </c>
      <c r="F20" s="329">
        <f t="shared" ca="1" si="2"/>
        <v>31</v>
      </c>
      <c r="G20" s="326"/>
      <c r="H20" s="120">
        <f t="shared" ca="1" si="3"/>
        <v>21</v>
      </c>
      <c r="I20" s="1">
        <f t="shared" ca="1" si="4"/>
        <v>5</v>
      </c>
      <c r="J20" s="1">
        <f t="shared" ca="1" si="5"/>
        <v>5</v>
      </c>
      <c r="K20" s="120">
        <f t="shared" ca="1" si="6"/>
        <v>455</v>
      </c>
      <c r="L20" s="72">
        <v>37012</v>
      </c>
      <c r="M20" s="120">
        <v>22</v>
      </c>
      <c r="N20" s="120">
        <v>4</v>
      </c>
      <c r="O20" s="120">
        <v>5</v>
      </c>
      <c r="P20" s="120">
        <v>1</v>
      </c>
      <c r="Q20" s="120">
        <v>31</v>
      </c>
    </row>
    <row r="21" spans="1:17">
      <c r="A21" s="10"/>
      <c r="B21" s="327">
        <f t="shared" ca="1" si="1"/>
        <v>37347</v>
      </c>
      <c r="C21" s="328">
        <f t="shared" ca="1" si="7"/>
        <v>22</v>
      </c>
      <c r="D21" s="328">
        <f t="shared" ca="1" si="8"/>
        <v>4</v>
      </c>
      <c r="E21" s="328">
        <f t="shared" ca="1" si="9"/>
        <v>4</v>
      </c>
      <c r="F21" s="329">
        <f t="shared" ca="1" si="2"/>
        <v>30</v>
      </c>
      <c r="G21" s="326"/>
      <c r="H21" s="120">
        <f t="shared" ca="1" si="3"/>
        <v>22</v>
      </c>
      <c r="I21" s="1">
        <f t="shared" ca="1" si="4"/>
        <v>4</v>
      </c>
      <c r="J21" s="1">
        <f t="shared" ca="1" si="5"/>
        <v>4</v>
      </c>
      <c r="K21" s="120">
        <f t="shared" ca="1" si="6"/>
        <v>486</v>
      </c>
      <c r="L21" s="72">
        <v>37043</v>
      </c>
      <c r="M21" s="120">
        <v>21</v>
      </c>
      <c r="N21" s="120">
        <v>5</v>
      </c>
      <c r="O21" s="120">
        <v>4</v>
      </c>
      <c r="P21" s="120">
        <v>0</v>
      </c>
      <c r="Q21" s="120">
        <v>30</v>
      </c>
    </row>
    <row r="22" spans="1:17">
      <c r="A22" s="10"/>
      <c r="B22" s="327">
        <f t="shared" ca="1" si="1"/>
        <v>37377</v>
      </c>
      <c r="C22" s="328">
        <f t="shared" ca="1" si="7"/>
        <v>22</v>
      </c>
      <c r="D22" s="328">
        <f t="shared" ca="1" si="8"/>
        <v>4</v>
      </c>
      <c r="E22" s="328">
        <f t="shared" ca="1" si="9"/>
        <v>5</v>
      </c>
      <c r="F22" s="329">
        <f t="shared" ca="1" si="2"/>
        <v>31</v>
      </c>
      <c r="G22" s="326"/>
      <c r="H22" s="120">
        <f t="shared" ca="1" si="3"/>
        <v>22</v>
      </c>
      <c r="I22" s="1">
        <f t="shared" ca="1" si="4"/>
        <v>4</v>
      </c>
      <c r="J22" s="1">
        <f t="shared" ca="1" si="5"/>
        <v>5</v>
      </c>
      <c r="K22" s="120">
        <f t="shared" ca="1" si="6"/>
        <v>516</v>
      </c>
      <c r="L22" s="72">
        <v>37073</v>
      </c>
      <c r="M22" s="120">
        <v>21</v>
      </c>
      <c r="N22" s="120">
        <v>4</v>
      </c>
      <c r="O22" s="120">
        <v>6</v>
      </c>
      <c r="P22" s="120">
        <v>1</v>
      </c>
      <c r="Q22" s="120">
        <v>31</v>
      </c>
    </row>
    <row r="23" spans="1:17">
      <c r="A23" s="10"/>
      <c r="B23" s="327">
        <f t="shared" ca="1" si="1"/>
        <v>37408</v>
      </c>
      <c r="C23" s="328">
        <f t="shared" ca="1" si="7"/>
        <v>20</v>
      </c>
      <c r="D23" s="328">
        <f t="shared" ca="1" si="8"/>
        <v>5</v>
      </c>
      <c r="E23" s="328">
        <f t="shared" ca="1" si="9"/>
        <v>5</v>
      </c>
      <c r="F23" s="329">
        <f t="shared" ca="1" si="2"/>
        <v>30</v>
      </c>
      <c r="G23" s="326"/>
      <c r="H23" s="120">
        <f t="shared" ca="1" si="3"/>
        <v>20</v>
      </c>
      <c r="I23" s="1">
        <f t="shared" ca="1" si="4"/>
        <v>5</v>
      </c>
      <c r="J23" s="1">
        <f t="shared" ca="1" si="5"/>
        <v>5</v>
      </c>
      <c r="K23" s="120">
        <f t="shared" ca="1" si="6"/>
        <v>547</v>
      </c>
      <c r="L23" s="72">
        <v>37104</v>
      </c>
      <c r="M23" s="120">
        <v>23</v>
      </c>
      <c r="N23" s="120">
        <v>4</v>
      </c>
      <c r="O23" s="120">
        <v>4</v>
      </c>
      <c r="P23" s="120">
        <v>0</v>
      </c>
      <c r="Q23" s="120">
        <v>31</v>
      </c>
    </row>
    <row r="24" spans="1:17">
      <c r="A24" s="10"/>
      <c r="B24" s="327">
        <f t="shared" ca="1" si="1"/>
        <v>37438</v>
      </c>
      <c r="C24" s="328">
        <f t="shared" ca="1" si="7"/>
        <v>22</v>
      </c>
      <c r="D24" s="328">
        <f t="shared" ca="1" si="8"/>
        <v>4</v>
      </c>
      <c r="E24" s="328">
        <f t="shared" ca="1" si="9"/>
        <v>5</v>
      </c>
      <c r="F24" s="329">
        <f t="shared" ca="1" si="2"/>
        <v>31</v>
      </c>
      <c r="G24" s="326"/>
      <c r="H24" s="120">
        <f t="shared" ca="1" si="3"/>
        <v>22</v>
      </c>
      <c r="I24" s="1">
        <f t="shared" ca="1" si="4"/>
        <v>4</v>
      </c>
      <c r="J24" s="1">
        <f t="shared" ca="1" si="5"/>
        <v>5</v>
      </c>
      <c r="K24" s="120">
        <f t="shared" ca="1" si="6"/>
        <v>577</v>
      </c>
      <c r="L24" s="72">
        <v>37135</v>
      </c>
      <c r="M24" s="120">
        <v>19</v>
      </c>
      <c r="N24" s="120">
        <v>5</v>
      </c>
      <c r="O24" s="120">
        <v>6</v>
      </c>
      <c r="P24" s="120">
        <v>1</v>
      </c>
      <c r="Q24" s="120">
        <v>30</v>
      </c>
    </row>
    <row r="25" spans="1:17">
      <c r="A25" s="10"/>
      <c r="B25" s="327">
        <f t="shared" ca="1" si="1"/>
        <v>37469</v>
      </c>
      <c r="C25" s="328">
        <f t="shared" ca="1" si="7"/>
        <v>22</v>
      </c>
      <c r="D25" s="328">
        <f t="shared" ca="1" si="8"/>
        <v>5</v>
      </c>
      <c r="E25" s="328">
        <f t="shared" ca="1" si="9"/>
        <v>4</v>
      </c>
      <c r="F25" s="329">
        <f t="shared" ca="1" si="2"/>
        <v>31</v>
      </c>
      <c r="G25" s="326"/>
      <c r="H25" s="120">
        <f t="shared" ca="1" si="3"/>
        <v>22</v>
      </c>
      <c r="I25" s="1">
        <f t="shared" ca="1" si="4"/>
        <v>5</v>
      </c>
      <c r="J25" s="1">
        <f t="shared" ca="1" si="5"/>
        <v>4</v>
      </c>
      <c r="K25" s="120">
        <f t="shared" ca="1" si="6"/>
        <v>608</v>
      </c>
      <c r="L25" s="72">
        <v>37165</v>
      </c>
      <c r="M25" s="120">
        <v>23</v>
      </c>
      <c r="N25" s="120">
        <v>4</v>
      </c>
      <c r="O25" s="120">
        <v>4</v>
      </c>
      <c r="P25" s="120">
        <v>0</v>
      </c>
      <c r="Q25" s="120">
        <v>31</v>
      </c>
    </row>
    <row r="26" spans="1:17">
      <c r="A26" s="10"/>
      <c r="B26" s="327">
        <f t="shared" ca="1" si="1"/>
        <v>37500</v>
      </c>
      <c r="C26" s="328">
        <f t="shared" ca="1" si="7"/>
        <v>20</v>
      </c>
      <c r="D26" s="328">
        <f t="shared" ca="1" si="8"/>
        <v>4</v>
      </c>
      <c r="E26" s="328">
        <f t="shared" ca="1" si="9"/>
        <v>6</v>
      </c>
      <c r="F26" s="329">
        <f t="shared" ca="1" si="2"/>
        <v>30</v>
      </c>
      <c r="G26" s="326"/>
      <c r="H26" s="120">
        <f t="shared" ca="1" si="3"/>
        <v>20</v>
      </c>
      <c r="I26" s="1">
        <f t="shared" ca="1" si="4"/>
        <v>4</v>
      </c>
      <c r="J26" s="1">
        <f t="shared" ca="1" si="5"/>
        <v>6</v>
      </c>
      <c r="K26" s="120">
        <f t="shared" ca="1" si="6"/>
        <v>639</v>
      </c>
      <c r="L26" s="72">
        <v>37196</v>
      </c>
      <c r="M26" s="120">
        <v>21</v>
      </c>
      <c r="N26" s="120">
        <v>4</v>
      </c>
      <c r="O26" s="120">
        <v>5</v>
      </c>
      <c r="P26" s="120">
        <v>1</v>
      </c>
      <c r="Q26" s="120">
        <v>30</v>
      </c>
    </row>
    <row r="27" spans="1:17">
      <c r="A27" s="10"/>
      <c r="B27" s="327">
        <f t="shared" ca="1" si="1"/>
        <v>37530</v>
      </c>
      <c r="C27" s="328">
        <f t="shared" ca="1" si="7"/>
        <v>23</v>
      </c>
      <c r="D27" s="328">
        <f t="shared" ca="1" si="8"/>
        <v>4</v>
      </c>
      <c r="E27" s="328">
        <f t="shared" ca="1" si="9"/>
        <v>4</v>
      </c>
      <c r="F27" s="329">
        <f t="shared" ca="1" si="2"/>
        <v>31</v>
      </c>
      <c r="G27" s="326"/>
      <c r="H27" s="120">
        <f t="shared" ca="1" si="3"/>
        <v>23</v>
      </c>
      <c r="I27" s="1">
        <f t="shared" ca="1" si="4"/>
        <v>4</v>
      </c>
      <c r="J27" s="1">
        <f t="shared" ca="1" si="5"/>
        <v>4</v>
      </c>
      <c r="K27" s="120">
        <f t="shared" ca="1" si="6"/>
        <v>669</v>
      </c>
      <c r="L27" s="72">
        <v>37226</v>
      </c>
      <c r="M27" s="120">
        <v>20</v>
      </c>
      <c r="N27" s="120">
        <v>5</v>
      </c>
      <c r="O27" s="120">
        <v>6</v>
      </c>
      <c r="P27" s="120">
        <v>1</v>
      </c>
      <c r="Q27" s="120">
        <v>31</v>
      </c>
    </row>
    <row r="28" spans="1:17">
      <c r="A28" s="10"/>
      <c r="B28" s="327">
        <f t="shared" ca="1" si="1"/>
        <v>37561</v>
      </c>
      <c r="C28" s="328">
        <f t="shared" ca="1" si="7"/>
        <v>20</v>
      </c>
      <c r="D28" s="328">
        <f t="shared" ca="1" si="8"/>
        <v>5</v>
      </c>
      <c r="E28" s="328">
        <f t="shared" ca="1" si="9"/>
        <v>5</v>
      </c>
      <c r="F28" s="329">
        <f t="shared" ca="1" si="2"/>
        <v>30</v>
      </c>
      <c r="G28" s="326"/>
      <c r="H28" s="120">
        <f t="shared" ca="1" si="3"/>
        <v>20</v>
      </c>
      <c r="I28" s="1">
        <f t="shared" ca="1" si="4"/>
        <v>5</v>
      </c>
      <c r="J28" s="1">
        <f t="shared" ca="1" si="5"/>
        <v>5</v>
      </c>
      <c r="K28" s="120">
        <f t="shared" ca="1" si="6"/>
        <v>700</v>
      </c>
      <c r="L28" s="72">
        <v>37257</v>
      </c>
      <c r="M28" s="120">
        <v>22</v>
      </c>
      <c r="N28" s="120">
        <v>4</v>
      </c>
      <c r="O28" s="120">
        <v>5</v>
      </c>
      <c r="P28" s="120">
        <v>1</v>
      </c>
      <c r="Q28" s="120">
        <v>31</v>
      </c>
    </row>
    <row r="29" spans="1:17">
      <c r="A29" s="10"/>
      <c r="B29" s="327">
        <f t="shared" ca="1" si="1"/>
        <v>37591</v>
      </c>
      <c r="C29" s="328">
        <f t="shared" ca="1" si="7"/>
        <v>21</v>
      </c>
      <c r="D29" s="328">
        <f t="shared" ca="1" si="8"/>
        <v>4</v>
      </c>
      <c r="E29" s="328">
        <f t="shared" ca="1" si="9"/>
        <v>6</v>
      </c>
      <c r="F29" s="329">
        <f t="shared" ca="1" si="2"/>
        <v>31</v>
      </c>
      <c r="G29" s="326"/>
      <c r="H29" s="120">
        <f t="shared" ca="1" si="3"/>
        <v>21</v>
      </c>
      <c r="I29" s="1">
        <f t="shared" ca="1" si="4"/>
        <v>4</v>
      </c>
      <c r="J29" s="1">
        <f t="shared" ca="1" si="5"/>
        <v>6</v>
      </c>
      <c r="K29" s="120">
        <f t="shared" ca="1" si="6"/>
        <v>730</v>
      </c>
      <c r="L29" s="72">
        <v>37288</v>
      </c>
      <c r="M29" s="120">
        <v>20</v>
      </c>
      <c r="N29" s="120">
        <v>4</v>
      </c>
      <c r="O29" s="120">
        <v>4</v>
      </c>
      <c r="P29" s="120">
        <v>0</v>
      </c>
      <c r="Q29" s="120">
        <v>28</v>
      </c>
    </row>
    <row r="30" spans="1:17">
      <c r="A30" s="10"/>
      <c r="B30" s="327">
        <f t="shared" ca="1" si="1"/>
        <v>37622</v>
      </c>
      <c r="C30" s="328">
        <f t="shared" ca="1" si="7"/>
        <v>22</v>
      </c>
      <c r="D30" s="328">
        <f t="shared" ca="1" si="8"/>
        <v>4</v>
      </c>
      <c r="E30" s="328">
        <f t="shared" ca="1" si="9"/>
        <v>5</v>
      </c>
      <c r="F30" s="329">
        <f t="shared" ca="1" si="2"/>
        <v>31</v>
      </c>
      <c r="G30" s="326"/>
      <c r="H30" s="120">
        <f t="shared" ca="1" si="3"/>
        <v>22</v>
      </c>
      <c r="I30" s="1">
        <f t="shared" ca="1" si="4"/>
        <v>4</v>
      </c>
      <c r="J30" s="1">
        <f t="shared" ca="1" si="5"/>
        <v>5</v>
      </c>
      <c r="K30" s="120">
        <f t="shared" ca="1" si="6"/>
        <v>761</v>
      </c>
      <c r="L30" s="72">
        <v>37316</v>
      </c>
      <c r="M30" s="120">
        <v>21</v>
      </c>
      <c r="N30" s="120">
        <v>5</v>
      </c>
      <c r="O30" s="120">
        <v>5</v>
      </c>
      <c r="P30" s="120">
        <v>0</v>
      </c>
      <c r="Q30" s="120">
        <v>31</v>
      </c>
    </row>
    <row r="31" spans="1:17">
      <c r="A31" s="10"/>
      <c r="B31" s="327">
        <f t="shared" ca="1" si="1"/>
        <v>37653</v>
      </c>
      <c r="C31" s="328">
        <f t="shared" ca="1" si="7"/>
        <v>20</v>
      </c>
      <c r="D31" s="328">
        <f t="shared" ca="1" si="8"/>
        <v>4</v>
      </c>
      <c r="E31" s="328">
        <f t="shared" ca="1" si="9"/>
        <v>4</v>
      </c>
      <c r="F31" s="329">
        <f t="shared" ca="1" si="2"/>
        <v>28</v>
      </c>
      <c r="G31" s="326"/>
      <c r="H31" s="120">
        <f t="shared" ca="1" si="3"/>
        <v>20</v>
      </c>
      <c r="I31" s="1">
        <f t="shared" ca="1" si="4"/>
        <v>4</v>
      </c>
      <c r="J31" s="1">
        <f t="shared" ca="1" si="5"/>
        <v>4</v>
      </c>
      <c r="K31" s="120">
        <f t="shared" ca="1" si="6"/>
        <v>792</v>
      </c>
      <c r="L31" s="72">
        <v>37347</v>
      </c>
      <c r="M31" s="120">
        <v>22</v>
      </c>
      <c r="N31" s="120">
        <v>4</v>
      </c>
      <c r="O31" s="120">
        <v>4</v>
      </c>
      <c r="P31" s="120">
        <v>0</v>
      </c>
      <c r="Q31" s="120">
        <v>30</v>
      </c>
    </row>
    <row r="32" spans="1:17">
      <c r="A32" s="10"/>
      <c r="B32" s="327">
        <f t="shared" ca="1" si="1"/>
        <v>37681</v>
      </c>
      <c r="C32" s="328">
        <f t="shared" ca="1" si="7"/>
        <v>21</v>
      </c>
      <c r="D32" s="328">
        <f t="shared" ca="1" si="8"/>
        <v>5</v>
      </c>
      <c r="E32" s="328">
        <f t="shared" ca="1" si="9"/>
        <v>5</v>
      </c>
      <c r="F32" s="329">
        <f t="shared" ca="1" si="2"/>
        <v>31</v>
      </c>
      <c r="G32" s="326"/>
      <c r="H32" s="120">
        <f t="shared" ca="1" si="3"/>
        <v>21</v>
      </c>
      <c r="I32" s="1">
        <f t="shared" ca="1" si="4"/>
        <v>5</v>
      </c>
      <c r="J32" s="1">
        <f t="shared" ca="1" si="5"/>
        <v>5</v>
      </c>
      <c r="K32" s="120">
        <f t="shared" ca="1" si="6"/>
        <v>820</v>
      </c>
      <c r="L32" s="72">
        <v>37377</v>
      </c>
      <c r="M32" s="120">
        <v>22</v>
      </c>
      <c r="N32" s="120">
        <v>4</v>
      </c>
      <c r="O32" s="120">
        <v>5</v>
      </c>
      <c r="P32" s="120">
        <v>1</v>
      </c>
      <c r="Q32" s="120">
        <v>31</v>
      </c>
    </row>
    <row r="33" spans="1:17">
      <c r="A33" s="10"/>
      <c r="B33" s="327">
        <f t="shared" ca="1" si="1"/>
        <v>37712</v>
      </c>
      <c r="C33" s="328">
        <f t="shared" ca="1" si="7"/>
        <v>22</v>
      </c>
      <c r="D33" s="328">
        <f t="shared" ca="1" si="8"/>
        <v>4</v>
      </c>
      <c r="E33" s="328">
        <f t="shared" ca="1" si="9"/>
        <v>4</v>
      </c>
      <c r="F33" s="329">
        <f t="shared" ca="1" si="2"/>
        <v>30</v>
      </c>
      <c r="G33" s="326"/>
      <c r="H33" s="120">
        <f t="shared" ca="1" si="3"/>
        <v>22</v>
      </c>
      <c r="I33" s="1">
        <f t="shared" ca="1" si="4"/>
        <v>4</v>
      </c>
      <c r="J33" s="1">
        <f t="shared" ca="1" si="5"/>
        <v>4</v>
      </c>
      <c r="K33" s="120">
        <f t="shared" ca="1" si="6"/>
        <v>851</v>
      </c>
      <c r="L33" s="72">
        <v>37408</v>
      </c>
      <c r="M33" s="120">
        <v>20</v>
      </c>
      <c r="N33" s="120">
        <v>5</v>
      </c>
      <c r="O33" s="120">
        <v>5</v>
      </c>
      <c r="P33" s="120">
        <v>0</v>
      </c>
      <c r="Q33" s="120">
        <v>30</v>
      </c>
    </row>
    <row r="34" spans="1:17">
      <c r="A34" s="10"/>
      <c r="B34" s="327">
        <f t="shared" ca="1" si="1"/>
        <v>37742</v>
      </c>
      <c r="C34" s="328">
        <f t="shared" ca="1" si="7"/>
        <v>21</v>
      </c>
      <c r="D34" s="328">
        <f t="shared" ca="1" si="8"/>
        <v>5</v>
      </c>
      <c r="E34" s="328">
        <f t="shared" ca="1" si="9"/>
        <v>5</v>
      </c>
      <c r="F34" s="329">
        <f t="shared" ca="1" si="2"/>
        <v>31</v>
      </c>
      <c r="G34" s="326"/>
      <c r="H34" s="120">
        <f t="shared" ca="1" si="3"/>
        <v>21</v>
      </c>
      <c r="I34" s="1">
        <f t="shared" ca="1" si="4"/>
        <v>5</v>
      </c>
      <c r="J34" s="1">
        <f t="shared" ca="1" si="5"/>
        <v>5</v>
      </c>
      <c r="K34" s="120">
        <f t="shared" ca="1" si="6"/>
        <v>881</v>
      </c>
      <c r="L34" s="72">
        <v>37438</v>
      </c>
      <c r="M34" s="120">
        <v>22</v>
      </c>
      <c r="N34" s="120">
        <v>4</v>
      </c>
      <c r="O34" s="120">
        <v>5</v>
      </c>
      <c r="P34" s="120">
        <v>1</v>
      </c>
      <c r="Q34" s="120">
        <v>31</v>
      </c>
    </row>
    <row r="35" spans="1:17">
      <c r="A35" s="10"/>
      <c r="B35" s="327">
        <f t="shared" ca="1" si="1"/>
        <v>37773</v>
      </c>
      <c r="C35" s="328">
        <f t="shared" ca="1" si="7"/>
        <v>21</v>
      </c>
      <c r="D35" s="328">
        <f t="shared" ca="1" si="8"/>
        <v>4</v>
      </c>
      <c r="E35" s="328">
        <f t="shared" ca="1" si="9"/>
        <v>5</v>
      </c>
      <c r="F35" s="329">
        <f t="shared" ca="1" si="2"/>
        <v>30</v>
      </c>
      <c r="G35" s="326"/>
      <c r="H35" s="120">
        <f t="shared" ca="1" si="3"/>
        <v>21</v>
      </c>
      <c r="I35" s="1">
        <f t="shared" ca="1" si="4"/>
        <v>4</v>
      </c>
      <c r="J35" s="1">
        <f t="shared" ca="1" si="5"/>
        <v>5</v>
      </c>
      <c r="K35" s="120">
        <f t="shared" ca="1" si="6"/>
        <v>912</v>
      </c>
      <c r="L35" s="72">
        <v>37469</v>
      </c>
      <c r="M35" s="120">
        <v>22</v>
      </c>
      <c r="N35" s="120">
        <v>5</v>
      </c>
      <c r="O35" s="120">
        <v>4</v>
      </c>
      <c r="P35" s="120">
        <v>0</v>
      </c>
      <c r="Q35" s="120">
        <v>31</v>
      </c>
    </row>
    <row r="36" spans="1:17">
      <c r="A36" s="10"/>
      <c r="B36" s="327">
        <f t="shared" ca="1" si="1"/>
        <v>37803</v>
      </c>
      <c r="C36" s="328">
        <f t="shared" ca="1" si="7"/>
        <v>22</v>
      </c>
      <c r="D36" s="328">
        <f t="shared" ca="1" si="8"/>
        <v>4</v>
      </c>
      <c r="E36" s="328">
        <f t="shared" ca="1" si="9"/>
        <v>5</v>
      </c>
      <c r="F36" s="329">
        <f t="shared" ca="1" si="2"/>
        <v>31</v>
      </c>
      <c r="G36" s="326"/>
      <c r="H36" s="120">
        <f t="shared" ca="1" si="3"/>
        <v>22</v>
      </c>
      <c r="I36" s="1">
        <f t="shared" ca="1" si="4"/>
        <v>4</v>
      </c>
      <c r="J36" s="1">
        <f t="shared" ca="1" si="5"/>
        <v>5</v>
      </c>
      <c r="K36" s="120">
        <f t="shared" ca="1" si="6"/>
        <v>942</v>
      </c>
      <c r="L36" s="72">
        <v>37500</v>
      </c>
      <c r="M36" s="120">
        <v>20</v>
      </c>
      <c r="N36" s="120">
        <v>4</v>
      </c>
      <c r="O36" s="120">
        <v>6</v>
      </c>
      <c r="P36" s="120">
        <v>1</v>
      </c>
      <c r="Q36" s="120">
        <v>30</v>
      </c>
    </row>
    <row r="37" spans="1:17">
      <c r="A37" s="10"/>
      <c r="B37" s="327">
        <f t="shared" ca="1" si="1"/>
        <v>37834</v>
      </c>
      <c r="C37" s="328">
        <f t="shared" ca="1" si="7"/>
        <v>21</v>
      </c>
      <c r="D37" s="328">
        <f t="shared" ca="1" si="8"/>
        <v>5</v>
      </c>
      <c r="E37" s="328">
        <f t="shared" ca="1" si="9"/>
        <v>5</v>
      </c>
      <c r="F37" s="329">
        <f t="shared" ca="1" si="2"/>
        <v>31</v>
      </c>
      <c r="G37" s="326"/>
      <c r="H37" s="120">
        <f t="shared" ca="1" si="3"/>
        <v>21</v>
      </c>
      <c r="I37" s="1">
        <f t="shared" ca="1" si="4"/>
        <v>5</v>
      </c>
      <c r="J37" s="1">
        <f t="shared" ca="1" si="5"/>
        <v>5</v>
      </c>
      <c r="K37" s="120">
        <f t="shared" ca="1" si="6"/>
        <v>973</v>
      </c>
      <c r="L37" s="72">
        <v>37530</v>
      </c>
      <c r="M37" s="120">
        <v>23</v>
      </c>
      <c r="N37" s="120">
        <v>4</v>
      </c>
      <c r="O37" s="120">
        <v>4</v>
      </c>
      <c r="P37" s="120">
        <v>0</v>
      </c>
      <c r="Q37" s="120">
        <v>31</v>
      </c>
    </row>
    <row r="38" spans="1:17">
      <c r="A38" s="10"/>
      <c r="B38" s="327">
        <f t="shared" ca="1" si="1"/>
        <v>37865</v>
      </c>
      <c r="C38" s="328">
        <f t="shared" ca="1" si="7"/>
        <v>21</v>
      </c>
      <c r="D38" s="328">
        <f t="shared" ca="1" si="8"/>
        <v>4</v>
      </c>
      <c r="E38" s="328">
        <f t="shared" ca="1" si="9"/>
        <v>5</v>
      </c>
      <c r="F38" s="329">
        <f t="shared" ca="1" si="2"/>
        <v>30</v>
      </c>
      <c r="G38" s="326"/>
      <c r="H38" s="120">
        <f t="shared" ca="1" si="3"/>
        <v>21</v>
      </c>
      <c r="I38" s="1">
        <f t="shared" ca="1" si="4"/>
        <v>4</v>
      </c>
      <c r="J38" s="1">
        <f t="shared" ca="1" si="5"/>
        <v>5</v>
      </c>
      <c r="K38" s="120">
        <f t="shared" ca="1" si="6"/>
        <v>1004</v>
      </c>
      <c r="L38" s="72">
        <v>37561</v>
      </c>
      <c r="M38" s="120">
        <v>20</v>
      </c>
      <c r="N38" s="120">
        <v>5</v>
      </c>
      <c r="O38" s="120">
        <v>5</v>
      </c>
      <c r="P38" s="120">
        <v>1</v>
      </c>
      <c r="Q38" s="120">
        <v>30</v>
      </c>
    </row>
    <row r="39" spans="1:17">
      <c r="A39" s="10"/>
      <c r="B39" s="327">
        <f t="shared" ca="1" si="1"/>
        <v>37895</v>
      </c>
      <c r="C39" s="328">
        <f t="shared" ca="1" si="7"/>
        <v>23</v>
      </c>
      <c r="D39" s="328">
        <f t="shared" ca="1" si="8"/>
        <v>4</v>
      </c>
      <c r="E39" s="328">
        <f t="shared" ca="1" si="9"/>
        <v>4</v>
      </c>
      <c r="F39" s="329">
        <f t="shared" ca="1" si="2"/>
        <v>31</v>
      </c>
      <c r="G39" s="326"/>
      <c r="H39" s="120">
        <f t="shared" ca="1" si="3"/>
        <v>23</v>
      </c>
      <c r="I39" s="1">
        <f t="shared" ca="1" si="4"/>
        <v>4</v>
      </c>
      <c r="J39" s="1">
        <f t="shared" ca="1" si="5"/>
        <v>4</v>
      </c>
      <c r="K39" s="120">
        <f t="shared" ca="1" si="6"/>
        <v>1034</v>
      </c>
      <c r="L39" s="72">
        <v>37591</v>
      </c>
      <c r="M39" s="120">
        <v>21</v>
      </c>
      <c r="N39" s="120">
        <v>4</v>
      </c>
      <c r="O39" s="120">
        <v>6</v>
      </c>
      <c r="P39" s="120">
        <v>1</v>
      </c>
      <c r="Q39" s="120">
        <v>31</v>
      </c>
    </row>
    <row r="40" spans="1:17">
      <c r="A40" s="10"/>
      <c r="B40" s="327">
        <f t="shared" ca="1" si="1"/>
        <v>37926</v>
      </c>
      <c r="C40" s="328">
        <f t="shared" ca="1" si="7"/>
        <v>19</v>
      </c>
      <c r="D40" s="328">
        <f t="shared" ca="1" si="8"/>
        <v>5</v>
      </c>
      <c r="E40" s="328">
        <f t="shared" ca="1" si="9"/>
        <v>6</v>
      </c>
      <c r="F40" s="329">
        <f t="shared" ca="1" si="2"/>
        <v>30</v>
      </c>
      <c r="G40" s="326"/>
      <c r="H40" s="120">
        <f t="shared" ca="1" si="3"/>
        <v>19</v>
      </c>
      <c r="I40" s="1">
        <f t="shared" ca="1" si="4"/>
        <v>5</v>
      </c>
      <c r="J40" s="1">
        <f t="shared" ca="1" si="5"/>
        <v>6</v>
      </c>
      <c r="K40" s="120">
        <f t="shared" ca="1" si="6"/>
        <v>1065</v>
      </c>
      <c r="L40" s="72">
        <v>37622</v>
      </c>
      <c r="M40" s="120">
        <v>22</v>
      </c>
      <c r="N40" s="120">
        <v>4</v>
      </c>
      <c r="O40" s="120">
        <v>5</v>
      </c>
      <c r="P40" s="120">
        <v>1</v>
      </c>
      <c r="Q40" s="120">
        <v>31</v>
      </c>
    </row>
    <row r="41" spans="1:17">
      <c r="A41" s="10"/>
      <c r="B41" s="327">
        <f t="shared" ca="1" si="1"/>
        <v>37956</v>
      </c>
      <c r="C41" s="328">
        <f t="shared" ca="1" si="7"/>
        <v>22</v>
      </c>
      <c r="D41" s="328">
        <f t="shared" ca="1" si="8"/>
        <v>4</v>
      </c>
      <c r="E41" s="328">
        <f t="shared" ca="1" si="9"/>
        <v>5</v>
      </c>
      <c r="F41" s="329">
        <f t="shared" ca="1" si="2"/>
        <v>31</v>
      </c>
      <c r="G41" s="326"/>
      <c r="H41" s="120">
        <f t="shared" ca="1" si="3"/>
        <v>22</v>
      </c>
      <c r="I41" s="1">
        <f t="shared" ca="1" si="4"/>
        <v>4</v>
      </c>
      <c r="J41" s="1">
        <f t="shared" ca="1" si="5"/>
        <v>5</v>
      </c>
      <c r="K41" s="120">
        <f t="shared" ca="1" si="6"/>
        <v>1095</v>
      </c>
      <c r="L41" s="72">
        <v>37653</v>
      </c>
      <c r="M41" s="120">
        <v>20</v>
      </c>
      <c r="N41" s="120">
        <v>4</v>
      </c>
      <c r="O41" s="120">
        <v>4</v>
      </c>
      <c r="P41" s="120">
        <v>0</v>
      </c>
      <c r="Q41" s="120">
        <v>28</v>
      </c>
    </row>
    <row r="42" spans="1:17">
      <c r="A42" s="10"/>
      <c r="B42" s="327">
        <f t="shared" ca="1" si="1"/>
        <v>37987</v>
      </c>
      <c r="C42" s="328">
        <f t="shared" ca="1" si="7"/>
        <v>21</v>
      </c>
      <c r="D42" s="328">
        <f t="shared" ca="1" si="8"/>
        <v>5</v>
      </c>
      <c r="E42" s="328">
        <f t="shared" ca="1" si="9"/>
        <v>5</v>
      </c>
      <c r="F42" s="329">
        <f t="shared" ca="1" si="2"/>
        <v>31</v>
      </c>
      <c r="G42" s="326"/>
      <c r="H42" s="120">
        <f t="shared" ca="1" si="3"/>
        <v>21</v>
      </c>
      <c r="I42" s="1">
        <f t="shared" ca="1" si="4"/>
        <v>5</v>
      </c>
      <c r="J42" s="1">
        <f t="shared" ca="1" si="5"/>
        <v>5</v>
      </c>
      <c r="K42" s="120">
        <f t="shared" ca="1" si="6"/>
        <v>1126</v>
      </c>
      <c r="L42" s="72">
        <v>37681</v>
      </c>
      <c r="M42" s="120">
        <v>21</v>
      </c>
      <c r="N42" s="120">
        <v>5</v>
      </c>
      <c r="O42" s="120">
        <v>5</v>
      </c>
      <c r="P42" s="120">
        <v>0</v>
      </c>
      <c r="Q42" s="120">
        <v>31</v>
      </c>
    </row>
    <row r="43" spans="1:17">
      <c r="A43" s="10"/>
      <c r="B43" s="327">
        <f t="shared" ca="1" si="1"/>
        <v>38018</v>
      </c>
      <c r="C43" s="328">
        <f t="shared" ca="1" si="7"/>
        <v>20</v>
      </c>
      <c r="D43" s="328">
        <f t="shared" ca="1" si="8"/>
        <v>4</v>
      </c>
      <c r="E43" s="328">
        <f t="shared" ca="1" si="9"/>
        <v>5</v>
      </c>
      <c r="F43" s="329">
        <f t="shared" ca="1" si="2"/>
        <v>29</v>
      </c>
      <c r="G43" s="326"/>
      <c r="H43" s="120">
        <f t="shared" ca="1" si="3"/>
        <v>20</v>
      </c>
      <c r="I43" s="1">
        <f t="shared" ca="1" si="4"/>
        <v>4</v>
      </c>
      <c r="J43" s="1">
        <f t="shared" ca="1" si="5"/>
        <v>5</v>
      </c>
      <c r="K43" s="120">
        <f t="shared" ca="1" si="6"/>
        <v>1157</v>
      </c>
      <c r="L43" s="72">
        <v>37712</v>
      </c>
      <c r="M43" s="120">
        <v>22</v>
      </c>
      <c r="N43" s="120">
        <v>4</v>
      </c>
      <c r="O43" s="120">
        <v>4</v>
      </c>
      <c r="P43" s="120">
        <v>0</v>
      </c>
      <c r="Q43" s="120">
        <v>30</v>
      </c>
    </row>
    <row r="44" spans="1:17">
      <c r="A44" s="10"/>
      <c r="B44" s="327">
        <f t="shared" ca="1" si="1"/>
        <v>38047</v>
      </c>
      <c r="C44" s="328">
        <f t="shared" ca="1" si="7"/>
        <v>23</v>
      </c>
      <c r="D44" s="328">
        <f t="shared" ca="1" si="8"/>
        <v>4</v>
      </c>
      <c r="E44" s="328">
        <f t="shared" ca="1" si="9"/>
        <v>4</v>
      </c>
      <c r="F44" s="329">
        <f t="shared" ca="1" si="2"/>
        <v>31</v>
      </c>
      <c r="G44" s="326"/>
      <c r="H44" s="120">
        <f t="shared" ca="1" si="3"/>
        <v>23</v>
      </c>
      <c r="I44" s="1">
        <f t="shared" ca="1" si="4"/>
        <v>4</v>
      </c>
      <c r="J44" s="1">
        <f t="shared" ca="1" si="5"/>
        <v>4</v>
      </c>
      <c r="K44" s="120">
        <f t="shared" ca="1" si="6"/>
        <v>1186</v>
      </c>
      <c r="L44" s="72">
        <v>37742</v>
      </c>
      <c r="M44" s="120">
        <v>21</v>
      </c>
      <c r="N44" s="120">
        <v>5</v>
      </c>
      <c r="O44" s="120">
        <v>5</v>
      </c>
      <c r="P44" s="120">
        <v>1</v>
      </c>
      <c r="Q44" s="120">
        <v>31</v>
      </c>
    </row>
    <row r="45" spans="1:17">
      <c r="A45" s="10"/>
      <c r="B45" s="327">
        <f t="shared" ca="1" si="1"/>
        <v>38078</v>
      </c>
      <c r="C45" s="328">
        <f t="shared" ca="1" si="7"/>
        <v>22</v>
      </c>
      <c r="D45" s="328">
        <f t="shared" ca="1" si="8"/>
        <v>4</v>
      </c>
      <c r="E45" s="328">
        <f t="shared" ca="1" si="9"/>
        <v>4</v>
      </c>
      <c r="F45" s="329">
        <f t="shared" ca="1" si="2"/>
        <v>30</v>
      </c>
      <c r="G45" s="326"/>
      <c r="H45" s="120">
        <f t="shared" ca="1" si="3"/>
        <v>22</v>
      </c>
      <c r="I45" s="1">
        <f t="shared" ca="1" si="4"/>
        <v>4</v>
      </c>
      <c r="J45" s="1">
        <f t="shared" ca="1" si="5"/>
        <v>4</v>
      </c>
      <c r="K45" s="120">
        <f t="shared" ca="1" si="6"/>
        <v>1217</v>
      </c>
      <c r="L45" s="72">
        <v>37773</v>
      </c>
      <c r="M45" s="120">
        <v>21</v>
      </c>
      <c r="N45" s="120">
        <v>4</v>
      </c>
      <c r="O45" s="120">
        <v>5</v>
      </c>
      <c r="P45" s="120">
        <v>0</v>
      </c>
      <c r="Q45" s="120">
        <v>30</v>
      </c>
    </row>
    <row r="46" spans="1:17">
      <c r="A46" s="10"/>
      <c r="B46" s="327">
        <f t="shared" ca="1" si="1"/>
        <v>38108</v>
      </c>
      <c r="C46" s="328">
        <f t="shared" ca="1" si="7"/>
        <v>20</v>
      </c>
      <c r="D46" s="328">
        <f t="shared" ca="1" si="8"/>
        <v>5</v>
      </c>
      <c r="E46" s="328">
        <f t="shared" ca="1" si="9"/>
        <v>6</v>
      </c>
      <c r="F46" s="329">
        <f t="shared" ca="1" si="2"/>
        <v>31</v>
      </c>
      <c r="G46" s="326"/>
      <c r="H46" s="120">
        <f t="shared" ca="1" si="3"/>
        <v>20</v>
      </c>
      <c r="I46" s="1">
        <f t="shared" ca="1" si="4"/>
        <v>5</v>
      </c>
      <c r="J46" s="1">
        <f t="shared" ca="1" si="5"/>
        <v>6</v>
      </c>
      <c r="K46" s="120">
        <f t="shared" ca="1" si="6"/>
        <v>1247</v>
      </c>
      <c r="L46" s="72">
        <v>37803</v>
      </c>
      <c r="M46" s="120">
        <v>22</v>
      </c>
      <c r="N46" s="120">
        <v>4</v>
      </c>
      <c r="O46" s="120">
        <v>5</v>
      </c>
      <c r="P46" s="120">
        <v>1</v>
      </c>
      <c r="Q46" s="120">
        <v>31</v>
      </c>
    </row>
    <row r="47" spans="1:17">
      <c r="A47" s="10"/>
      <c r="B47" s="327">
        <f t="shared" ca="1" si="1"/>
        <v>38139</v>
      </c>
      <c r="C47" s="328">
        <f t="shared" ca="1" si="7"/>
        <v>22</v>
      </c>
      <c r="D47" s="328">
        <f t="shared" ca="1" si="8"/>
        <v>4</v>
      </c>
      <c r="E47" s="328">
        <f t="shared" ca="1" si="9"/>
        <v>4</v>
      </c>
      <c r="F47" s="329">
        <f t="shared" ca="1" si="2"/>
        <v>30</v>
      </c>
      <c r="G47" s="326"/>
      <c r="H47" s="120">
        <f t="shared" ca="1" si="3"/>
        <v>22</v>
      </c>
      <c r="I47" s="1">
        <f t="shared" ca="1" si="4"/>
        <v>4</v>
      </c>
      <c r="J47" s="1">
        <f t="shared" ca="1" si="5"/>
        <v>4</v>
      </c>
      <c r="K47" s="120">
        <f t="shared" ca="1" si="6"/>
        <v>1278</v>
      </c>
      <c r="L47" s="72">
        <v>37834</v>
      </c>
      <c r="M47" s="120">
        <v>21</v>
      </c>
      <c r="N47" s="120">
        <v>5</v>
      </c>
      <c r="O47" s="120">
        <v>5</v>
      </c>
      <c r="P47" s="120">
        <v>0</v>
      </c>
      <c r="Q47" s="120">
        <v>31</v>
      </c>
    </row>
    <row r="48" spans="1:17">
      <c r="A48" s="10"/>
      <c r="B48" s="327">
        <f t="shared" ca="1" si="1"/>
        <v>38169</v>
      </c>
      <c r="C48" s="328">
        <f t="shared" ca="1" si="7"/>
        <v>21</v>
      </c>
      <c r="D48" s="328">
        <f t="shared" ca="1" si="8"/>
        <v>5</v>
      </c>
      <c r="E48" s="328">
        <f t="shared" ca="1" si="9"/>
        <v>5</v>
      </c>
      <c r="F48" s="329">
        <f t="shared" ca="1" si="2"/>
        <v>31</v>
      </c>
      <c r="G48" s="326"/>
      <c r="H48" s="120">
        <f t="shared" ca="1" si="3"/>
        <v>21</v>
      </c>
      <c r="I48" s="1">
        <f t="shared" ca="1" si="4"/>
        <v>5</v>
      </c>
      <c r="J48" s="1">
        <f t="shared" ca="1" si="5"/>
        <v>5</v>
      </c>
      <c r="K48" s="120">
        <f t="shared" ca="1" si="6"/>
        <v>1308</v>
      </c>
      <c r="L48" s="72">
        <v>37865</v>
      </c>
      <c r="M48" s="120">
        <v>21</v>
      </c>
      <c r="N48" s="120">
        <v>4</v>
      </c>
      <c r="O48" s="120">
        <v>5</v>
      </c>
      <c r="P48" s="120">
        <v>1</v>
      </c>
      <c r="Q48" s="120">
        <v>30</v>
      </c>
    </row>
    <row r="49" spans="1:17">
      <c r="A49" s="10"/>
      <c r="B49" s="327">
        <f t="shared" ca="1" si="1"/>
        <v>38200</v>
      </c>
      <c r="C49" s="328">
        <f t="shared" ca="1" si="7"/>
        <v>22</v>
      </c>
      <c r="D49" s="328">
        <f t="shared" ca="1" si="8"/>
        <v>4</v>
      </c>
      <c r="E49" s="328">
        <f t="shared" ca="1" si="9"/>
        <v>5</v>
      </c>
      <c r="F49" s="329">
        <f t="shared" ca="1" si="2"/>
        <v>31</v>
      </c>
      <c r="G49" s="326"/>
      <c r="H49" s="120">
        <f t="shared" ca="1" si="3"/>
        <v>22</v>
      </c>
      <c r="I49" s="1">
        <f t="shared" ca="1" si="4"/>
        <v>4</v>
      </c>
      <c r="J49" s="1">
        <f t="shared" ca="1" si="5"/>
        <v>5</v>
      </c>
      <c r="K49" s="120">
        <f t="shared" ca="1" si="6"/>
        <v>1339</v>
      </c>
      <c r="L49" s="72">
        <v>37895</v>
      </c>
      <c r="M49" s="120">
        <v>23</v>
      </c>
      <c r="N49" s="120">
        <v>4</v>
      </c>
      <c r="O49" s="120">
        <v>4</v>
      </c>
      <c r="P49" s="120">
        <v>0</v>
      </c>
      <c r="Q49" s="120">
        <v>31</v>
      </c>
    </row>
    <row r="50" spans="1:17">
      <c r="A50" s="10"/>
      <c r="B50" s="327">
        <f t="shared" ca="1" si="1"/>
        <v>38231</v>
      </c>
      <c r="C50" s="328">
        <f t="shared" ca="1" si="7"/>
        <v>21</v>
      </c>
      <c r="D50" s="328">
        <f t="shared" ca="1" si="8"/>
        <v>4</v>
      </c>
      <c r="E50" s="328">
        <f t="shared" ca="1" si="9"/>
        <v>5</v>
      </c>
      <c r="F50" s="329">
        <f t="shared" ca="1" si="2"/>
        <v>30</v>
      </c>
      <c r="G50" s="326"/>
      <c r="H50" s="120">
        <f t="shared" ca="1" si="3"/>
        <v>21</v>
      </c>
      <c r="I50" s="1">
        <f t="shared" ca="1" si="4"/>
        <v>4</v>
      </c>
      <c r="J50" s="1">
        <f t="shared" ca="1" si="5"/>
        <v>5</v>
      </c>
      <c r="K50" s="120">
        <f t="shared" ca="1" si="6"/>
        <v>1370</v>
      </c>
      <c r="L50" s="72">
        <v>37926</v>
      </c>
      <c r="M50" s="120">
        <v>19</v>
      </c>
      <c r="N50" s="120">
        <v>5</v>
      </c>
      <c r="O50" s="120">
        <v>6</v>
      </c>
      <c r="P50" s="120">
        <v>1</v>
      </c>
      <c r="Q50" s="120">
        <v>30</v>
      </c>
    </row>
    <row r="51" spans="1:17">
      <c r="A51" s="10"/>
      <c r="B51" s="327">
        <f t="shared" ca="1" si="1"/>
        <v>38261</v>
      </c>
      <c r="C51" s="328">
        <f t="shared" ca="1" si="7"/>
        <v>21</v>
      </c>
      <c r="D51" s="328">
        <f t="shared" ca="1" si="8"/>
        <v>5</v>
      </c>
      <c r="E51" s="328">
        <f t="shared" ca="1" si="9"/>
        <v>5</v>
      </c>
      <c r="F51" s="329">
        <f t="shared" ca="1" si="2"/>
        <v>31</v>
      </c>
      <c r="G51" s="326"/>
      <c r="H51" s="120">
        <f t="shared" ca="1" si="3"/>
        <v>21</v>
      </c>
      <c r="I51" s="1">
        <f t="shared" ca="1" si="4"/>
        <v>5</v>
      </c>
      <c r="J51" s="1">
        <f t="shared" ca="1" si="5"/>
        <v>5</v>
      </c>
      <c r="K51" s="120">
        <f t="shared" ca="1" si="6"/>
        <v>1400</v>
      </c>
      <c r="L51" s="72">
        <v>37956</v>
      </c>
      <c r="M51" s="120">
        <v>22</v>
      </c>
      <c r="N51" s="120">
        <v>4</v>
      </c>
      <c r="O51" s="120">
        <v>5</v>
      </c>
      <c r="P51" s="120">
        <v>1</v>
      </c>
      <c r="Q51" s="120">
        <v>31</v>
      </c>
    </row>
    <row r="52" spans="1:17">
      <c r="A52" s="10"/>
      <c r="B52" s="327">
        <f t="shared" ca="1" si="1"/>
        <v>38292</v>
      </c>
      <c r="C52" s="328">
        <f t="shared" ca="1" si="7"/>
        <v>21</v>
      </c>
      <c r="D52" s="328">
        <f t="shared" ca="1" si="8"/>
        <v>4</v>
      </c>
      <c r="E52" s="328">
        <f t="shared" ca="1" si="9"/>
        <v>5</v>
      </c>
      <c r="F52" s="329">
        <f t="shared" ca="1" si="2"/>
        <v>30</v>
      </c>
      <c r="G52" s="326"/>
      <c r="H52" s="120">
        <f t="shared" ca="1" si="3"/>
        <v>21</v>
      </c>
      <c r="I52" s="1">
        <f t="shared" ca="1" si="4"/>
        <v>4</v>
      </c>
      <c r="J52" s="1">
        <f t="shared" ca="1" si="5"/>
        <v>5</v>
      </c>
      <c r="K52" s="120">
        <f t="shared" ca="1" si="6"/>
        <v>1431</v>
      </c>
      <c r="L52" s="72">
        <v>37987</v>
      </c>
      <c r="M52" s="120">
        <v>21</v>
      </c>
      <c r="N52" s="120">
        <v>5</v>
      </c>
      <c r="O52" s="120">
        <v>5</v>
      </c>
      <c r="P52" s="120">
        <v>1</v>
      </c>
      <c r="Q52" s="120">
        <v>31</v>
      </c>
    </row>
    <row r="53" spans="1:17">
      <c r="A53" s="10"/>
      <c r="B53" s="327">
        <f t="shared" ca="1" si="1"/>
        <v>38322</v>
      </c>
      <c r="C53" s="328">
        <f t="shared" ca="1" si="7"/>
        <v>23</v>
      </c>
      <c r="D53" s="328">
        <f t="shared" ca="1" si="8"/>
        <v>3</v>
      </c>
      <c r="E53" s="328">
        <f t="shared" ca="1" si="9"/>
        <v>5</v>
      </c>
      <c r="F53" s="329">
        <f t="shared" ca="1" si="2"/>
        <v>31</v>
      </c>
      <c r="G53" s="326"/>
      <c r="H53" s="120">
        <f t="shared" ca="1" si="3"/>
        <v>23</v>
      </c>
      <c r="I53" s="1">
        <f t="shared" ca="1" si="4"/>
        <v>3</v>
      </c>
      <c r="J53" s="1">
        <f t="shared" ca="1" si="5"/>
        <v>5</v>
      </c>
      <c r="K53" s="120">
        <f t="shared" ca="1" si="6"/>
        <v>1461</v>
      </c>
      <c r="L53" s="72">
        <v>38018</v>
      </c>
      <c r="M53" s="120">
        <v>20</v>
      </c>
      <c r="N53" s="120">
        <v>4</v>
      </c>
      <c r="O53" s="120">
        <v>5</v>
      </c>
      <c r="P53" s="120">
        <v>0</v>
      </c>
      <c r="Q53" s="120">
        <v>29</v>
      </c>
    </row>
    <row r="54" spans="1:17">
      <c r="A54" s="10"/>
      <c r="B54" s="327">
        <f t="shared" ca="1" si="1"/>
        <v>38353</v>
      </c>
      <c r="C54" s="328">
        <f t="shared" ca="1" si="7"/>
        <v>21</v>
      </c>
      <c r="D54" s="328">
        <f t="shared" ca="1" si="8"/>
        <v>4</v>
      </c>
      <c r="E54" s="328">
        <f t="shared" ca="1" si="9"/>
        <v>6</v>
      </c>
      <c r="F54" s="329">
        <f t="shared" ca="1" si="2"/>
        <v>31</v>
      </c>
      <c r="G54" s="326"/>
      <c r="H54" s="120">
        <f t="shared" ca="1" si="3"/>
        <v>21</v>
      </c>
      <c r="I54" s="1">
        <f t="shared" ca="1" si="4"/>
        <v>4</v>
      </c>
      <c r="J54" s="1">
        <f t="shared" ca="1" si="5"/>
        <v>6</v>
      </c>
      <c r="K54" s="120">
        <f t="shared" ca="1" si="6"/>
        <v>1492</v>
      </c>
      <c r="L54" s="72">
        <v>38047</v>
      </c>
      <c r="M54" s="120">
        <v>23</v>
      </c>
      <c r="N54" s="120">
        <v>4</v>
      </c>
      <c r="O54" s="120">
        <v>4</v>
      </c>
      <c r="P54" s="120">
        <v>0</v>
      </c>
      <c r="Q54" s="120">
        <v>31</v>
      </c>
    </row>
    <row r="55" spans="1:17">
      <c r="A55" s="10"/>
      <c r="B55" s="327">
        <f t="shared" ca="1" si="1"/>
        <v>38384</v>
      </c>
      <c r="C55" s="328">
        <f t="shared" ca="1" si="7"/>
        <v>20</v>
      </c>
      <c r="D55" s="328">
        <f t="shared" ca="1" si="8"/>
        <v>4</v>
      </c>
      <c r="E55" s="328">
        <f t="shared" ca="1" si="9"/>
        <v>4</v>
      </c>
      <c r="F55" s="329">
        <f t="shared" ca="1" si="2"/>
        <v>28</v>
      </c>
      <c r="G55" s="326"/>
      <c r="H55" s="120">
        <f t="shared" ca="1" si="3"/>
        <v>20</v>
      </c>
      <c r="I55" s="1">
        <f t="shared" ca="1" si="4"/>
        <v>4</v>
      </c>
      <c r="J55" s="1">
        <f t="shared" ca="1" si="5"/>
        <v>4</v>
      </c>
      <c r="K55" s="120">
        <f t="shared" ca="1" si="6"/>
        <v>1523</v>
      </c>
      <c r="L55" s="72">
        <v>38078</v>
      </c>
      <c r="M55" s="120">
        <v>22</v>
      </c>
      <c r="N55" s="120">
        <v>4</v>
      </c>
      <c r="O55" s="120">
        <v>4</v>
      </c>
      <c r="P55" s="120">
        <v>0</v>
      </c>
      <c r="Q55" s="120">
        <v>30</v>
      </c>
    </row>
    <row r="56" spans="1:17">
      <c r="A56" s="10"/>
      <c r="B56" s="327">
        <f t="shared" ca="1" si="1"/>
        <v>38412</v>
      </c>
      <c r="C56" s="328">
        <f t="shared" ca="1" si="7"/>
        <v>23</v>
      </c>
      <c r="D56" s="328">
        <f t="shared" ca="1" si="8"/>
        <v>4</v>
      </c>
      <c r="E56" s="328">
        <f t="shared" ca="1" si="9"/>
        <v>4</v>
      </c>
      <c r="F56" s="329">
        <f t="shared" ca="1" si="2"/>
        <v>31</v>
      </c>
      <c r="G56" s="326"/>
      <c r="H56" s="120">
        <f t="shared" ca="1" si="3"/>
        <v>23</v>
      </c>
      <c r="I56" s="1">
        <f t="shared" ca="1" si="4"/>
        <v>4</v>
      </c>
      <c r="J56" s="1">
        <f t="shared" ca="1" si="5"/>
        <v>4</v>
      </c>
      <c r="K56" s="120">
        <f t="shared" ca="1" si="6"/>
        <v>1551</v>
      </c>
      <c r="L56" s="72">
        <v>38108</v>
      </c>
      <c r="M56" s="120">
        <v>20</v>
      </c>
      <c r="N56" s="120">
        <v>5</v>
      </c>
      <c r="O56" s="120">
        <v>6</v>
      </c>
      <c r="P56" s="120">
        <v>1</v>
      </c>
      <c r="Q56" s="120">
        <v>31</v>
      </c>
    </row>
    <row r="57" spans="1:17">
      <c r="A57" s="10"/>
      <c r="B57" s="327">
        <f t="shared" ca="1" si="1"/>
        <v>38443</v>
      </c>
      <c r="C57" s="328">
        <f t="shared" ca="1" si="7"/>
        <v>21</v>
      </c>
      <c r="D57" s="328">
        <f t="shared" ca="1" si="8"/>
        <v>5</v>
      </c>
      <c r="E57" s="328">
        <f t="shared" ca="1" si="9"/>
        <v>4</v>
      </c>
      <c r="F57" s="329">
        <f t="shared" ca="1" si="2"/>
        <v>30</v>
      </c>
      <c r="G57" s="326"/>
      <c r="H57" s="120">
        <f t="shared" ca="1" si="3"/>
        <v>21</v>
      </c>
      <c r="I57" s="1">
        <f t="shared" ca="1" si="4"/>
        <v>5</v>
      </c>
      <c r="J57" s="1">
        <f t="shared" ca="1" si="5"/>
        <v>4</v>
      </c>
      <c r="K57" s="120">
        <f t="shared" ca="1" si="6"/>
        <v>1582</v>
      </c>
      <c r="L57" s="72">
        <v>38139</v>
      </c>
      <c r="M57" s="120">
        <v>22</v>
      </c>
      <c r="N57" s="120">
        <v>4</v>
      </c>
      <c r="O57" s="120">
        <v>4</v>
      </c>
      <c r="P57" s="120">
        <v>0</v>
      </c>
      <c r="Q57" s="120">
        <v>30</v>
      </c>
    </row>
    <row r="58" spans="1:17">
      <c r="A58" s="10"/>
      <c r="B58" s="327">
        <f t="shared" ca="1" si="1"/>
        <v>38473</v>
      </c>
      <c r="C58" s="328">
        <f t="shared" ca="1" si="7"/>
        <v>21</v>
      </c>
      <c r="D58" s="328">
        <f t="shared" ca="1" si="8"/>
        <v>4</v>
      </c>
      <c r="E58" s="328">
        <f t="shared" ca="1" si="9"/>
        <v>6</v>
      </c>
      <c r="F58" s="329">
        <f t="shared" ca="1" si="2"/>
        <v>31</v>
      </c>
      <c r="G58" s="326"/>
      <c r="H58" s="120">
        <f t="shared" ca="1" si="3"/>
        <v>21</v>
      </c>
      <c r="I58" s="1">
        <f t="shared" ca="1" si="4"/>
        <v>4</v>
      </c>
      <c r="J58" s="1">
        <f t="shared" ca="1" si="5"/>
        <v>6</v>
      </c>
      <c r="K58" s="120">
        <f t="shared" ca="1" si="6"/>
        <v>1612</v>
      </c>
      <c r="L58" s="72">
        <v>38169</v>
      </c>
      <c r="M58" s="120">
        <v>21</v>
      </c>
      <c r="N58" s="120">
        <v>5</v>
      </c>
      <c r="O58" s="120">
        <v>5</v>
      </c>
      <c r="P58" s="120">
        <v>1</v>
      </c>
      <c r="Q58" s="120">
        <v>31</v>
      </c>
    </row>
    <row r="59" spans="1:17">
      <c r="A59" s="10"/>
      <c r="B59" s="327">
        <f t="shared" ca="1" si="1"/>
        <v>38504</v>
      </c>
      <c r="C59" s="328">
        <f t="shared" ca="1" si="7"/>
        <v>22</v>
      </c>
      <c r="D59" s="328">
        <f t="shared" ca="1" si="8"/>
        <v>4</v>
      </c>
      <c r="E59" s="328">
        <f t="shared" ca="1" si="9"/>
        <v>4</v>
      </c>
      <c r="F59" s="329">
        <f t="shared" ca="1" si="2"/>
        <v>30</v>
      </c>
      <c r="G59" s="326"/>
      <c r="H59" s="120">
        <f t="shared" ca="1" si="3"/>
        <v>22</v>
      </c>
      <c r="I59" s="1">
        <f t="shared" ca="1" si="4"/>
        <v>4</v>
      </c>
      <c r="J59" s="1">
        <f t="shared" ca="1" si="5"/>
        <v>4</v>
      </c>
      <c r="K59" s="120">
        <f t="shared" ca="1" si="6"/>
        <v>1643</v>
      </c>
      <c r="L59" s="72">
        <v>38200</v>
      </c>
      <c r="M59" s="120">
        <v>22</v>
      </c>
      <c r="N59" s="120">
        <v>4</v>
      </c>
      <c r="O59" s="120">
        <v>5</v>
      </c>
      <c r="P59" s="120">
        <v>0</v>
      </c>
      <c r="Q59" s="120">
        <v>31</v>
      </c>
    </row>
    <row r="60" spans="1:17">
      <c r="A60" s="10"/>
      <c r="B60" s="327">
        <f t="shared" ca="1" si="1"/>
        <v>38534</v>
      </c>
      <c r="C60" s="328">
        <f t="shared" ca="1" si="7"/>
        <v>20</v>
      </c>
      <c r="D60" s="328">
        <f t="shared" ca="1" si="8"/>
        <v>5</v>
      </c>
      <c r="E60" s="328">
        <f t="shared" ca="1" si="9"/>
        <v>6</v>
      </c>
      <c r="F60" s="329">
        <f t="shared" ca="1" si="2"/>
        <v>31</v>
      </c>
      <c r="G60" s="326"/>
      <c r="H60" s="120">
        <f t="shared" ca="1" si="3"/>
        <v>20</v>
      </c>
      <c r="I60" s="1">
        <f t="shared" ca="1" si="4"/>
        <v>5</v>
      </c>
      <c r="J60" s="1">
        <f t="shared" ca="1" si="5"/>
        <v>6</v>
      </c>
      <c r="K60" s="120">
        <f t="shared" ca="1" si="6"/>
        <v>1673</v>
      </c>
      <c r="L60" s="72">
        <v>38231</v>
      </c>
      <c r="M60" s="120">
        <v>21</v>
      </c>
      <c r="N60" s="120">
        <v>4</v>
      </c>
      <c r="O60" s="120">
        <v>5</v>
      </c>
      <c r="P60" s="120">
        <v>1</v>
      </c>
      <c r="Q60" s="120">
        <v>30</v>
      </c>
    </row>
    <row r="61" spans="1:17">
      <c r="A61" s="10"/>
      <c r="B61" s="327">
        <f t="shared" ca="1" si="1"/>
        <v>38565</v>
      </c>
      <c r="C61" s="328">
        <f t="shared" ca="1" si="7"/>
        <v>23</v>
      </c>
      <c r="D61" s="328">
        <f t="shared" ca="1" si="8"/>
        <v>4</v>
      </c>
      <c r="E61" s="328">
        <f t="shared" ca="1" si="9"/>
        <v>4</v>
      </c>
      <c r="F61" s="329">
        <f t="shared" ca="1" si="2"/>
        <v>31</v>
      </c>
      <c r="G61" s="326"/>
      <c r="H61" s="120">
        <f t="shared" ca="1" si="3"/>
        <v>23</v>
      </c>
      <c r="I61" s="1">
        <f t="shared" ca="1" si="4"/>
        <v>4</v>
      </c>
      <c r="J61" s="1">
        <f t="shared" ca="1" si="5"/>
        <v>4</v>
      </c>
      <c r="K61" s="120">
        <f t="shared" ca="1" si="6"/>
        <v>1704</v>
      </c>
      <c r="L61" s="72">
        <v>38261</v>
      </c>
      <c r="M61" s="120">
        <v>21</v>
      </c>
      <c r="N61" s="120">
        <v>5</v>
      </c>
      <c r="O61" s="120">
        <v>5</v>
      </c>
      <c r="P61" s="120">
        <v>0</v>
      </c>
      <c r="Q61" s="120">
        <v>31</v>
      </c>
    </row>
    <row r="62" spans="1:17">
      <c r="A62" s="10"/>
      <c r="B62" s="327">
        <f t="shared" ca="1" si="1"/>
        <v>38596</v>
      </c>
      <c r="C62" s="328">
        <f t="shared" ca="1" si="7"/>
        <v>21</v>
      </c>
      <c r="D62" s="328">
        <f t="shared" ca="1" si="8"/>
        <v>4</v>
      </c>
      <c r="E62" s="328">
        <f t="shared" ca="1" si="9"/>
        <v>5</v>
      </c>
      <c r="F62" s="329">
        <f t="shared" ca="1" si="2"/>
        <v>30</v>
      </c>
      <c r="G62" s="326"/>
      <c r="H62" s="120">
        <f t="shared" ca="1" si="3"/>
        <v>21</v>
      </c>
      <c r="I62" s="1">
        <f t="shared" ca="1" si="4"/>
        <v>4</v>
      </c>
      <c r="J62" s="1">
        <f t="shared" ca="1" si="5"/>
        <v>5</v>
      </c>
      <c r="K62" s="120">
        <f t="shared" ca="1" si="6"/>
        <v>1735</v>
      </c>
      <c r="L62" s="72">
        <v>38292</v>
      </c>
      <c r="M62" s="120">
        <v>21</v>
      </c>
      <c r="N62" s="120">
        <v>4</v>
      </c>
      <c r="O62" s="120">
        <v>5</v>
      </c>
      <c r="P62" s="120">
        <v>1</v>
      </c>
      <c r="Q62" s="120">
        <v>30</v>
      </c>
    </row>
    <row r="63" spans="1:17">
      <c r="A63" s="10"/>
      <c r="B63" s="327">
        <f t="shared" ca="1" si="1"/>
        <v>38626</v>
      </c>
      <c r="C63" s="328">
        <f t="shared" ca="1" si="7"/>
        <v>21</v>
      </c>
      <c r="D63" s="328">
        <f t="shared" ca="1" si="8"/>
        <v>5</v>
      </c>
      <c r="E63" s="328">
        <f t="shared" ca="1" si="9"/>
        <v>5</v>
      </c>
      <c r="F63" s="329">
        <f t="shared" ca="1" si="2"/>
        <v>31</v>
      </c>
      <c r="G63" s="326"/>
      <c r="H63" s="120">
        <f t="shared" ca="1" si="3"/>
        <v>21</v>
      </c>
      <c r="I63" s="1">
        <f t="shared" ca="1" si="4"/>
        <v>5</v>
      </c>
      <c r="J63" s="1">
        <f t="shared" ca="1" si="5"/>
        <v>5</v>
      </c>
      <c r="K63" s="120">
        <f t="shared" ca="1" si="6"/>
        <v>1765</v>
      </c>
      <c r="L63" s="72">
        <v>38322</v>
      </c>
      <c r="M63" s="120">
        <v>23</v>
      </c>
      <c r="N63" s="120">
        <v>3</v>
      </c>
      <c r="O63" s="120">
        <v>5</v>
      </c>
      <c r="P63" s="120">
        <v>1</v>
      </c>
      <c r="Q63" s="120">
        <v>31</v>
      </c>
    </row>
    <row r="64" spans="1:17">
      <c r="A64" s="10"/>
      <c r="B64" s="327">
        <f t="shared" ca="1" si="1"/>
        <v>38657</v>
      </c>
      <c r="C64" s="328">
        <f t="shared" ca="1" si="7"/>
        <v>21</v>
      </c>
      <c r="D64" s="328">
        <f t="shared" ca="1" si="8"/>
        <v>4</v>
      </c>
      <c r="E64" s="328">
        <f t="shared" ca="1" si="9"/>
        <v>5</v>
      </c>
      <c r="F64" s="329">
        <f t="shared" ca="1" si="2"/>
        <v>30</v>
      </c>
      <c r="G64" s="326"/>
      <c r="H64" s="120">
        <f t="shared" ca="1" si="3"/>
        <v>21</v>
      </c>
      <c r="I64" s="1">
        <f t="shared" ca="1" si="4"/>
        <v>4</v>
      </c>
      <c r="J64" s="1">
        <f t="shared" ca="1" si="5"/>
        <v>5</v>
      </c>
      <c r="K64" s="120">
        <f t="shared" ca="1" si="6"/>
        <v>1796</v>
      </c>
      <c r="L64" s="72">
        <v>38353</v>
      </c>
      <c r="M64" s="120">
        <v>21</v>
      </c>
      <c r="N64" s="120">
        <v>4</v>
      </c>
      <c r="O64" s="120">
        <v>6</v>
      </c>
      <c r="P64" s="120">
        <v>1</v>
      </c>
      <c r="Q64" s="120">
        <v>31</v>
      </c>
    </row>
    <row r="65" spans="1:17">
      <c r="A65" s="10"/>
      <c r="B65" s="327">
        <f t="shared" ca="1" si="1"/>
        <v>38687</v>
      </c>
      <c r="C65" s="328">
        <f t="shared" ca="1" si="7"/>
        <v>21</v>
      </c>
      <c r="D65" s="328">
        <f t="shared" ca="1" si="8"/>
        <v>5</v>
      </c>
      <c r="E65" s="328">
        <f t="shared" ca="1" si="9"/>
        <v>5</v>
      </c>
      <c r="F65" s="329">
        <f t="shared" ca="1" si="2"/>
        <v>31</v>
      </c>
      <c r="G65" s="326"/>
      <c r="H65" s="120">
        <f t="shared" ca="1" si="3"/>
        <v>21</v>
      </c>
      <c r="I65" s="1">
        <f t="shared" ca="1" si="4"/>
        <v>5</v>
      </c>
      <c r="J65" s="1">
        <f t="shared" ca="1" si="5"/>
        <v>5</v>
      </c>
      <c r="K65" s="120">
        <f t="shared" ca="1" si="6"/>
        <v>1826</v>
      </c>
      <c r="L65" s="72">
        <v>38384</v>
      </c>
      <c r="M65" s="120">
        <v>20</v>
      </c>
      <c r="N65" s="120">
        <v>4</v>
      </c>
      <c r="O65" s="120">
        <v>4</v>
      </c>
      <c r="P65" s="120">
        <v>0</v>
      </c>
      <c r="Q65" s="120">
        <v>28</v>
      </c>
    </row>
    <row r="66" spans="1:17">
      <c r="A66" s="10"/>
      <c r="B66" s="327">
        <f t="shared" ca="1" si="1"/>
        <v>38718</v>
      </c>
      <c r="C66" s="328">
        <f t="shared" ca="1" si="7"/>
        <v>21</v>
      </c>
      <c r="D66" s="328">
        <f t="shared" ca="1" si="8"/>
        <v>4</v>
      </c>
      <c r="E66" s="328">
        <f t="shared" ca="1" si="9"/>
        <v>6</v>
      </c>
      <c r="F66" s="329">
        <f t="shared" ca="1" si="2"/>
        <v>31</v>
      </c>
      <c r="G66" s="326"/>
      <c r="H66" s="120">
        <f t="shared" ca="1" si="3"/>
        <v>21</v>
      </c>
      <c r="I66" s="1">
        <f t="shared" ca="1" si="4"/>
        <v>4</v>
      </c>
      <c r="J66" s="1">
        <f t="shared" ca="1" si="5"/>
        <v>6</v>
      </c>
      <c r="K66" s="120">
        <f t="shared" ca="1" si="6"/>
        <v>1857</v>
      </c>
      <c r="L66" s="72">
        <v>38412</v>
      </c>
      <c r="M66" s="120">
        <v>23</v>
      </c>
      <c r="N66" s="120">
        <v>4</v>
      </c>
      <c r="O66" s="120">
        <v>4</v>
      </c>
      <c r="P66" s="120">
        <v>0</v>
      </c>
      <c r="Q66" s="120">
        <v>31</v>
      </c>
    </row>
    <row r="67" spans="1:17">
      <c r="A67" s="10"/>
      <c r="B67" s="327">
        <f t="shared" ca="1" si="1"/>
        <v>38749</v>
      </c>
      <c r="C67" s="328">
        <f t="shared" ca="1" si="7"/>
        <v>20</v>
      </c>
      <c r="D67" s="328">
        <f t="shared" ca="1" si="8"/>
        <v>4</v>
      </c>
      <c r="E67" s="328">
        <f t="shared" ca="1" si="9"/>
        <v>4</v>
      </c>
      <c r="F67" s="329">
        <f t="shared" ca="1" si="2"/>
        <v>28</v>
      </c>
      <c r="G67" s="326"/>
      <c r="H67" s="120">
        <f t="shared" ca="1" si="3"/>
        <v>20</v>
      </c>
      <c r="I67" s="1">
        <f t="shared" ca="1" si="4"/>
        <v>4</v>
      </c>
      <c r="J67" s="1">
        <f t="shared" ca="1" si="5"/>
        <v>4</v>
      </c>
      <c r="K67" s="120">
        <f t="shared" ca="1" si="6"/>
        <v>1888</v>
      </c>
      <c r="L67" s="72">
        <v>38443</v>
      </c>
      <c r="M67" s="120">
        <v>21</v>
      </c>
      <c r="N67" s="120">
        <v>5</v>
      </c>
      <c r="O67" s="120">
        <v>4</v>
      </c>
      <c r="P67" s="120">
        <v>0</v>
      </c>
      <c r="Q67" s="120">
        <v>30</v>
      </c>
    </row>
    <row r="68" spans="1:17">
      <c r="A68" s="10"/>
      <c r="B68" s="327">
        <f t="shared" ca="1" si="1"/>
        <v>38777</v>
      </c>
      <c r="C68" s="328">
        <f t="shared" ca="1" si="7"/>
        <v>23</v>
      </c>
      <c r="D68" s="328">
        <f t="shared" ca="1" si="8"/>
        <v>4</v>
      </c>
      <c r="E68" s="328">
        <f t="shared" ca="1" si="9"/>
        <v>4</v>
      </c>
      <c r="F68" s="329">
        <f t="shared" ca="1" si="2"/>
        <v>31</v>
      </c>
      <c r="G68" s="326"/>
      <c r="H68" s="120">
        <f t="shared" ca="1" si="3"/>
        <v>23</v>
      </c>
      <c r="I68" s="1">
        <f t="shared" ca="1" si="4"/>
        <v>4</v>
      </c>
      <c r="J68" s="1">
        <f t="shared" ca="1" si="5"/>
        <v>4</v>
      </c>
      <c r="K68" s="120">
        <f t="shared" ca="1" si="6"/>
        <v>1916</v>
      </c>
      <c r="L68" s="72">
        <v>38473</v>
      </c>
      <c r="M68" s="120">
        <v>21</v>
      </c>
      <c r="N68" s="120">
        <v>4</v>
      </c>
      <c r="O68" s="120">
        <v>6</v>
      </c>
      <c r="P68" s="120">
        <v>1</v>
      </c>
      <c r="Q68" s="120">
        <v>31</v>
      </c>
    </row>
    <row r="69" spans="1:17">
      <c r="A69" s="10"/>
      <c r="B69" s="327">
        <f t="shared" ca="1" si="1"/>
        <v>38808</v>
      </c>
      <c r="C69" s="328">
        <f t="shared" ca="1" si="7"/>
        <v>20</v>
      </c>
      <c r="D69" s="328">
        <f t="shared" ca="1" si="8"/>
        <v>5</v>
      </c>
      <c r="E69" s="328">
        <f t="shared" ca="1" si="9"/>
        <v>5</v>
      </c>
      <c r="F69" s="329">
        <f t="shared" ca="1" si="2"/>
        <v>30</v>
      </c>
      <c r="G69" s="326"/>
      <c r="H69" s="120">
        <f t="shared" ca="1" si="3"/>
        <v>20</v>
      </c>
      <c r="I69" s="1">
        <f t="shared" ca="1" si="4"/>
        <v>5</v>
      </c>
      <c r="J69" s="1">
        <f t="shared" ca="1" si="5"/>
        <v>5</v>
      </c>
      <c r="K69" s="120">
        <f t="shared" ca="1" si="6"/>
        <v>1947</v>
      </c>
      <c r="L69" s="72">
        <v>38504</v>
      </c>
      <c r="M69" s="120">
        <v>22</v>
      </c>
      <c r="N69" s="120">
        <v>4</v>
      </c>
      <c r="O69" s="120">
        <v>4</v>
      </c>
      <c r="P69" s="120">
        <v>0</v>
      </c>
      <c r="Q69" s="120">
        <v>30</v>
      </c>
    </row>
    <row r="70" spans="1:17">
      <c r="A70" s="10"/>
      <c r="B70" s="327">
        <f t="shared" ref="B70:B133" ca="1" si="10">EOMONTH(B69,0)+1</f>
        <v>38838</v>
      </c>
      <c r="C70" s="328">
        <f t="shared" ca="1" si="7"/>
        <v>22</v>
      </c>
      <c r="D70" s="328">
        <f t="shared" ca="1" si="8"/>
        <v>4</v>
      </c>
      <c r="E70" s="328">
        <f t="shared" ca="1" si="9"/>
        <v>5</v>
      </c>
      <c r="F70" s="329">
        <f t="shared" ref="F70:F133" ca="1" si="11">B71-B70</f>
        <v>31</v>
      </c>
      <c r="G70" s="326"/>
      <c r="H70" s="120">
        <f t="shared" ref="H70:H133" ca="1" si="12">VLOOKUP($B70, NDayTable, 2)</f>
        <v>22</v>
      </c>
      <c r="I70" s="1">
        <f t="shared" ref="I70:I133" ca="1" si="13">VLOOKUP($B70, NDayTable, 3)</f>
        <v>4</v>
      </c>
      <c r="J70" s="1">
        <f t="shared" ref="J70:J133" ca="1" si="14">VLOOKUP($B70, NDayTable, 4)</f>
        <v>5</v>
      </c>
      <c r="K70" s="120">
        <f t="shared" ref="K70:K133" ca="1" si="15">B70-ValuationDate</f>
        <v>1977</v>
      </c>
      <c r="L70" s="72">
        <v>38534</v>
      </c>
      <c r="M70" s="120">
        <v>20</v>
      </c>
      <c r="N70" s="120">
        <v>5</v>
      </c>
      <c r="O70" s="120">
        <v>6</v>
      </c>
      <c r="P70" s="120">
        <v>1</v>
      </c>
      <c r="Q70" s="120">
        <v>31</v>
      </c>
    </row>
    <row r="71" spans="1:17">
      <c r="A71" s="10"/>
      <c r="B71" s="327">
        <f t="shared" ca="1" si="10"/>
        <v>38869</v>
      </c>
      <c r="C71" s="328">
        <f t="shared" ref="C71:C134" ca="1" si="16">H71</f>
        <v>22</v>
      </c>
      <c r="D71" s="328">
        <f t="shared" ref="D71:D134" ca="1" si="17">I71</f>
        <v>4</v>
      </c>
      <c r="E71" s="328">
        <f t="shared" ref="E71:E134" ca="1" si="18">J71</f>
        <v>4</v>
      </c>
      <c r="F71" s="329">
        <f t="shared" ca="1" si="11"/>
        <v>30</v>
      </c>
      <c r="G71" s="326"/>
      <c r="H71" s="120">
        <f t="shared" ca="1" si="12"/>
        <v>22</v>
      </c>
      <c r="I71" s="1">
        <f t="shared" ca="1" si="13"/>
        <v>4</v>
      </c>
      <c r="J71" s="1">
        <f t="shared" ca="1" si="14"/>
        <v>4</v>
      </c>
      <c r="K71" s="120">
        <f t="shared" ca="1" si="15"/>
        <v>2008</v>
      </c>
      <c r="L71" s="72">
        <v>38565</v>
      </c>
      <c r="M71" s="120">
        <v>23</v>
      </c>
      <c r="N71" s="120">
        <v>4</v>
      </c>
      <c r="O71" s="120">
        <v>4</v>
      </c>
      <c r="P71" s="120">
        <v>0</v>
      </c>
      <c r="Q71" s="120">
        <v>31</v>
      </c>
    </row>
    <row r="72" spans="1:17">
      <c r="A72" s="10"/>
      <c r="B72" s="327">
        <f t="shared" ca="1" si="10"/>
        <v>38899</v>
      </c>
      <c r="C72" s="328">
        <f t="shared" ca="1" si="16"/>
        <v>20</v>
      </c>
      <c r="D72" s="328">
        <f t="shared" ca="1" si="17"/>
        <v>5</v>
      </c>
      <c r="E72" s="328">
        <f t="shared" ca="1" si="18"/>
        <v>6</v>
      </c>
      <c r="F72" s="329">
        <f t="shared" ca="1" si="11"/>
        <v>31</v>
      </c>
      <c r="G72" s="326"/>
      <c r="H72" s="120">
        <f t="shared" ca="1" si="12"/>
        <v>20</v>
      </c>
      <c r="I72" s="1">
        <f t="shared" ca="1" si="13"/>
        <v>5</v>
      </c>
      <c r="J72" s="1">
        <f t="shared" ca="1" si="14"/>
        <v>6</v>
      </c>
      <c r="K72" s="120">
        <f t="shared" ca="1" si="15"/>
        <v>2038</v>
      </c>
      <c r="L72" s="72">
        <v>38596</v>
      </c>
      <c r="M72" s="120">
        <v>21</v>
      </c>
      <c r="N72" s="120">
        <v>4</v>
      </c>
      <c r="O72" s="120">
        <v>5</v>
      </c>
      <c r="P72" s="120">
        <v>1</v>
      </c>
      <c r="Q72" s="120">
        <v>30</v>
      </c>
    </row>
    <row r="73" spans="1:17">
      <c r="A73" s="10"/>
      <c r="B73" s="327">
        <f t="shared" ca="1" si="10"/>
        <v>38930</v>
      </c>
      <c r="C73" s="328">
        <f t="shared" ca="1" si="16"/>
        <v>23</v>
      </c>
      <c r="D73" s="328">
        <f t="shared" ca="1" si="17"/>
        <v>4</v>
      </c>
      <c r="E73" s="328">
        <f t="shared" ca="1" si="18"/>
        <v>4</v>
      </c>
      <c r="F73" s="329">
        <f t="shared" ca="1" si="11"/>
        <v>31</v>
      </c>
      <c r="G73" s="326"/>
      <c r="H73" s="120">
        <f t="shared" ca="1" si="12"/>
        <v>23</v>
      </c>
      <c r="I73" s="1">
        <f t="shared" ca="1" si="13"/>
        <v>4</v>
      </c>
      <c r="J73" s="1">
        <f t="shared" ca="1" si="14"/>
        <v>4</v>
      </c>
      <c r="K73" s="120">
        <f t="shared" ca="1" si="15"/>
        <v>2069</v>
      </c>
      <c r="L73" s="72">
        <v>38626</v>
      </c>
      <c r="M73" s="120">
        <v>21</v>
      </c>
      <c r="N73" s="120">
        <v>5</v>
      </c>
      <c r="O73" s="120">
        <v>5</v>
      </c>
      <c r="P73" s="120">
        <v>0</v>
      </c>
      <c r="Q73" s="120">
        <v>31</v>
      </c>
    </row>
    <row r="74" spans="1:17">
      <c r="A74" s="10"/>
      <c r="B74" s="327">
        <f t="shared" ca="1" si="10"/>
        <v>38961</v>
      </c>
      <c r="C74" s="328">
        <f t="shared" ca="1" si="16"/>
        <v>20</v>
      </c>
      <c r="D74" s="328">
        <f t="shared" ca="1" si="17"/>
        <v>5</v>
      </c>
      <c r="E74" s="328">
        <f t="shared" ca="1" si="18"/>
        <v>5</v>
      </c>
      <c r="F74" s="329">
        <f t="shared" ca="1" si="11"/>
        <v>30</v>
      </c>
      <c r="G74" s="326"/>
      <c r="H74" s="120">
        <f t="shared" ca="1" si="12"/>
        <v>20</v>
      </c>
      <c r="I74" s="1">
        <f t="shared" ca="1" si="13"/>
        <v>5</v>
      </c>
      <c r="J74" s="1">
        <f t="shared" ca="1" si="14"/>
        <v>5</v>
      </c>
      <c r="K74" s="120">
        <f t="shared" ca="1" si="15"/>
        <v>2100</v>
      </c>
      <c r="L74" s="72">
        <v>38657</v>
      </c>
      <c r="M74" s="120">
        <v>21</v>
      </c>
      <c r="N74" s="120">
        <v>4</v>
      </c>
      <c r="O74" s="120">
        <v>5</v>
      </c>
      <c r="P74" s="120">
        <v>1</v>
      </c>
      <c r="Q74" s="120">
        <v>30</v>
      </c>
    </row>
    <row r="75" spans="1:17">
      <c r="A75" s="10"/>
      <c r="B75" s="327">
        <f t="shared" ca="1" si="10"/>
        <v>38991</v>
      </c>
      <c r="C75" s="328">
        <f t="shared" ca="1" si="16"/>
        <v>22</v>
      </c>
      <c r="D75" s="328">
        <f t="shared" ca="1" si="17"/>
        <v>4</v>
      </c>
      <c r="E75" s="328">
        <f t="shared" ca="1" si="18"/>
        <v>5</v>
      </c>
      <c r="F75" s="329">
        <f t="shared" ca="1" si="11"/>
        <v>31</v>
      </c>
      <c r="G75" s="326"/>
      <c r="H75" s="120">
        <f t="shared" ca="1" si="12"/>
        <v>22</v>
      </c>
      <c r="I75" s="1">
        <f t="shared" ca="1" si="13"/>
        <v>4</v>
      </c>
      <c r="J75" s="1">
        <f t="shared" ca="1" si="14"/>
        <v>5</v>
      </c>
      <c r="K75" s="120">
        <f t="shared" ca="1" si="15"/>
        <v>2130</v>
      </c>
      <c r="L75" s="72">
        <v>38687</v>
      </c>
      <c r="M75" s="120">
        <v>21</v>
      </c>
      <c r="N75" s="120">
        <v>5</v>
      </c>
      <c r="O75" s="120">
        <v>5</v>
      </c>
      <c r="P75" s="120">
        <v>1</v>
      </c>
      <c r="Q75" s="120">
        <v>31</v>
      </c>
    </row>
    <row r="76" spans="1:17">
      <c r="A76" s="10"/>
      <c r="B76" s="327">
        <f t="shared" ca="1" si="10"/>
        <v>39022</v>
      </c>
      <c r="C76" s="328">
        <f t="shared" ca="1" si="16"/>
        <v>21</v>
      </c>
      <c r="D76" s="328">
        <f t="shared" ca="1" si="17"/>
        <v>4</v>
      </c>
      <c r="E76" s="328">
        <f t="shared" ca="1" si="18"/>
        <v>5</v>
      </c>
      <c r="F76" s="329">
        <f t="shared" ca="1" si="11"/>
        <v>30</v>
      </c>
      <c r="G76" s="326"/>
      <c r="H76" s="120">
        <f t="shared" ca="1" si="12"/>
        <v>21</v>
      </c>
      <c r="I76" s="1">
        <f t="shared" ca="1" si="13"/>
        <v>4</v>
      </c>
      <c r="J76" s="1">
        <f t="shared" ca="1" si="14"/>
        <v>5</v>
      </c>
      <c r="K76" s="120">
        <f t="shared" ca="1" si="15"/>
        <v>2161</v>
      </c>
      <c r="L76" s="72">
        <v>38718</v>
      </c>
      <c r="M76" s="120">
        <v>21</v>
      </c>
      <c r="N76" s="120">
        <v>4</v>
      </c>
      <c r="O76" s="120">
        <v>6</v>
      </c>
      <c r="P76" s="120">
        <v>1</v>
      </c>
      <c r="Q76" s="120">
        <v>31</v>
      </c>
    </row>
    <row r="77" spans="1:17">
      <c r="A77" s="10"/>
      <c r="B77" s="327">
        <f t="shared" ca="1" si="10"/>
        <v>39052</v>
      </c>
      <c r="C77" s="328">
        <f t="shared" ca="1" si="16"/>
        <v>20</v>
      </c>
      <c r="D77" s="328">
        <f t="shared" ca="1" si="17"/>
        <v>5</v>
      </c>
      <c r="E77" s="328">
        <f t="shared" ca="1" si="18"/>
        <v>6</v>
      </c>
      <c r="F77" s="329">
        <f t="shared" ca="1" si="11"/>
        <v>31</v>
      </c>
      <c r="G77" s="326"/>
      <c r="H77" s="120">
        <f t="shared" ca="1" si="12"/>
        <v>20</v>
      </c>
      <c r="I77" s="1">
        <f t="shared" ca="1" si="13"/>
        <v>5</v>
      </c>
      <c r="J77" s="1">
        <f t="shared" ca="1" si="14"/>
        <v>6</v>
      </c>
      <c r="K77" s="120">
        <f t="shared" ca="1" si="15"/>
        <v>2191</v>
      </c>
      <c r="L77" s="72">
        <v>38749</v>
      </c>
      <c r="M77" s="120">
        <v>20</v>
      </c>
      <c r="N77" s="120">
        <v>4</v>
      </c>
      <c r="O77" s="120">
        <v>4</v>
      </c>
      <c r="P77" s="120">
        <v>0</v>
      </c>
      <c r="Q77" s="120">
        <v>28</v>
      </c>
    </row>
    <row r="78" spans="1:17">
      <c r="A78" s="10"/>
      <c r="B78" s="327">
        <f t="shared" ca="1" si="10"/>
        <v>39083</v>
      </c>
      <c r="C78" s="328">
        <f t="shared" ca="1" si="16"/>
        <v>22</v>
      </c>
      <c r="D78" s="328">
        <f t="shared" ca="1" si="17"/>
        <v>4</v>
      </c>
      <c r="E78" s="328">
        <f t="shared" ca="1" si="18"/>
        <v>5</v>
      </c>
      <c r="F78" s="329">
        <f t="shared" ca="1" si="11"/>
        <v>31</v>
      </c>
      <c r="G78" s="326"/>
      <c r="H78" s="120">
        <f t="shared" ca="1" si="12"/>
        <v>22</v>
      </c>
      <c r="I78" s="1">
        <f t="shared" ca="1" si="13"/>
        <v>4</v>
      </c>
      <c r="J78" s="1">
        <f t="shared" ca="1" si="14"/>
        <v>5</v>
      </c>
      <c r="K78" s="120">
        <f t="shared" ca="1" si="15"/>
        <v>2222</v>
      </c>
      <c r="L78" s="72">
        <v>38777</v>
      </c>
      <c r="M78" s="120">
        <v>23</v>
      </c>
      <c r="N78" s="120">
        <v>4</v>
      </c>
      <c r="O78" s="120">
        <v>4</v>
      </c>
      <c r="P78" s="120">
        <v>0</v>
      </c>
      <c r="Q78" s="120">
        <v>31</v>
      </c>
    </row>
    <row r="79" spans="1:17">
      <c r="A79" s="10"/>
      <c r="B79" s="327">
        <f t="shared" ca="1" si="10"/>
        <v>39114</v>
      </c>
      <c r="C79" s="328">
        <f t="shared" ca="1" si="16"/>
        <v>20</v>
      </c>
      <c r="D79" s="328">
        <f t="shared" ca="1" si="17"/>
        <v>4</v>
      </c>
      <c r="E79" s="328">
        <f t="shared" ca="1" si="18"/>
        <v>4</v>
      </c>
      <c r="F79" s="329">
        <f t="shared" ca="1" si="11"/>
        <v>28</v>
      </c>
      <c r="G79" s="326"/>
      <c r="H79" s="120">
        <f t="shared" ca="1" si="12"/>
        <v>20</v>
      </c>
      <c r="I79" s="1">
        <f t="shared" ca="1" si="13"/>
        <v>4</v>
      </c>
      <c r="J79" s="1">
        <f t="shared" ca="1" si="14"/>
        <v>4</v>
      </c>
      <c r="K79" s="120">
        <f t="shared" ca="1" si="15"/>
        <v>2253</v>
      </c>
      <c r="L79" s="72">
        <v>38808</v>
      </c>
      <c r="M79" s="120">
        <v>20</v>
      </c>
      <c r="N79" s="120">
        <v>5</v>
      </c>
      <c r="O79" s="120">
        <v>5</v>
      </c>
      <c r="P79" s="120">
        <v>0</v>
      </c>
      <c r="Q79" s="120">
        <v>30</v>
      </c>
    </row>
    <row r="80" spans="1:17">
      <c r="A80" s="10"/>
      <c r="B80" s="327">
        <f t="shared" ca="1" si="10"/>
        <v>39142</v>
      </c>
      <c r="C80" s="328">
        <f t="shared" ca="1" si="16"/>
        <v>22</v>
      </c>
      <c r="D80" s="328">
        <f t="shared" ca="1" si="17"/>
        <v>5</v>
      </c>
      <c r="E80" s="328">
        <f t="shared" ca="1" si="18"/>
        <v>4</v>
      </c>
      <c r="F80" s="329">
        <f t="shared" ca="1" si="11"/>
        <v>31</v>
      </c>
      <c r="G80" s="326"/>
      <c r="H80" s="120">
        <f t="shared" ca="1" si="12"/>
        <v>22</v>
      </c>
      <c r="I80" s="1">
        <f t="shared" ca="1" si="13"/>
        <v>5</v>
      </c>
      <c r="J80" s="1">
        <f t="shared" ca="1" si="14"/>
        <v>4</v>
      </c>
      <c r="K80" s="120">
        <f t="shared" ca="1" si="15"/>
        <v>2281</v>
      </c>
      <c r="L80" s="72">
        <v>38838</v>
      </c>
      <c r="M80" s="120">
        <v>22</v>
      </c>
      <c r="N80" s="120">
        <v>4</v>
      </c>
      <c r="O80" s="120">
        <v>5</v>
      </c>
      <c r="P80" s="120">
        <v>1</v>
      </c>
      <c r="Q80" s="120">
        <v>31</v>
      </c>
    </row>
    <row r="81" spans="1:17">
      <c r="A81" s="10"/>
      <c r="B81" s="327">
        <f t="shared" ca="1" si="10"/>
        <v>39173</v>
      </c>
      <c r="C81" s="328">
        <f t="shared" ca="1" si="16"/>
        <v>21</v>
      </c>
      <c r="D81" s="328">
        <f t="shared" ca="1" si="17"/>
        <v>4</v>
      </c>
      <c r="E81" s="328">
        <f t="shared" ca="1" si="18"/>
        <v>5</v>
      </c>
      <c r="F81" s="329">
        <f t="shared" ca="1" si="11"/>
        <v>30</v>
      </c>
      <c r="G81" s="326"/>
      <c r="H81" s="120">
        <f t="shared" ca="1" si="12"/>
        <v>21</v>
      </c>
      <c r="I81" s="1">
        <f t="shared" ca="1" si="13"/>
        <v>4</v>
      </c>
      <c r="J81" s="1">
        <f t="shared" ca="1" si="14"/>
        <v>5</v>
      </c>
      <c r="K81" s="120">
        <f t="shared" ca="1" si="15"/>
        <v>2312</v>
      </c>
      <c r="L81" s="72">
        <v>38869</v>
      </c>
      <c r="M81" s="120">
        <v>22</v>
      </c>
      <c r="N81" s="120">
        <v>4</v>
      </c>
      <c r="O81" s="120">
        <v>4</v>
      </c>
      <c r="P81" s="120">
        <v>0</v>
      </c>
      <c r="Q81" s="120">
        <v>30</v>
      </c>
    </row>
    <row r="82" spans="1:17">
      <c r="A82" s="10"/>
      <c r="B82" s="327">
        <f t="shared" ca="1" si="10"/>
        <v>39203</v>
      </c>
      <c r="C82" s="328">
        <f t="shared" ca="1" si="16"/>
        <v>22</v>
      </c>
      <c r="D82" s="328">
        <f t="shared" ca="1" si="17"/>
        <v>4</v>
      </c>
      <c r="E82" s="328">
        <f t="shared" ca="1" si="18"/>
        <v>5</v>
      </c>
      <c r="F82" s="329">
        <f t="shared" ca="1" si="11"/>
        <v>31</v>
      </c>
      <c r="G82" s="326"/>
      <c r="H82" s="120">
        <f t="shared" ca="1" si="12"/>
        <v>22</v>
      </c>
      <c r="I82" s="1">
        <f t="shared" ca="1" si="13"/>
        <v>4</v>
      </c>
      <c r="J82" s="1">
        <f t="shared" ca="1" si="14"/>
        <v>5</v>
      </c>
      <c r="K82" s="120">
        <f t="shared" ca="1" si="15"/>
        <v>2342</v>
      </c>
      <c r="L82" s="72">
        <v>38899</v>
      </c>
      <c r="M82" s="120">
        <v>20</v>
      </c>
      <c r="N82" s="120">
        <v>5</v>
      </c>
      <c r="O82" s="120">
        <v>6</v>
      </c>
      <c r="P82" s="120">
        <v>1</v>
      </c>
      <c r="Q82" s="120">
        <v>31</v>
      </c>
    </row>
    <row r="83" spans="1:17">
      <c r="A83" s="10"/>
      <c r="B83" s="327">
        <f t="shared" ca="1" si="10"/>
        <v>39234</v>
      </c>
      <c r="C83" s="328">
        <f t="shared" ca="1" si="16"/>
        <v>21</v>
      </c>
      <c r="D83" s="328">
        <f t="shared" ca="1" si="17"/>
        <v>5</v>
      </c>
      <c r="E83" s="328">
        <f t="shared" ca="1" si="18"/>
        <v>4</v>
      </c>
      <c r="F83" s="329">
        <f t="shared" ca="1" si="11"/>
        <v>30</v>
      </c>
      <c r="G83" s="326"/>
      <c r="H83" s="120">
        <f t="shared" ca="1" si="12"/>
        <v>21</v>
      </c>
      <c r="I83" s="1">
        <f t="shared" ca="1" si="13"/>
        <v>5</v>
      </c>
      <c r="J83" s="1">
        <f t="shared" ca="1" si="14"/>
        <v>4</v>
      </c>
      <c r="K83" s="120">
        <f t="shared" ca="1" si="15"/>
        <v>2373</v>
      </c>
      <c r="L83" s="72">
        <v>38930</v>
      </c>
      <c r="M83" s="120">
        <v>23</v>
      </c>
      <c r="N83" s="120">
        <v>4</v>
      </c>
      <c r="O83" s="120">
        <v>4</v>
      </c>
      <c r="P83" s="120">
        <v>0</v>
      </c>
      <c r="Q83" s="120">
        <v>31</v>
      </c>
    </row>
    <row r="84" spans="1:17">
      <c r="A84" s="10"/>
      <c r="B84" s="327">
        <f t="shared" ca="1" si="10"/>
        <v>39264</v>
      </c>
      <c r="C84" s="328">
        <f t="shared" ca="1" si="16"/>
        <v>21</v>
      </c>
      <c r="D84" s="328">
        <f t="shared" ca="1" si="17"/>
        <v>4</v>
      </c>
      <c r="E84" s="328">
        <f t="shared" ca="1" si="18"/>
        <v>6</v>
      </c>
      <c r="F84" s="329">
        <f t="shared" ca="1" si="11"/>
        <v>31</v>
      </c>
      <c r="G84" s="326"/>
      <c r="H84" s="120">
        <f t="shared" ca="1" si="12"/>
        <v>21</v>
      </c>
      <c r="I84" s="1">
        <f t="shared" ca="1" si="13"/>
        <v>4</v>
      </c>
      <c r="J84" s="1">
        <f t="shared" ca="1" si="14"/>
        <v>6</v>
      </c>
      <c r="K84" s="120">
        <f t="shared" ca="1" si="15"/>
        <v>2403</v>
      </c>
      <c r="L84" s="72">
        <v>38961</v>
      </c>
      <c r="M84" s="120">
        <v>20</v>
      </c>
      <c r="N84" s="120">
        <v>5</v>
      </c>
      <c r="O84" s="120">
        <v>5</v>
      </c>
      <c r="P84" s="120">
        <v>1</v>
      </c>
      <c r="Q84" s="120">
        <v>30</v>
      </c>
    </row>
    <row r="85" spans="1:17">
      <c r="A85" s="10"/>
      <c r="B85" s="327">
        <f t="shared" ca="1" si="10"/>
        <v>39295</v>
      </c>
      <c r="C85" s="328">
        <f t="shared" ca="1" si="16"/>
        <v>23</v>
      </c>
      <c r="D85" s="328">
        <f t="shared" ca="1" si="17"/>
        <v>4</v>
      </c>
      <c r="E85" s="328">
        <f t="shared" ca="1" si="18"/>
        <v>4</v>
      </c>
      <c r="F85" s="329">
        <f t="shared" ca="1" si="11"/>
        <v>31</v>
      </c>
      <c r="G85" s="326"/>
      <c r="H85" s="120">
        <f t="shared" ca="1" si="12"/>
        <v>23</v>
      </c>
      <c r="I85" s="1">
        <f t="shared" ca="1" si="13"/>
        <v>4</v>
      </c>
      <c r="J85" s="1">
        <f t="shared" ca="1" si="14"/>
        <v>4</v>
      </c>
      <c r="K85" s="120">
        <f t="shared" ca="1" si="15"/>
        <v>2434</v>
      </c>
      <c r="L85" s="72">
        <v>38991</v>
      </c>
      <c r="M85" s="120">
        <v>22</v>
      </c>
      <c r="N85" s="120">
        <v>4</v>
      </c>
      <c r="O85" s="120">
        <v>5</v>
      </c>
      <c r="P85" s="120">
        <v>0</v>
      </c>
      <c r="Q85" s="120">
        <v>31</v>
      </c>
    </row>
    <row r="86" spans="1:17">
      <c r="A86" s="10"/>
      <c r="B86" s="327">
        <f t="shared" ca="1" si="10"/>
        <v>39326</v>
      </c>
      <c r="C86" s="328">
        <f t="shared" ca="1" si="16"/>
        <v>19</v>
      </c>
      <c r="D86" s="328">
        <f t="shared" ca="1" si="17"/>
        <v>5</v>
      </c>
      <c r="E86" s="328">
        <f t="shared" ca="1" si="18"/>
        <v>6</v>
      </c>
      <c r="F86" s="329">
        <f t="shared" ca="1" si="11"/>
        <v>30</v>
      </c>
      <c r="G86" s="326"/>
      <c r="H86" s="120">
        <f t="shared" ca="1" si="12"/>
        <v>19</v>
      </c>
      <c r="I86" s="1">
        <f t="shared" ca="1" si="13"/>
        <v>5</v>
      </c>
      <c r="J86" s="1">
        <f t="shared" ca="1" si="14"/>
        <v>6</v>
      </c>
      <c r="K86" s="120">
        <f t="shared" ca="1" si="15"/>
        <v>2465</v>
      </c>
      <c r="L86" s="72">
        <v>39022</v>
      </c>
      <c r="M86" s="120">
        <v>21</v>
      </c>
      <c r="N86" s="120">
        <v>4</v>
      </c>
      <c r="O86" s="120">
        <v>5</v>
      </c>
      <c r="P86" s="120">
        <v>1</v>
      </c>
      <c r="Q86" s="120">
        <v>30</v>
      </c>
    </row>
    <row r="87" spans="1:17">
      <c r="A87" s="10"/>
      <c r="B87" s="327">
        <f t="shared" ca="1" si="10"/>
        <v>39356</v>
      </c>
      <c r="C87" s="328">
        <f t="shared" ca="1" si="16"/>
        <v>23</v>
      </c>
      <c r="D87" s="328">
        <f t="shared" ca="1" si="17"/>
        <v>4</v>
      </c>
      <c r="E87" s="328">
        <f t="shared" ca="1" si="18"/>
        <v>4</v>
      </c>
      <c r="F87" s="329">
        <f t="shared" ca="1" si="11"/>
        <v>31</v>
      </c>
      <c r="G87" s="326"/>
      <c r="H87" s="120">
        <f t="shared" ca="1" si="12"/>
        <v>23</v>
      </c>
      <c r="I87" s="1">
        <f t="shared" ca="1" si="13"/>
        <v>4</v>
      </c>
      <c r="J87" s="1">
        <f t="shared" ca="1" si="14"/>
        <v>4</v>
      </c>
      <c r="K87" s="120">
        <f t="shared" ca="1" si="15"/>
        <v>2495</v>
      </c>
      <c r="L87" s="72">
        <v>39052</v>
      </c>
      <c r="M87" s="120">
        <v>20</v>
      </c>
      <c r="N87" s="120">
        <v>5</v>
      </c>
      <c r="O87" s="120">
        <v>6</v>
      </c>
      <c r="P87" s="120">
        <v>1</v>
      </c>
      <c r="Q87" s="120">
        <v>31</v>
      </c>
    </row>
    <row r="88" spans="1:17">
      <c r="A88" s="10"/>
      <c r="B88" s="327">
        <f t="shared" ca="1" si="10"/>
        <v>39387</v>
      </c>
      <c r="C88" s="328">
        <f t="shared" ca="1" si="16"/>
        <v>21</v>
      </c>
      <c r="D88" s="328">
        <f t="shared" ca="1" si="17"/>
        <v>4</v>
      </c>
      <c r="E88" s="328">
        <f t="shared" ca="1" si="18"/>
        <v>5</v>
      </c>
      <c r="F88" s="329">
        <f t="shared" ca="1" si="11"/>
        <v>30</v>
      </c>
      <c r="G88" s="326"/>
      <c r="H88" s="120">
        <f t="shared" ca="1" si="12"/>
        <v>21</v>
      </c>
      <c r="I88" s="1">
        <f t="shared" ca="1" si="13"/>
        <v>4</v>
      </c>
      <c r="J88" s="1">
        <f t="shared" ca="1" si="14"/>
        <v>5</v>
      </c>
      <c r="K88" s="120">
        <f t="shared" ca="1" si="15"/>
        <v>2526</v>
      </c>
      <c r="L88" s="72">
        <v>39083</v>
      </c>
      <c r="M88" s="120">
        <v>22</v>
      </c>
      <c r="N88" s="120">
        <v>4</v>
      </c>
      <c r="O88" s="120">
        <v>5</v>
      </c>
      <c r="P88" s="120">
        <v>1</v>
      </c>
      <c r="Q88" s="120">
        <v>31</v>
      </c>
    </row>
    <row r="89" spans="1:17">
      <c r="A89" s="10"/>
      <c r="B89" s="327">
        <f t="shared" ca="1" si="10"/>
        <v>39417</v>
      </c>
      <c r="C89" s="328">
        <f t="shared" ca="1" si="16"/>
        <v>20</v>
      </c>
      <c r="D89" s="328">
        <f t="shared" ca="1" si="17"/>
        <v>5</v>
      </c>
      <c r="E89" s="328">
        <f t="shared" ca="1" si="18"/>
        <v>6</v>
      </c>
      <c r="F89" s="329">
        <f t="shared" ca="1" si="11"/>
        <v>31</v>
      </c>
      <c r="G89" s="326"/>
      <c r="H89" s="120">
        <f t="shared" ca="1" si="12"/>
        <v>20</v>
      </c>
      <c r="I89" s="1">
        <f t="shared" ca="1" si="13"/>
        <v>5</v>
      </c>
      <c r="J89" s="1">
        <f t="shared" ca="1" si="14"/>
        <v>6</v>
      </c>
      <c r="K89" s="120">
        <f t="shared" ca="1" si="15"/>
        <v>2556</v>
      </c>
      <c r="L89" s="72">
        <v>39114</v>
      </c>
      <c r="M89" s="120">
        <v>20</v>
      </c>
      <c r="N89" s="120">
        <v>4</v>
      </c>
      <c r="O89" s="120">
        <v>4</v>
      </c>
      <c r="P89" s="120">
        <v>0</v>
      </c>
      <c r="Q89" s="120">
        <v>28</v>
      </c>
    </row>
    <row r="90" spans="1:17">
      <c r="A90" s="10"/>
      <c r="B90" s="327">
        <f t="shared" ca="1" si="10"/>
        <v>39448</v>
      </c>
      <c r="C90" s="328">
        <f t="shared" ca="1" si="16"/>
        <v>22</v>
      </c>
      <c r="D90" s="328">
        <f t="shared" ca="1" si="17"/>
        <v>4</v>
      </c>
      <c r="E90" s="328">
        <f t="shared" ca="1" si="18"/>
        <v>5</v>
      </c>
      <c r="F90" s="329">
        <f t="shared" ca="1" si="11"/>
        <v>31</v>
      </c>
      <c r="G90" s="326"/>
      <c r="H90" s="120">
        <f t="shared" ca="1" si="12"/>
        <v>22</v>
      </c>
      <c r="I90" s="1">
        <f t="shared" ca="1" si="13"/>
        <v>4</v>
      </c>
      <c r="J90" s="1">
        <f t="shared" ca="1" si="14"/>
        <v>5</v>
      </c>
      <c r="K90" s="120">
        <f t="shared" ca="1" si="15"/>
        <v>2587</v>
      </c>
      <c r="L90" s="72">
        <v>39142</v>
      </c>
      <c r="M90" s="120">
        <v>22</v>
      </c>
      <c r="N90" s="120">
        <v>5</v>
      </c>
      <c r="O90" s="120">
        <v>4</v>
      </c>
      <c r="P90" s="120">
        <v>0</v>
      </c>
      <c r="Q90" s="120">
        <v>31</v>
      </c>
    </row>
    <row r="91" spans="1:17">
      <c r="A91" s="10"/>
      <c r="B91" s="327">
        <f t="shared" ca="1" si="10"/>
        <v>39479</v>
      </c>
      <c r="C91" s="328">
        <f t="shared" ca="1" si="16"/>
        <v>21</v>
      </c>
      <c r="D91" s="328">
        <f t="shared" ca="1" si="17"/>
        <v>4</v>
      </c>
      <c r="E91" s="328">
        <f t="shared" ca="1" si="18"/>
        <v>4</v>
      </c>
      <c r="F91" s="329">
        <f t="shared" ca="1" si="11"/>
        <v>29</v>
      </c>
      <c r="G91" s="326"/>
      <c r="H91" s="120">
        <f t="shared" ca="1" si="12"/>
        <v>21</v>
      </c>
      <c r="I91" s="1">
        <f t="shared" ca="1" si="13"/>
        <v>4</v>
      </c>
      <c r="J91" s="1">
        <f t="shared" ca="1" si="14"/>
        <v>4</v>
      </c>
      <c r="K91" s="120">
        <f t="shared" ca="1" si="15"/>
        <v>2618</v>
      </c>
      <c r="L91" s="72">
        <v>39173</v>
      </c>
      <c r="M91" s="120">
        <v>21</v>
      </c>
      <c r="N91" s="120">
        <v>4</v>
      </c>
      <c r="O91" s="120">
        <v>5</v>
      </c>
      <c r="P91" s="120">
        <v>0</v>
      </c>
      <c r="Q91" s="120">
        <v>30</v>
      </c>
    </row>
    <row r="92" spans="1:17">
      <c r="A92" s="10"/>
      <c r="B92" s="327">
        <f t="shared" ca="1" si="10"/>
        <v>39508</v>
      </c>
      <c r="C92" s="328">
        <f t="shared" ca="1" si="16"/>
        <v>21</v>
      </c>
      <c r="D92" s="328">
        <f t="shared" ca="1" si="17"/>
        <v>5</v>
      </c>
      <c r="E92" s="328">
        <f t="shared" ca="1" si="18"/>
        <v>5</v>
      </c>
      <c r="F92" s="329">
        <f t="shared" ca="1" si="11"/>
        <v>31</v>
      </c>
      <c r="G92" s="326"/>
      <c r="H92" s="120">
        <f t="shared" ca="1" si="12"/>
        <v>21</v>
      </c>
      <c r="I92" s="1">
        <f t="shared" ca="1" si="13"/>
        <v>5</v>
      </c>
      <c r="J92" s="1">
        <f t="shared" ca="1" si="14"/>
        <v>5</v>
      </c>
      <c r="K92" s="120">
        <f t="shared" ca="1" si="15"/>
        <v>2647</v>
      </c>
      <c r="L92" s="72">
        <v>39203</v>
      </c>
      <c r="M92" s="120">
        <v>22</v>
      </c>
      <c r="N92" s="120">
        <v>4</v>
      </c>
      <c r="O92" s="120">
        <v>5</v>
      </c>
      <c r="P92" s="120">
        <v>1</v>
      </c>
      <c r="Q92" s="120">
        <v>31</v>
      </c>
    </row>
    <row r="93" spans="1:17">
      <c r="A93" s="10"/>
      <c r="B93" s="327">
        <f t="shared" ca="1" si="10"/>
        <v>39539</v>
      </c>
      <c r="C93" s="328">
        <f t="shared" ca="1" si="16"/>
        <v>22</v>
      </c>
      <c r="D93" s="328">
        <f t="shared" ca="1" si="17"/>
        <v>4</v>
      </c>
      <c r="E93" s="328">
        <f t="shared" ca="1" si="18"/>
        <v>4</v>
      </c>
      <c r="F93" s="329">
        <f t="shared" ca="1" si="11"/>
        <v>30</v>
      </c>
      <c r="G93" s="326"/>
      <c r="H93" s="120">
        <f t="shared" ca="1" si="12"/>
        <v>22</v>
      </c>
      <c r="I93" s="1">
        <f t="shared" ca="1" si="13"/>
        <v>4</v>
      </c>
      <c r="J93" s="1">
        <f t="shared" ca="1" si="14"/>
        <v>4</v>
      </c>
      <c r="K93" s="120">
        <f t="shared" ca="1" si="15"/>
        <v>2678</v>
      </c>
      <c r="L93" s="72">
        <v>39234</v>
      </c>
      <c r="M93" s="120">
        <v>21</v>
      </c>
      <c r="N93" s="120">
        <v>5</v>
      </c>
      <c r="O93" s="120">
        <v>4</v>
      </c>
      <c r="P93" s="120">
        <v>0</v>
      </c>
      <c r="Q93" s="120">
        <v>30</v>
      </c>
    </row>
    <row r="94" spans="1:17">
      <c r="A94" s="10"/>
      <c r="B94" s="327">
        <f t="shared" ca="1" si="10"/>
        <v>39569</v>
      </c>
      <c r="C94" s="328">
        <f t="shared" ca="1" si="16"/>
        <v>21</v>
      </c>
      <c r="D94" s="328">
        <f t="shared" ca="1" si="17"/>
        <v>5</v>
      </c>
      <c r="E94" s="328">
        <f t="shared" ca="1" si="18"/>
        <v>5</v>
      </c>
      <c r="F94" s="329">
        <f t="shared" ca="1" si="11"/>
        <v>31</v>
      </c>
      <c r="G94" s="326"/>
      <c r="H94" s="120">
        <f t="shared" ca="1" si="12"/>
        <v>21</v>
      </c>
      <c r="I94" s="1">
        <f t="shared" ca="1" si="13"/>
        <v>5</v>
      </c>
      <c r="J94" s="1">
        <f t="shared" ca="1" si="14"/>
        <v>5</v>
      </c>
      <c r="K94" s="120">
        <f t="shared" ca="1" si="15"/>
        <v>2708</v>
      </c>
      <c r="L94" s="72">
        <v>39264</v>
      </c>
      <c r="M94" s="120">
        <v>21</v>
      </c>
      <c r="N94" s="120">
        <v>4</v>
      </c>
      <c r="O94" s="120">
        <v>6</v>
      </c>
      <c r="P94" s="120">
        <v>1</v>
      </c>
      <c r="Q94" s="120">
        <v>31</v>
      </c>
    </row>
    <row r="95" spans="1:17">
      <c r="A95" s="10"/>
      <c r="B95" s="327">
        <f t="shared" ca="1" si="10"/>
        <v>39600</v>
      </c>
      <c r="C95" s="328">
        <f t="shared" ca="1" si="16"/>
        <v>21</v>
      </c>
      <c r="D95" s="328">
        <f t="shared" ca="1" si="17"/>
        <v>4</v>
      </c>
      <c r="E95" s="328">
        <f t="shared" ca="1" si="18"/>
        <v>5</v>
      </c>
      <c r="F95" s="329">
        <f t="shared" ca="1" si="11"/>
        <v>30</v>
      </c>
      <c r="G95" s="326"/>
      <c r="H95" s="120">
        <f t="shared" ca="1" si="12"/>
        <v>21</v>
      </c>
      <c r="I95" s="1">
        <f t="shared" ca="1" si="13"/>
        <v>4</v>
      </c>
      <c r="J95" s="1">
        <f t="shared" ca="1" si="14"/>
        <v>5</v>
      </c>
      <c r="K95" s="120">
        <f t="shared" ca="1" si="15"/>
        <v>2739</v>
      </c>
      <c r="L95" s="72">
        <v>39295</v>
      </c>
      <c r="M95" s="120">
        <v>23</v>
      </c>
      <c r="N95" s="120">
        <v>4</v>
      </c>
      <c r="O95" s="120">
        <v>4</v>
      </c>
      <c r="P95" s="120">
        <v>0</v>
      </c>
      <c r="Q95" s="120">
        <v>31</v>
      </c>
    </row>
    <row r="96" spans="1:17">
      <c r="A96" s="10"/>
      <c r="B96" s="327">
        <f t="shared" ca="1" si="10"/>
        <v>39630</v>
      </c>
      <c r="C96" s="328">
        <f t="shared" ca="1" si="16"/>
        <v>22</v>
      </c>
      <c r="D96" s="328">
        <f t="shared" ca="1" si="17"/>
        <v>4</v>
      </c>
      <c r="E96" s="328">
        <f t="shared" ca="1" si="18"/>
        <v>5</v>
      </c>
      <c r="F96" s="329">
        <f t="shared" ca="1" si="11"/>
        <v>31</v>
      </c>
      <c r="G96" s="326"/>
      <c r="H96" s="120">
        <f t="shared" ca="1" si="12"/>
        <v>22</v>
      </c>
      <c r="I96" s="1">
        <f t="shared" ca="1" si="13"/>
        <v>4</v>
      </c>
      <c r="J96" s="1">
        <f t="shared" ca="1" si="14"/>
        <v>5</v>
      </c>
      <c r="K96" s="120">
        <f t="shared" ca="1" si="15"/>
        <v>2769</v>
      </c>
      <c r="L96" s="72">
        <v>39326</v>
      </c>
      <c r="M96" s="120">
        <v>19</v>
      </c>
      <c r="N96" s="120">
        <v>5</v>
      </c>
      <c r="O96" s="120">
        <v>6</v>
      </c>
      <c r="P96" s="120">
        <v>1</v>
      </c>
      <c r="Q96" s="120">
        <v>30</v>
      </c>
    </row>
    <row r="97" spans="1:17">
      <c r="A97" s="10"/>
      <c r="B97" s="327">
        <f t="shared" ca="1" si="10"/>
        <v>39661</v>
      </c>
      <c r="C97" s="328">
        <f t="shared" ca="1" si="16"/>
        <v>21</v>
      </c>
      <c r="D97" s="328">
        <f t="shared" ca="1" si="17"/>
        <v>5</v>
      </c>
      <c r="E97" s="328">
        <f t="shared" ca="1" si="18"/>
        <v>5</v>
      </c>
      <c r="F97" s="329">
        <f t="shared" ca="1" si="11"/>
        <v>31</v>
      </c>
      <c r="G97" s="326"/>
      <c r="H97" s="120">
        <f t="shared" ca="1" si="12"/>
        <v>21</v>
      </c>
      <c r="I97" s="1">
        <f t="shared" ca="1" si="13"/>
        <v>5</v>
      </c>
      <c r="J97" s="1">
        <f t="shared" ca="1" si="14"/>
        <v>5</v>
      </c>
      <c r="K97" s="120">
        <f t="shared" ca="1" si="15"/>
        <v>2800</v>
      </c>
      <c r="L97" s="72">
        <v>39356</v>
      </c>
      <c r="M97" s="120">
        <v>23</v>
      </c>
      <c r="N97" s="120">
        <v>4</v>
      </c>
      <c r="O97" s="120">
        <v>4</v>
      </c>
      <c r="P97" s="120">
        <v>0</v>
      </c>
      <c r="Q97" s="120">
        <v>31</v>
      </c>
    </row>
    <row r="98" spans="1:17">
      <c r="A98" s="10"/>
      <c r="B98" s="327">
        <f t="shared" ca="1" si="10"/>
        <v>39692</v>
      </c>
      <c r="C98" s="328">
        <f t="shared" ca="1" si="16"/>
        <v>21</v>
      </c>
      <c r="D98" s="328">
        <f t="shared" ca="1" si="17"/>
        <v>4</v>
      </c>
      <c r="E98" s="328">
        <f t="shared" ca="1" si="18"/>
        <v>5</v>
      </c>
      <c r="F98" s="329">
        <f t="shared" ca="1" si="11"/>
        <v>30</v>
      </c>
      <c r="G98" s="326"/>
      <c r="H98" s="120">
        <f t="shared" ca="1" si="12"/>
        <v>21</v>
      </c>
      <c r="I98" s="1">
        <f t="shared" ca="1" si="13"/>
        <v>4</v>
      </c>
      <c r="J98" s="1">
        <f t="shared" ca="1" si="14"/>
        <v>5</v>
      </c>
      <c r="K98" s="120">
        <f t="shared" ca="1" si="15"/>
        <v>2831</v>
      </c>
      <c r="L98" s="72">
        <v>39387</v>
      </c>
      <c r="M98" s="120">
        <v>21</v>
      </c>
      <c r="N98" s="120">
        <v>4</v>
      </c>
      <c r="O98" s="120">
        <v>5</v>
      </c>
      <c r="P98" s="120">
        <v>1</v>
      </c>
      <c r="Q98" s="120">
        <v>30</v>
      </c>
    </row>
    <row r="99" spans="1:17">
      <c r="A99" s="10"/>
      <c r="B99" s="327">
        <f t="shared" ca="1" si="10"/>
        <v>39722</v>
      </c>
      <c r="C99" s="328">
        <f t="shared" ca="1" si="16"/>
        <v>23</v>
      </c>
      <c r="D99" s="328">
        <f t="shared" ca="1" si="17"/>
        <v>4</v>
      </c>
      <c r="E99" s="328">
        <f t="shared" ca="1" si="18"/>
        <v>4</v>
      </c>
      <c r="F99" s="329">
        <f t="shared" ca="1" si="11"/>
        <v>31</v>
      </c>
      <c r="G99" s="326"/>
      <c r="H99" s="120">
        <f t="shared" ca="1" si="12"/>
        <v>23</v>
      </c>
      <c r="I99" s="1">
        <f t="shared" ca="1" si="13"/>
        <v>4</v>
      </c>
      <c r="J99" s="1">
        <f t="shared" ca="1" si="14"/>
        <v>4</v>
      </c>
      <c r="K99" s="120">
        <f t="shared" ca="1" si="15"/>
        <v>2861</v>
      </c>
      <c r="L99" s="72">
        <v>39417</v>
      </c>
      <c r="M99" s="120">
        <v>20</v>
      </c>
      <c r="N99" s="120">
        <v>5</v>
      </c>
      <c r="O99" s="120">
        <v>6</v>
      </c>
      <c r="P99" s="120">
        <v>1</v>
      </c>
      <c r="Q99" s="120">
        <v>31</v>
      </c>
    </row>
    <row r="100" spans="1:17">
      <c r="A100" s="10"/>
      <c r="B100" s="327">
        <f t="shared" ca="1" si="10"/>
        <v>39753</v>
      </c>
      <c r="C100" s="328">
        <f t="shared" ca="1" si="16"/>
        <v>19</v>
      </c>
      <c r="D100" s="328">
        <f t="shared" ca="1" si="17"/>
        <v>5</v>
      </c>
      <c r="E100" s="328">
        <f t="shared" ca="1" si="18"/>
        <v>6</v>
      </c>
      <c r="F100" s="329">
        <f t="shared" ca="1" si="11"/>
        <v>30</v>
      </c>
      <c r="G100" s="326"/>
      <c r="H100" s="120">
        <f t="shared" ca="1" si="12"/>
        <v>19</v>
      </c>
      <c r="I100" s="1">
        <f t="shared" ca="1" si="13"/>
        <v>5</v>
      </c>
      <c r="J100" s="1">
        <f t="shared" ca="1" si="14"/>
        <v>6</v>
      </c>
      <c r="K100" s="120">
        <f t="shared" ca="1" si="15"/>
        <v>2892</v>
      </c>
      <c r="L100" s="72">
        <v>39448</v>
      </c>
      <c r="M100" s="120">
        <v>22</v>
      </c>
      <c r="N100" s="120">
        <v>4</v>
      </c>
      <c r="O100" s="120">
        <v>5</v>
      </c>
      <c r="P100" s="120">
        <v>1</v>
      </c>
      <c r="Q100" s="120">
        <v>31</v>
      </c>
    </row>
    <row r="101" spans="1:17">
      <c r="A101" s="10"/>
      <c r="B101" s="327">
        <f t="shared" ca="1" si="10"/>
        <v>39783</v>
      </c>
      <c r="C101" s="328">
        <f t="shared" ca="1" si="16"/>
        <v>22</v>
      </c>
      <c r="D101" s="328">
        <f t="shared" ca="1" si="17"/>
        <v>4</v>
      </c>
      <c r="E101" s="328">
        <f t="shared" ca="1" si="18"/>
        <v>5</v>
      </c>
      <c r="F101" s="329">
        <f t="shared" ca="1" si="11"/>
        <v>31</v>
      </c>
      <c r="G101" s="326"/>
      <c r="H101" s="120">
        <f t="shared" ca="1" si="12"/>
        <v>22</v>
      </c>
      <c r="I101" s="1">
        <f t="shared" ca="1" si="13"/>
        <v>4</v>
      </c>
      <c r="J101" s="1">
        <f t="shared" ca="1" si="14"/>
        <v>5</v>
      </c>
      <c r="K101" s="120">
        <f t="shared" ca="1" si="15"/>
        <v>2922</v>
      </c>
      <c r="L101" s="72">
        <v>39479</v>
      </c>
      <c r="M101" s="120">
        <v>21</v>
      </c>
      <c r="N101" s="120">
        <v>4</v>
      </c>
      <c r="O101" s="120">
        <v>4</v>
      </c>
      <c r="P101" s="120">
        <v>0</v>
      </c>
      <c r="Q101" s="120">
        <v>29</v>
      </c>
    </row>
    <row r="102" spans="1:17">
      <c r="A102" s="10"/>
      <c r="B102" s="327">
        <f t="shared" ca="1" si="10"/>
        <v>39814</v>
      </c>
      <c r="C102" s="328">
        <f t="shared" ca="1" si="16"/>
        <v>21</v>
      </c>
      <c r="D102" s="328">
        <f t="shared" ca="1" si="17"/>
        <v>5</v>
      </c>
      <c r="E102" s="328">
        <f t="shared" ca="1" si="18"/>
        <v>5</v>
      </c>
      <c r="F102" s="329">
        <f t="shared" ca="1" si="11"/>
        <v>31</v>
      </c>
      <c r="G102" s="326"/>
      <c r="H102" s="120">
        <f t="shared" ca="1" si="12"/>
        <v>21</v>
      </c>
      <c r="I102" s="1">
        <f t="shared" ca="1" si="13"/>
        <v>5</v>
      </c>
      <c r="J102" s="1">
        <f t="shared" ca="1" si="14"/>
        <v>5</v>
      </c>
      <c r="K102" s="120">
        <f t="shared" ca="1" si="15"/>
        <v>2953</v>
      </c>
      <c r="L102" s="72">
        <v>39508</v>
      </c>
      <c r="M102" s="120">
        <v>21</v>
      </c>
      <c r="N102" s="120">
        <v>5</v>
      </c>
      <c r="O102" s="120">
        <v>5</v>
      </c>
      <c r="P102" s="120">
        <v>0</v>
      </c>
      <c r="Q102" s="120">
        <v>31</v>
      </c>
    </row>
    <row r="103" spans="1:17">
      <c r="A103" s="10"/>
      <c r="B103" s="327">
        <f t="shared" ca="1" si="10"/>
        <v>39845</v>
      </c>
      <c r="C103" s="328">
        <f t="shared" ca="1" si="16"/>
        <v>20</v>
      </c>
      <c r="D103" s="328">
        <f t="shared" ca="1" si="17"/>
        <v>4</v>
      </c>
      <c r="E103" s="328">
        <f t="shared" ca="1" si="18"/>
        <v>4</v>
      </c>
      <c r="F103" s="329">
        <f t="shared" ca="1" si="11"/>
        <v>28</v>
      </c>
      <c r="G103" s="326"/>
      <c r="H103" s="120">
        <f t="shared" ca="1" si="12"/>
        <v>20</v>
      </c>
      <c r="I103" s="1">
        <f t="shared" ca="1" si="13"/>
        <v>4</v>
      </c>
      <c r="J103" s="1">
        <f t="shared" ca="1" si="14"/>
        <v>4</v>
      </c>
      <c r="K103" s="120">
        <f t="shared" ca="1" si="15"/>
        <v>2984</v>
      </c>
      <c r="L103" s="72">
        <v>39539</v>
      </c>
      <c r="M103" s="120">
        <v>22</v>
      </c>
      <c r="N103" s="120">
        <v>4</v>
      </c>
      <c r="O103" s="120">
        <v>4</v>
      </c>
      <c r="P103" s="120">
        <v>0</v>
      </c>
      <c r="Q103" s="120">
        <v>30</v>
      </c>
    </row>
    <row r="104" spans="1:17">
      <c r="A104" s="10"/>
      <c r="B104" s="327">
        <f t="shared" ca="1" si="10"/>
        <v>39873</v>
      </c>
      <c r="C104" s="328">
        <f t="shared" ca="1" si="16"/>
        <v>22</v>
      </c>
      <c r="D104" s="328">
        <f t="shared" ca="1" si="17"/>
        <v>4</v>
      </c>
      <c r="E104" s="328">
        <f t="shared" ca="1" si="18"/>
        <v>5</v>
      </c>
      <c r="F104" s="329">
        <f t="shared" ca="1" si="11"/>
        <v>31</v>
      </c>
      <c r="G104" s="326"/>
      <c r="H104" s="120">
        <f t="shared" ca="1" si="12"/>
        <v>22</v>
      </c>
      <c r="I104" s="1">
        <f t="shared" ca="1" si="13"/>
        <v>4</v>
      </c>
      <c r="J104" s="1">
        <f t="shared" ca="1" si="14"/>
        <v>5</v>
      </c>
      <c r="K104" s="120">
        <f t="shared" ca="1" si="15"/>
        <v>3012</v>
      </c>
      <c r="L104" s="72">
        <v>39569</v>
      </c>
      <c r="M104" s="120">
        <v>21</v>
      </c>
      <c r="N104" s="120">
        <v>5</v>
      </c>
      <c r="O104" s="120">
        <v>5</v>
      </c>
      <c r="P104" s="120">
        <v>1</v>
      </c>
      <c r="Q104" s="120">
        <v>31</v>
      </c>
    </row>
    <row r="105" spans="1:17">
      <c r="A105" s="10"/>
      <c r="B105" s="327">
        <f t="shared" ca="1" si="10"/>
        <v>39904</v>
      </c>
      <c r="C105" s="328">
        <f t="shared" ca="1" si="16"/>
        <v>22</v>
      </c>
      <c r="D105" s="328">
        <f t="shared" ca="1" si="17"/>
        <v>4</v>
      </c>
      <c r="E105" s="328">
        <f t="shared" ca="1" si="18"/>
        <v>4</v>
      </c>
      <c r="F105" s="329">
        <f t="shared" ca="1" si="11"/>
        <v>30</v>
      </c>
      <c r="G105" s="326"/>
      <c r="H105" s="120">
        <f t="shared" ca="1" si="12"/>
        <v>22</v>
      </c>
      <c r="I105" s="1">
        <f t="shared" ca="1" si="13"/>
        <v>4</v>
      </c>
      <c r="J105" s="1">
        <f t="shared" ca="1" si="14"/>
        <v>4</v>
      </c>
      <c r="K105" s="120">
        <f t="shared" ca="1" si="15"/>
        <v>3043</v>
      </c>
      <c r="L105" s="72">
        <v>39600</v>
      </c>
      <c r="M105" s="120">
        <v>21</v>
      </c>
      <c r="N105" s="120">
        <v>4</v>
      </c>
      <c r="O105" s="120">
        <v>5</v>
      </c>
      <c r="P105" s="120">
        <v>0</v>
      </c>
      <c r="Q105" s="120">
        <v>30</v>
      </c>
    </row>
    <row r="106" spans="1:17">
      <c r="A106" s="10"/>
      <c r="B106" s="327">
        <f t="shared" ca="1" si="10"/>
        <v>39934</v>
      </c>
      <c r="C106" s="328">
        <f t="shared" ca="1" si="16"/>
        <v>20</v>
      </c>
      <c r="D106" s="328">
        <f t="shared" ca="1" si="17"/>
        <v>5</v>
      </c>
      <c r="E106" s="328">
        <f t="shared" ca="1" si="18"/>
        <v>6</v>
      </c>
      <c r="F106" s="329">
        <f t="shared" ca="1" si="11"/>
        <v>31</v>
      </c>
      <c r="G106" s="326"/>
      <c r="H106" s="120">
        <f t="shared" ca="1" si="12"/>
        <v>20</v>
      </c>
      <c r="I106" s="1">
        <f t="shared" ca="1" si="13"/>
        <v>5</v>
      </c>
      <c r="J106" s="1">
        <f t="shared" ca="1" si="14"/>
        <v>6</v>
      </c>
      <c r="K106" s="120">
        <f t="shared" ca="1" si="15"/>
        <v>3073</v>
      </c>
      <c r="L106" s="72">
        <v>39630</v>
      </c>
      <c r="M106" s="120">
        <v>22</v>
      </c>
      <c r="N106" s="120">
        <v>4</v>
      </c>
      <c r="O106" s="120">
        <v>5</v>
      </c>
      <c r="P106" s="120">
        <v>1</v>
      </c>
      <c r="Q106" s="120">
        <v>31</v>
      </c>
    </row>
    <row r="107" spans="1:17">
      <c r="A107" s="10"/>
      <c r="B107" s="327">
        <f t="shared" ca="1" si="10"/>
        <v>39965</v>
      </c>
      <c r="C107" s="328">
        <f t="shared" ca="1" si="16"/>
        <v>22</v>
      </c>
      <c r="D107" s="328">
        <f t="shared" ca="1" si="17"/>
        <v>4</v>
      </c>
      <c r="E107" s="328">
        <f t="shared" ca="1" si="18"/>
        <v>4</v>
      </c>
      <c r="F107" s="329">
        <f t="shared" ca="1" si="11"/>
        <v>30</v>
      </c>
      <c r="G107" s="326"/>
      <c r="H107" s="120">
        <f t="shared" ca="1" si="12"/>
        <v>22</v>
      </c>
      <c r="I107" s="1">
        <f t="shared" ca="1" si="13"/>
        <v>4</v>
      </c>
      <c r="J107" s="1">
        <f t="shared" ca="1" si="14"/>
        <v>4</v>
      </c>
      <c r="K107" s="120">
        <f t="shared" ca="1" si="15"/>
        <v>3104</v>
      </c>
      <c r="L107" s="72">
        <v>39661</v>
      </c>
      <c r="M107" s="120">
        <v>21</v>
      </c>
      <c r="N107" s="120">
        <v>5</v>
      </c>
      <c r="O107" s="120">
        <v>5</v>
      </c>
      <c r="P107" s="120">
        <v>0</v>
      </c>
      <c r="Q107" s="120">
        <v>31</v>
      </c>
    </row>
    <row r="108" spans="1:17">
      <c r="A108" s="10"/>
      <c r="B108" s="327">
        <f t="shared" ca="1" si="10"/>
        <v>39995</v>
      </c>
      <c r="C108" s="328">
        <f t="shared" ca="1" si="16"/>
        <v>23</v>
      </c>
      <c r="D108" s="328">
        <f t="shared" ca="1" si="17"/>
        <v>3</v>
      </c>
      <c r="E108" s="328">
        <f t="shared" ca="1" si="18"/>
        <v>5</v>
      </c>
      <c r="F108" s="329">
        <f t="shared" ca="1" si="11"/>
        <v>31</v>
      </c>
      <c r="G108" s="326"/>
      <c r="H108" s="120">
        <f t="shared" ca="1" si="12"/>
        <v>23</v>
      </c>
      <c r="I108" s="1">
        <f t="shared" ca="1" si="13"/>
        <v>3</v>
      </c>
      <c r="J108" s="1">
        <f t="shared" ca="1" si="14"/>
        <v>5</v>
      </c>
      <c r="K108" s="120">
        <f t="shared" ca="1" si="15"/>
        <v>3134</v>
      </c>
      <c r="L108" s="72">
        <v>39692</v>
      </c>
      <c r="M108" s="120">
        <v>21</v>
      </c>
      <c r="N108" s="120">
        <v>4</v>
      </c>
      <c r="O108" s="120">
        <v>5</v>
      </c>
      <c r="P108" s="120">
        <v>1</v>
      </c>
      <c r="Q108" s="120">
        <v>30</v>
      </c>
    </row>
    <row r="109" spans="1:17">
      <c r="A109" s="10"/>
      <c r="B109" s="327">
        <f t="shared" ca="1" si="10"/>
        <v>40026</v>
      </c>
      <c r="C109" s="328">
        <f t="shared" ca="1" si="16"/>
        <v>21</v>
      </c>
      <c r="D109" s="328">
        <f t="shared" ca="1" si="17"/>
        <v>5</v>
      </c>
      <c r="E109" s="328">
        <f t="shared" ca="1" si="18"/>
        <v>5</v>
      </c>
      <c r="F109" s="329">
        <f t="shared" ca="1" si="11"/>
        <v>31</v>
      </c>
      <c r="G109" s="326"/>
      <c r="H109" s="120">
        <f t="shared" ca="1" si="12"/>
        <v>21</v>
      </c>
      <c r="I109" s="1">
        <f t="shared" ca="1" si="13"/>
        <v>5</v>
      </c>
      <c r="J109" s="1">
        <f t="shared" ca="1" si="14"/>
        <v>5</v>
      </c>
      <c r="K109" s="120">
        <f t="shared" ca="1" si="15"/>
        <v>3165</v>
      </c>
      <c r="L109" s="72">
        <v>39722</v>
      </c>
      <c r="M109" s="120">
        <v>23</v>
      </c>
      <c r="N109" s="120">
        <v>4</v>
      </c>
      <c r="O109" s="120">
        <v>4</v>
      </c>
      <c r="P109" s="120">
        <v>0</v>
      </c>
      <c r="Q109" s="120">
        <v>31</v>
      </c>
    </row>
    <row r="110" spans="1:17">
      <c r="A110" s="10"/>
      <c r="B110" s="327">
        <f t="shared" ca="1" si="10"/>
        <v>40057</v>
      </c>
      <c r="C110" s="328">
        <f t="shared" ca="1" si="16"/>
        <v>21</v>
      </c>
      <c r="D110" s="328">
        <f t="shared" ca="1" si="17"/>
        <v>4</v>
      </c>
      <c r="E110" s="328">
        <f t="shared" ca="1" si="18"/>
        <v>5</v>
      </c>
      <c r="F110" s="329">
        <f t="shared" ca="1" si="11"/>
        <v>30</v>
      </c>
      <c r="G110" s="326"/>
      <c r="H110" s="120">
        <f t="shared" ca="1" si="12"/>
        <v>21</v>
      </c>
      <c r="I110" s="1">
        <f t="shared" ca="1" si="13"/>
        <v>4</v>
      </c>
      <c r="J110" s="1">
        <f t="shared" ca="1" si="14"/>
        <v>5</v>
      </c>
      <c r="K110" s="120">
        <f t="shared" ca="1" si="15"/>
        <v>3196</v>
      </c>
      <c r="L110" s="72">
        <v>39753</v>
      </c>
      <c r="M110" s="120">
        <v>19</v>
      </c>
      <c r="N110" s="120">
        <v>5</v>
      </c>
      <c r="O110" s="120">
        <v>6</v>
      </c>
      <c r="P110" s="120">
        <v>1</v>
      </c>
      <c r="Q110" s="120">
        <v>30</v>
      </c>
    </row>
    <row r="111" spans="1:17">
      <c r="A111" s="10"/>
      <c r="B111" s="327">
        <f t="shared" ca="1" si="10"/>
        <v>40087</v>
      </c>
      <c r="C111" s="328">
        <f t="shared" ca="1" si="16"/>
        <v>22</v>
      </c>
      <c r="D111" s="328">
        <f t="shared" ca="1" si="17"/>
        <v>5</v>
      </c>
      <c r="E111" s="328">
        <f t="shared" ca="1" si="18"/>
        <v>4</v>
      </c>
      <c r="F111" s="329">
        <f t="shared" ca="1" si="11"/>
        <v>31</v>
      </c>
      <c r="G111" s="326"/>
      <c r="H111" s="120">
        <f t="shared" ca="1" si="12"/>
        <v>22</v>
      </c>
      <c r="I111" s="1">
        <f t="shared" ca="1" si="13"/>
        <v>5</v>
      </c>
      <c r="J111" s="1">
        <f t="shared" ca="1" si="14"/>
        <v>4</v>
      </c>
      <c r="K111" s="120">
        <f t="shared" ca="1" si="15"/>
        <v>3226</v>
      </c>
      <c r="L111" s="72">
        <v>39783</v>
      </c>
      <c r="M111" s="120">
        <v>22</v>
      </c>
      <c r="N111" s="120">
        <v>4</v>
      </c>
      <c r="O111" s="120">
        <v>5</v>
      </c>
      <c r="P111" s="120">
        <v>1</v>
      </c>
      <c r="Q111" s="120">
        <v>31</v>
      </c>
    </row>
    <row r="112" spans="1:17">
      <c r="A112" s="10"/>
      <c r="B112" s="327">
        <f t="shared" ca="1" si="10"/>
        <v>40118</v>
      </c>
      <c r="C112" s="328">
        <f t="shared" ca="1" si="16"/>
        <v>20</v>
      </c>
      <c r="D112" s="328">
        <f t="shared" ca="1" si="17"/>
        <v>4</v>
      </c>
      <c r="E112" s="328">
        <f t="shared" ca="1" si="18"/>
        <v>6</v>
      </c>
      <c r="F112" s="329">
        <f t="shared" ca="1" si="11"/>
        <v>30</v>
      </c>
      <c r="G112" s="326"/>
      <c r="H112" s="120">
        <f t="shared" ca="1" si="12"/>
        <v>20</v>
      </c>
      <c r="I112" s="1">
        <f t="shared" ca="1" si="13"/>
        <v>4</v>
      </c>
      <c r="J112" s="1">
        <f t="shared" ca="1" si="14"/>
        <v>6</v>
      </c>
      <c r="K112" s="120">
        <f t="shared" ca="1" si="15"/>
        <v>3257</v>
      </c>
      <c r="L112" s="72">
        <v>39814</v>
      </c>
      <c r="M112" s="120">
        <v>21</v>
      </c>
      <c r="N112" s="120">
        <v>5</v>
      </c>
      <c r="O112" s="120">
        <v>5</v>
      </c>
      <c r="P112" s="120">
        <v>1</v>
      </c>
      <c r="Q112" s="120">
        <v>31</v>
      </c>
    </row>
    <row r="113" spans="1:17">
      <c r="A113" s="10"/>
      <c r="B113" s="327">
        <f t="shared" ca="1" si="10"/>
        <v>40148</v>
      </c>
      <c r="C113" s="328">
        <f t="shared" ca="1" si="16"/>
        <v>22</v>
      </c>
      <c r="D113" s="328">
        <f t="shared" ca="1" si="17"/>
        <v>4</v>
      </c>
      <c r="E113" s="328">
        <f t="shared" ca="1" si="18"/>
        <v>5</v>
      </c>
      <c r="F113" s="329">
        <f t="shared" ca="1" si="11"/>
        <v>31</v>
      </c>
      <c r="G113" s="326"/>
      <c r="H113" s="120">
        <f t="shared" ca="1" si="12"/>
        <v>22</v>
      </c>
      <c r="I113" s="1">
        <f t="shared" ca="1" si="13"/>
        <v>4</v>
      </c>
      <c r="J113" s="1">
        <f t="shared" ca="1" si="14"/>
        <v>5</v>
      </c>
      <c r="K113" s="120">
        <f t="shared" ca="1" si="15"/>
        <v>3287</v>
      </c>
      <c r="L113" s="72">
        <v>39845</v>
      </c>
      <c r="M113" s="120">
        <v>20</v>
      </c>
      <c r="N113" s="120">
        <v>4</v>
      </c>
      <c r="O113" s="120">
        <v>4</v>
      </c>
      <c r="P113" s="120">
        <v>0</v>
      </c>
      <c r="Q113" s="120">
        <v>28</v>
      </c>
    </row>
    <row r="114" spans="1:17">
      <c r="A114" s="10"/>
      <c r="B114" s="327">
        <f t="shared" ca="1" si="10"/>
        <v>40179</v>
      </c>
      <c r="C114" s="328">
        <f t="shared" ca="1" si="16"/>
        <v>20</v>
      </c>
      <c r="D114" s="328">
        <f t="shared" ca="1" si="17"/>
        <v>5</v>
      </c>
      <c r="E114" s="328">
        <f t="shared" ca="1" si="18"/>
        <v>6</v>
      </c>
      <c r="F114" s="329">
        <f t="shared" ca="1" si="11"/>
        <v>31</v>
      </c>
      <c r="G114" s="326"/>
      <c r="H114" s="120">
        <f t="shared" ca="1" si="12"/>
        <v>20</v>
      </c>
      <c r="I114" s="1">
        <f t="shared" ca="1" si="13"/>
        <v>5</v>
      </c>
      <c r="J114" s="1">
        <f t="shared" ca="1" si="14"/>
        <v>6</v>
      </c>
      <c r="K114" s="120">
        <f t="shared" ca="1" si="15"/>
        <v>3318</v>
      </c>
      <c r="L114" s="72">
        <v>39873</v>
      </c>
      <c r="M114" s="120">
        <v>22</v>
      </c>
      <c r="N114" s="120">
        <v>4</v>
      </c>
      <c r="O114" s="120">
        <v>5</v>
      </c>
      <c r="P114" s="120">
        <v>0</v>
      </c>
      <c r="Q114" s="120">
        <v>31</v>
      </c>
    </row>
    <row r="115" spans="1:17">
      <c r="A115" s="10"/>
      <c r="B115" s="327">
        <f t="shared" ca="1" si="10"/>
        <v>40210</v>
      </c>
      <c r="C115" s="328">
        <f t="shared" ca="1" si="16"/>
        <v>20</v>
      </c>
      <c r="D115" s="328">
        <f t="shared" ca="1" si="17"/>
        <v>4</v>
      </c>
      <c r="E115" s="328">
        <f t="shared" ca="1" si="18"/>
        <v>4</v>
      </c>
      <c r="F115" s="329">
        <f t="shared" ca="1" si="11"/>
        <v>28</v>
      </c>
      <c r="G115" s="326"/>
      <c r="H115" s="120">
        <f t="shared" ca="1" si="12"/>
        <v>20</v>
      </c>
      <c r="I115" s="1">
        <f t="shared" ca="1" si="13"/>
        <v>4</v>
      </c>
      <c r="J115" s="1">
        <f t="shared" ca="1" si="14"/>
        <v>4</v>
      </c>
      <c r="K115" s="120">
        <f t="shared" ca="1" si="15"/>
        <v>3349</v>
      </c>
      <c r="L115" s="72">
        <v>39904</v>
      </c>
      <c r="M115" s="120">
        <v>22</v>
      </c>
      <c r="N115" s="120">
        <v>4</v>
      </c>
      <c r="O115" s="120">
        <v>4</v>
      </c>
      <c r="P115" s="120">
        <v>0</v>
      </c>
      <c r="Q115" s="120">
        <v>30</v>
      </c>
    </row>
    <row r="116" spans="1:17">
      <c r="A116" s="10"/>
      <c r="B116" s="327">
        <f t="shared" ca="1" si="10"/>
        <v>40238</v>
      </c>
      <c r="C116" s="328">
        <f t="shared" ca="1" si="16"/>
        <v>23</v>
      </c>
      <c r="D116" s="328">
        <f t="shared" ca="1" si="17"/>
        <v>4</v>
      </c>
      <c r="E116" s="328">
        <f t="shared" ca="1" si="18"/>
        <v>4</v>
      </c>
      <c r="F116" s="329">
        <f t="shared" ca="1" si="11"/>
        <v>31</v>
      </c>
      <c r="G116" s="326"/>
      <c r="H116" s="120">
        <f t="shared" ca="1" si="12"/>
        <v>23</v>
      </c>
      <c r="I116" s="1">
        <f t="shared" ca="1" si="13"/>
        <v>4</v>
      </c>
      <c r="J116" s="1">
        <f t="shared" ca="1" si="14"/>
        <v>4</v>
      </c>
      <c r="K116" s="120">
        <f t="shared" ca="1" si="15"/>
        <v>3377</v>
      </c>
      <c r="L116" s="72">
        <v>39934</v>
      </c>
      <c r="M116" s="120">
        <v>20</v>
      </c>
      <c r="N116" s="120">
        <v>5</v>
      </c>
      <c r="O116" s="120">
        <v>6</v>
      </c>
      <c r="P116" s="120">
        <v>1</v>
      </c>
      <c r="Q116" s="120">
        <v>31</v>
      </c>
    </row>
    <row r="117" spans="1:17">
      <c r="A117" s="10"/>
      <c r="B117" s="327">
        <f t="shared" ca="1" si="10"/>
        <v>40269</v>
      </c>
      <c r="C117" s="328">
        <f t="shared" ca="1" si="16"/>
        <v>22</v>
      </c>
      <c r="D117" s="328">
        <f t="shared" ca="1" si="17"/>
        <v>4</v>
      </c>
      <c r="E117" s="328">
        <f t="shared" ca="1" si="18"/>
        <v>4</v>
      </c>
      <c r="F117" s="329">
        <f t="shared" ca="1" si="11"/>
        <v>30</v>
      </c>
      <c r="G117" s="326"/>
      <c r="H117" s="120">
        <f t="shared" ca="1" si="12"/>
        <v>22</v>
      </c>
      <c r="I117" s="1">
        <f t="shared" ca="1" si="13"/>
        <v>4</v>
      </c>
      <c r="J117" s="1">
        <f t="shared" ca="1" si="14"/>
        <v>4</v>
      </c>
      <c r="K117" s="120">
        <f t="shared" ca="1" si="15"/>
        <v>3408</v>
      </c>
      <c r="L117" s="72">
        <v>39965</v>
      </c>
      <c r="M117" s="120">
        <v>22</v>
      </c>
      <c r="N117" s="120">
        <v>4</v>
      </c>
      <c r="O117" s="120">
        <v>4</v>
      </c>
      <c r="P117" s="120">
        <v>0</v>
      </c>
      <c r="Q117" s="120">
        <v>30</v>
      </c>
    </row>
    <row r="118" spans="1:17">
      <c r="A118" s="10"/>
      <c r="B118" s="327">
        <f t="shared" ca="1" si="10"/>
        <v>40299</v>
      </c>
      <c r="C118" s="328">
        <f t="shared" ca="1" si="16"/>
        <v>20</v>
      </c>
      <c r="D118" s="328">
        <f t="shared" ca="1" si="17"/>
        <v>5</v>
      </c>
      <c r="E118" s="328">
        <f t="shared" ca="1" si="18"/>
        <v>6</v>
      </c>
      <c r="F118" s="329">
        <f t="shared" ca="1" si="11"/>
        <v>31</v>
      </c>
      <c r="G118" s="326"/>
      <c r="H118" s="120">
        <f t="shared" ca="1" si="12"/>
        <v>20</v>
      </c>
      <c r="I118" s="1">
        <f t="shared" ca="1" si="13"/>
        <v>5</v>
      </c>
      <c r="J118" s="1">
        <f t="shared" ca="1" si="14"/>
        <v>6</v>
      </c>
      <c r="K118" s="120">
        <f t="shared" ca="1" si="15"/>
        <v>3438</v>
      </c>
      <c r="L118" s="72">
        <v>39995</v>
      </c>
      <c r="M118" s="120">
        <v>23</v>
      </c>
      <c r="N118" s="120">
        <v>3</v>
      </c>
      <c r="O118" s="120">
        <v>5</v>
      </c>
      <c r="P118" s="120">
        <v>1</v>
      </c>
      <c r="Q118" s="120">
        <v>31</v>
      </c>
    </row>
    <row r="119" spans="1:17">
      <c r="A119" s="10"/>
      <c r="B119" s="327">
        <f t="shared" ca="1" si="10"/>
        <v>40330</v>
      </c>
      <c r="C119" s="328">
        <f t="shared" ca="1" si="16"/>
        <v>22</v>
      </c>
      <c r="D119" s="328">
        <f t="shared" ca="1" si="17"/>
        <v>4</v>
      </c>
      <c r="E119" s="328">
        <f t="shared" ca="1" si="18"/>
        <v>4</v>
      </c>
      <c r="F119" s="329">
        <f t="shared" ca="1" si="11"/>
        <v>30</v>
      </c>
      <c r="G119" s="326"/>
      <c r="H119" s="120">
        <f t="shared" ca="1" si="12"/>
        <v>22</v>
      </c>
      <c r="I119" s="1">
        <f t="shared" ca="1" si="13"/>
        <v>4</v>
      </c>
      <c r="J119" s="1">
        <f t="shared" ca="1" si="14"/>
        <v>4</v>
      </c>
      <c r="K119" s="120">
        <f t="shared" ca="1" si="15"/>
        <v>3469</v>
      </c>
      <c r="L119" s="72">
        <v>40026</v>
      </c>
      <c r="M119" s="120">
        <v>21</v>
      </c>
      <c r="N119" s="120">
        <v>5</v>
      </c>
      <c r="O119" s="120">
        <v>5</v>
      </c>
      <c r="P119" s="120">
        <v>0</v>
      </c>
      <c r="Q119" s="120">
        <v>31</v>
      </c>
    </row>
    <row r="120" spans="1:17">
      <c r="A120" s="10"/>
      <c r="B120" s="327">
        <f t="shared" ca="1" si="10"/>
        <v>40360</v>
      </c>
      <c r="C120" s="328">
        <f t="shared" ca="1" si="16"/>
        <v>21</v>
      </c>
      <c r="D120" s="328">
        <f t="shared" ca="1" si="17"/>
        <v>5</v>
      </c>
      <c r="E120" s="328">
        <f t="shared" ca="1" si="18"/>
        <v>5</v>
      </c>
      <c r="F120" s="329">
        <f t="shared" ca="1" si="11"/>
        <v>31</v>
      </c>
      <c r="G120" s="326"/>
      <c r="H120" s="120">
        <f t="shared" ca="1" si="12"/>
        <v>21</v>
      </c>
      <c r="I120" s="1">
        <f t="shared" ca="1" si="13"/>
        <v>5</v>
      </c>
      <c r="J120" s="1">
        <f t="shared" ca="1" si="14"/>
        <v>5</v>
      </c>
      <c r="K120" s="120">
        <f t="shared" ca="1" si="15"/>
        <v>3499</v>
      </c>
      <c r="L120" s="72">
        <v>40057</v>
      </c>
      <c r="M120" s="120">
        <v>21</v>
      </c>
      <c r="N120" s="120">
        <v>4</v>
      </c>
      <c r="O120" s="120">
        <v>5</v>
      </c>
      <c r="P120" s="120">
        <v>1</v>
      </c>
      <c r="Q120" s="120">
        <v>30</v>
      </c>
    </row>
    <row r="121" spans="1:17">
      <c r="A121" s="10"/>
      <c r="B121" s="327">
        <f t="shared" ca="1" si="10"/>
        <v>40391</v>
      </c>
      <c r="C121" s="328">
        <f t="shared" ca="1" si="16"/>
        <v>22</v>
      </c>
      <c r="D121" s="328">
        <f t="shared" ca="1" si="17"/>
        <v>4</v>
      </c>
      <c r="E121" s="328">
        <f t="shared" ca="1" si="18"/>
        <v>5</v>
      </c>
      <c r="F121" s="329">
        <f t="shared" ca="1" si="11"/>
        <v>31</v>
      </c>
      <c r="G121" s="326"/>
      <c r="H121" s="120">
        <f t="shared" ca="1" si="12"/>
        <v>22</v>
      </c>
      <c r="I121" s="1">
        <f t="shared" ca="1" si="13"/>
        <v>4</v>
      </c>
      <c r="J121" s="1">
        <f t="shared" ca="1" si="14"/>
        <v>5</v>
      </c>
      <c r="K121" s="120">
        <f t="shared" ca="1" si="15"/>
        <v>3530</v>
      </c>
      <c r="L121" s="72">
        <v>40087</v>
      </c>
      <c r="M121" s="120">
        <v>22</v>
      </c>
      <c r="N121" s="120">
        <v>5</v>
      </c>
      <c r="O121" s="120">
        <v>4</v>
      </c>
      <c r="P121" s="120">
        <v>0</v>
      </c>
      <c r="Q121" s="120">
        <v>31</v>
      </c>
    </row>
    <row r="122" spans="1:17">
      <c r="A122" s="10"/>
      <c r="B122" s="327">
        <f t="shared" ca="1" si="10"/>
        <v>40422</v>
      </c>
      <c r="C122" s="328">
        <f t="shared" ca="1" si="16"/>
        <v>21</v>
      </c>
      <c r="D122" s="328">
        <f t="shared" ca="1" si="17"/>
        <v>4</v>
      </c>
      <c r="E122" s="328">
        <f t="shared" ca="1" si="18"/>
        <v>5</v>
      </c>
      <c r="F122" s="329">
        <f t="shared" ca="1" si="11"/>
        <v>30</v>
      </c>
      <c r="G122" s="326"/>
      <c r="H122" s="120">
        <f t="shared" ca="1" si="12"/>
        <v>21</v>
      </c>
      <c r="I122" s="1">
        <f t="shared" ca="1" si="13"/>
        <v>4</v>
      </c>
      <c r="J122" s="1">
        <f t="shared" ca="1" si="14"/>
        <v>5</v>
      </c>
      <c r="K122" s="120">
        <f t="shared" ca="1" si="15"/>
        <v>3561</v>
      </c>
      <c r="L122" s="72">
        <v>40118</v>
      </c>
      <c r="M122" s="120">
        <v>20</v>
      </c>
      <c r="N122" s="120">
        <v>4</v>
      </c>
      <c r="O122" s="120">
        <v>6</v>
      </c>
      <c r="P122" s="120">
        <v>1</v>
      </c>
      <c r="Q122" s="120">
        <v>30</v>
      </c>
    </row>
    <row r="123" spans="1:17">
      <c r="A123" s="10"/>
      <c r="B123" s="327">
        <f t="shared" ca="1" si="10"/>
        <v>40452</v>
      </c>
      <c r="C123" s="328">
        <f t="shared" ca="1" si="16"/>
        <v>21</v>
      </c>
      <c r="D123" s="328">
        <f t="shared" ca="1" si="17"/>
        <v>5</v>
      </c>
      <c r="E123" s="328">
        <f t="shared" ca="1" si="18"/>
        <v>5</v>
      </c>
      <c r="F123" s="329">
        <f t="shared" ca="1" si="11"/>
        <v>31</v>
      </c>
      <c r="G123" s="326"/>
      <c r="H123" s="120">
        <f t="shared" ca="1" si="12"/>
        <v>21</v>
      </c>
      <c r="I123" s="1">
        <f t="shared" ca="1" si="13"/>
        <v>5</v>
      </c>
      <c r="J123" s="1">
        <f t="shared" ca="1" si="14"/>
        <v>5</v>
      </c>
      <c r="K123" s="120">
        <f t="shared" ca="1" si="15"/>
        <v>3591</v>
      </c>
      <c r="L123" s="72">
        <v>40148</v>
      </c>
      <c r="M123" s="120">
        <v>22</v>
      </c>
      <c r="N123" s="120">
        <v>4</v>
      </c>
      <c r="O123" s="120">
        <v>5</v>
      </c>
      <c r="P123" s="120">
        <v>1</v>
      </c>
      <c r="Q123" s="120">
        <v>31</v>
      </c>
    </row>
    <row r="124" spans="1:17">
      <c r="A124" s="10"/>
      <c r="B124" s="327">
        <f t="shared" ca="1" si="10"/>
        <v>40483</v>
      </c>
      <c r="C124" s="328">
        <f t="shared" ca="1" si="16"/>
        <v>21</v>
      </c>
      <c r="D124" s="328">
        <f t="shared" ca="1" si="17"/>
        <v>4</v>
      </c>
      <c r="E124" s="328">
        <f t="shared" ca="1" si="18"/>
        <v>5</v>
      </c>
      <c r="F124" s="329">
        <f t="shared" ca="1" si="11"/>
        <v>30</v>
      </c>
      <c r="G124" s="326"/>
      <c r="H124" s="120">
        <f t="shared" ca="1" si="12"/>
        <v>21</v>
      </c>
      <c r="I124" s="1">
        <f t="shared" ca="1" si="13"/>
        <v>4</v>
      </c>
      <c r="J124" s="1">
        <f t="shared" ca="1" si="14"/>
        <v>5</v>
      </c>
      <c r="K124" s="120">
        <f t="shared" ca="1" si="15"/>
        <v>3622</v>
      </c>
      <c r="L124" s="72">
        <v>40179</v>
      </c>
      <c r="M124" s="120">
        <v>20</v>
      </c>
      <c r="N124" s="120">
        <v>5</v>
      </c>
      <c r="O124" s="120">
        <v>6</v>
      </c>
      <c r="P124" s="120">
        <v>1</v>
      </c>
      <c r="Q124" s="120">
        <v>31</v>
      </c>
    </row>
    <row r="125" spans="1:17">
      <c r="A125" s="10"/>
      <c r="B125" s="327">
        <f t="shared" ca="1" si="10"/>
        <v>40513</v>
      </c>
      <c r="C125" s="328">
        <f t="shared" ca="1" si="16"/>
        <v>23</v>
      </c>
      <c r="D125" s="328">
        <f t="shared" ca="1" si="17"/>
        <v>3</v>
      </c>
      <c r="E125" s="328">
        <f t="shared" ca="1" si="18"/>
        <v>5</v>
      </c>
      <c r="F125" s="329">
        <f t="shared" ca="1" si="11"/>
        <v>31</v>
      </c>
      <c r="G125" s="326"/>
      <c r="H125" s="120">
        <f t="shared" ca="1" si="12"/>
        <v>23</v>
      </c>
      <c r="I125" s="1">
        <f t="shared" ca="1" si="13"/>
        <v>3</v>
      </c>
      <c r="J125" s="1">
        <f t="shared" ca="1" si="14"/>
        <v>5</v>
      </c>
      <c r="K125" s="120">
        <f t="shared" ca="1" si="15"/>
        <v>3652</v>
      </c>
      <c r="L125" s="72">
        <v>40210</v>
      </c>
      <c r="M125" s="120">
        <v>20</v>
      </c>
      <c r="N125" s="120">
        <v>4</v>
      </c>
      <c r="O125" s="120">
        <v>4</v>
      </c>
      <c r="P125" s="120">
        <v>0</v>
      </c>
      <c r="Q125" s="120">
        <v>28</v>
      </c>
    </row>
    <row r="126" spans="1:17">
      <c r="A126" s="10"/>
      <c r="B126" s="327">
        <f t="shared" ca="1" si="10"/>
        <v>40544</v>
      </c>
      <c r="C126" s="328">
        <f t="shared" ca="1" si="16"/>
        <v>21</v>
      </c>
      <c r="D126" s="328">
        <f t="shared" ca="1" si="17"/>
        <v>4</v>
      </c>
      <c r="E126" s="328">
        <f t="shared" ca="1" si="18"/>
        <v>6</v>
      </c>
      <c r="F126" s="329">
        <f t="shared" ca="1" si="11"/>
        <v>31</v>
      </c>
      <c r="G126" s="326"/>
      <c r="H126" s="120">
        <f t="shared" ca="1" si="12"/>
        <v>21</v>
      </c>
      <c r="I126" s="1">
        <f t="shared" ca="1" si="13"/>
        <v>4</v>
      </c>
      <c r="J126" s="1">
        <f t="shared" ca="1" si="14"/>
        <v>6</v>
      </c>
      <c r="K126" s="120">
        <f t="shared" ca="1" si="15"/>
        <v>3683</v>
      </c>
      <c r="L126" s="72">
        <v>40238</v>
      </c>
      <c r="M126" s="120">
        <v>23</v>
      </c>
      <c r="N126" s="120">
        <v>4</v>
      </c>
      <c r="O126" s="120">
        <v>4</v>
      </c>
      <c r="P126" s="120">
        <v>0</v>
      </c>
      <c r="Q126" s="120">
        <v>31</v>
      </c>
    </row>
    <row r="127" spans="1:17">
      <c r="A127" s="10"/>
      <c r="B127" s="327">
        <f t="shared" ca="1" si="10"/>
        <v>40575</v>
      </c>
      <c r="C127" s="328">
        <f t="shared" ca="1" si="16"/>
        <v>20</v>
      </c>
      <c r="D127" s="328">
        <f t="shared" ca="1" si="17"/>
        <v>4</v>
      </c>
      <c r="E127" s="328">
        <f t="shared" ca="1" si="18"/>
        <v>4</v>
      </c>
      <c r="F127" s="329">
        <f t="shared" ca="1" si="11"/>
        <v>28</v>
      </c>
      <c r="G127" s="326"/>
      <c r="H127" s="120">
        <f t="shared" ca="1" si="12"/>
        <v>20</v>
      </c>
      <c r="I127" s="1">
        <f t="shared" ca="1" si="13"/>
        <v>4</v>
      </c>
      <c r="J127" s="1">
        <f t="shared" ca="1" si="14"/>
        <v>4</v>
      </c>
      <c r="K127" s="120">
        <f t="shared" ca="1" si="15"/>
        <v>3714</v>
      </c>
      <c r="L127" s="72">
        <v>40269</v>
      </c>
      <c r="M127" s="120">
        <v>22</v>
      </c>
      <c r="N127" s="120">
        <v>4</v>
      </c>
      <c r="O127" s="120">
        <v>4</v>
      </c>
      <c r="P127" s="120">
        <v>0</v>
      </c>
      <c r="Q127" s="120">
        <v>30</v>
      </c>
    </row>
    <row r="128" spans="1:17">
      <c r="A128" s="10"/>
      <c r="B128" s="327">
        <f t="shared" ca="1" si="10"/>
        <v>40603</v>
      </c>
      <c r="C128" s="328">
        <f t="shared" ca="1" si="16"/>
        <v>23</v>
      </c>
      <c r="D128" s="328">
        <f t="shared" ca="1" si="17"/>
        <v>4</v>
      </c>
      <c r="E128" s="328">
        <f t="shared" ca="1" si="18"/>
        <v>4</v>
      </c>
      <c r="F128" s="329">
        <f t="shared" ca="1" si="11"/>
        <v>31</v>
      </c>
      <c r="G128" s="326"/>
      <c r="H128" s="120">
        <f t="shared" ca="1" si="12"/>
        <v>23</v>
      </c>
      <c r="I128" s="1">
        <f t="shared" ca="1" si="13"/>
        <v>4</v>
      </c>
      <c r="J128" s="1">
        <f t="shared" ca="1" si="14"/>
        <v>4</v>
      </c>
      <c r="K128" s="120">
        <f t="shared" ca="1" si="15"/>
        <v>3742</v>
      </c>
      <c r="L128" s="72">
        <v>40299</v>
      </c>
      <c r="M128" s="120">
        <v>20</v>
      </c>
      <c r="N128" s="120">
        <v>5</v>
      </c>
      <c r="O128" s="120">
        <v>6</v>
      </c>
      <c r="P128" s="120">
        <v>1</v>
      </c>
      <c r="Q128" s="120">
        <v>31</v>
      </c>
    </row>
    <row r="129" spans="1:17">
      <c r="A129" s="10"/>
      <c r="B129" s="327">
        <f t="shared" ca="1" si="10"/>
        <v>40634</v>
      </c>
      <c r="C129" s="328">
        <f t="shared" ca="1" si="16"/>
        <v>21</v>
      </c>
      <c r="D129" s="328">
        <f t="shared" ca="1" si="17"/>
        <v>5</v>
      </c>
      <c r="E129" s="328">
        <f t="shared" ca="1" si="18"/>
        <v>4</v>
      </c>
      <c r="F129" s="329">
        <f t="shared" ca="1" si="11"/>
        <v>30</v>
      </c>
      <c r="G129" s="326"/>
      <c r="H129" s="120">
        <f t="shared" ca="1" si="12"/>
        <v>21</v>
      </c>
      <c r="I129" s="1">
        <f t="shared" ca="1" si="13"/>
        <v>5</v>
      </c>
      <c r="J129" s="1">
        <f t="shared" ca="1" si="14"/>
        <v>4</v>
      </c>
      <c r="K129" s="120">
        <f t="shared" ca="1" si="15"/>
        <v>3773</v>
      </c>
      <c r="L129" s="72">
        <v>40330</v>
      </c>
      <c r="M129" s="120">
        <v>22</v>
      </c>
      <c r="N129" s="120">
        <v>4</v>
      </c>
      <c r="O129" s="120">
        <v>4</v>
      </c>
      <c r="P129" s="120">
        <v>0</v>
      </c>
      <c r="Q129" s="120">
        <v>30</v>
      </c>
    </row>
    <row r="130" spans="1:17">
      <c r="A130" s="10"/>
      <c r="B130" s="327">
        <f t="shared" ca="1" si="10"/>
        <v>40664</v>
      </c>
      <c r="C130" s="328">
        <f t="shared" ca="1" si="16"/>
        <v>21</v>
      </c>
      <c r="D130" s="328">
        <f t="shared" ca="1" si="17"/>
        <v>4</v>
      </c>
      <c r="E130" s="328">
        <f t="shared" ca="1" si="18"/>
        <v>6</v>
      </c>
      <c r="F130" s="329">
        <f t="shared" ca="1" si="11"/>
        <v>31</v>
      </c>
      <c r="G130" s="326"/>
      <c r="H130" s="120">
        <f t="shared" ca="1" si="12"/>
        <v>21</v>
      </c>
      <c r="I130" s="1">
        <f t="shared" ca="1" si="13"/>
        <v>4</v>
      </c>
      <c r="J130" s="1">
        <f t="shared" ca="1" si="14"/>
        <v>6</v>
      </c>
      <c r="K130" s="120">
        <f t="shared" ca="1" si="15"/>
        <v>3803</v>
      </c>
      <c r="L130" s="72">
        <v>40360</v>
      </c>
      <c r="M130" s="120">
        <v>21</v>
      </c>
      <c r="N130" s="120">
        <v>5</v>
      </c>
      <c r="O130" s="120">
        <v>5</v>
      </c>
      <c r="P130" s="120">
        <v>1</v>
      </c>
      <c r="Q130" s="120">
        <v>31</v>
      </c>
    </row>
    <row r="131" spans="1:17">
      <c r="A131" s="10"/>
      <c r="B131" s="327">
        <f t="shared" ca="1" si="10"/>
        <v>40695</v>
      </c>
      <c r="C131" s="328">
        <f t="shared" ca="1" si="16"/>
        <v>22</v>
      </c>
      <c r="D131" s="328">
        <f t="shared" ca="1" si="17"/>
        <v>4</v>
      </c>
      <c r="E131" s="328">
        <f t="shared" ca="1" si="18"/>
        <v>4</v>
      </c>
      <c r="F131" s="329">
        <f t="shared" ca="1" si="11"/>
        <v>30</v>
      </c>
      <c r="G131" s="326"/>
      <c r="H131" s="120">
        <f t="shared" ca="1" si="12"/>
        <v>22</v>
      </c>
      <c r="I131" s="1">
        <f t="shared" ca="1" si="13"/>
        <v>4</v>
      </c>
      <c r="J131" s="1">
        <f t="shared" ca="1" si="14"/>
        <v>4</v>
      </c>
      <c r="K131" s="120">
        <f t="shared" ca="1" si="15"/>
        <v>3834</v>
      </c>
      <c r="L131" s="72">
        <v>40391</v>
      </c>
      <c r="M131" s="120">
        <v>22</v>
      </c>
      <c r="N131" s="120">
        <v>4</v>
      </c>
      <c r="O131" s="120">
        <v>5</v>
      </c>
      <c r="P131" s="120">
        <v>0</v>
      </c>
      <c r="Q131" s="120">
        <v>31</v>
      </c>
    </row>
    <row r="132" spans="1:17">
      <c r="A132" s="10"/>
      <c r="B132" s="327">
        <f t="shared" ca="1" si="10"/>
        <v>40725</v>
      </c>
      <c r="C132" s="328">
        <f t="shared" ca="1" si="16"/>
        <v>20</v>
      </c>
      <c r="D132" s="328">
        <f t="shared" ca="1" si="17"/>
        <v>5</v>
      </c>
      <c r="E132" s="328">
        <f t="shared" ca="1" si="18"/>
        <v>6</v>
      </c>
      <c r="F132" s="329">
        <f t="shared" ca="1" si="11"/>
        <v>31</v>
      </c>
      <c r="G132" s="326"/>
      <c r="H132" s="120">
        <f t="shared" ca="1" si="12"/>
        <v>20</v>
      </c>
      <c r="I132" s="1">
        <f t="shared" ca="1" si="13"/>
        <v>5</v>
      </c>
      <c r="J132" s="1">
        <f t="shared" ca="1" si="14"/>
        <v>6</v>
      </c>
      <c r="K132" s="120">
        <f t="shared" ca="1" si="15"/>
        <v>3864</v>
      </c>
      <c r="L132" s="72">
        <v>40422</v>
      </c>
      <c r="M132" s="120">
        <v>21</v>
      </c>
      <c r="N132" s="120">
        <v>4</v>
      </c>
      <c r="O132" s="120">
        <v>5</v>
      </c>
      <c r="P132" s="120">
        <v>1</v>
      </c>
      <c r="Q132" s="120">
        <v>30</v>
      </c>
    </row>
    <row r="133" spans="1:17">
      <c r="A133" s="10"/>
      <c r="B133" s="327">
        <f t="shared" ca="1" si="10"/>
        <v>40756</v>
      </c>
      <c r="C133" s="328">
        <f t="shared" ca="1" si="16"/>
        <v>23</v>
      </c>
      <c r="D133" s="328">
        <f t="shared" ca="1" si="17"/>
        <v>4</v>
      </c>
      <c r="E133" s="328">
        <f t="shared" ca="1" si="18"/>
        <v>4</v>
      </c>
      <c r="F133" s="329">
        <f t="shared" ca="1" si="11"/>
        <v>31</v>
      </c>
      <c r="G133" s="326"/>
      <c r="H133" s="120">
        <f t="shared" ca="1" si="12"/>
        <v>23</v>
      </c>
      <c r="I133" s="1">
        <f t="shared" ca="1" si="13"/>
        <v>4</v>
      </c>
      <c r="J133" s="1">
        <f t="shared" ca="1" si="14"/>
        <v>4</v>
      </c>
      <c r="K133" s="120">
        <f t="shared" ca="1" si="15"/>
        <v>3895</v>
      </c>
      <c r="L133" s="72">
        <v>40452</v>
      </c>
      <c r="M133" s="120">
        <v>21</v>
      </c>
      <c r="N133" s="120">
        <v>5</v>
      </c>
      <c r="O133" s="120">
        <v>5</v>
      </c>
      <c r="P133" s="120">
        <v>0</v>
      </c>
      <c r="Q133" s="120">
        <v>31</v>
      </c>
    </row>
    <row r="134" spans="1:17">
      <c r="A134" s="10"/>
      <c r="B134" s="327">
        <f t="shared" ref="B134:B197" ca="1" si="19">EOMONTH(B133,0)+1</f>
        <v>40787</v>
      </c>
      <c r="C134" s="328">
        <f t="shared" ca="1" si="16"/>
        <v>21</v>
      </c>
      <c r="D134" s="328">
        <f t="shared" ca="1" si="17"/>
        <v>4</v>
      </c>
      <c r="E134" s="328">
        <f t="shared" ca="1" si="18"/>
        <v>5</v>
      </c>
      <c r="F134" s="329">
        <f t="shared" ref="F134:F197" ca="1" si="20">B135-B134</f>
        <v>30</v>
      </c>
      <c r="G134" s="326"/>
      <c r="H134" s="120">
        <f t="shared" ref="H134:H197" ca="1" si="21">VLOOKUP($B134, NDayTable, 2)</f>
        <v>21</v>
      </c>
      <c r="I134" s="1">
        <f t="shared" ref="I134:I197" ca="1" si="22">VLOOKUP($B134, NDayTable, 3)</f>
        <v>4</v>
      </c>
      <c r="J134" s="1">
        <f t="shared" ref="J134:J197" ca="1" si="23">VLOOKUP($B134, NDayTable, 4)</f>
        <v>5</v>
      </c>
      <c r="K134" s="120">
        <f t="shared" ref="K134:K197" ca="1" si="24">B134-ValuationDate</f>
        <v>3926</v>
      </c>
      <c r="L134" s="72">
        <v>40483</v>
      </c>
      <c r="M134" s="120">
        <v>21</v>
      </c>
      <c r="N134" s="120">
        <v>4</v>
      </c>
      <c r="O134" s="120">
        <v>5</v>
      </c>
      <c r="P134" s="120">
        <v>1</v>
      </c>
      <c r="Q134" s="120">
        <v>30</v>
      </c>
    </row>
    <row r="135" spans="1:17">
      <c r="A135" s="10"/>
      <c r="B135" s="327">
        <f t="shared" ca="1" si="19"/>
        <v>40817</v>
      </c>
      <c r="C135" s="328">
        <f t="shared" ref="C135:C198" ca="1" si="25">H135</f>
        <v>21</v>
      </c>
      <c r="D135" s="328">
        <f t="shared" ref="D135:D198" ca="1" si="26">I135</f>
        <v>5</v>
      </c>
      <c r="E135" s="328">
        <f t="shared" ref="E135:E198" ca="1" si="27">J135</f>
        <v>5</v>
      </c>
      <c r="F135" s="329">
        <f t="shared" ca="1" si="20"/>
        <v>31</v>
      </c>
      <c r="G135" s="326"/>
      <c r="H135" s="120">
        <f t="shared" ca="1" si="21"/>
        <v>21</v>
      </c>
      <c r="I135" s="1">
        <f t="shared" ca="1" si="22"/>
        <v>5</v>
      </c>
      <c r="J135" s="1">
        <f t="shared" ca="1" si="23"/>
        <v>5</v>
      </c>
      <c r="K135" s="120">
        <f t="shared" ca="1" si="24"/>
        <v>3956</v>
      </c>
      <c r="L135" s="72">
        <v>40513</v>
      </c>
      <c r="M135" s="120">
        <v>23</v>
      </c>
      <c r="N135" s="120">
        <v>3</v>
      </c>
      <c r="O135" s="120">
        <v>5</v>
      </c>
      <c r="P135" s="120">
        <v>1</v>
      </c>
      <c r="Q135" s="120">
        <v>31</v>
      </c>
    </row>
    <row r="136" spans="1:17">
      <c r="A136" s="10"/>
      <c r="B136" s="327">
        <f t="shared" ca="1" si="19"/>
        <v>40848</v>
      </c>
      <c r="C136" s="328">
        <f t="shared" ca="1" si="25"/>
        <v>21</v>
      </c>
      <c r="D136" s="328">
        <f t="shared" ca="1" si="26"/>
        <v>4</v>
      </c>
      <c r="E136" s="328">
        <f t="shared" ca="1" si="27"/>
        <v>5</v>
      </c>
      <c r="F136" s="329">
        <f t="shared" ca="1" si="20"/>
        <v>30</v>
      </c>
      <c r="G136" s="326"/>
      <c r="H136" s="120">
        <f t="shared" ca="1" si="21"/>
        <v>21</v>
      </c>
      <c r="I136" s="1">
        <f t="shared" ca="1" si="22"/>
        <v>4</v>
      </c>
      <c r="J136" s="1">
        <f t="shared" ca="1" si="23"/>
        <v>5</v>
      </c>
      <c r="K136" s="120">
        <f t="shared" ca="1" si="24"/>
        <v>3987</v>
      </c>
      <c r="L136" s="72">
        <v>40544</v>
      </c>
      <c r="M136" s="120">
        <v>21</v>
      </c>
      <c r="N136" s="120">
        <v>4</v>
      </c>
      <c r="O136" s="120">
        <v>6</v>
      </c>
      <c r="P136" s="120">
        <v>1</v>
      </c>
      <c r="Q136" s="120">
        <v>31</v>
      </c>
    </row>
    <row r="137" spans="1:17">
      <c r="A137" s="10"/>
      <c r="B137" s="327">
        <f t="shared" ca="1" si="19"/>
        <v>40878</v>
      </c>
      <c r="C137" s="328">
        <f t="shared" ca="1" si="25"/>
        <v>21</v>
      </c>
      <c r="D137" s="328">
        <f t="shared" ca="1" si="26"/>
        <v>5</v>
      </c>
      <c r="E137" s="328">
        <f t="shared" ca="1" si="27"/>
        <v>5</v>
      </c>
      <c r="F137" s="329">
        <f t="shared" ca="1" si="20"/>
        <v>31</v>
      </c>
      <c r="G137" s="326"/>
      <c r="H137" s="120">
        <f t="shared" ca="1" si="21"/>
        <v>21</v>
      </c>
      <c r="I137" s="1">
        <f t="shared" ca="1" si="22"/>
        <v>5</v>
      </c>
      <c r="J137" s="1">
        <f t="shared" ca="1" si="23"/>
        <v>5</v>
      </c>
      <c r="K137" s="120">
        <f t="shared" ca="1" si="24"/>
        <v>4017</v>
      </c>
      <c r="L137" s="72">
        <v>40575</v>
      </c>
      <c r="M137" s="120">
        <v>20</v>
      </c>
      <c r="N137" s="120">
        <v>4</v>
      </c>
      <c r="O137" s="120">
        <v>4</v>
      </c>
      <c r="P137" s="120">
        <v>0</v>
      </c>
      <c r="Q137" s="120">
        <v>28</v>
      </c>
    </row>
    <row r="138" spans="1:17">
      <c r="A138" s="10"/>
      <c r="B138" s="327">
        <f t="shared" ca="1" si="19"/>
        <v>40909</v>
      </c>
      <c r="C138" s="328">
        <f t="shared" ca="1" si="25"/>
        <v>21</v>
      </c>
      <c r="D138" s="328">
        <f t="shared" ca="1" si="26"/>
        <v>4</v>
      </c>
      <c r="E138" s="328">
        <f t="shared" ca="1" si="27"/>
        <v>6</v>
      </c>
      <c r="F138" s="329">
        <f t="shared" ca="1" si="20"/>
        <v>31</v>
      </c>
      <c r="G138" s="326"/>
      <c r="H138" s="120">
        <f t="shared" ca="1" si="21"/>
        <v>21</v>
      </c>
      <c r="I138" s="1">
        <f t="shared" ca="1" si="22"/>
        <v>4</v>
      </c>
      <c r="J138" s="1">
        <f t="shared" ca="1" si="23"/>
        <v>6</v>
      </c>
      <c r="K138" s="120">
        <f t="shared" ca="1" si="24"/>
        <v>4048</v>
      </c>
      <c r="L138" s="72">
        <v>40603</v>
      </c>
      <c r="M138" s="120">
        <v>23</v>
      </c>
      <c r="N138" s="120">
        <v>4</v>
      </c>
      <c r="O138" s="120">
        <v>4</v>
      </c>
      <c r="P138" s="120">
        <v>0</v>
      </c>
      <c r="Q138" s="120">
        <v>31</v>
      </c>
    </row>
    <row r="139" spans="1:17">
      <c r="A139" s="10"/>
      <c r="B139" s="327">
        <f t="shared" ca="1" si="19"/>
        <v>40940</v>
      </c>
      <c r="C139" s="328">
        <f t="shared" ca="1" si="25"/>
        <v>21</v>
      </c>
      <c r="D139" s="328">
        <f t="shared" ca="1" si="26"/>
        <v>4</v>
      </c>
      <c r="E139" s="328">
        <f t="shared" ca="1" si="27"/>
        <v>4</v>
      </c>
      <c r="F139" s="329">
        <f t="shared" ca="1" si="20"/>
        <v>29</v>
      </c>
      <c r="G139" s="326"/>
      <c r="H139" s="120">
        <f t="shared" ca="1" si="21"/>
        <v>21</v>
      </c>
      <c r="I139" s="1">
        <f t="shared" ca="1" si="22"/>
        <v>4</v>
      </c>
      <c r="J139" s="1">
        <f t="shared" ca="1" si="23"/>
        <v>4</v>
      </c>
      <c r="K139" s="120">
        <f t="shared" ca="1" si="24"/>
        <v>4079</v>
      </c>
      <c r="L139" s="72">
        <v>40634</v>
      </c>
      <c r="M139" s="120">
        <v>21</v>
      </c>
      <c r="N139" s="120">
        <v>5</v>
      </c>
      <c r="O139" s="120">
        <v>4</v>
      </c>
      <c r="P139" s="120">
        <v>0</v>
      </c>
      <c r="Q139" s="120">
        <v>30</v>
      </c>
    </row>
    <row r="140" spans="1:17">
      <c r="A140" s="10"/>
      <c r="B140" s="327">
        <f t="shared" ca="1" si="19"/>
        <v>40969</v>
      </c>
      <c r="C140" s="328">
        <f t="shared" ca="1" si="25"/>
        <v>22</v>
      </c>
      <c r="D140" s="328">
        <f t="shared" ca="1" si="26"/>
        <v>5</v>
      </c>
      <c r="E140" s="328">
        <f t="shared" ca="1" si="27"/>
        <v>4</v>
      </c>
      <c r="F140" s="329">
        <f t="shared" ca="1" si="20"/>
        <v>31</v>
      </c>
      <c r="G140" s="326"/>
      <c r="H140" s="120">
        <f t="shared" ca="1" si="21"/>
        <v>22</v>
      </c>
      <c r="I140" s="1">
        <f t="shared" ca="1" si="22"/>
        <v>5</v>
      </c>
      <c r="J140" s="1">
        <f t="shared" ca="1" si="23"/>
        <v>4</v>
      </c>
      <c r="K140" s="120">
        <f t="shared" ca="1" si="24"/>
        <v>4108</v>
      </c>
      <c r="L140" s="72">
        <v>40664</v>
      </c>
      <c r="M140" s="120">
        <v>21</v>
      </c>
      <c r="N140" s="120">
        <v>4</v>
      </c>
      <c r="O140" s="120">
        <v>6</v>
      </c>
      <c r="P140" s="120">
        <v>1</v>
      </c>
      <c r="Q140" s="120">
        <v>31</v>
      </c>
    </row>
    <row r="141" spans="1:17">
      <c r="A141" s="10"/>
      <c r="B141" s="327">
        <f t="shared" ca="1" si="19"/>
        <v>41000</v>
      </c>
      <c r="C141" s="328">
        <f t="shared" ca="1" si="25"/>
        <v>21</v>
      </c>
      <c r="D141" s="328">
        <f t="shared" ca="1" si="26"/>
        <v>4</v>
      </c>
      <c r="E141" s="328">
        <f t="shared" ca="1" si="27"/>
        <v>5</v>
      </c>
      <c r="F141" s="329">
        <f t="shared" ca="1" si="20"/>
        <v>30</v>
      </c>
      <c r="G141" s="326"/>
      <c r="H141" s="120">
        <f t="shared" ca="1" si="21"/>
        <v>21</v>
      </c>
      <c r="I141" s="1">
        <f t="shared" ca="1" si="22"/>
        <v>4</v>
      </c>
      <c r="J141" s="1">
        <f t="shared" ca="1" si="23"/>
        <v>5</v>
      </c>
      <c r="K141" s="120">
        <f t="shared" ca="1" si="24"/>
        <v>4139</v>
      </c>
      <c r="L141" s="72">
        <v>40695</v>
      </c>
      <c r="M141" s="120">
        <v>22</v>
      </c>
      <c r="N141" s="120">
        <v>4</v>
      </c>
      <c r="O141" s="120">
        <v>4</v>
      </c>
      <c r="P141" s="120">
        <v>0</v>
      </c>
      <c r="Q141" s="120">
        <v>30</v>
      </c>
    </row>
    <row r="142" spans="1:17">
      <c r="A142" s="10"/>
      <c r="B142" s="327">
        <f t="shared" ca="1" si="19"/>
        <v>41030</v>
      </c>
      <c r="C142" s="328">
        <f t="shared" ca="1" si="25"/>
        <v>22</v>
      </c>
      <c r="D142" s="328">
        <f t="shared" ca="1" si="26"/>
        <v>4</v>
      </c>
      <c r="E142" s="328">
        <f t="shared" ca="1" si="27"/>
        <v>5</v>
      </c>
      <c r="F142" s="329">
        <f t="shared" ca="1" si="20"/>
        <v>31</v>
      </c>
      <c r="G142" s="326"/>
      <c r="H142" s="120">
        <f t="shared" ca="1" si="21"/>
        <v>22</v>
      </c>
      <c r="I142" s="1">
        <f t="shared" ca="1" si="22"/>
        <v>4</v>
      </c>
      <c r="J142" s="1">
        <f t="shared" ca="1" si="23"/>
        <v>5</v>
      </c>
      <c r="K142" s="120">
        <f t="shared" ca="1" si="24"/>
        <v>4169</v>
      </c>
      <c r="L142" s="72">
        <v>40725</v>
      </c>
      <c r="M142" s="120">
        <v>20</v>
      </c>
      <c r="N142" s="120">
        <v>5</v>
      </c>
      <c r="O142" s="120">
        <v>6</v>
      </c>
      <c r="P142" s="120">
        <v>1</v>
      </c>
      <c r="Q142" s="120">
        <v>31</v>
      </c>
    </row>
    <row r="143" spans="1:17">
      <c r="A143" s="10"/>
      <c r="B143" s="327">
        <f t="shared" ca="1" si="19"/>
        <v>41061</v>
      </c>
      <c r="C143" s="328">
        <f t="shared" ca="1" si="25"/>
        <v>21</v>
      </c>
      <c r="D143" s="328">
        <f t="shared" ca="1" si="26"/>
        <v>5</v>
      </c>
      <c r="E143" s="328">
        <f t="shared" ca="1" si="27"/>
        <v>4</v>
      </c>
      <c r="F143" s="329">
        <f t="shared" ca="1" si="20"/>
        <v>30</v>
      </c>
      <c r="G143" s="326"/>
      <c r="H143" s="120">
        <f t="shared" ca="1" si="21"/>
        <v>21</v>
      </c>
      <c r="I143" s="1">
        <f t="shared" ca="1" si="22"/>
        <v>5</v>
      </c>
      <c r="J143" s="1">
        <f t="shared" ca="1" si="23"/>
        <v>4</v>
      </c>
      <c r="K143" s="120">
        <f t="shared" ca="1" si="24"/>
        <v>4200</v>
      </c>
      <c r="L143" s="72">
        <v>40756</v>
      </c>
      <c r="M143" s="120">
        <v>23</v>
      </c>
      <c r="N143" s="120">
        <v>4</v>
      </c>
      <c r="O143" s="120">
        <v>4</v>
      </c>
      <c r="P143" s="120">
        <v>0</v>
      </c>
      <c r="Q143" s="120">
        <v>31</v>
      </c>
    </row>
    <row r="144" spans="1:17">
      <c r="A144" s="10"/>
      <c r="B144" s="327">
        <f t="shared" ca="1" si="19"/>
        <v>41091</v>
      </c>
      <c r="C144" s="328">
        <f t="shared" ca="1" si="25"/>
        <v>21</v>
      </c>
      <c r="D144" s="328">
        <f t="shared" ca="1" si="26"/>
        <v>4</v>
      </c>
      <c r="E144" s="328">
        <f t="shared" ca="1" si="27"/>
        <v>6</v>
      </c>
      <c r="F144" s="329">
        <f t="shared" ca="1" si="20"/>
        <v>31</v>
      </c>
      <c r="G144" s="326"/>
      <c r="H144" s="120">
        <f t="shared" ca="1" si="21"/>
        <v>21</v>
      </c>
      <c r="I144" s="1">
        <f t="shared" ca="1" si="22"/>
        <v>4</v>
      </c>
      <c r="J144" s="1">
        <f t="shared" ca="1" si="23"/>
        <v>6</v>
      </c>
      <c r="K144" s="120">
        <f t="shared" ca="1" si="24"/>
        <v>4230</v>
      </c>
      <c r="L144" s="72">
        <v>40787</v>
      </c>
      <c r="M144" s="120">
        <v>21</v>
      </c>
      <c r="N144" s="120">
        <v>4</v>
      </c>
      <c r="O144" s="120">
        <v>5</v>
      </c>
      <c r="P144" s="120">
        <v>1</v>
      </c>
      <c r="Q144" s="120">
        <v>30</v>
      </c>
    </row>
    <row r="145" spans="1:17">
      <c r="A145" s="10"/>
      <c r="B145" s="327">
        <f t="shared" ca="1" si="19"/>
        <v>41122</v>
      </c>
      <c r="C145" s="328">
        <f t="shared" ca="1" si="25"/>
        <v>23</v>
      </c>
      <c r="D145" s="328">
        <f t="shared" ca="1" si="26"/>
        <v>4</v>
      </c>
      <c r="E145" s="328">
        <f t="shared" ca="1" si="27"/>
        <v>4</v>
      </c>
      <c r="F145" s="329">
        <f t="shared" ca="1" si="20"/>
        <v>31</v>
      </c>
      <c r="G145" s="326"/>
      <c r="H145" s="120">
        <f t="shared" ca="1" si="21"/>
        <v>23</v>
      </c>
      <c r="I145" s="1">
        <f t="shared" ca="1" si="22"/>
        <v>4</v>
      </c>
      <c r="J145" s="1">
        <f t="shared" ca="1" si="23"/>
        <v>4</v>
      </c>
      <c r="K145" s="120">
        <f t="shared" ca="1" si="24"/>
        <v>4261</v>
      </c>
      <c r="L145" s="72">
        <v>40817</v>
      </c>
      <c r="M145" s="120">
        <v>21</v>
      </c>
      <c r="N145" s="120">
        <v>5</v>
      </c>
      <c r="O145" s="120">
        <v>5</v>
      </c>
      <c r="P145" s="120">
        <v>0</v>
      </c>
      <c r="Q145" s="120">
        <v>31</v>
      </c>
    </row>
    <row r="146" spans="1:17">
      <c r="A146" s="10"/>
      <c r="B146" s="327">
        <f t="shared" ca="1" si="19"/>
        <v>41153</v>
      </c>
      <c r="C146" s="328">
        <f t="shared" ca="1" si="25"/>
        <v>19</v>
      </c>
      <c r="D146" s="328">
        <f t="shared" ca="1" si="26"/>
        <v>5</v>
      </c>
      <c r="E146" s="328">
        <f t="shared" ca="1" si="27"/>
        <v>6</v>
      </c>
      <c r="F146" s="329">
        <f t="shared" ca="1" si="20"/>
        <v>30</v>
      </c>
      <c r="G146" s="326"/>
      <c r="H146" s="120">
        <f t="shared" ca="1" si="21"/>
        <v>19</v>
      </c>
      <c r="I146" s="1">
        <f t="shared" ca="1" si="22"/>
        <v>5</v>
      </c>
      <c r="J146" s="1">
        <f t="shared" ca="1" si="23"/>
        <v>6</v>
      </c>
      <c r="K146" s="120">
        <f t="shared" ca="1" si="24"/>
        <v>4292</v>
      </c>
      <c r="L146" s="72">
        <v>40848</v>
      </c>
      <c r="M146" s="120">
        <v>21</v>
      </c>
      <c r="N146" s="120">
        <v>4</v>
      </c>
      <c r="O146" s="120">
        <v>5</v>
      </c>
      <c r="P146" s="120">
        <v>1</v>
      </c>
      <c r="Q146" s="120">
        <v>30</v>
      </c>
    </row>
    <row r="147" spans="1:17">
      <c r="A147" s="10"/>
      <c r="B147" s="327">
        <f t="shared" ca="1" si="19"/>
        <v>41183</v>
      </c>
      <c r="C147" s="328">
        <f t="shared" ca="1" si="25"/>
        <v>23</v>
      </c>
      <c r="D147" s="328">
        <f t="shared" ca="1" si="26"/>
        <v>4</v>
      </c>
      <c r="E147" s="328">
        <f t="shared" ca="1" si="27"/>
        <v>4</v>
      </c>
      <c r="F147" s="329">
        <f t="shared" ca="1" si="20"/>
        <v>31</v>
      </c>
      <c r="G147" s="326"/>
      <c r="H147" s="120">
        <f t="shared" ca="1" si="21"/>
        <v>23</v>
      </c>
      <c r="I147" s="1">
        <f t="shared" ca="1" si="22"/>
        <v>4</v>
      </c>
      <c r="J147" s="1">
        <f t="shared" ca="1" si="23"/>
        <v>4</v>
      </c>
      <c r="K147" s="120">
        <f t="shared" ca="1" si="24"/>
        <v>4322</v>
      </c>
      <c r="L147" s="72">
        <v>40878</v>
      </c>
      <c r="M147" s="120">
        <v>21</v>
      </c>
      <c r="N147" s="120">
        <v>5</v>
      </c>
      <c r="O147" s="120">
        <v>5</v>
      </c>
      <c r="P147" s="120">
        <v>1</v>
      </c>
      <c r="Q147" s="120">
        <v>31</v>
      </c>
    </row>
    <row r="148" spans="1:17">
      <c r="A148" s="10"/>
      <c r="B148" s="327">
        <f t="shared" ca="1" si="19"/>
        <v>41214</v>
      </c>
      <c r="C148" s="328">
        <f t="shared" ca="1" si="25"/>
        <v>21</v>
      </c>
      <c r="D148" s="328">
        <f t="shared" ca="1" si="26"/>
        <v>4</v>
      </c>
      <c r="E148" s="328">
        <f t="shared" ca="1" si="27"/>
        <v>5</v>
      </c>
      <c r="F148" s="329">
        <f t="shared" ca="1" si="20"/>
        <v>30</v>
      </c>
      <c r="G148" s="326"/>
      <c r="H148" s="120">
        <f t="shared" ca="1" si="21"/>
        <v>21</v>
      </c>
      <c r="I148" s="1">
        <f t="shared" ca="1" si="22"/>
        <v>4</v>
      </c>
      <c r="J148" s="1">
        <f t="shared" ca="1" si="23"/>
        <v>5</v>
      </c>
      <c r="K148" s="120">
        <f t="shared" ca="1" si="24"/>
        <v>4353</v>
      </c>
      <c r="L148" s="72">
        <v>40909</v>
      </c>
      <c r="M148" s="120">
        <v>21</v>
      </c>
      <c r="N148" s="120">
        <v>4</v>
      </c>
      <c r="O148" s="120">
        <v>6</v>
      </c>
      <c r="P148" s="120">
        <v>1</v>
      </c>
      <c r="Q148" s="120">
        <v>31</v>
      </c>
    </row>
    <row r="149" spans="1:17">
      <c r="A149" s="10"/>
      <c r="B149" s="327">
        <f t="shared" ca="1" si="19"/>
        <v>41244</v>
      </c>
      <c r="C149" s="328">
        <f t="shared" ca="1" si="25"/>
        <v>20</v>
      </c>
      <c r="D149" s="328">
        <f t="shared" ca="1" si="26"/>
        <v>5</v>
      </c>
      <c r="E149" s="328">
        <f t="shared" ca="1" si="27"/>
        <v>6</v>
      </c>
      <c r="F149" s="329">
        <f t="shared" ca="1" si="20"/>
        <v>31</v>
      </c>
      <c r="G149" s="326"/>
      <c r="H149" s="120">
        <f t="shared" ca="1" si="21"/>
        <v>20</v>
      </c>
      <c r="I149" s="1">
        <f t="shared" ca="1" si="22"/>
        <v>5</v>
      </c>
      <c r="J149" s="1">
        <f t="shared" ca="1" si="23"/>
        <v>6</v>
      </c>
      <c r="K149" s="120">
        <f t="shared" ca="1" si="24"/>
        <v>4383</v>
      </c>
      <c r="L149" s="72">
        <v>40940</v>
      </c>
      <c r="M149" s="120">
        <v>21</v>
      </c>
      <c r="N149" s="120">
        <v>4</v>
      </c>
      <c r="O149" s="120">
        <v>4</v>
      </c>
      <c r="P149" s="120">
        <v>0</v>
      </c>
      <c r="Q149" s="120">
        <v>29</v>
      </c>
    </row>
    <row r="150" spans="1:17">
      <c r="A150" s="10"/>
      <c r="B150" s="327">
        <f t="shared" ca="1" si="19"/>
        <v>41275</v>
      </c>
      <c r="C150" s="328">
        <f t="shared" ca="1" si="25"/>
        <v>22</v>
      </c>
      <c r="D150" s="328">
        <f t="shared" ca="1" si="26"/>
        <v>4</v>
      </c>
      <c r="E150" s="328">
        <f t="shared" ca="1" si="27"/>
        <v>5</v>
      </c>
      <c r="F150" s="329">
        <f t="shared" ca="1" si="20"/>
        <v>31</v>
      </c>
      <c r="G150" s="326"/>
      <c r="H150" s="120">
        <f t="shared" ca="1" si="21"/>
        <v>22</v>
      </c>
      <c r="I150" s="1">
        <f t="shared" ca="1" si="22"/>
        <v>4</v>
      </c>
      <c r="J150" s="1">
        <f t="shared" ca="1" si="23"/>
        <v>5</v>
      </c>
      <c r="K150" s="120">
        <f t="shared" ca="1" si="24"/>
        <v>4414</v>
      </c>
      <c r="L150" s="72">
        <v>40969</v>
      </c>
      <c r="M150" s="120">
        <v>22</v>
      </c>
      <c r="N150" s="120">
        <v>5</v>
      </c>
      <c r="O150" s="120">
        <v>4</v>
      </c>
      <c r="P150" s="120">
        <v>0</v>
      </c>
      <c r="Q150" s="120">
        <v>31</v>
      </c>
    </row>
    <row r="151" spans="1:17">
      <c r="A151" s="10"/>
      <c r="B151" s="327">
        <f t="shared" ca="1" si="19"/>
        <v>41306</v>
      </c>
      <c r="C151" s="328">
        <f t="shared" ca="1" si="25"/>
        <v>20</v>
      </c>
      <c r="D151" s="328">
        <f t="shared" ca="1" si="26"/>
        <v>4</v>
      </c>
      <c r="E151" s="328">
        <f t="shared" ca="1" si="27"/>
        <v>4</v>
      </c>
      <c r="F151" s="329">
        <f t="shared" ca="1" si="20"/>
        <v>28</v>
      </c>
      <c r="G151" s="326"/>
      <c r="H151" s="120">
        <f t="shared" ca="1" si="21"/>
        <v>20</v>
      </c>
      <c r="I151" s="1">
        <f t="shared" ca="1" si="22"/>
        <v>4</v>
      </c>
      <c r="J151" s="1">
        <f t="shared" ca="1" si="23"/>
        <v>4</v>
      </c>
      <c r="K151" s="120">
        <f t="shared" ca="1" si="24"/>
        <v>4445</v>
      </c>
      <c r="L151" s="72">
        <v>41000</v>
      </c>
      <c r="M151" s="120">
        <v>21</v>
      </c>
      <c r="N151" s="120">
        <v>4</v>
      </c>
      <c r="O151" s="120">
        <v>5</v>
      </c>
      <c r="P151" s="120">
        <v>0</v>
      </c>
      <c r="Q151" s="120">
        <v>30</v>
      </c>
    </row>
    <row r="152" spans="1:17">
      <c r="A152" s="10"/>
      <c r="B152" s="327">
        <f t="shared" ca="1" si="19"/>
        <v>41334</v>
      </c>
      <c r="C152" s="328">
        <f t="shared" ca="1" si="25"/>
        <v>21</v>
      </c>
      <c r="D152" s="328">
        <f t="shared" ca="1" si="26"/>
        <v>5</v>
      </c>
      <c r="E152" s="328">
        <f t="shared" ca="1" si="27"/>
        <v>5</v>
      </c>
      <c r="F152" s="329">
        <f t="shared" ca="1" si="20"/>
        <v>31</v>
      </c>
      <c r="G152" s="326"/>
      <c r="H152" s="120">
        <f t="shared" ca="1" si="21"/>
        <v>21</v>
      </c>
      <c r="I152" s="1">
        <f t="shared" ca="1" si="22"/>
        <v>5</v>
      </c>
      <c r="J152" s="1">
        <f t="shared" ca="1" si="23"/>
        <v>5</v>
      </c>
      <c r="K152" s="120">
        <f t="shared" ca="1" si="24"/>
        <v>4473</v>
      </c>
      <c r="L152" s="72">
        <v>41030</v>
      </c>
      <c r="M152" s="120">
        <v>22</v>
      </c>
      <c r="N152" s="120">
        <v>4</v>
      </c>
      <c r="O152" s="120">
        <v>5</v>
      </c>
      <c r="P152" s="120">
        <v>1</v>
      </c>
      <c r="Q152" s="120">
        <v>31</v>
      </c>
    </row>
    <row r="153" spans="1:17">
      <c r="A153" s="10"/>
      <c r="B153" s="327">
        <f t="shared" ca="1" si="19"/>
        <v>41365</v>
      </c>
      <c r="C153" s="328">
        <f t="shared" ca="1" si="25"/>
        <v>22</v>
      </c>
      <c r="D153" s="328">
        <f t="shared" ca="1" si="26"/>
        <v>4</v>
      </c>
      <c r="E153" s="328">
        <f t="shared" ca="1" si="27"/>
        <v>4</v>
      </c>
      <c r="F153" s="329">
        <f t="shared" ca="1" si="20"/>
        <v>30</v>
      </c>
      <c r="G153" s="326"/>
      <c r="H153" s="120">
        <f t="shared" ca="1" si="21"/>
        <v>22</v>
      </c>
      <c r="I153" s="1">
        <f t="shared" ca="1" si="22"/>
        <v>4</v>
      </c>
      <c r="J153" s="1">
        <f t="shared" ca="1" si="23"/>
        <v>4</v>
      </c>
      <c r="K153" s="120">
        <f t="shared" ca="1" si="24"/>
        <v>4504</v>
      </c>
      <c r="L153" s="72">
        <v>41061</v>
      </c>
      <c r="M153" s="120">
        <v>21</v>
      </c>
      <c r="N153" s="120">
        <v>5</v>
      </c>
      <c r="O153" s="120">
        <v>4</v>
      </c>
      <c r="P153" s="120">
        <v>0</v>
      </c>
      <c r="Q153" s="120">
        <v>30</v>
      </c>
    </row>
    <row r="154" spans="1:17">
      <c r="A154" s="10"/>
      <c r="B154" s="327">
        <f t="shared" ca="1" si="19"/>
        <v>41395</v>
      </c>
      <c r="C154" s="328">
        <f t="shared" ca="1" si="25"/>
        <v>22</v>
      </c>
      <c r="D154" s="328">
        <f t="shared" ca="1" si="26"/>
        <v>4</v>
      </c>
      <c r="E154" s="328">
        <f t="shared" ca="1" si="27"/>
        <v>5</v>
      </c>
      <c r="F154" s="329">
        <f t="shared" ca="1" si="20"/>
        <v>31</v>
      </c>
      <c r="G154" s="326"/>
      <c r="H154" s="120">
        <f t="shared" ca="1" si="21"/>
        <v>22</v>
      </c>
      <c r="I154" s="1">
        <f t="shared" ca="1" si="22"/>
        <v>4</v>
      </c>
      <c r="J154" s="1">
        <f t="shared" ca="1" si="23"/>
        <v>5</v>
      </c>
      <c r="K154" s="120">
        <f t="shared" ca="1" si="24"/>
        <v>4534</v>
      </c>
      <c r="L154" s="72">
        <v>41091</v>
      </c>
      <c r="M154" s="120">
        <v>21</v>
      </c>
      <c r="N154" s="120">
        <v>4</v>
      </c>
      <c r="O154" s="120">
        <v>6</v>
      </c>
      <c r="P154" s="120">
        <v>1</v>
      </c>
      <c r="Q154" s="120">
        <v>31</v>
      </c>
    </row>
    <row r="155" spans="1:17">
      <c r="A155" s="10"/>
      <c r="B155" s="327">
        <f t="shared" ca="1" si="19"/>
        <v>41426</v>
      </c>
      <c r="C155" s="328">
        <f t="shared" ca="1" si="25"/>
        <v>20</v>
      </c>
      <c r="D155" s="328">
        <f t="shared" ca="1" si="26"/>
        <v>5</v>
      </c>
      <c r="E155" s="328">
        <f t="shared" ca="1" si="27"/>
        <v>5</v>
      </c>
      <c r="F155" s="329">
        <f t="shared" ca="1" si="20"/>
        <v>30</v>
      </c>
      <c r="G155" s="326"/>
      <c r="H155" s="120">
        <f t="shared" ca="1" si="21"/>
        <v>20</v>
      </c>
      <c r="I155" s="1">
        <f t="shared" ca="1" si="22"/>
        <v>5</v>
      </c>
      <c r="J155" s="1">
        <f t="shared" ca="1" si="23"/>
        <v>5</v>
      </c>
      <c r="K155" s="120">
        <f t="shared" ca="1" si="24"/>
        <v>4565</v>
      </c>
      <c r="L155" s="72">
        <v>41122</v>
      </c>
      <c r="M155" s="120">
        <v>23</v>
      </c>
      <c r="N155" s="120">
        <v>4</v>
      </c>
      <c r="O155" s="120">
        <v>4</v>
      </c>
      <c r="P155" s="120">
        <v>0</v>
      </c>
      <c r="Q155" s="120">
        <v>31</v>
      </c>
    </row>
    <row r="156" spans="1:17">
      <c r="A156" s="10"/>
      <c r="B156" s="327">
        <f t="shared" ca="1" si="19"/>
        <v>41456</v>
      </c>
      <c r="C156" s="328">
        <f t="shared" ca="1" si="25"/>
        <v>22</v>
      </c>
      <c r="D156" s="328">
        <f t="shared" ca="1" si="26"/>
        <v>4</v>
      </c>
      <c r="E156" s="328">
        <f t="shared" ca="1" si="27"/>
        <v>5</v>
      </c>
      <c r="F156" s="329">
        <f t="shared" ca="1" si="20"/>
        <v>31</v>
      </c>
      <c r="G156" s="326"/>
      <c r="H156" s="120">
        <f t="shared" ca="1" si="21"/>
        <v>22</v>
      </c>
      <c r="I156" s="1">
        <f t="shared" ca="1" si="22"/>
        <v>4</v>
      </c>
      <c r="J156" s="1">
        <f t="shared" ca="1" si="23"/>
        <v>5</v>
      </c>
      <c r="K156" s="120">
        <f t="shared" ca="1" si="24"/>
        <v>4595</v>
      </c>
      <c r="L156" s="72">
        <v>41153</v>
      </c>
      <c r="M156" s="120">
        <v>19</v>
      </c>
      <c r="N156" s="120">
        <v>5</v>
      </c>
      <c r="O156" s="120">
        <v>6</v>
      </c>
      <c r="P156" s="120">
        <v>1</v>
      </c>
      <c r="Q156" s="120">
        <v>30</v>
      </c>
    </row>
    <row r="157" spans="1:17">
      <c r="A157" s="10"/>
      <c r="B157" s="327">
        <f t="shared" ca="1" si="19"/>
        <v>41487</v>
      </c>
      <c r="C157" s="328">
        <f t="shared" ca="1" si="25"/>
        <v>22</v>
      </c>
      <c r="D157" s="328">
        <f t="shared" ca="1" si="26"/>
        <v>5</v>
      </c>
      <c r="E157" s="328">
        <f t="shared" ca="1" si="27"/>
        <v>4</v>
      </c>
      <c r="F157" s="329">
        <f t="shared" ca="1" si="20"/>
        <v>31</v>
      </c>
      <c r="G157" s="326"/>
      <c r="H157" s="120">
        <f t="shared" ca="1" si="21"/>
        <v>22</v>
      </c>
      <c r="I157" s="1">
        <f t="shared" ca="1" si="22"/>
        <v>5</v>
      </c>
      <c r="J157" s="1">
        <f t="shared" ca="1" si="23"/>
        <v>4</v>
      </c>
      <c r="K157" s="120">
        <f t="shared" ca="1" si="24"/>
        <v>4626</v>
      </c>
      <c r="L157" s="72">
        <v>41183</v>
      </c>
      <c r="M157" s="120">
        <v>23</v>
      </c>
      <c r="N157" s="120">
        <v>4</v>
      </c>
      <c r="O157" s="120">
        <v>4</v>
      </c>
      <c r="P157" s="120">
        <v>0</v>
      </c>
      <c r="Q157" s="120">
        <v>31</v>
      </c>
    </row>
    <row r="158" spans="1:17">
      <c r="A158" s="10"/>
      <c r="B158" s="327">
        <f t="shared" ca="1" si="19"/>
        <v>41518</v>
      </c>
      <c r="C158" s="328">
        <f t="shared" ca="1" si="25"/>
        <v>20</v>
      </c>
      <c r="D158" s="328">
        <f t="shared" ca="1" si="26"/>
        <v>4</v>
      </c>
      <c r="E158" s="328">
        <f t="shared" ca="1" si="27"/>
        <v>6</v>
      </c>
      <c r="F158" s="329">
        <f t="shared" ca="1" si="20"/>
        <v>30</v>
      </c>
      <c r="G158" s="326"/>
      <c r="H158" s="120">
        <f t="shared" ca="1" si="21"/>
        <v>20</v>
      </c>
      <c r="I158" s="1">
        <f t="shared" ca="1" si="22"/>
        <v>4</v>
      </c>
      <c r="J158" s="1">
        <f t="shared" ca="1" si="23"/>
        <v>6</v>
      </c>
      <c r="K158" s="120">
        <f t="shared" ca="1" si="24"/>
        <v>4657</v>
      </c>
      <c r="L158" s="72">
        <v>41214</v>
      </c>
      <c r="M158" s="120">
        <v>21</v>
      </c>
      <c r="N158" s="120">
        <v>4</v>
      </c>
      <c r="O158" s="120">
        <v>5</v>
      </c>
      <c r="P158" s="120">
        <v>1</v>
      </c>
      <c r="Q158" s="120">
        <v>30</v>
      </c>
    </row>
    <row r="159" spans="1:17">
      <c r="A159" s="10"/>
      <c r="B159" s="327">
        <f t="shared" ca="1" si="19"/>
        <v>41548</v>
      </c>
      <c r="C159" s="328">
        <f t="shared" ca="1" si="25"/>
        <v>23</v>
      </c>
      <c r="D159" s="328">
        <f t="shared" ca="1" si="26"/>
        <v>4</v>
      </c>
      <c r="E159" s="328">
        <f t="shared" ca="1" si="27"/>
        <v>4</v>
      </c>
      <c r="F159" s="329">
        <f t="shared" ca="1" si="20"/>
        <v>31</v>
      </c>
      <c r="G159" s="326"/>
      <c r="H159" s="120">
        <f t="shared" ca="1" si="21"/>
        <v>23</v>
      </c>
      <c r="I159" s="1">
        <f t="shared" ca="1" si="22"/>
        <v>4</v>
      </c>
      <c r="J159" s="1">
        <f t="shared" ca="1" si="23"/>
        <v>4</v>
      </c>
      <c r="K159" s="120">
        <f t="shared" ca="1" si="24"/>
        <v>4687</v>
      </c>
      <c r="L159" s="72">
        <v>41244</v>
      </c>
      <c r="M159" s="120">
        <v>20</v>
      </c>
      <c r="N159" s="120">
        <v>5</v>
      </c>
      <c r="O159" s="120">
        <v>6</v>
      </c>
      <c r="P159" s="120">
        <v>1</v>
      </c>
      <c r="Q159" s="120">
        <v>31</v>
      </c>
    </row>
    <row r="160" spans="1:17">
      <c r="A160" s="10"/>
      <c r="B160" s="327">
        <f t="shared" ca="1" si="19"/>
        <v>41579</v>
      </c>
      <c r="C160" s="328">
        <f t="shared" ca="1" si="25"/>
        <v>20</v>
      </c>
      <c r="D160" s="328">
        <f t="shared" ca="1" si="26"/>
        <v>5</v>
      </c>
      <c r="E160" s="328">
        <f t="shared" ca="1" si="27"/>
        <v>5</v>
      </c>
      <c r="F160" s="329">
        <f t="shared" ca="1" si="20"/>
        <v>30</v>
      </c>
      <c r="G160" s="326"/>
      <c r="H160" s="120">
        <f t="shared" ca="1" si="21"/>
        <v>20</v>
      </c>
      <c r="I160" s="1">
        <f t="shared" ca="1" si="22"/>
        <v>5</v>
      </c>
      <c r="J160" s="1">
        <f t="shared" ca="1" si="23"/>
        <v>5</v>
      </c>
      <c r="K160" s="120">
        <f t="shared" ca="1" si="24"/>
        <v>4718</v>
      </c>
      <c r="L160" s="72">
        <v>41275</v>
      </c>
      <c r="M160" s="120">
        <v>22</v>
      </c>
      <c r="N160" s="120">
        <v>4</v>
      </c>
      <c r="O160" s="120">
        <v>5</v>
      </c>
      <c r="P160" s="120">
        <v>1</v>
      </c>
      <c r="Q160" s="120">
        <v>31</v>
      </c>
    </row>
    <row r="161" spans="1:17">
      <c r="A161" s="10"/>
      <c r="B161" s="327">
        <f t="shared" ca="1" si="19"/>
        <v>41609</v>
      </c>
      <c r="C161" s="328">
        <f t="shared" ca="1" si="25"/>
        <v>21</v>
      </c>
      <c r="D161" s="328">
        <f t="shared" ca="1" si="26"/>
        <v>4</v>
      </c>
      <c r="E161" s="328">
        <f t="shared" ca="1" si="27"/>
        <v>6</v>
      </c>
      <c r="F161" s="329">
        <f t="shared" ca="1" si="20"/>
        <v>31</v>
      </c>
      <c r="G161" s="326"/>
      <c r="H161" s="120">
        <f t="shared" ca="1" si="21"/>
        <v>21</v>
      </c>
      <c r="I161" s="1">
        <f t="shared" ca="1" si="22"/>
        <v>4</v>
      </c>
      <c r="J161" s="1">
        <f t="shared" ca="1" si="23"/>
        <v>6</v>
      </c>
      <c r="K161" s="120">
        <f t="shared" ca="1" si="24"/>
        <v>4748</v>
      </c>
      <c r="L161" s="72">
        <v>41306</v>
      </c>
      <c r="M161" s="120">
        <v>20</v>
      </c>
      <c r="N161" s="120">
        <v>4</v>
      </c>
      <c r="O161" s="120">
        <v>4</v>
      </c>
      <c r="P161" s="120">
        <v>0</v>
      </c>
      <c r="Q161" s="120">
        <v>28</v>
      </c>
    </row>
    <row r="162" spans="1:17">
      <c r="A162" s="10"/>
      <c r="B162" s="327">
        <f t="shared" ca="1" si="19"/>
        <v>41640</v>
      </c>
      <c r="C162" s="328">
        <f t="shared" ca="1" si="25"/>
        <v>22</v>
      </c>
      <c r="D162" s="328">
        <f t="shared" ca="1" si="26"/>
        <v>4</v>
      </c>
      <c r="E162" s="328">
        <f t="shared" ca="1" si="27"/>
        <v>5</v>
      </c>
      <c r="F162" s="329">
        <f t="shared" ca="1" si="20"/>
        <v>31</v>
      </c>
      <c r="G162" s="326"/>
      <c r="H162" s="120">
        <f t="shared" ca="1" si="21"/>
        <v>22</v>
      </c>
      <c r="I162" s="1">
        <f t="shared" ca="1" si="22"/>
        <v>4</v>
      </c>
      <c r="J162" s="1">
        <f t="shared" ca="1" si="23"/>
        <v>5</v>
      </c>
      <c r="K162" s="120">
        <f t="shared" ca="1" si="24"/>
        <v>4779</v>
      </c>
      <c r="L162" s="72">
        <v>41334</v>
      </c>
      <c r="M162" s="120">
        <v>21</v>
      </c>
      <c r="N162" s="120">
        <v>5</v>
      </c>
      <c r="O162" s="120">
        <v>5</v>
      </c>
      <c r="P162" s="120">
        <v>0</v>
      </c>
      <c r="Q162" s="120">
        <v>31</v>
      </c>
    </row>
    <row r="163" spans="1:17">
      <c r="A163" s="10"/>
      <c r="B163" s="327">
        <f t="shared" ca="1" si="19"/>
        <v>41671</v>
      </c>
      <c r="C163" s="328">
        <f t="shared" ca="1" si="25"/>
        <v>20</v>
      </c>
      <c r="D163" s="328">
        <f t="shared" ca="1" si="26"/>
        <v>4</v>
      </c>
      <c r="E163" s="328">
        <f t="shared" ca="1" si="27"/>
        <v>4</v>
      </c>
      <c r="F163" s="329">
        <f t="shared" ca="1" si="20"/>
        <v>28</v>
      </c>
      <c r="G163" s="326"/>
      <c r="H163" s="120">
        <f t="shared" ca="1" si="21"/>
        <v>20</v>
      </c>
      <c r="I163" s="1">
        <f t="shared" ca="1" si="22"/>
        <v>4</v>
      </c>
      <c r="J163" s="1">
        <f t="shared" ca="1" si="23"/>
        <v>4</v>
      </c>
      <c r="K163" s="120">
        <f t="shared" ca="1" si="24"/>
        <v>4810</v>
      </c>
      <c r="L163" s="72">
        <v>41365</v>
      </c>
      <c r="M163" s="120">
        <v>22</v>
      </c>
      <c r="N163" s="120">
        <v>4</v>
      </c>
      <c r="O163" s="120">
        <v>4</v>
      </c>
      <c r="P163" s="120">
        <v>0</v>
      </c>
      <c r="Q163" s="120">
        <v>30</v>
      </c>
    </row>
    <row r="164" spans="1:17">
      <c r="A164" s="10"/>
      <c r="B164" s="327">
        <f t="shared" ca="1" si="19"/>
        <v>41699</v>
      </c>
      <c r="C164" s="328">
        <f t="shared" ca="1" si="25"/>
        <v>21</v>
      </c>
      <c r="D164" s="328">
        <f t="shared" ca="1" si="26"/>
        <v>5</v>
      </c>
      <c r="E164" s="328">
        <f t="shared" ca="1" si="27"/>
        <v>5</v>
      </c>
      <c r="F164" s="329">
        <f t="shared" ca="1" si="20"/>
        <v>31</v>
      </c>
      <c r="G164" s="326"/>
      <c r="H164" s="120">
        <f t="shared" ca="1" si="21"/>
        <v>21</v>
      </c>
      <c r="I164" s="1">
        <f t="shared" ca="1" si="22"/>
        <v>5</v>
      </c>
      <c r="J164" s="1">
        <f t="shared" ca="1" si="23"/>
        <v>5</v>
      </c>
      <c r="K164" s="120">
        <f t="shared" ca="1" si="24"/>
        <v>4838</v>
      </c>
      <c r="L164" s="72">
        <v>41395</v>
      </c>
      <c r="M164" s="120">
        <v>22</v>
      </c>
      <c r="N164" s="120">
        <v>4</v>
      </c>
      <c r="O164" s="120">
        <v>5</v>
      </c>
      <c r="P164" s="120">
        <v>1</v>
      </c>
      <c r="Q164" s="120">
        <v>31</v>
      </c>
    </row>
    <row r="165" spans="1:17">
      <c r="A165" s="10"/>
      <c r="B165" s="327">
        <f t="shared" ca="1" si="19"/>
        <v>41730</v>
      </c>
      <c r="C165" s="328">
        <f t="shared" ca="1" si="25"/>
        <v>22</v>
      </c>
      <c r="D165" s="328">
        <f t="shared" ca="1" si="26"/>
        <v>4</v>
      </c>
      <c r="E165" s="328">
        <f t="shared" ca="1" si="27"/>
        <v>4</v>
      </c>
      <c r="F165" s="329">
        <f t="shared" ca="1" si="20"/>
        <v>30</v>
      </c>
      <c r="G165" s="326"/>
      <c r="H165" s="120">
        <f t="shared" ca="1" si="21"/>
        <v>22</v>
      </c>
      <c r="I165" s="1">
        <f t="shared" ca="1" si="22"/>
        <v>4</v>
      </c>
      <c r="J165" s="1">
        <f t="shared" ca="1" si="23"/>
        <v>4</v>
      </c>
      <c r="K165" s="120">
        <f t="shared" ca="1" si="24"/>
        <v>4869</v>
      </c>
      <c r="L165" s="72">
        <v>41426</v>
      </c>
      <c r="M165" s="120">
        <v>20</v>
      </c>
      <c r="N165" s="120">
        <v>5</v>
      </c>
      <c r="O165" s="120">
        <v>5</v>
      </c>
      <c r="P165" s="120">
        <v>0</v>
      </c>
      <c r="Q165" s="120">
        <v>30</v>
      </c>
    </row>
    <row r="166" spans="1:17">
      <c r="A166" s="10"/>
      <c r="B166" s="327">
        <f t="shared" ca="1" si="19"/>
        <v>41760</v>
      </c>
      <c r="C166" s="328">
        <f t="shared" ca="1" si="25"/>
        <v>21</v>
      </c>
      <c r="D166" s="328">
        <f t="shared" ca="1" si="26"/>
        <v>5</v>
      </c>
      <c r="E166" s="328">
        <f t="shared" ca="1" si="27"/>
        <v>5</v>
      </c>
      <c r="F166" s="329">
        <f t="shared" ca="1" si="20"/>
        <v>31</v>
      </c>
      <c r="G166" s="326"/>
      <c r="H166" s="120">
        <f t="shared" ca="1" si="21"/>
        <v>21</v>
      </c>
      <c r="I166" s="1">
        <f t="shared" ca="1" si="22"/>
        <v>5</v>
      </c>
      <c r="J166" s="1">
        <f t="shared" ca="1" si="23"/>
        <v>5</v>
      </c>
      <c r="K166" s="120">
        <f t="shared" ca="1" si="24"/>
        <v>4899</v>
      </c>
      <c r="L166" s="72">
        <v>41456</v>
      </c>
      <c r="M166" s="120">
        <v>22</v>
      </c>
      <c r="N166" s="120">
        <v>4</v>
      </c>
      <c r="O166" s="120">
        <v>5</v>
      </c>
      <c r="P166" s="120">
        <v>1</v>
      </c>
      <c r="Q166" s="120">
        <v>31</v>
      </c>
    </row>
    <row r="167" spans="1:17">
      <c r="A167" s="10"/>
      <c r="B167" s="327">
        <f t="shared" ca="1" si="19"/>
        <v>41791</v>
      </c>
      <c r="C167" s="328">
        <f t="shared" ca="1" si="25"/>
        <v>21</v>
      </c>
      <c r="D167" s="328">
        <f t="shared" ca="1" si="26"/>
        <v>4</v>
      </c>
      <c r="E167" s="328">
        <f t="shared" ca="1" si="27"/>
        <v>5</v>
      </c>
      <c r="F167" s="329">
        <f t="shared" ca="1" si="20"/>
        <v>30</v>
      </c>
      <c r="G167" s="326"/>
      <c r="H167" s="120">
        <f t="shared" ca="1" si="21"/>
        <v>21</v>
      </c>
      <c r="I167" s="1">
        <f t="shared" ca="1" si="22"/>
        <v>4</v>
      </c>
      <c r="J167" s="1">
        <f t="shared" ca="1" si="23"/>
        <v>5</v>
      </c>
      <c r="K167" s="120">
        <f t="shared" ca="1" si="24"/>
        <v>4930</v>
      </c>
      <c r="L167" s="72">
        <v>41487</v>
      </c>
      <c r="M167" s="120">
        <v>22</v>
      </c>
      <c r="N167" s="120">
        <v>5</v>
      </c>
      <c r="O167" s="120">
        <v>4</v>
      </c>
      <c r="P167" s="120">
        <v>0</v>
      </c>
      <c r="Q167" s="120">
        <v>31</v>
      </c>
    </row>
    <row r="168" spans="1:17">
      <c r="A168" s="10"/>
      <c r="B168" s="327">
        <f t="shared" ca="1" si="19"/>
        <v>41821</v>
      </c>
      <c r="C168" s="328">
        <f t="shared" ca="1" si="25"/>
        <v>22</v>
      </c>
      <c r="D168" s="328">
        <f t="shared" ca="1" si="26"/>
        <v>4</v>
      </c>
      <c r="E168" s="328">
        <f t="shared" ca="1" si="27"/>
        <v>5</v>
      </c>
      <c r="F168" s="329">
        <f t="shared" ca="1" si="20"/>
        <v>31</v>
      </c>
      <c r="G168" s="326"/>
      <c r="H168" s="120">
        <f t="shared" ca="1" si="21"/>
        <v>22</v>
      </c>
      <c r="I168" s="1">
        <f t="shared" ca="1" si="22"/>
        <v>4</v>
      </c>
      <c r="J168" s="1">
        <f t="shared" ca="1" si="23"/>
        <v>5</v>
      </c>
      <c r="K168" s="120">
        <f t="shared" ca="1" si="24"/>
        <v>4960</v>
      </c>
      <c r="L168" s="72">
        <v>41518</v>
      </c>
      <c r="M168" s="120">
        <v>20</v>
      </c>
      <c r="N168" s="120">
        <v>4</v>
      </c>
      <c r="O168" s="120">
        <v>6</v>
      </c>
      <c r="P168" s="120">
        <v>1</v>
      </c>
      <c r="Q168" s="120">
        <v>30</v>
      </c>
    </row>
    <row r="169" spans="1:17">
      <c r="A169" s="10"/>
      <c r="B169" s="327">
        <f t="shared" ca="1" si="19"/>
        <v>41852</v>
      </c>
      <c r="C169" s="328">
        <f t="shared" ca="1" si="25"/>
        <v>21</v>
      </c>
      <c r="D169" s="328">
        <f t="shared" ca="1" si="26"/>
        <v>5</v>
      </c>
      <c r="E169" s="328">
        <f t="shared" ca="1" si="27"/>
        <v>5</v>
      </c>
      <c r="F169" s="329">
        <f t="shared" ca="1" si="20"/>
        <v>31</v>
      </c>
      <c r="G169" s="326"/>
      <c r="H169" s="120">
        <f t="shared" ca="1" si="21"/>
        <v>21</v>
      </c>
      <c r="I169" s="1">
        <f t="shared" ca="1" si="22"/>
        <v>5</v>
      </c>
      <c r="J169" s="1">
        <f t="shared" ca="1" si="23"/>
        <v>5</v>
      </c>
      <c r="K169" s="120">
        <f t="shared" ca="1" si="24"/>
        <v>4991</v>
      </c>
      <c r="L169" s="72">
        <v>41548</v>
      </c>
      <c r="M169" s="120">
        <v>23</v>
      </c>
      <c r="N169" s="120">
        <v>4</v>
      </c>
      <c r="O169" s="120">
        <v>4</v>
      </c>
      <c r="P169" s="120">
        <v>0</v>
      </c>
      <c r="Q169" s="120">
        <v>31</v>
      </c>
    </row>
    <row r="170" spans="1:17">
      <c r="A170" s="10"/>
      <c r="B170" s="327">
        <f t="shared" ca="1" si="19"/>
        <v>41883</v>
      </c>
      <c r="C170" s="328">
        <f t="shared" ca="1" si="25"/>
        <v>21</v>
      </c>
      <c r="D170" s="328">
        <f t="shared" ca="1" si="26"/>
        <v>4</v>
      </c>
      <c r="E170" s="328">
        <f t="shared" ca="1" si="27"/>
        <v>5</v>
      </c>
      <c r="F170" s="329">
        <f t="shared" ca="1" si="20"/>
        <v>30</v>
      </c>
      <c r="G170" s="326"/>
      <c r="H170" s="120">
        <f t="shared" ca="1" si="21"/>
        <v>21</v>
      </c>
      <c r="I170" s="1">
        <f t="shared" ca="1" si="22"/>
        <v>4</v>
      </c>
      <c r="J170" s="1">
        <f t="shared" ca="1" si="23"/>
        <v>5</v>
      </c>
      <c r="K170" s="120">
        <f t="shared" ca="1" si="24"/>
        <v>5022</v>
      </c>
      <c r="L170" s="72">
        <v>41579</v>
      </c>
      <c r="M170" s="120">
        <v>20</v>
      </c>
      <c r="N170" s="120">
        <v>5</v>
      </c>
      <c r="O170" s="120">
        <v>5</v>
      </c>
      <c r="P170" s="120">
        <v>1</v>
      </c>
      <c r="Q170" s="120">
        <v>30</v>
      </c>
    </row>
    <row r="171" spans="1:17">
      <c r="A171" s="10"/>
      <c r="B171" s="327">
        <f t="shared" ca="1" si="19"/>
        <v>41913</v>
      </c>
      <c r="C171" s="328">
        <f t="shared" ca="1" si="25"/>
        <v>23</v>
      </c>
      <c r="D171" s="328">
        <f t="shared" ca="1" si="26"/>
        <v>4</v>
      </c>
      <c r="E171" s="328">
        <f t="shared" ca="1" si="27"/>
        <v>4</v>
      </c>
      <c r="F171" s="329">
        <f t="shared" ca="1" si="20"/>
        <v>31</v>
      </c>
      <c r="G171" s="326"/>
      <c r="H171" s="120">
        <f t="shared" ca="1" si="21"/>
        <v>23</v>
      </c>
      <c r="I171" s="1">
        <f t="shared" ca="1" si="22"/>
        <v>4</v>
      </c>
      <c r="J171" s="1">
        <f t="shared" ca="1" si="23"/>
        <v>4</v>
      </c>
      <c r="K171" s="120">
        <f t="shared" ca="1" si="24"/>
        <v>5052</v>
      </c>
      <c r="L171" s="72">
        <v>41609</v>
      </c>
      <c r="M171" s="120">
        <v>21</v>
      </c>
      <c r="N171" s="120">
        <v>4</v>
      </c>
      <c r="O171" s="120">
        <v>6</v>
      </c>
      <c r="P171" s="120">
        <v>1</v>
      </c>
      <c r="Q171" s="120">
        <v>31</v>
      </c>
    </row>
    <row r="172" spans="1:17">
      <c r="A172" s="10"/>
      <c r="B172" s="327">
        <f t="shared" ca="1" si="19"/>
        <v>41944</v>
      </c>
      <c r="C172" s="328">
        <f t="shared" ca="1" si="25"/>
        <v>19</v>
      </c>
      <c r="D172" s="328">
        <f t="shared" ca="1" si="26"/>
        <v>5</v>
      </c>
      <c r="E172" s="328">
        <f t="shared" ca="1" si="27"/>
        <v>6</v>
      </c>
      <c r="F172" s="329">
        <f t="shared" ca="1" si="20"/>
        <v>30</v>
      </c>
      <c r="G172" s="326"/>
      <c r="H172" s="120">
        <f t="shared" ca="1" si="21"/>
        <v>19</v>
      </c>
      <c r="I172" s="1">
        <f t="shared" ca="1" si="22"/>
        <v>5</v>
      </c>
      <c r="J172" s="1">
        <f t="shared" ca="1" si="23"/>
        <v>6</v>
      </c>
      <c r="K172" s="120">
        <f t="shared" ca="1" si="24"/>
        <v>5083</v>
      </c>
      <c r="L172" s="72">
        <v>41640</v>
      </c>
      <c r="M172" s="120">
        <v>22</v>
      </c>
      <c r="N172" s="120">
        <v>4</v>
      </c>
      <c r="O172" s="120">
        <v>5</v>
      </c>
      <c r="P172" s="120">
        <v>1</v>
      </c>
      <c r="Q172" s="120">
        <v>31</v>
      </c>
    </row>
    <row r="173" spans="1:17">
      <c r="A173" s="10"/>
      <c r="B173" s="327">
        <f t="shared" ca="1" si="19"/>
        <v>41974</v>
      </c>
      <c r="C173" s="328">
        <f t="shared" ca="1" si="25"/>
        <v>22</v>
      </c>
      <c r="D173" s="328">
        <f t="shared" ca="1" si="26"/>
        <v>4</v>
      </c>
      <c r="E173" s="328">
        <f t="shared" ca="1" si="27"/>
        <v>5</v>
      </c>
      <c r="F173" s="329">
        <f t="shared" ca="1" si="20"/>
        <v>31</v>
      </c>
      <c r="G173" s="326"/>
      <c r="H173" s="120">
        <f t="shared" ca="1" si="21"/>
        <v>22</v>
      </c>
      <c r="I173" s="1">
        <f t="shared" ca="1" si="22"/>
        <v>4</v>
      </c>
      <c r="J173" s="1">
        <f t="shared" ca="1" si="23"/>
        <v>5</v>
      </c>
      <c r="K173" s="120">
        <f t="shared" ca="1" si="24"/>
        <v>5113</v>
      </c>
      <c r="L173" s="72">
        <v>41671</v>
      </c>
      <c r="M173" s="120">
        <v>20</v>
      </c>
      <c r="N173" s="120">
        <v>4</v>
      </c>
      <c r="O173" s="120">
        <v>4</v>
      </c>
      <c r="P173" s="120">
        <v>0</v>
      </c>
      <c r="Q173" s="120">
        <v>28</v>
      </c>
    </row>
    <row r="174" spans="1:17">
      <c r="A174" s="10"/>
      <c r="B174" s="327">
        <f t="shared" ca="1" si="19"/>
        <v>42005</v>
      </c>
      <c r="C174" s="328">
        <f t="shared" ca="1" si="25"/>
        <v>21</v>
      </c>
      <c r="D174" s="328">
        <f t="shared" ca="1" si="26"/>
        <v>5</v>
      </c>
      <c r="E174" s="328">
        <f t="shared" ca="1" si="27"/>
        <v>5</v>
      </c>
      <c r="F174" s="329">
        <f t="shared" ca="1" si="20"/>
        <v>31</v>
      </c>
      <c r="G174" s="326"/>
      <c r="H174" s="120">
        <f t="shared" ca="1" si="21"/>
        <v>21</v>
      </c>
      <c r="I174" s="1">
        <f t="shared" ca="1" si="22"/>
        <v>5</v>
      </c>
      <c r="J174" s="1">
        <f t="shared" ca="1" si="23"/>
        <v>5</v>
      </c>
      <c r="K174" s="120">
        <f t="shared" ca="1" si="24"/>
        <v>5144</v>
      </c>
      <c r="L174" s="72">
        <v>41699</v>
      </c>
      <c r="M174" s="120">
        <v>21</v>
      </c>
      <c r="N174" s="120">
        <v>5</v>
      </c>
      <c r="O174" s="120">
        <v>5</v>
      </c>
      <c r="P174" s="120">
        <v>0</v>
      </c>
      <c r="Q174" s="120">
        <v>31</v>
      </c>
    </row>
    <row r="175" spans="1:17">
      <c r="A175" s="10"/>
      <c r="B175" s="327">
        <f t="shared" ca="1" si="19"/>
        <v>42036</v>
      </c>
      <c r="C175" s="328">
        <f t="shared" ca="1" si="25"/>
        <v>20</v>
      </c>
      <c r="D175" s="328">
        <f t="shared" ca="1" si="26"/>
        <v>4</v>
      </c>
      <c r="E175" s="328">
        <f t="shared" ca="1" si="27"/>
        <v>4</v>
      </c>
      <c r="F175" s="329">
        <f t="shared" ca="1" si="20"/>
        <v>28</v>
      </c>
      <c r="G175" s="326"/>
      <c r="H175" s="120">
        <f t="shared" ca="1" si="21"/>
        <v>20</v>
      </c>
      <c r="I175" s="1">
        <f t="shared" ca="1" si="22"/>
        <v>4</v>
      </c>
      <c r="J175" s="1">
        <f t="shared" ca="1" si="23"/>
        <v>4</v>
      </c>
      <c r="K175" s="120">
        <f t="shared" ca="1" si="24"/>
        <v>5175</v>
      </c>
      <c r="L175" s="72">
        <v>41730</v>
      </c>
      <c r="M175" s="120">
        <v>22</v>
      </c>
      <c r="N175" s="120">
        <v>4</v>
      </c>
      <c r="O175" s="120">
        <v>4</v>
      </c>
      <c r="P175" s="120">
        <v>0</v>
      </c>
      <c r="Q175" s="120">
        <v>30</v>
      </c>
    </row>
    <row r="176" spans="1:17">
      <c r="A176" s="10"/>
      <c r="B176" s="327">
        <f t="shared" ca="1" si="19"/>
        <v>42064</v>
      </c>
      <c r="C176" s="328">
        <f t="shared" ca="1" si="25"/>
        <v>22</v>
      </c>
      <c r="D176" s="328">
        <f t="shared" ca="1" si="26"/>
        <v>4</v>
      </c>
      <c r="E176" s="328">
        <f t="shared" ca="1" si="27"/>
        <v>5</v>
      </c>
      <c r="F176" s="329">
        <f t="shared" ca="1" si="20"/>
        <v>31</v>
      </c>
      <c r="G176" s="326"/>
      <c r="H176" s="120">
        <f t="shared" ca="1" si="21"/>
        <v>22</v>
      </c>
      <c r="I176" s="1">
        <f t="shared" ca="1" si="22"/>
        <v>4</v>
      </c>
      <c r="J176" s="1">
        <f t="shared" ca="1" si="23"/>
        <v>5</v>
      </c>
      <c r="K176" s="120">
        <f t="shared" ca="1" si="24"/>
        <v>5203</v>
      </c>
      <c r="L176" s="72">
        <v>41760</v>
      </c>
      <c r="M176" s="120">
        <v>21</v>
      </c>
      <c r="N176" s="120">
        <v>5</v>
      </c>
      <c r="O176" s="120">
        <v>5</v>
      </c>
      <c r="P176" s="120">
        <v>1</v>
      </c>
      <c r="Q176" s="120">
        <v>31</v>
      </c>
    </row>
    <row r="177" spans="1:17">
      <c r="A177" s="10"/>
      <c r="B177" s="327">
        <f t="shared" ca="1" si="19"/>
        <v>42095</v>
      </c>
      <c r="C177" s="328">
        <f t="shared" ca="1" si="25"/>
        <v>22</v>
      </c>
      <c r="D177" s="328">
        <f t="shared" ca="1" si="26"/>
        <v>4</v>
      </c>
      <c r="E177" s="328">
        <f t="shared" ca="1" si="27"/>
        <v>4</v>
      </c>
      <c r="F177" s="329">
        <f t="shared" ca="1" si="20"/>
        <v>30</v>
      </c>
      <c r="G177" s="326"/>
      <c r="H177" s="120">
        <f t="shared" ca="1" si="21"/>
        <v>22</v>
      </c>
      <c r="I177" s="1">
        <f t="shared" ca="1" si="22"/>
        <v>4</v>
      </c>
      <c r="J177" s="1">
        <f t="shared" ca="1" si="23"/>
        <v>4</v>
      </c>
      <c r="K177" s="120">
        <f t="shared" ca="1" si="24"/>
        <v>5234</v>
      </c>
      <c r="L177" s="72">
        <v>41791</v>
      </c>
      <c r="M177" s="120">
        <v>21</v>
      </c>
      <c r="N177" s="120">
        <v>4</v>
      </c>
      <c r="O177" s="120">
        <v>5</v>
      </c>
      <c r="P177" s="120">
        <v>0</v>
      </c>
      <c r="Q177" s="120">
        <v>30</v>
      </c>
    </row>
    <row r="178" spans="1:17">
      <c r="A178" s="10"/>
      <c r="B178" s="327">
        <f t="shared" ca="1" si="19"/>
        <v>42125</v>
      </c>
      <c r="C178" s="328">
        <f t="shared" ca="1" si="25"/>
        <v>20</v>
      </c>
      <c r="D178" s="328">
        <f t="shared" ca="1" si="26"/>
        <v>5</v>
      </c>
      <c r="E178" s="328">
        <f t="shared" ca="1" si="27"/>
        <v>6</v>
      </c>
      <c r="F178" s="329">
        <f t="shared" ca="1" si="20"/>
        <v>31</v>
      </c>
      <c r="G178" s="326"/>
      <c r="H178" s="120">
        <f t="shared" ca="1" si="21"/>
        <v>20</v>
      </c>
      <c r="I178" s="1">
        <f t="shared" ca="1" si="22"/>
        <v>5</v>
      </c>
      <c r="J178" s="1">
        <f t="shared" ca="1" si="23"/>
        <v>6</v>
      </c>
      <c r="K178" s="120">
        <f t="shared" ca="1" si="24"/>
        <v>5264</v>
      </c>
      <c r="L178" s="72">
        <v>41821</v>
      </c>
      <c r="M178" s="120">
        <v>22</v>
      </c>
      <c r="N178" s="120">
        <v>4</v>
      </c>
      <c r="O178" s="120">
        <v>5</v>
      </c>
      <c r="P178" s="120">
        <v>1</v>
      </c>
      <c r="Q178" s="120">
        <v>31</v>
      </c>
    </row>
    <row r="179" spans="1:17">
      <c r="A179" s="10"/>
      <c r="B179" s="327">
        <f t="shared" ca="1" si="19"/>
        <v>42156</v>
      </c>
      <c r="C179" s="328">
        <f t="shared" ca="1" si="25"/>
        <v>22</v>
      </c>
      <c r="D179" s="328">
        <f t="shared" ca="1" si="26"/>
        <v>4</v>
      </c>
      <c r="E179" s="328">
        <f t="shared" ca="1" si="27"/>
        <v>4</v>
      </c>
      <c r="F179" s="329">
        <f t="shared" ca="1" si="20"/>
        <v>30</v>
      </c>
      <c r="G179" s="326"/>
      <c r="H179" s="120">
        <f t="shared" ca="1" si="21"/>
        <v>22</v>
      </c>
      <c r="I179" s="1">
        <f t="shared" ca="1" si="22"/>
        <v>4</v>
      </c>
      <c r="J179" s="1">
        <f t="shared" ca="1" si="23"/>
        <v>4</v>
      </c>
      <c r="K179" s="120">
        <f t="shared" ca="1" si="24"/>
        <v>5295</v>
      </c>
      <c r="L179" s="72">
        <v>41852</v>
      </c>
      <c r="M179" s="120">
        <v>21</v>
      </c>
      <c r="N179" s="120">
        <v>5</v>
      </c>
      <c r="O179" s="120">
        <v>5</v>
      </c>
      <c r="P179" s="120">
        <v>0</v>
      </c>
      <c r="Q179" s="120">
        <v>31</v>
      </c>
    </row>
    <row r="180" spans="1:17">
      <c r="A180" s="10"/>
      <c r="B180" s="327">
        <f t="shared" ca="1" si="19"/>
        <v>42186</v>
      </c>
      <c r="C180" s="328">
        <f t="shared" ca="1" si="25"/>
        <v>23</v>
      </c>
      <c r="D180" s="328">
        <f t="shared" ca="1" si="26"/>
        <v>3</v>
      </c>
      <c r="E180" s="328">
        <f t="shared" ca="1" si="27"/>
        <v>5</v>
      </c>
      <c r="F180" s="329">
        <f t="shared" ca="1" si="20"/>
        <v>31</v>
      </c>
      <c r="G180" s="326"/>
      <c r="H180" s="120">
        <f t="shared" ca="1" si="21"/>
        <v>23</v>
      </c>
      <c r="I180" s="1">
        <f t="shared" ca="1" si="22"/>
        <v>3</v>
      </c>
      <c r="J180" s="1">
        <f t="shared" ca="1" si="23"/>
        <v>5</v>
      </c>
      <c r="K180" s="120">
        <f t="shared" ca="1" si="24"/>
        <v>5325</v>
      </c>
      <c r="L180" s="72">
        <v>41883</v>
      </c>
      <c r="M180" s="120">
        <v>21</v>
      </c>
      <c r="N180" s="120">
        <v>4</v>
      </c>
      <c r="O180" s="120">
        <v>5</v>
      </c>
      <c r="P180" s="120">
        <v>1</v>
      </c>
      <c r="Q180" s="120">
        <v>30</v>
      </c>
    </row>
    <row r="181" spans="1:17">
      <c r="A181" s="10"/>
      <c r="B181" s="327">
        <f t="shared" ca="1" si="19"/>
        <v>42217</v>
      </c>
      <c r="C181" s="328">
        <f t="shared" ca="1" si="25"/>
        <v>21</v>
      </c>
      <c r="D181" s="328">
        <f t="shared" ca="1" si="26"/>
        <v>5</v>
      </c>
      <c r="E181" s="328">
        <f t="shared" ca="1" si="27"/>
        <v>5</v>
      </c>
      <c r="F181" s="329">
        <f t="shared" ca="1" si="20"/>
        <v>31</v>
      </c>
      <c r="G181" s="326"/>
      <c r="H181" s="120">
        <f t="shared" ca="1" si="21"/>
        <v>21</v>
      </c>
      <c r="I181" s="1">
        <f t="shared" ca="1" si="22"/>
        <v>5</v>
      </c>
      <c r="J181" s="1">
        <f t="shared" ca="1" si="23"/>
        <v>5</v>
      </c>
      <c r="K181" s="120">
        <f t="shared" ca="1" si="24"/>
        <v>5356</v>
      </c>
      <c r="L181" s="72">
        <v>41913</v>
      </c>
      <c r="M181" s="120">
        <v>23</v>
      </c>
      <c r="N181" s="120">
        <v>4</v>
      </c>
      <c r="O181" s="120">
        <v>4</v>
      </c>
      <c r="P181" s="120">
        <v>0</v>
      </c>
      <c r="Q181" s="120">
        <v>31</v>
      </c>
    </row>
    <row r="182" spans="1:17">
      <c r="A182" s="10"/>
      <c r="B182" s="327">
        <f t="shared" ca="1" si="19"/>
        <v>42248</v>
      </c>
      <c r="C182" s="328">
        <f t="shared" ca="1" si="25"/>
        <v>21</v>
      </c>
      <c r="D182" s="328">
        <f t="shared" ca="1" si="26"/>
        <v>4</v>
      </c>
      <c r="E182" s="328">
        <f t="shared" ca="1" si="27"/>
        <v>5</v>
      </c>
      <c r="F182" s="329">
        <f t="shared" ca="1" si="20"/>
        <v>30</v>
      </c>
      <c r="G182" s="326"/>
      <c r="H182" s="120">
        <f t="shared" ca="1" si="21"/>
        <v>21</v>
      </c>
      <c r="I182" s="1">
        <f t="shared" ca="1" si="22"/>
        <v>4</v>
      </c>
      <c r="J182" s="1">
        <f t="shared" ca="1" si="23"/>
        <v>5</v>
      </c>
      <c r="K182" s="120">
        <f t="shared" ca="1" si="24"/>
        <v>5387</v>
      </c>
      <c r="L182" s="72">
        <v>41944</v>
      </c>
      <c r="M182" s="120">
        <v>19</v>
      </c>
      <c r="N182" s="120">
        <v>5</v>
      </c>
      <c r="O182" s="120">
        <v>6</v>
      </c>
      <c r="P182" s="120">
        <v>1</v>
      </c>
      <c r="Q182" s="120">
        <v>30</v>
      </c>
    </row>
    <row r="183" spans="1:17">
      <c r="A183" s="10"/>
      <c r="B183" s="327">
        <f t="shared" ca="1" si="19"/>
        <v>42278</v>
      </c>
      <c r="C183" s="328">
        <f t="shared" ca="1" si="25"/>
        <v>22</v>
      </c>
      <c r="D183" s="328">
        <f t="shared" ca="1" si="26"/>
        <v>5</v>
      </c>
      <c r="E183" s="328">
        <f t="shared" ca="1" si="27"/>
        <v>4</v>
      </c>
      <c r="F183" s="329">
        <f t="shared" ca="1" si="20"/>
        <v>31</v>
      </c>
      <c r="G183" s="326"/>
      <c r="H183" s="120">
        <f t="shared" ca="1" si="21"/>
        <v>22</v>
      </c>
      <c r="I183" s="1">
        <f t="shared" ca="1" si="22"/>
        <v>5</v>
      </c>
      <c r="J183" s="1">
        <f t="shared" ca="1" si="23"/>
        <v>4</v>
      </c>
      <c r="K183" s="120">
        <f t="shared" ca="1" si="24"/>
        <v>5417</v>
      </c>
      <c r="L183" s="72">
        <v>41974</v>
      </c>
      <c r="M183" s="120">
        <v>22</v>
      </c>
      <c r="N183" s="120">
        <v>4</v>
      </c>
      <c r="O183" s="120">
        <v>5</v>
      </c>
      <c r="P183" s="120">
        <v>1</v>
      </c>
      <c r="Q183" s="120">
        <v>31</v>
      </c>
    </row>
    <row r="184" spans="1:17">
      <c r="A184" s="10"/>
      <c r="B184" s="327">
        <f t="shared" ca="1" si="19"/>
        <v>42309</v>
      </c>
      <c r="C184" s="328">
        <f t="shared" ca="1" si="25"/>
        <v>20</v>
      </c>
      <c r="D184" s="328">
        <f t="shared" ca="1" si="26"/>
        <v>4</v>
      </c>
      <c r="E184" s="328">
        <f t="shared" ca="1" si="27"/>
        <v>6</v>
      </c>
      <c r="F184" s="329">
        <f t="shared" ca="1" si="20"/>
        <v>30</v>
      </c>
      <c r="G184" s="326"/>
      <c r="H184" s="120">
        <f t="shared" ca="1" si="21"/>
        <v>20</v>
      </c>
      <c r="I184" s="1">
        <f t="shared" ca="1" si="22"/>
        <v>4</v>
      </c>
      <c r="J184" s="1">
        <f t="shared" ca="1" si="23"/>
        <v>6</v>
      </c>
      <c r="K184" s="120">
        <f t="shared" ca="1" si="24"/>
        <v>5448</v>
      </c>
      <c r="L184" s="72">
        <v>42005</v>
      </c>
      <c r="M184" s="120">
        <v>21</v>
      </c>
      <c r="N184" s="120">
        <v>5</v>
      </c>
      <c r="O184" s="120">
        <v>5</v>
      </c>
      <c r="P184" s="120">
        <v>1</v>
      </c>
      <c r="Q184" s="120">
        <v>31</v>
      </c>
    </row>
    <row r="185" spans="1:17">
      <c r="A185" s="10"/>
      <c r="B185" s="327">
        <f t="shared" ca="1" si="19"/>
        <v>42339</v>
      </c>
      <c r="C185" s="328">
        <f t="shared" ca="1" si="25"/>
        <v>22</v>
      </c>
      <c r="D185" s="328">
        <f t="shared" ca="1" si="26"/>
        <v>4</v>
      </c>
      <c r="E185" s="328">
        <f t="shared" ca="1" si="27"/>
        <v>5</v>
      </c>
      <c r="F185" s="329">
        <f t="shared" ca="1" si="20"/>
        <v>31</v>
      </c>
      <c r="G185" s="326"/>
      <c r="H185" s="120">
        <f t="shared" ca="1" si="21"/>
        <v>22</v>
      </c>
      <c r="I185" s="1">
        <f t="shared" ca="1" si="22"/>
        <v>4</v>
      </c>
      <c r="J185" s="1">
        <f t="shared" ca="1" si="23"/>
        <v>5</v>
      </c>
      <c r="K185" s="120">
        <f t="shared" ca="1" si="24"/>
        <v>5478</v>
      </c>
      <c r="L185" s="72">
        <v>42036</v>
      </c>
      <c r="M185" s="120">
        <v>20</v>
      </c>
      <c r="N185" s="120">
        <v>4</v>
      </c>
      <c r="O185" s="120">
        <v>4</v>
      </c>
      <c r="P185" s="120">
        <v>0</v>
      </c>
      <c r="Q185" s="120">
        <v>28</v>
      </c>
    </row>
    <row r="186" spans="1:17">
      <c r="A186" s="10"/>
      <c r="B186" s="327">
        <f t="shared" ca="1" si="19"/>
        <v>42370</v>
      </c>
      <c r="C186" s="328">
        <f t="shared" ca="1" si="25"/>
        <v>20</v>
      </c>
      <c r="D186" s="328">
        <f t="shared" ca="1" si="26"/>
        <v>5</v>
      </c>
      <c r="E186" s="328">
        <f t="shared" ca="1" si="27"/>
        <v>6</v>
      </c>
      <c r="F186" s="329">
        <f t="shared" ca="1" si="20"/>
        <v>31</v>
      </c>
      <c r="G186" s="326"/>
      <c r="H186" s="120">
        <f t="shared" ca="1" si="21"/>
        <v>20</v>
      </c>
      <c r="I186" s="1">
        <f t="shared" ca="1" si="22"/>
        <v>5</v>
      </c>
      <c r="J186" s="1">
        <f t="shared" ca="1" si="23"/>
        <v>6</v>
      </c>
      <c r="K186" s="120">
        <f t="shared" ca="1" si="24"/>
        <v>5509</v>
      </c>
      <c r="L186" s="72">
        <v>42064</v>
      </c>
      <c r="M186" s="120">
        <v>22</v>
      </c>
      <c r="N186" s="120">
        <v>4</v>
      </c>
      <c r="O186" s="120">
        <v>5</v>
      </c>
      <c r="P186" s="120">
        <v>0</v>
      </c>
      <c r="Q186" s="120">
        <v>31</v>
      </c>
    </row>
    <row r="187" spans="1:17">
      <c r="A187" s="10"/>
      <c r="B187" s="327">
        <f t="shared" ca="1" si="19"/>
        <v>42401</v>
      </c>
      <c r="C187" s="328">
        <f t="shared" ca="1" si="25"/>
        <v>21</v>
      </c>
      <c r="D187" s="328">
        <f t="shared" ca="1" si="26"/>
        <v>4</v>
      </c>
      <c r="E187" s="328">
        <f t="shared" ca="1" si="27"/>
        <v>4</v>
      </c>
      <c r="F187" s="329">
        <f t="shared" ca="1" si="20"/>
        <v>29</v>
      </c>
      <c r="G187" s="326"/>
      <c r="H187" s="120">
        <f t="shared" ca="1" si="21"/>
        <v>21</v>
      </c>
      <c r="I187" s="1">
        <f t="shared" ca="1" si="22"/>
        <v>4</v>
      </c>
      <c r="J187" s="1">
        <f t="shared" ca="1" si="23"/>
        <v>4</v>
      </c>
      <c r="K187" s="120">
        <f t="shared" ca="1" si="24"/>
        <v>5540</v>
      </c>
      <c r="L187" s="72">
        <v>42095</v>
      </c>
      <c r="M187" s="120">
        <v>22</v>
      </c>
      <c r="N187" s="120">
        <v>4</v>
      </c>
      <c r="O187" s="120">
        <v>4</v>
      </c>
      <c r="P187" s="120">
        <v>0</v>
      </c>
      <c r="Q187" s="120">
        <v>30</v>
      </c>
    </row>
    <row r="188" spans="1:17">
      <c r="A188" s="10"/>
      <c r="B188" s="327">
        <f t="shared" ca="1" si="19"/>
        <v>42430</v>
      </c>
      <c r="C188" s="328">
        <f t="shared" ca="1" si="25"/>
        <v>23</v>
      </c>
      <c r="D188" s="328">
        <f t="shared" ca="1" si="26"/>
        <v>4</v>
      </c>
      <c r="E188" s="328">
        <f t="shared" ca="1" si="27"/>
        <v>4</v>
      </c>
      <c r="F188" s="329">
        <f t="shared" ca="1" si="20"/>
        <v>31</v>
      </c>
      <c r="G188" s="326"/>
      <c r="H188" s="120">
        <f t="shared" ca="1" si="21"/>
        <v>23</v>
      </c>
      <c r="I188" s="1">
        <f t="shared" ca="1" si="22"/>
        <v>4</v>
      </c>
      <c r="J188" s="1">
        <f t="shared" ca="1" si="23"/>
        <v>4</v>
      </c>
      <c r="K188" s="120">
        <f t="shared" ca="1" si="24"/>
        <v>5569</v>
      </c>
      <c r="L188" s="72">
        <v>42125</v>
      </c>
      <c r="M188" s="120">
        <v>20</v>
      </c>
      <c r="N188" s="120">
        <v>5</v>
      </c>
      <c r="O188" s="120">
        <v>6</v>
      </c>
      <c r="P188" s="120">
        <v>1</v>
      </c>
      <c r="Q188" s="120">
        <v>31</v>
      </c>
    </row>
    <row r="189" spans="1:17">
      <c r="A189" s="10"/>
      <c r="B189" s="327">
        <f t="shared" ca="1" si="19"/>
        <v>42461</v>
      </c>
      <c r="C189" s="328">
        <f t="shared" ca="1" si="25"/>
        <v>21</v>
      </c>
      <c r="D189" s="328">
        <f t="shared" ca="1" si="26"/>
        <v>5</v>
      </c>
      <c r="E189" s="328">
        <f t="shared" ca="1" si="27"/>
        <v>4</v>
      </c>
      <c r="F189" s="329">
        <f t="shared" ca="1" si="20"/>
        <v>30</v>
      </c>
      <c r="G189" s="326"/>
      <c r="H189" s="120">
        <f t="shared" ca="1" si="21"/>
        <v>21</v>
      </c>
      <c r="I189" s="1">
        <f t="shared" ca="1" si="22"/>
        <v>5</v>
      </c>
      <c r="J189" s="1">
        <f t="shared" ca="1" si="23"/>
        <v>4</v>
      </c>
      <c r="K189" s="120">
        <f t="shared" ca="1" si="24"/>
        <v>5600</v>
      </c>
      <c r="L189" s="72">
        <v>42156</v>
      </c>
      <c r="M189" s="120">
        <v>22</v>
      </c>
      <c r="N189" s="120">
        <v>4</v>
      </c>
      <c r="O189" s="120">
        <v>4</v>
      </c>
      <c r="P189" s="120">
        <v>0</v>
      </c>
      <c r="Q189" s="120">
        <v>30</v>
      </c>
    </row>
    <row r="190" spans="1:17">
      <c r="A190" s="10"/>
      <c r="B190" s="327">
        <f t="shared" ca="1" si="19"/>
        <v>42491</v>
      </c>
      <c r="C190" s="328">
        <f t="shared" ca="1" si="25"/>
        <v>21</v>
      </c>
      <c r="D190" s="328">
        <f t="shared" ca="1" si="26"/>
        <v>4</v>
      </c>
      <c r="E190" s="328">
        <f t="shared" ca="1" si="27"/>
        <v>6</v>
      </c>
      <c r="F190" s="329">
        <f t="shared" ca="1" si="20"/>
        <v>31</v>
      </c>
      <c r="G190" s="326"/>
      <c r="H190" s="120">
        <f t="shared" ca="1" si="21"/>
        <v>21</v>
      </c>
      <c r="I190" s="1">
        <f t="shared" ca="1" si="22"/>
        <v>4</v>
      </c>
      <c r="J190" s="1">
        <f t="shared" ca="1" si="23"/>
        <v>6</v>
      </c>
      <c r="K190" s="120">
        <f t="shared" ca="1" si="24"/>
        <v>5630</v>
      </c>
      <c r="L190" s="72">
        <v>42186</v>
      </c>
      <c r="M190" s="120">
        <v>23</v>
      </c>
      <c r="N190" s="120">
        <v>3</v>
      </c>
      <c r="O190" s="120">
        <v>5</v>
      </c>
      <c r="P190" s="120">
        <v>1</v>
      </c>
      <c r="Q190" s="120">
        <v>31</v>
      </c>
    </row>
    <row r="191" spans="1:17">
      <c r="A191" s="10"/>
      <c r="B191" s="327">
        <f t="shared" ca="1" si="19"/>
        <v>42522</v>
      </c>
      <c r="C191" s="328">
        <f t="shared" ca="1" si="25"/>
        <v>22</v>
      </c>
      <c r="D191" s="328">
        <f t="shared" ca="1" si="26"/>
        <v>4</v>
      </c>
      <c r="E191" s="328">
        <f t="shared" ca="1" si="27"/>
        <v>4</v>
      </c>
      <c r="F191" s="329">
        <f t="shared" ca="1" si="20"/>
        <v>30</v>
      </c>
      <c r="G191" s="326"/>
      <c r="H191" s="120">
        <f t="shared" ca="1" si="21"/>
        <v>22</v>
      </c>
      <c r="I191" s="1">
        <f t="shared" ca="1" si="22"/>
        <v>4</v>
      </c>
      <c r="J191" s="1">
        <f t="shared" ca="1" si="23"/>
        <v>4</v>
      </c>
      <c r="K191" s="120">
        <f t="shared" ca="1" si="24"/>
        <v>5661</v>
      </c>
      <c r="L191" s="72">
        <v>42217</v>
      </c>
      <c r="M191" s="120">
        <v>21</v>
      </c>
      <c r="N191" s="120">
        <v>5</v>
      </c>
      <c r="O191" s="120">
        <v>5</v>
      </c>
      <c r="P191" s="120">
        <v>0</v>
      </c>
      <c r="Q191" s="120">
        <v>31</v>
      </c>
    </row>
    <row r="192" spans="1:17">
      <c r="A192" s="10"/>
      <c r="B192" s="327">
        <f t="shared" ca="1" si="19"/>
        <v>42552</v>
      </c>
      <c r="C192" s="328">
        <f t="shared" ca="1" si="25"/>
        <v>20</v>
      </c>
      <c r="D192" s="328">
        <f t="shared" ca="1" si="26"/>
        <v>5</v>
      </c>
      <c r="E192" s="328">
        <f t="shared" ca="1" si="27"/>
        <v>6</v>
      </c>
      <c r="F192" s="329">
        <f t="shared" ca="1" si="20"/>
        <v>31</v>
      </c>
      <c r="G192" s="326"/>
      <c r="H192" s="120">
        <f t="shared" ca="1" si="21"/>
        <v>20</v>
      </c>
      <c r="I192" s="1">
        <f t="shared" ca="1" si="22"/>
        <v>5</v>
      </c>
      <c r="J192" s="1">
        <f t="shared" ca="1" si="23"/>
        <v>6</v>
      </c>
      <c r="K192" s="120">
        <f t="shared" ca="1" si="24"/>
        <v>5691</v>
      </c>
      <c r="L192" s="72">
        <v>42248</v>
      </c>
      <c r="M192" s="120">
        <v>21</v>
      </c>
      <c r="N192" s="120">
        <v>4</v>
      </c>
      <c r="O192" s="120">
        <v>5</v>
      </c>
      <c r="P192" s="120">
        <v>1</v>
      </c>
      <c r="Q192" s="120">
        <v>30</v>
      </c>
    </row>
    <row r="193" spans="1:17">
      <c r="A193" s="10"/>
      <c r="B193" s="327">
        <f t="shared" ca="1" si="19"/>
        <v>42583</v>
      </c>
      <c r="C193" s="328">
        <f t="shared" ca="1" si="25"/>
        <v>23</v>
      </c>
      <c r="D193" s="328">
        <f t="shared" ca="1" si="26"/>
        <v>4</v>
      </c>
      <c r="E193" s="328">
        <f t="shared" ca="1" si="27"/>
        <v>4</v>
      </c>
      <c r="F193" s="329">
        <f t="shared" ca="1" si="20"/>
        <v>31</v>
      </c>
      <c r="G193" s="326"/>
      <c r="H193" s="120">
        <f t="shared" ca="1" si="21"/>
        <v>23</v>
      </c>
      <c r="I193" s="1">
        <f t="shared" ca="1" si="22"/>
        <v>4</v>
      </c>
      <c r="J193" s="1">
        <f t="shared" ca="1" si="23"/>
        <v>4</v>
      </c>
      <c r="K193" s="120">
        <f t="shared" ca="1" si="24"/>
        <v>5722</v>
      </c>
      <c r="L193" s="72">
        <v>42278</v>
      </c>
      <c r="M193" s="120">
        <v>22</v>
      </c>
      <c r="N193" s="120">
        <v>5</v>
      </c>
      <c r="O193" s="120">
        <v>4</v>
      </c>
      <c r="P193" s="120">
        <v>0</v>
      </c>
      <c r="Q193" s="120">
        <v>31</v>
      </c>
    </row>
    <row r="194" spans="1:17">
      <c r="A194" s="10"/>
      <c r="B194" s="327">
        <f t="shared" ca="1" si="19"/>
        <v>42614</v>
      </c>
      <c r="C194" s="328">
        <f t="shared" ca="1" si="25"/>
        <v>21</v>
      </c>
      <c r="D194" s="328">
        <f t="shared" ca="1" si="26"/>
        <v>4</v>
      </c>
      <c r="E194" s="328">
        <f t="shared" ca="1" si="27"/>
        <v>5</v>
      </c>
      <c r="F194" s="329">
        <f t="shared" ca="1" si="20"/>
        <v>30</v>
      </c>
      <c r="G194" s="326"/>
      <c r="H194" s="120">
        <f t="shared" ca="1" si="21"/>
        <v>21</v>
      </c>
      <c r="I194" s="1">
        <f t="shared" ca="1" si="22"/>
        <v>4</v>
      </c>
      <c r="J194" s="1">
        <f t="shared" ca="1" si="23"/>
        <v>5</v>
      </c>
      <c r="K194" s="120">
        <f t="shared" ca="1" si="24"/>
        <v>5753</v>
      </c>
      <c r="L194" s="72">
        <v>42309</v>
      </c>
      <c r="M194" s="120">
        <v>20</v>
      </c>
      <c r="N194" s="120">
        <v>4</v>
      </c>
      <c r="O194" s="120">
        <v>6</v>
      </c>
      <c r="P194" s="120">
        <v>1</v>
      </c>
      <c r="Q194" s="120">
        <v>30</v>
      </c>
    </row>
    <row r="195" spans="1:17">
      <c r="A195" s="10"/>
      <c r="B195" s="327">
        <f t="shared" ca="1" si="19"/>
        <v>42644</v>
      </c>
      <c r="C195" s="328">
        <f t="shared" ca="1" si="25"/>
        <v>21</v>
      </c>
      <c r="D195" s="328">
        <f t="shared" ca="1" si="26"/>
        <v>5</v>
      </c>
      <c r="E195" s="328">
        <f t="shared" ca="1" si="27"/>
        <v>5</v>
      </c>
      <c r="F195" s="329">
        <f t="shared" ca="1" si="20"/>
        <v>31</v>
      </c>
      <c r="G195" s="326"/>
      <c r="H195" s="120">
        <f t="shared" ca="1" si="21"/>
        <v>21</v>
      </c>
      <c r="I195" s="1">
        <f t="shared" ca="1" si="22"/>
        <v>5</v>
      </c>
      <c r="J195" s="1">
        <f t="shared" ca="1" si="23"/>
        <v>5</v>
      </c>
      <c r="K195" s="120">
        <f t="shared" ca="1" si="24"/>
        <v>5783</v>
      </c>
      <c r="L195" s="72">
        <v>42339</v>
      </c>
      <c r="M195" s="120">
        <v>22</v>
      </c>
      <c r="N195" s="120">
        <v>4</v>
      </c>
      <c r="O195" s="120">
        <v>5</v>
      </c>
      <c r="P195" s="120">
        <v>1</v>
      </c>
      <c r="Q195" s="120">
        <v>31</v>
      </c>
    </row>
    <row r="196" spans="1:17">
      <c r="A196" s="10"/>
      <c r="B196" s="327">
        <f t="shared" ca="1" si="19"/>
        <v>42675</v>
      </c>
      <c r="C196" s="328">
        <f t="shared" ca="1" si="25"/>
        <v>21</v>
      </c>
      <c r="D196" s="328">
        <f t="shared" ca="1" si="26"/>
        <v>4</v>
      </c>
      <c r="E196" s="328">
        <f t="shared" ca="1" si="27"/>
        <v>5</v>
      </c>
      <c r="F196" s="329">
        <f t="shared" ca="1" si="20"/>
        <v>30</v>
      </c>
      <c r="G196" s="326"/>
      <c r="H196" s="120">
        <f t="shared" ca="1" si="21"/>
        <v>21</v>
      </c>
      <c r="I196" s="1">
        <f t="shared" ca="1" si="22"/>
        <v>4</v>
      </c>
      <c r="J196" s="1">
        <f t="shared" ca="1" si="23"/>
        <v>5</v>
      </c>
      <c r="K196" s="120">
        <f t="shared" ca="1" si="24"/>
        <v>5814</v>
      </c>
      <c r="L196" s="72">
        <v>42370</v>
      </c>
      <c r="M196" s="120">
        <v>20</v>
      </c>
      <c r="N196" s="120">
        <v>5</v>
      </c>
      <c r="O196" s="120">
        <v>6</v>
      </c>
      <c r="P196" s="120">
        <v>1</v>
      </c>
      <c r="Q196" s="120">
        <v>31</v>
      </c>
    </row>
    <row r="197" spans="1:17">
      <c r="A197" s="10"/>
      <c r="B197" s="327">
        <f t="shared" ca="1" si="19"/>
        <v>42705</v>
      </c>
      <c r="C197" s="328">
        <f t="shared" ca="1" si="25"/>
        <v>21</v>
      </c>
      <c r="D197" s="328">
        <f t="shared" ca="1" si="26"/>
        <v>5</v>
      </c>
      <c r="E197" s="328">
        <f t="shared" ca="1" si="27"/>
        <v>5</v>
      </c>
      <c r="F197" s="329">
        <f t="shared" ca="1" si="20"/>
        <v>31</v>
      </c>
      <c r="G197" s="326"/>
      <c r="H197" s="120">
        <f t="shared" ca="1" si="21"/>
        <v>21</v>
      </c>
      <c r="I197" s="1">
        <f t="shared" ca="1" si="22"/>
        <v>5</v>
      </c>
      <c r="J197" s="1">
        <f t="shared" ca="1" si="23"/>
        <v>5</v>
      </c>
      <c r="K197" s="120">
        <f t="shared" ca="1" si="24"/>
        <v>5844</v>
      </c>
      <c r="L197" s="72">
        <v>42401</v>
      </c>
      <c r="M197" s="120">
        <v>21</v>
      </c>
      <c r="N197" s="120">
        <v>4</v>
      </c>
      <c r="O197" s="120">
        <v>4</v>
      </c>
      <c r="P197" s="120">
        <v>0</v>
      </c>
      <c r="Q197" s="120">
        <v>29</v>
      </c>
    </row>
    <row r="198" spans="1:17">
      <c r="A198" s="10"/>
      <c r="B198" s="327">
        <f t="shared" ref="B198:B261" ca="1" si="28">EOMONTH(B197,0)+1</f>
        <v>42736</v>
      </c>
      <c r="C198" s="328">
        <f t="shared" ca="1" si="25"/>
        <v>21</v>
      </c>
      <c r="D198" s="328">
        <f t="shared" ca="1" si="26"/>
        <v>4</v>
      </c>
      <c r="E198" s="328">
        <f t="shared" ca="1" si="27"/>
        <v>6</v>
      </c>
      <c r="F198" s="329">
        <f t="shared" ref="F198:F261" ca="1" si="29">B199-B198</f>
        <v>31</v>
      </c>
      <c r="G198" s="326"/>
      <c r="H198" s="120">
        <f t="shared" ref="H198:H261" ca="1" si="30">VLOOKUP($B198, NDayTable, 2)</f>
        <v>21</v>
      </c>
      <c r="I198" s="1">
        <f t="shared" ref="I198:I261" ca="1" si="31">VLOOKUP($B198, NDayTable, 3)</f>
        <v>4</v>
      </c>
      <c r="J198" s="1">
        <f t="shared" ref="J198:J261" ca="1" si="32">VLOOKUP($B198, NDayTable, 4)</f>
        <v>6</v>
      </c>
      <c r="K198" s="120">
        <f t="shared" ref="K198:K261" ca="1" si="33">B198-ValuationDate</f>
        <v>5875</v>
      </c>
      <c r="L198" s="72">
        <v>42430</v>
      </c>
      <c r="M198" s="120">
        <v>23</v>
      </c>
      <c r="N198" s="120">
        <v>4</v>
      </c>
      <c r="O198" s="120">
        <v>4</v>
      </c>
      <c r="P198" s="120">
        <v>0</v>
      </c>
      <c r="Q198" s="120">
        <v>31</v>
      </c>
    </row>
    <row r="199" spans="1:17">
      <c r="A199" s="10"/>
      <c r="B199" s="327">
        <f t="shared" ca="1" si="28"/>
        <v>42767</v>
      </c>
      <c r="C199" s="328">
        <f t="shared" ref="C199:C262" ca="1" si="34">H199</f>
        <v>20</v>
      </c>
      <c r="D199" s="328">
        <f t="shared" ref="D199:D262" ca="1" si="35">I199</f>
        <v>4</v>
      </c>
      <c r="E199" s="328">
        <f t="shared" ref="E199:E262" ca="1" si="36">J199</f>
        <v>4</v>
      </c>
      <c r="F199" s="329">
        <f t="shared" ca="1" si="29"/>
        <v>28</v>
      </c>
      <c r="G199" s="326"/>
      <c r="H199" s="120">
        <f t="shared" ca="1" si="30"/>
        <v>20</v>
      </c>
      <c r="I199" s="1">
        <f t="shared" ca="1" si="31"/>
        <v>4</v>
      </c>
      <c r="J199" s="1">
        <f t="shared" ca="1" si="32"/>
        <v>4</v>
      </c>
      <c r="K199" s="120">
        <f t="shared" ca="1" si="33"/>
        <v>5906</v>
      </c>
      <c r="L199" s="72">
        <v>42461</v>
      </c>
      <c r="M199" s="120">
        <v>21</v>
      </c>
      <c r="N199" s="120">
        <v>5</v>
      </c>
      <c r="O199" s="120">
        <v>4</v>
      </c>
      <c r="P199" s="120">
        <v>0</v>
      </c>
      <c r="Q199" s="120">
        <v>30</v>
      </c>
    </row>
    <row r="200" spans="1:17">
      <c r="A200" s="10"/>
      <c r="B200" s="327">
        <f t="shared" ca="1" si="28"/>
        <v>42795</v>
      </c>
      <c r="C200" s="328">
        <f t="shared" ca="1" si="34"/>
        <v>23</v>
      </c>
      <c r="D200" s="328">
        <f t="shared" ca="1" si="35"/>
        <v>4</v>
      </c>
      <c r="E200" s="328">
        <f t="shared" ca="1" si="36"/>
        <v>4</v>
      </c>
      <c r="F200" s="329">
        <f t="shared" ca="1" si="29"/>
        <v>31</v>
      </c>
      <c r="G200" s="326"/>
      <c r="H200" s="120">
        <f t="shared" ca="1" si="30"/>
        <v>23</v>
      </c>
      <c r="I200" s="1">
        <f t="shared" ca="1" si="31"/>
        <v>4</v>
      </c>
      <c r="J200" s="1">
        <f t="shared" ca="1" si="32"/>
        <v>4</v>
      </c>
      <c r="K200" s="120">
        <f t="shared" ca="1" si="33"/>
        <v>5934</v>
      </c>
      <c r="L200" s="72">
        <v>42491</v>
      </c>
      <c r="M200" s="120">
        <v>21</v>
      </c>
      <c r="N200" s="120">
        <v>4</v>
      </c>
      <c r="O200" s="120">
        <v>6</v>
      </c>
      <c r="P200" s="120">
        <v>1</v>
      </c>
      <c r="Q200" s="120">
        <v>31</v>
      </c>
    </row>
    <row r="201" spans="1:17">
      <c r="A201" s="10"/>
      <c r="B201" s="327">
        <f t="shared" ca="1" si="28"/>
        <v>42826</v>
      </c>
      <c r="C201" s="328">
        <f t="shared" ca="1" si="34"/>
        <v>20</v>
      </c>
      <c r="D201" s="328">
        <f t="shared" ca="1" si="35"/>
        <v>5</v>
      </c>
      <c r="E201" s="328">
        <f t="shared" ca="1" si="36"/>
        <v>5</v>
      </c>
      <c r="F201" s="329">
        <f t="shared" ca="1" si="29"/>
        <v>30</v>
      </c>
      <c r="G201" s="326"/>
      <c r="H201" s="120">
        <f t="shared" ca="1" si="30"/>
        <v>20</v>
      </c>
      <c r="I201" s="1">
        <f t="shared" ca="1" si="31"/>
        <v>5</v>
      </c>
      <c r="J201" s="1">
        <f t="shared" ca="1" si="32"/>
        <v>5</v>
      </c>
      <c r="K201" s="120">
        <f t="shared" ca="1" si="33"/>
        <v>5965</v>
      </c>
      <c r="L201" s="72">
        <v>42522</v>
      </c>
      <c r="M201" s="120">
        <v>22</v>
      </c>
      <c r="N201" s="120">
        <v>4</v>
      </c>
      <c r="O201" s="120">
        <v>4</v>
      </c>
      <c r="P201" s="120">
        <v>0</v>
      </c>
      <c r="Q201" s="120">
        <v>30</v>
      </c>
    </row>
    <row r="202" spans="1:17">
      <c r="A202" s="10"/>
      <c r="B202" s="327">
        <f t="shared" ca="1" si="28"/>
        <v>42856</v>
      </c>
      <c r="C202" s="328">
        <f t="shared" ca="1" si="34"/>
        <v>22</v>
      </c>
      <c r="D202" s="328">
        <f t="shared" ca="1" si="35"/>
        <v>4</v>
      </c>
      <c r="E202" s="328">
        <f t="shared" ca="1" si="36"/>
        <v>5</v>
      </c>
      <c r="F202" s="329">
        <f t="shared" ca="1" si="29"/>
        <v>31</v>
      </c>
      <c r="G202" s="326"/>
      <c r="H202" s="120">
        <f t="shared" ca="1" si="30"/>
        <v>22</v>
      </c>
      <c r="I202" s="1">
        <f t="shared" ca="1" si="31"/>
        <v>4</v>
      </c>
      <c r="J202" s="1">
        <f t="shared" ca="1" si="32"/>
        <v>5</v>
      </c>
      <c r="K202" s="120">
        <f t="shared" ca="1" si="33"/>
        <v>5995</v>
      </c>
      <c r="L202" s="72">
        <v>42552</v>
      </c>
      <c r="M202" s="120">
        <v>20</v>
      </c>
      <c r="N202" s="120">
        <v>5</v>
      </c>
      <c r="O202" s="120">
        <v>6</v>
      </c>
      <c r="P202" s="120">
        <v>1</v>
      </c>
      <c r="Q202" s="120">
        <v>31</v>
      </c>
    </row>
    <row r="203" spans="1:17">
      <c r="A203" s="10"/>
      <c r="B203" s="327">
        <f t="shared" ca="1" si="28"/>
        <v>42887</v>
      </c>
      <c r="C203" s="328">
        <f t="shared" ca="1" si="34"/>
        <v>22</v>
      </c>
      <c r="D203" s="328">
        <f t="shared" ca="1" si="35"/>
        <v>4</v>
      </c>
      <c r="E203" s="328">
        <f t="shared" ca="1" si="36"/>
        <v>4</v>
      </c>
      <c r="F203" s="329">
        <f t="shared" ca="1" si="29"/>
        <v>30</v>
      </c>
      <c r="G203" s="326"/>
      <c r="H203" s="120">
        <f t="shared" ca="1" si="30"/>
        <v>22</v>
      </c>
      <c r="I203" s="1">
        <f t="shared" ca="1" si="31"/>
        <v>4</v>
      </c>
      <c r="J203" s="1">
        <f t="shared" ca="1" si="32"/>
        <v>4</v>
      </c>
      <c r="K203" s="120">
        <f t="shared" ca="1" si="33"/>
        <v>6026</v>
      </c>
      <c r="L203" s="72">
        <v>42583</v>
      </c>
      <c r="M203" s="120">
        <v>23</v>
      </c>
      <c r="N203" s="120">
        <v>4</v>
      </c>
      <c r="O203" s="120">
        <v>4</v>
      </c>
      <c r="P203" s="120">
        <v>0</v>
      </c>
      <c r="Q203" s="120">
        <v>31</v>
      </c>
    </row>
    <row r="204" spans="1:17">
      <c r="A204" s="10"/>
      <c r="B204" s="327">
        <f t="shared" ca="1" si="28"/>
        <v>42917</v>
      </c>
      <c r="C204" s="328">
        <f t="shared" ca="1" si="34"/>
        <v>20</v>
      </c>
      <c r="D204" s="328">
        <f t="shared" ca="1" si="35"/>
        <v>5</v>
      </c>
      <c r="E204" s="328">
        <f t="shared" ca="1" si="36"/>
        <v>6</v>
      </c>
      <c r="F204" s="329">
        <f t="shared" ca="1" si="29"/>
        <v>31</v>
      </c>
      <c r="G204" s="326"/>
      <c r="H204" s="120">
        <f t="shared" ca="1" si="30"/>
        <v>20</v>
      </c>
      <c r="I204" s="1">
        <f t="shared" ca="1" si="31"/>
        <v>5</v>
      </c>
      <c r="J204" s="1">
        <f t="shared" ca="1" si="32"/>
        <v>6</v>
      </c>
      <c r="K204" s="120">
        <f t="shared" ca="1" si="33"/>
        <v>6056</v>
      </c>
      <c r="L204" s="72">
        <v>42614</v>
      </c>
      <c r="M204" s="120">
        <v>21</v>
      </c>
      <c r="N204" s="120">
        <v>4</v>
      </c>
      <c r="O204" s="120">
        <v>5</v>
      </c>
      <c r="P204" s="120">
        <v>1</v>
      </c>
      <c r="Q204" s="120">
        <v>30</v>
      </c>
    </row>
    <row r="205" spans="1:17">
      <c r="A205" s="10"/>
      <c r="B205" s="327">
        <f t="shared" ca="1" si="28"/>
        <v>42948</v>
      </c>
      <c r="C205" s="328">
        <f t="shared" ca="1" si="34"/>
        <v>23</v>
      </c>
      <c r="D205" s="328">
        <f t="shared" ca="1" si="35"/>
        <v>4</v>
      </c>
      <c r="E205" s="328">
        <f t="shared" ca="1" si="36"/>
        <v>4</v>
      </c>
      <c r="F205" s="329">
        <f t="shared" ca="1" si="29"/>
        <v>31</v>
      </c>
      <c r="G205" s="326"/>
      <c r="H205" s="120">
        <f t="shared" ca="1" si="30"/>
        <v>23</v>
      </c>
      <c r="I205" s="1">
        <f t="shared" ca="1" si="31"/>
        <v>4</v>
      </c>
      <c r="J205" s="1">
        <f t="shared" ca="1" si="32"/>
        <v>4</v>
      </c>
      <c r="K205" s="120">
        <f t="shared" ca="1" si="33"/>
        <v>6087</v>
      </c>
      <c r="L205" s="72">
        <v>42644</v>
      </c>
      <c r="M205" s="120">
        <v>21</v>
      </c>
      <c r="N205" s="120">
        <v>5</v>
      </c>
      <c r="O205" s="120">
        <v>5</v>
      </c>
      <c r="P205" s="120">
        <v>0</v>
      </c>
      <c r="Q205" s="120">
        <v>31</v>
      </c>
    </row>
    <row r="206" spans="1:17">
      <c r="A206" s="10"/>
      <c r="B206" s="327">
        <f t="shared" ca="1" si="28"/>
        <v>42979</v>
      </c>
      <c r="C206" s="328">
        <f t="shared" ca="1" si="34"/>
        <v>20</v>
      </c>
      <c r="D206" s="328">
        <f t="shared" ca="1" si="35"/>
        <v>5</v>
      </c>
      <c r="E206" s="328">
        <f t="shared" ca="1" si="36"/>
        <v>5</v>
      </c>
      <c r="F206" s="329">
        <f t="shared" ca="1" si="29"/>
        <v>30</v>
      </c>
      <c r="G206" s="326"/>
      <c r="H206" s="120">
        <f t="shared" ca="1" si="30"/>
        <v>20</v>
      </c>
      <c r="I206" s="1">
        <f t="shared" ca="1" si="31"/>
        <v>5</v>
      </c>
      <c r="J206" s="1">
        <f t="shared" ca="1" si="32"/>
        <v>5</v>
      </c>
      <c r="K206" s="120">
        <f t="shared" ca="1" si="33"/>
        <v>6118</v>
      </c>
      <c r="L206" s="72">
        <v>42675</v>
      </c>
      <c r="M206" s="120">
        <v>21</v>
      </c>
      <c r="N206" s="120">
        <v>4</v>
      </c>
      <c r="O206" s="120">
        <v>5</v>
      </c>
      <c r="P206" s="120">
        <v>1</v>
      </c>
      <c r="Q206" s="120">
        <v>30</v>
      </c>
    </row>
    <row r="207" spans="1:17">
      <c r="A207" s="10"/>
      <c r="B207" s="327">
        <f t="shared" ca="1" si="28"/>
        <v>43009</v>
      </c>
      <c r="C207" s="328">
        <f t="shared" ca="1" si="34"/>
        <v>22</v>
      </c>
      <c r="D207" s="328">
        <f t="shared" ca="1" si="35"/>
        <v>4</v>
      </c>
      <c r="E207" s="328">
        <f t="shared" ca="1" si="36"/>
        <v>5</v>
      </c>
      <c r="F207" s="329">
        <f t="shared" ca="1" si="29"/>
        <v>31</v>
      </c>
      <c r="G207" s="326"/>
      <c r="H207" s="120">
        <f t="shared" ca="1" si="30"/>
        <v>22</v>
      </c>
      <c r="I207" s="1">
        <f t="shared" ca="1" si="31"/>
        <v>4</v>
      </c>
      <c r="J207" s="1">
        <f t="shared" ca="1" si="32"/>
        <v>5</v>
      </c>
      <c r="K207" s="120">
        <f t="shared" ca="1" si="33"/>
        <v>6148</v>
      </c>
      <c r="L207" s="72">
        <v>42705</v>
      </c>
      <c r="M207" s="120">
        <v>21</v>
      </c>
      <c r="N207" s="120">
        <v>5</v>
      </c>
      <c r="O207" s="120">
        <v>5</v>
      </c>
      <c r="P207" s="120">
        <v>1</v>
      </c>
      <c r="Q207" s="120">
        <v>31</v>
      </c>
    </row>
    <row r="208" spans="1:17">
      <c r="A208" s="10"/>
      <c r="B208" s="327">
        <f t="shared" ca="1" si="28"/>
        <v>43040</v>
      </c>
      <c r="C208" s="328">
        <f t="shared" ca="1" si="34"/>
        <v>21</v>
      </c>
      <c r="D208" s="328">
        <f t="shared" ca="1" si="35"/>
        <v>4</v>
      </c>
      <c r="E208" s="328">
        <f t="shared" ca="1" si="36"/>
        <v>5</v>
      </c>
      <c r="F208" s="329">
        <f t="shared" ca="1" si="29"/>
        <v>30</v>
      </c>
      <c r="G208" s="326"/>
      <c r="H208" s="120">
        <f t="shared" ca="1" si="30"/>
        <v>21</v>
      </c>
      <c r="I208" s="1">
        <f t="shared" ca="1" si="31"/>
        <v>4</v>
      </c>
      <c r="J208" s="1">
        <f t="shared" ca="1" si="32"/>
        <v>5</v>
      </c>
      <c r="K208" s="120">
        <f t="shared" ca="1" si="33"/>
        <v>6179</v>
      </c>
      <c r="L208" s="72">
        <v>42736</v>
      </c>
      <c r="M208" s="120">
        <v>21</v>
      </c>
      <c r="N208" s="120">
        <v>4</v>
      </c>
      <c r="O208" s="120">
        <v>6</v>
      </c>
      <c r="P208" s="120">
        <v>1</v>
      </c>
      <c r="Q208" s="120">
        <v>31</v>
      </c>
    </row>
    <row r="209" spans="1:17">
      <c r="A209" s="10"/>
      <c r="B209" s="327">
        <f t="shared" ca="1" si="28"/>
        <v>43070</v>
      </c>
      <c r="C209" s="328">
        <f t="shared" ca="1" si="34"/>
        <v>20</v>
      </c>
      <c r="D209" s="328">
        <f t="shared" ca="1" si="35"/>
        <v>5</v>
      </c>
      <c r="E209" s="328">
        <f t="shared" ca="1" si="36"/>
        <v>6</v>
      </c>
      <c r="F209" s="329">
        <f t="shared" ca="1" si="29"/>
        <v>31</v>
      </c>
      <c r="G209" s="326"/>
      <c r="H209" s="120">
        <f t="shared" ca="1" si="30"/>
        <v>20</v>
      </c>
      <c r="I209" s="1">
        <f t="shared" ca="1" si="31"/>
        <v>5</v>
      </c>
      <c r="J209" s="1">
        <f t="shared" ca="1" si="32"/>
        <v>6</v>
      </c>
      <c r="K209" s="120">
        <f t="shared" ca="1" si="33"/>
        <v>6209</v>
      </c>
      <c r="L209" s="72">
        <v>42767</v>
      </c>
      <c r="M209" s="120">
        <v>20</v>
      </c>
      <c r="N209" s="120">
        <v>4</v>
      </c>
      <c r="O209" s="120">
        <v>4</v>
      </c>
      <c r="P209" s="120">
        <v>0</v>
      </c>
      <c r="Q209" s="120">
        <v>28</v>
      </c>
    </row>
    <row r="210" spans="1:17">
      <c r="A210" s="10"/>
      <c r="B210" s="327">
        <f t="shared" ca="1" si="28"/>
        <v>43101</v>
      </c>
      <c r="C210" s="328">
        <f t="shared" ca="1" si="34"/>
        <v>22</v>
      </c>
      <c r="D210" s="328">
        <f t="shared" ca="1" si="35"/>
        <v>4</v>
      </c>
      <c r="E210" s="328">
        <f t="shared" ca="1" si="36"/>
        <v>5</v>
      </c>
      <c r="F210" s="329">
        <f t="shared" ca="1" si="29"/>
        <v>31</v>
      </c>
      <c r="G210" s="326"/>
      <c r="H210" s="120">
        <f t="shared" ca="1" si="30"/>
        <v>22</v>
      </c>
      <c r="I210" s="1">
        <f t="shared" ca="1" si="31"/>
        <v>4</v>
      </c>
      <c r="J210" s="1">
        <f t="shared" ca="1" si="32"/>
        <v>5</v>
      </c>
      <c r="K210" s="120">
        <f t="shared" ca="1" si="33"/>
        <v>6240</v>
      </c>
      <c r="L210" s="72">
        <v>42795</v>
      </c>
      <c r="M210" s="120">
        <v>23</v>
      </c>
      <c r="N210" s="120">
        <v>4</v>
      </c>
      <c r="O210" s="120">
        <v>4</v>
      </c>
      <c r="P210" s="120">
        <v>0</v>
      </c>
      <c r="Q210" s="120">
        <v>31</v>
      </c>
    </row>
    <row r="211" spans="1:17">
      <c r="A211" s="10"/>
      <c r="B211" s="327">
        <f t="shared" ca="1" si="28"/>
        <v>43132</v>
      </c>
      <c r="C211" s="328">
        <f t="shared" ca="1" si="34"/>
        <v>20</v>
      </c>
      <c r="D211" s="328">
        <f t="shared" ca="1" si="35"/>
        <v>4</v>
      </c>
      <c r="E211" s="328">
        <f t="shared" ca="1" si="36"/>
        <v>4</v>
      </c>
      <c r="F211" s="329">
        <f t="shared" ca="1" si="29"/>
        <v>28</v>
      </c>
      <c r="G211" s="326"/>
      <c r="H211" s="120">
        <f t="shared" ca="1" si="30"/>
        <v>20</v>
      </c>
      <c r="I211" s="1">
        <f t="shared" ca="1" si="31"/>
        <v>4</v>
      </c>
      <c r="J211" s="1">
        <f t="shared" ca="1" si="32"/>
        <v>4</v>
      </c>
      <c r="K211" s="120">
        <f t="shared" ca="1" si="33"/>
        <v>6271</v>
      </c>
      <c r="L211" s="72">
        <v>42826</v>
      </c>
      <c r="M211" s="120">
        <v>20</v>
      </c>
      <c r="N211" s="120">
        <v>5</v>
      </c>
      <c r="O211" s="120">
        <v>5</v>
      </c>
      <c r="P211" s="120">
        <v>0</v>
      </c>
      <c r="Q211" s="120">
        <v>30</v>
      </c>
    </row>
    <row r="212" spans="1:17">
      <c r="A212" s="10"/>
      <c r="B212" s="327">
        <f t="shared" ca="1" si="28"/>
        <v>43160</v>
      </c>
      <c r="C212" s="328">
        <f t="shared" ca="1" si="34"/>
        <v>22</v>
      </c>
      <c r="D212" s="328">
        <f t="shared" ca="1" si="35"/>
        <v>5</v>
      </c>
      <c r="E212" s="328">
        <f t="shared" ca="1" si="36"/>
        <v>4</v>
      </c>
      <c r="F212" s="329">
        <f t="shared" ca="1" si="29"/>
        <v>31</v>
      </c>
      <c r="G212" s="326"/>
      <c r="H212" s="120">
        <f t="shared" ca="1" si="30"/>
        <v>22</v>
      </c>
      <c r="I212" s="1">
        <f t="shared" ca="1" si="31"/>
        <v>5</v>
      </c>
      <c r="J212" s="1">
        <f t="shared" ca="1" si="32"/>
        <v>4</v>
      </c>
      <c r="K212" s="120">
        <f t="shared" ca="1" si="33"/>
        <v>6299</v>
      </c>
      <c r="L212" s="72">
        <v>42856</v>
      </c>
      <c r="M212" s="120">
        <v>22</v>
      </c>
      <c r="N212" s="120">
        <v>4</v>
      </c>
      <c r="O212" s="120">
        <v>5</v>
      </c>
      <c r="P212" s="120">
        <v>1</v>
      </c>
      <c r="Q212" s="120">
        <v>31</v>
      </c>
    </row>
    <row r="213" spans="1:17">
      <c r="A213" s="10"/>
      <c r="B213" s="327">
        <f t="shared" ca="1" si="28"/>
        <v>43191</v>
      </c>
      <c r="C213" s="328">
        <f t="shared" ca="1" si="34"/>
        <v>21</v>
      </c>
      <c r="D213" s="328">
        <f t="shared" ca="1" si="35"/>
        <v>4</v>
      </c>
      <c r="E213" s="328">
        <f t="shared" ca="1" si="36"/>
        <v>5</v>
      </c>
      <c r="F213" s="329">
        <f t="shared" ca="1" si="29"/>
        <v>30</v>
      </c>
      <c r="G213" s="326"/>
      <c r="H213" s="120">
        <f t="shared" ca="1" si="30"/>
        <v>21</v>
      </c>
      <c r="I213" s="1">
        <f t="shared" ca="1" si="31"/>
        <v>4</v>
      </c>
      <c r="J213" s="1">
        <f t="shared" ca="1" si="32"/>
        <v>5</v>
      </c>
      <c r="K213" s="120">
        <f t="shared" ca="1" si="33"/>
        <v>6330</v>
      </c>
      <c r="L213" s="72">
        <v>42887</v>
      </c>
      <c r="M213" s="120">
        <v>22</v>
      </c>
      <c r="N213" s="120">
        <v>4</v>
      </c>
      <c r="O213" s="120">
        <v>4</v>
      </c>
      <c r="P213" s="120">
        <v>0</v>
      </c>
      <c r="Q213" s="120">
        <v>30</v>
      </c>
    </row>
    <row r="214" spans="1:17">
      <c r="A214" s="10"/>
      <c r="B214" s="327">
        <f t="shared" ca="1" si="28"/>
        <v>43221</v>
      </c>
      <c r="C214" s="328">
        <f t="shared" ca="1" si="34"/>
        <v>22</v>
      </c>
      <c r="D214" s="328">
        <f t="shared" ca="1" si="35"/>
        <v>4</v>
      </c>
      <c r="E214" s="328">
        <f t="shared" ca="1" si="36"/>
        <v>5</v>
      </c>
      <c r="F214" s="329">
        <f t="shared" ca="1" si="29"/>
        <v>31</v>
      </c>
      <c r="G214" s="326"/>
      <c r="H214" s="120">
        <f t="shared" ca="1" si="30"/>
        <v>22</v>
      </c>
      <c r="I214" s="1">
        <f t="shared" ca="1" si="31"/>
        <v>4</v>
      </c>
      <c r="J214" s="1">
        <f t="shared" ca="1" si="32"/>
        <v>5</v>
      </c>
      <c r="K214" s="120">
        <f t="shared" ca="1" si="33"/>
        <v>6360</v>
      </c>
      <c r="L214" s="72">
        <v>42917</v>
      </c>
      <c r="M214" s="120">
        <v>20</v>
      </c>
      <c r="N214" s="120">
        <v>5</v>
      </c>
      <c r="O214" s="120">
        <v>6</v>
      </c>
      <c r="P214" s="120">
        <v>1</v>
      </c>
      <c r="Q214" s="120">
        <v>31</v>
      </c>
    </row>
    <row r="215" spans="1:17">
      <c r="A215" s="10"/>
      <c r="B215" s="327">
        <f t="shared" ca="1" si="28"/>
        <v>43252</v>
      </c>
      <c r="C215" s="328">
        <f t="shared" ca="1" si="34"/>
        <v>21</v>
      </c>
      <c r="D215" s="328">
        <f t="shared" ca="1" si="35"/>
        <v>5</v>
      </c>
      <c r="E215" s="328">
        <f t="shared" ca="1" si="36"/>
        <v>4</v>
      </c>
      <c r="F215" s="329">
        <f t="shared" ca="1" si="29"/>
        <v>30</v>
      </c>
      <c r="G215" s="326"/>
      <c r="H215" s="120">
        <f t="shared" ca="1" si="30"/>
        <v>21</v>
      </c>
      <c r="I215" s="1">
        <f t="shared" ca="1" si="31"/>
        <v>5</v>
      </c>
      <c r="J215" s="1">
        <f t="shared" ca="1" si="32"/>
        <v>4</v>
      </c>
      <c r="K215" s="120">
        <f t="shared" ca="1" si="33"/>
        <v>6391</v>
      </c>
      <c r="L215" s="72">
        <v>42948</v>
      </c>
      <c r="M215" s="120">
        <v>23</v>
      </c>
      <c r="N215" s="120">
        <v>4</v>
      </c>
      <c r="O215" s="120">
        <v>4</v>
      </c>
      <c r="P215" s="120">
        <v>0</v>
      </c>
      <c r="Q215" s="120">
        <v>31</v>
      </c>
    </row>
    <row r="216" spans="1:17">
      <c r="A216" s="10"/>
      <c r="B216" s="327">
        <f t="shared" ca="1" si="28"/>
        <v>43282</v>
      </c>
      <c r="C216" s="328">
        <f t="shared" ca="1" si="34"/>
        <v>21</v>
      </c>
      <c r="D216" s="328">
        <f t="shared" ca="1" si="35"/>
        <v>4</v>
      </c>
      <c r="E216" s="328">
        <f t="shared" ca="1" si="36"/>
        <v>6</v>
      </c>
      <c r="F216" s="329">
        <f t="shared" ca="1" si="29"/>
        <v>31</v>
      </c>
      <c r="G216" s="326"/>
      <c r="H216" s="120">
        <f t="shared" ca="1" si="30"/>
        <v>21</v>
      </c>
      <c r="I216" s="1">
        <f t="shared" ca="1" si="31"/>
        <v>4</v>
      </c>
      <c r="J216" s="1">
        <f t="shared" ca="1" si="32"/>
        <v>6</v>
      </c>
      <c r="K216" s="120">
        <f t="shared" ca="1" si="33"/>
        <v>6421</v>
      </c>
      <c r="L216" s="72">
        <v>42979</v>
      </c>
      <c r="M216" s="120">
        <v>20</v>
      </c>
      <c r="N216" s="120">
        <v>5</v>
      </c>
      <c r="O216" s="120">
        <v>5</v>
      </c>
      <c r="P216" s="120">
        <v>1</v>
      </c>
      <c r="Q216" s="120">
        <v>30</v>
      </c>
    </row>
    <row r="217" spans="1:17">
      <c r="A217" s="10"/>
      <c r="B217" s="327">
        <f t="shared" ca="1" si="28"/>
        <v>43313</v>
      </c>
      <c r="C217" s="328">
        <f t="shared" ca="1" si="34"/>
        <v>23</v>
      </c>
      <c r="D217" s="328">
        <f t="shared" ca="1" si="35"/>
        <v>4</v>
      </c>
      <c r="E217" s="328">
        <f t="shared" ca="1" si="36"/>
        <v>4</v>
      </c>
      <c r="F217" s="329">
        <f t="shared" ca="1" si="29"/>
        <v>31</v>
      </c>
      <c r="G217" s="326"/>
      <c r="H217" s="120">
        <f t="shared" ca="1" si="30"/>
        <v>23</v>
      </c>
      <c r="I217" s="1">
        <f t="shared" ca="1" si="31"/>
        <v>4</v>
      </c>
      <c r="J217" s="1">
        <f t="shared" ca="1" si="32"/>
        <v>4</v>
      </c>
      <c r="K217" s="120">
        <f t="shared" ca="1" si="33"/>
        <v>6452</v>
      </c>
      <c r="L217" s="72">
        <v>43009</v>
      </c>
      <c r="M217" s="120">
        <v>22</v>
      </c>
      <c r="N217" s="120">
        <v>4</v>
      </c>
      <c r="O217" s="120">
        <v>5</v>
      </c>
      <c r="P217" s="120">
        <v>0</v>
      </c>
      <c r="Q217" s="120">
        <v>31</v>
      </c>
    </row>
    <row r="218" spans="1:17">
      <c r="A218" s="10"/>
      <c r="B218" s="327">
        <f t="shared" ca="1" si="28"/>
        <v>43344</v>
      </c>
      <c r="C218" s="328">
        <f t="shared" ca="1" si="34"/>
        <v>19</v>
      </c>
      <c r="D218" s="328">
        <f t="shared" ca="1" si="35"/>
        <v>5</v>
      </c>
      <c r="E218" s="328">
        <f t="shared" ca="1" si="36"/>
        <v>6</v>
      </c>
      <c r="F218" s="329">
        <f t="shared" ca="1" si="29"/>
        <v>30</v>
      </c>
      <c r="G218" s="326"/>
      <c r="H218" s="120">
        <f t="shared" ca="1" si="30"/>
        <v>19</v>
      </c>
      <c r="I218" s="1">
        <f t="shared" ca="1" si="31"/>
        <v>5</v>
      </c>
      <c r="J218" s="1">
        <f t="shared" ca="1" si="32"/>
        <v>6</v>
      </c>
      <c r="K218" s="120">
        <f t="shared" ca="1" si="33"/>
        <v>6483</v>
      </c>
      <c r="L218" s="72">
        <v>43040</v>
      </c>
      <c r="M218" s="120">
        <v>21</v>
      </c>
      <c r="N218" s="120">
        <v>4</v>
      </c>
      <c r="O218" s="120">
        <v>5</v>
      </c>
      <c r="P218" s="120">
        <v>1</v>
      </c>
      <c r="Q218" s="120">
        <v>30</v>
      </c>
    </row>
    <row r="219" spans="1:17">
      <c r="A219" s="10"/>
      <c r="B219" s="327">
        <f t="shared" ca="1" si="28"/>
        <v>43374</v>
      </c>
      <c r="C219" s="328">
        <f t="shared" ca="1" si="34"/>
        <v>23</v>
      </c>
      <c r="D219" s="328">
        <f t="shared" ca="1" si="35"/>
        <v>4</v>
      </c>
      <c r="E219" s="328">
        <f t="shared" ca="1" si="36"/>
        <v>4</v>
      </c>
      <c r="F219" s="329">
        <f t="shared" ca="1" si="29"/>
        <v>31</v>
      </c>
      <c r="G219" s="326"/>
      <c r="H219" s="120">
        <f t="shared" ca="1" si="30"/>
        <v>23</v>
      </c>
      <c r="I219" s="1">
        <f t="shared" ca="1" si="31"/>
        <v>4</v>
      </c>
      <c r="J219" s="1">
        <f t="shared" ca="1" si="32"/>
        <v>4</v>
      </c>
      <c r="K219" s="120">
        <f t="shared" ca="1" si="33"/>
        <v>6513</v>
      </c>
      <c r="L219" s="72">
        <v>43070</v>
      </c>
      <c r="M219" s="120">
        <v>20</v>
      </c>
      <c r="N219" s="120">
        <v>5</v>
      </c>
      <c r="O219" s="120">
        <v>6</v>
      </c>
      <c r="P219" s="120">
        <v>1</v>
      </c>
      <c r="Q219" s="120">
        <v>31</v>
      </c>
    </row>
    <row r="220" spans="1:17">
      <c r="A220" s="10"/>
      <c r="B220" s="327">
        <f t="shared" ca="1" si="28"/>
        <v>43405</v>
      </c>
      <c r="C220" s="328">
        <f t="shared" ca="1" si="34"/>
        <v>21</v>
      </c>
      <c r="D220" s="328">
        <f t="shared" ca="1" si="35"/>
        <v>4</v>
      </c>
      <c r="E220" s="328">
        <f t="shared" ca="1" si="36"/>
        <v>5</v>
      </c>
      <c r="F220" s="329">
        <f t="shared" ca="1" si="29"/>
        <v>30</v>
      </c>
      <c r="G220" s="326"/>
      <c r="H220" s="120">
        <f t="shared" ca="1" si="30"/>
        <v>21</v>
      </c>
      <c r="I220" s="1">
        <f t="shared" ca="1" si="31"/>
        <v>4</v>
      </c>
      <c r="J220" s="1">
        <f t="shared" ca="1" si="32"/>
        <v>5</v>
      </c>
      <c r="K220" s="120">
        <f t="shared" ca="1" si="33"/>
        <v>6544</v>
      </c>
      <c r="L220" s="72">
        <v>43101</v>
      </c>
      <c r="M220" s="120">
        <v>22</v>
      </c>
      <c r="N220" s="120">
        <v>4</v>
      </c>
      <c r="O220" s="120">
        <v>5</v>
      </c>
      <c r="P220" s="120">
        <v>1</v>
      </c>
      <c r="Q220" s="120">
        <v>31</v>
      </c>
    </row>
    <row r="221" spans="1:17">
      <c r="A221" s="10"/>
      <c r="B221" s="327">
        <f t="shared" ca="1" si="28"/>
        <v>43435</v>
      </c>
      <c r="C221" s="328">
        <f t="shared" ca="1" si="34"/>
        <v>20</v>
      </c>
      <c r="D221" s="328">
        <f t="shared" ca="1" si="35"/>
        <v>5</v>
      </c>
      <c r="E221" s="328">
        <f t="shared" ca="1" si="36"/>
        <v>6</v>
      </c>
      <c r="F221" s="329">
        <f t="shared" ca="1" si="29"/>
        <v>31</v>
      </c>
      <c r="G221" s="326"/>
      <c r="H221" s="120">
        <f t="shared" ca="1" si="30"/>
        <v>20</v>
      </c>
      <c r="I221" s="1">
        <f t="shared" ca="1" si="31"/>
        <v>5</v>
      </c>
      <c r="J221" s="1">
        <f t="shared" ca="1" si="32"/>
        <v>6</v>
      </c>
      <c r="K221" s="120">
        <f t="shared" ca="1" si="33"/>
        <v>6574</v>
      </c>
      <c r="L221" s="72">
        <v>43132</v>
      </c>
      <c r="M221" s="120">
        <v>20</v>
      </c>
      <c r="N221" s="120">
        <v>4</v>
      </c>
      <c r="O221" s="120">
        <v>4</v>
      </c>
      <c r="P221" s="120">
        <v>0</v>
      </c>
      <c r="Q221" s="120">
        <v>28</v>
      </c>
    </row>
    <row r="222" spans="1:17">
      <c r="A222" s="10"/>
      <c r="B222" s="327">
        <f t="shared" ca="1" si="28"/>
        <v>43466</v>
      </c>
      <c r="C222" s="328">
        <f t="shared" ca="1" si="34"/>
        <v>22</v>
      </c>
      <c r="D222" s="328">
        <f t="shared" ca="1" si="35"/>
        <v>4</v>
      </c>
      <c r="E222" s="328">
        <f t="shared" ca="1" si="36"/>
        <v>5</v>
      </c>
      <c r="F222" s="329">
        <f t="shared" ca="1" si="29"/>
        <v>31</v>
      </c>
      <c r="G222" s="326"/>
      <c r="H222" s="120">
        <f t="shared" ca="1" si="30"/>
        <v>22</v>
      </c>
      <c r="I222" s="1">
        <f t="shared" ca="1" si="31"/>
        <v>4</v>
      </c>
      <c r="J222" s="1">
        <f t="shared" ca="1" si="32"/>
        <v>5</v>
      </c>
      <c r="K222" s="120">
        <f t="shared" ca="1" si="33"/>
        <v>6605</v>
      </c>
      <c r="L222" s="72">
        <v>43160</v>
      </c>
      <c r="M222" s="120">
        <v>22</v>
      </c>
      <c r="N222" s="120">
        <v>5</v>
      </c>
      <c r="O222" s="120">
        <v>4</v>
      </c>
      <c r="P222" s="120">
        <v>0</v>
      </c>
      <c r="Q222" s="120">
        <v>31</v>
      </c>
    </row>
    <row r="223" spans="1:17">
      <c r="A223" s="10"/>
      <c r="B223" s="327">
        <f t="shared" ca="1" si="28"/>
        <v>43497</v>
      </c>
      <c r="C223" s="328">
        <f t="shared" ca="1" si="34"/>
        <v>20</v>
      </c>
      <c r="D223" s="328">
        <f t="shared" ca="1" si="35"/>
        <v>4</v>
      </c>
      <c r="E223" s="328">
        <f t="shared" ca="1" si="36"/>
        <v>4</v>
      </c>
      <c r="F223" s="329">
        <f t="shared" ca="1" si="29"/>
        <v>28</v>
      </c>
      <c r="G223" s="326"/>
      <c r="H223" s="120">
        <f t="shared" ca="1" si="30"/>
        <v>20</v>
      </c>
      <c r="I223" s="1">
        <f t="shared" ca="1" si="31"/>
        <v>4</v>
      </c>
      <c r="J223" s="1">
        <f t="shared" ca="1" si="32"/>
        <v>4</v>
      </c>
      <c r="K223" s="120">
        <f t="shared" ca="1" si="33"/>
        <v>6636</v>
      </c>
      <c r="L223" s="72">
        <v>43191</v>
      </c>
      <c r="M223" s="120">
        <v>21</v>
      </c>
      <c r="N223" s="120">
        <v>4</v>
      </c>
      <c r="O223" s="120">
        <v>5</v>
      </c>
      <c r="P223" s="120">
        <v>0</v>
      </c>
      <c r="Q223" s="120">
        <v>30</v>
      </c>
    </row>
    <row r="224" spans="1:17">
      <c r="A224" s="10"/>
      <c r="B224" s="327">
        <f t="shared" ca="1" si="28"/>
        <v>43525</v>
      </c>
      <c r="C224" s="328">
        <f t="shared" ca="1" si="34"/>
        <v>21</v>
      </c>
      <c r="D224" s="328">
        <f t="shared" ca="1" si="35"/>
        <v>5</v>
      </c>
      <c r="E224" s="328">
        <f t="shared" ca="1" si="36"/>
        <v>5</v>
      </c>
      <c r="F224" s="329">
        <f t="shared" ca="1" si="29"/>
        <v>31</v>
      </c>
      <c r="G224" s="326"/>
      <c r="H224" s="120">
        <f t="shared" ca="1" si="30"/>
        <v>21</v>
      </c>
      <c r="I224" s="1">
        <f t="shared" ca="1" si="31"/>
        <v>5</v>
      </c>
      <c r="J224" s="1">
        <f t="shared" ca="1" si="32"/>
        <v>5</v>
      </c>
      <c r="K224" s="120">
        <f t="shared" ca="1" si="33"/>
        <v>6664</v>
      </c>
      <c r="L224" s="72">
        <v>43221</v>
      </c>
      <c r="M224" s="120">
        <v>22</v>
      </c>
      <c r="N224" s="120">
        <v>4</v>
      </c>
      <c r="O224" s="120">
        <v>5</v>
      </c>
      <c r="P224" s="120">
        <v>1</v>
      </c>
      <c r="Q224" s="120">
        <v>31</v>
      </c>
    </row>
    <row r="225" spans="1:17">
      <c r="A225" s="10"/>
      <c r="B225" s="327">
        <f t="shared" ca="1" si="28"/>
        <v>43556</v>
      </c>
      <c r="C225" s="328">
        <f t="shared" ca="1" si="34"/>
        <v>22</v>
      </c>
      <c r="D225" s="328">
        <f t="shared" ca="1" si="35"/>
        <v>4</v>
      </c>
      <c r="E225" s="328">
        <f t="shared" ca="1" si="36"/>
        <v>4</v>
      </c>
      <c r="F225" s="329">
        <f t="shared" ca="1" si="29"/>
        <v>30</v>
      </c>
      <c r="G225" s="326"/>
      <c r="H225" s="120">
        <f t="shared" ca="1" si="30"/>
        <v>22</v>
      </c>
      <c r="I225" s="1">
        <f t="shared" ca="1" si="31"/>
        <v>4</v>
      </c>
      <c r="J225" s="1">
        <f t="shared" ca="1" si="32"/>
        <v>4</v>
      </c>
      <c r="K225" s="120">
        <f t="shared" ca="1" si="33"/>
        <v>6695</v>
      </c>
      <c r="L225" s="72">
        <v>43252</v>
      </c>
      <c r="M225" s="120">
        <v>21</v>
      </c>
      <c r="N225" s="120">
        <v>5</v>
      </c>
      <c r="O225" s="120">
        <v>4</v>
      </c>
      <c r="P225" s="120">
        <v>0</v>
      </c>
      <c r="Q225" s="120">
        <v>30</v>
      </c>
    </row>
    <row r="226" spans="1:17">
      <c r="A226" s="10"/>
      <c r="B226" s="327">
        <f t="shared" ca="1" si="28"/>
        <v>43586</v>
      </c>
      <c r="C226" s="328">
        <f t="shared" ca="1" si="34"/>
        <v>22</v>
      </c>
      <c r="D226" s="328">
        <f t="shared" ca="1" si="35"/>
        <v>4</v>
      </c>
      <c r="E226" s="328">
        <f t="shared" ca="1" si="36"/>
        <v>5</v>
      </c>
      <c r="F226" s="329">
        <f t="shared" ca="1" si="29"/>
        <v>31</v>
      </c>
      <c r="G226" s="326"/>
      <c r="H226" s="120">
        <f t="shared" ca="1" si="30"/>
        <v>22</v>
      </c>
      <c r="I226" s="1">
        <f t="shared" ca="1" si="31"/>
        <v>4</v>
      </c>
      <c r="J226" s="1">
        <f t="shared" ca="1" si="32"/>
        <v>5</v>
      </c>
      <c r="K226" s="120">
        <f t="shared" ca="1" si="33"/>
        <v>6725</v>
      </c>
      <c r="L226" s="72">
        <v>43282</v>
      </c>
      <c r="M226" s="120">
        <v>21</v>
      </c>
      <c r="N226" s="120">
        <v>4</v>
      </c>
      <c r="O226" s="120">
        <v>6</v>
      </c>
      <c r="P226" s="120">
        <v>1</v>
      </c>
      <c r="Q226" s="120">
        <v>31</v>
      </c>
    </row>
    <row r="227" spans="1:17">
      <c r="A227" s="10"/>
      <c r="B227" s="327">
        <f t="shared" ca="1" si="28"/>
        <v>43617</v>
      </c>
      <c r="C227" s="328">
        <f t="shared" ca="1" si="34"/>
        <v>20</v>
      </c>
      <c r="D227" s="328">
        <f t="shared" ca="1" si="35"/>
        <v>5</v>
      </c>
      <c r="E227" s="328">
        <f t="shared" ca="1" si="36"/>
        <v>5</v>
      </c>
      <c r="F227" s="329">
        <f t="shared" ca="1" si="29"/>
        <v>30</v>
      </c>
      <c r="G227" s="326"/>
      <c r="H227" s="120">
        <f t="shared" ca="1" si="30"/>
        <v>20</v>
      </c>
      <c r="I227" s="1">
        <f t="shared" ca="1" si="31"/>
        <v>5</v>
      </c>
      <c r="J227" s="1">
        <f t="shared" ca="1" si="32"/>
        <v>5</v>
      </c>
      <c r="K227" s="120">
        <f t="shared" ca="1" si="33"/>
        <v>6756</v>
      </c>
      <c r="L227" s="72">
        <v>43313</v>
      </c>
      <c r="M227" s="120">
        <v>23</v>
      </c>
      <c r="N227" s="120">
        <v>4</v>
      </c>
      <c r="O227" s="120">
        <v>4</v>
      </c>
      <c r="P227" s="120">
        <v>0</v>
      </c>
      <c r="Q227" s="120">
        <v>31</v>
      </c>
    </row>
    <row r="228" spans="1:17">
      <c r="A228" s="10"/>
      <c r="B228" s="327">
        <f t="shared" ca="1" si="28"/>
        <v>43647</v>
      </c>
      <c r="C228" s="328">
        <f t="shared" ca="1" si="34"/>
        <v>22</v>
      </c>
      <c r="D228" s="328">
        <f t="shared" ca="1" si="35"/>
        <v>4</v>
      </c>
      <c r="E228" s="328">
        <f t="shared" ca="1" si="36"/>
        <v>5</v>
      </c>
      <c r="F228" s="329">
        <f t="shared" ca="1" si="29"/>
        <v>31</v>
      </c>
      <c r="G228" s="326"/>
      <c r="H228" s="120">
        <f t="shared" ca="1" si="30"/>
        <v>22</v>
      </c>
      <c r="I228" s="1">
        <f t="shared" ca="1" si="31"/>
        <v>4</v>
      </c>
      <c r="J228" s="1">
        <f t="shared" ca="1" si="32"/>
        <v>5</v>
      </c>
      <c r="K228" s="120">
        <f t="shared" ca="1" si="33"/>
        <v>6786</v>
      </c>
      <c r="L228" s="72">
        <v>43344</v>
      </c>
      <c r="M228" s="120">
        <v>19</v>
      </c>
      <c r="N228" s="120">
        <v>5</v>
      </c>
      <c r="O228" s="120">
        <v>6</v>
      </c>
      <c r="P228" s="120">
        <v>1</v>
      </c>
      <c r="Q228" s="120">
        <v>30</v>
      </c>
    </row>
    <row r="229" spans="1:17">
      <c r="A229" s="10"/>
      <c r="B229" s="327">
        <f t="shared" ca="1" si="28"/>
        <v>43678</v>
      </c>
      <c r="C229" s="328">
        <f t="shared" ca="1" si="34"/>
        <v>22</v>
      </c>
      <c r="D229" s="328">
        <f t="shared" ca="1" si="35"/>
        <v>5</v>
      </c>
      <c r="E229" s="328">
        <f t="shared" ca="1" si="36"/>
        <v>4</v>
      </c>
      <c r="F229" s="329">
        <f t="shared" ca="1" si="29"/>
        <v>31</v>
      </c>
      <c r="G229" s="326"/>
      <c r="H229" s="120">
        <f t="shared" ca="1" si="30"/>
        <v>22</v>
      </c>
      <c r="I229" s="1">
        <f t="shared" ca="1" si="31"/>
        <v>5</v>
      </c>
      <c r="J229" s="1">
        <f t="shared" ca="1" si="32"/>
        <v>4</v>
      </c>
      <c r="K229" s="120">
        <f t="shared" ca="1" si="33"/>
        <v>6817</v>
      </c>
      <c r="L229" s="72">
        <v>43374</v>
      </c>
      <c r="M229" s="120">
        <v>23</v>
      </c>
      <c r="N229" s="120">
        <v>4</v>
      </c>
      <c r="O229" s="120">
        <v>4</v>
      </c>
      <c r="P229" s="120">
        <v>0</v>
      </c>
      <c r="Q229" s="120">
        <v>31</v>
      </c>
    </row>
    <row r="230" spans="1:17">
      <c r="A230" s="10"/>
      <c r="B230" s="327">
        <f t="shared" ca="1" si="28"/>
        <v>43709</v>
      </c>
      <c r="C230" s="328">
        <f t="shared" ca="1" si="34"/>
        <v>20</v>
      </c>
      <c r="D230" s="328">
        <f t="shared" ca="1" si="35"/>
        <v>4</v>
      </c>
      <c r="E230" s="328">
        <f t="shared" ca="1" si="36"/>
        <v>6</v>
      </c>
      <c r="F230" s="329">
        <f t="shared" ca="1" si="29"/>
        <v>30</v>
      </c>
      <c r="G230" s="326"/>
      <c r="H230" s="120">
        <f t="shared" ca="1" si="30"/>
        <v>20</v>
      </c>
      <c r="I230" s="1">
        <f t="shared" ca="1" si="31"/>
        <v>4</v>
      </c>
      <c r="J230" s="1">
        <f t="shared" ca="1" si="32"/>
        <v>6</v>
      </c>
      <c r="K230" s="120">
        <f t="shared" ca="1" si="33"/>
        <v>6848</v>
      </c>
      <c r="L230" s="72">
        <v>43405</v>
      </c>
      <c r="M230" s="120">
        <v>21</v>
      </c>
      <c r="N230" s="120">
        <v>4</v>
      </c>
      <c r="O230" s="120">
        <v>5</v>
      </c>
      <c r="P230" s="120">
        <v>1</v>
      </c>
      <c r="Q230" s="120">
        <v>30</v>
      </c>
    </row>
    <row r="231" spans="1:17">
      <c r="A231" s="10"/>
      <c r="B231" s="327">
        <f t="shared" ca="1" si="28"/>
        <v>43739</v>
      </c>
      <c r="C231" s="328">
        <f t="shared" ca="1" si="34"/>
        <v>23</v>
      </c>
      <c r="D231" s="328">
        <f t="shared" ca="1" si="35"/>
        <v>4</v>
      </c>
      <c r="E231" s="328">
        <f t="shared" ca="1" si="36"/>
        <v>4</v>
      </c>
      <c r="F231" s="329">
        <f t="shared" ca="1" si="29"/>
        <v>31</v>
      </c>
      <c r="G231" s="326"/>
      <c r="H231" s="120">
        <f t="shared" ca="1" si="30"/>
        <v>23</v>
      </c>
      <c r="I231" s="1">
        <f t="shared" ca="1" si="31"/>
        <v>4</v>
      </c>
      <c r="J231" s="1">
        <f t="shared" ca="1" si="32"/>
        <v>4</v>
      </c>
      <c r="K231" s="120">
        <f t="shared" ca="1" si="33"/>
        <v>6878</v>
      </c>
      <c r="L231" s="72">
        <v>43435</v>
      </c>
      <c r="M231" s="120">
        <v>20</v>
      </c>
      <c r="N231" s="120">
        <v>5</v>
      </c>
      <c r="O231" s="120">
        <v>6</v>
      </c>
      <c r="P231" s="120">
        <v>1</v>
      </c>
      <c r="Q231" s="120">
        <v>31</v>
      </c>
    </row>
    <row r="232" spans="1:17">
      <c r="A232" s="10"/>
      <c r="B232" s="327">
        <f t="shared" ca="1" si="28"/>
        <v>43770</v>
      </c>
      <c r="C232" s="328">
        <f t="shared" ca="1" si="34"/>
        <v>20</v>
      </c>
      <c r="D232" s="328">
        <f t="shared" ca="1" si="35"/>
        <v>5</v>
      </c>
      <c r="E232" s="328">
        <f t="shared" ca="1" si="36"/>
        <v>5</v>
      </c>
      <c r="F232" s="329">
        <f t="shared" ca="1" si="29"/>
        <v>30</v>
      </c>
      <c r="G232" s="326"/>
      <c r="H232" s="120">
        <f t="shared" ca="1" si="30"/>
        <v>20</v>
      </c>
      <c r="I232" s="1">
        <f t="shared" ca="1" si="31"/>
        <v>5</v>
      </c>
      <c r="J232" s="1">
        <f t="shared" ca="1" si="32"/>
        <v>5</v>
      </c>
      <c r="K232" s="120">
        <f t="shared" ca="1" si="33"/>
        <v>6909</v>
      </c>
      <c r="L232" s="72">
        <v>43466</v>
      </c>
      <c r="M232" s="120">
        <v>22</v>
      </c>
      <c r="N232" s="120">
        <v>4</v>
      </c>
      <c r="O232" s="120">
        <v>5</v>
      </c>
      <c r="P232" s="120">
        <v>1</v>
      </c>
      <c r="Q232" s="120">
        <v>31</v>
      </c>
    </row>
    <row r="233" spans="1:17">
      <c r="A233" s="10"/>
      <c r="B233" s="327">
        <f t="shared" ca="1" si="28"/>
        <v>43800</v>
      </c>
      <c r="C233" s="328">
        <f t="shared" ca="1" si="34"/>
        <v>21</v>
      </c>
      <c r="D233" s="328">
        <f t="shared" ca="1" si="35"/>
        <v>4</v>
      </c>
      <c r="E233" s="328">
        <f t="shared" ca="1" si="36"/>
        <v>6</v>
      </c>
      <c r="F233" s="329">
        <f t="shared" ca="1" si="29"/>
        <v>31</v>
      </c>
      <c r="G233" s="326"/>
      <c r="H233" s="120">
        <f t="shared" ca="1" si="30"/>
        <v>21</v>
      </c>
      <c r="I233" s="1">
        <f t="shared" ca="1" si="31"/>
        <v>4</v>
      </c>
      <c r="J233" s="1">
        <f t="shared" ca="1" si="32"/>
        <v>6</v>
      </c>
      <c r="K233" s="120">
        <f t="shared" ca="1" si="33"/>
        <v>6939</v>
      </c>
      <c r="L233" s="72">
        <v>43497</v>
      </c>
      <c r="M233" s="120">
        <v>20</v>
      </c>
      <c r="N233" s="120">
        <v>4</v>
      </c>
      <c r="O233" s="120">
        <v>4</v>
      </c>
      <c r="P233" s="120">
        <v>0</v>
      </c>
      <c r="Q233" s="120">
        <v>28</v>
      </c>
    </row>
    <row r="234" spans="1:17">
      <c r="A234" s="10"/>
      <c r="B234" s="327">
        <f t="shared" ca="1" si="28"/>
        <v>43831</v>
      </c>
      <c r="C234" s="328">
        <f t="shared" ca="1" si="34"/>
        <v>22</v>
      </c>
      <c r="D234" s="328">
        <f t="shared" ca="1" si="35"/>
        <v>4</v>
      </c>
      <c r="E234" s="328">
        <f t="shared" ca="1" si="36"/>
        <v>5</v>
      </c>
      <c r="F234" s="329">
        <f t="shared" ca="1" si="29"/>
        <v>31</v>
      </c>
      <c r="G234" s="326"/>
      <c r="H234" s="120">
        <f t="shared" ca="1" si="30"/>
        <v>22</v>
      </c>
      <c r="I234" s="1">
        <f t="shared" ca="1" si="31"/>
        <v>4</v>
      </c>
      <c r="J234" s="1">
        <f t="shared" ca="1" si="32"/>
        <v>5</v>
      </c>
      <c r="K234" s="120">
        <f t="shared" ca="1" si="33"/>
        <v>6970</v>
      </c>
      <c r="L234" s="72">
        <v>43525</v>
      </c>
      <c r="M234" s="120">
        <v>21</v>
      </c>
      <c r="N234" s="120">
        <v>5</v>
      </c>
      <c r="O234" s="120">
        <v>5</v>
      </c>
      <c r="P234" s="120">
        <v>0</v>
      </c>
      <c r="Q234" s="120">
        <v>31</v>
      </c>
    </row>
    <row r="235" spans="1:17">
      <c r="A235" s="10"/>
      <c r="B235" s="327">
        <f t="shared" ca="1" si="28"/>
        <v>43862</v>
      </c>
      <c r="C235" s="328">
        <f t="shared" ca="1" si="34"/>
        <v>20</v>
      </c>
      <c r="D235" s="328">
        <f t="shared" ca="1" si="35"/>
        <v>5</v>
      </c>
      <c r="E235" s="328">
        <f t="shared" ca="1" si="36"/>
        <v>4</v>
      </c>
      <c r="F235" s="329">
        <f t="shared" ca="1" si="29"/>
        <v>29</v>
      </c>
      <c r="G235" s="326"/>
      <c r="H235" s="120">
        <f t="shared" ca="1" si="30"/>
        <v>20</v>
      </c>
      <c r="I235" s="1">
        <f t="shared" ca="1" si="31"/>
        <v>5</v>
      </c>
      <c r="J235" s="1">
        <f t="shared" ca="1" si="32"/>
        <v>4</v>
      </c>
      <c r="K235" s="120">
        <f t="shared" ca="1" si="33"/>
        <v>7001</v>
      </c>
      <c r="L235" s="72">
        <v>43556</v>
      </c>
      <c r="M235" s="120">
        <v>22</v>
      </c>
      <c r="N235" s="120">
        <v>4</v>
      </c>
      <c r="O235" s="120">
        <v>4</v>
      </c>
      <c r="P235" s="120">
        <v>0</v>
      </c>
      <c r="Q235" s="120">
        <v>30</v>
      </c>
    </row>
    <row r="236" spans="1:17">
      <c r="A236" s="10"/>
      <c r="B236" s="327">
        <f t="shared" ca="1" si="28"/>
        <v>43891</v>
      </c>
      <c r="C236" s="328">
        <f t="shared" ca="1" si="34"/>
        <v>22</v>
      </c>
      <c r="D236" s="328">
        <f t="shared" ca="1" si="35"/>
        <v>4</v>
      </c>
      <c r="E236" s="328">
        <f t="shared" ca="1" si="36"/>
        <v>5</v>
      </c>
      <c r="F236" s="329">
        <f t="shared" ca="1" si="29"/>
        <v>31</v>
      </c>
      <c r="G236" s="326"/>
      <c r="H236" s="120">
        <f t="shared" ca="1" si="30"/>
        <v>22</v>
      </c>
      <c r="I236" s="1">
        <f t="shared" ca="1" si="31"/>
        <v>4</v>
      </c>
      <c r="J236" s="1">
        <f t="shared" ca="1" si="32"/>
        <v>5</v>
      </c>
      <c r="K236" s="120">
        <f t="shared" ca="1" si="33"/>
        <v>7030</v>
      </c>
      <c r="L236" s="72">
        <v>43586</v>
      </c>
      <c r="M236" s="120">
        <v>22</v>
      </c>
      <c r="N236" s="120">
        <v>4</v>
      </c>
      <c r="O236" s="120">
        <v>5</v>
      </c>
      <c r="P236" s="120">
        <v>1</v>
      </c>
      <c r="Q236" s="120">
        <v>31</v>
      </c>
    </row>
    <row r="237" spans="1:17">
      <c r="A237" s="10"/>
      <c r="B237" s="327">
        <f t="shared" ca="1" si="28"/>
        <v>43922</v>
      </c>
      <c r="C237" s="328">
        <f t="shared" ca="1" si="34"/>
        <v>22</v>
      </c>
      <c r="D237" s="328">
        <f t="shared" ca="1" si="35"/>
        <v>4</v>
      </c>
      <c r="E237" s="328">
        <f t="shared" ca="1" si="36"/>
        <v>4</v>
      </c>
      <c r="F237" s="329">
        <f t="shared" ca="1" si="29"/>
        <v>30</v>
      </c>
      <c r="G237" s="326"/>
      <c r="H237" s="120">
        <f t="shared" ca="1" si="30"/>
        <v>22</v>
      </c>
      <c r="I237" s="1">
        <f t="shared" ca="1" si="31"/>
        <v>4</v>
      </c>
      <c r="J237" s="1">
        <f t="shared" ca="1" si="32"/>
        <v>4</v>
      </c>
      <c r="K237" s="120">
        <f t="shared" ca="1" si="33"/>
        <v>7061</v>
      </c>
      <c r="L237" s="72">
        <v>43617</v>
      </c>
      <c r="M237" s="120">
        <v>20</v>
      </c>
      <c r="N237" s="120">
        <v>5</v>
      </c>
      <c r="O237" s="120">
        <v>5</v>
      </c>
      <c r="P237" s="120">
        <v>0</v>
      </c>
      <c r="Q237" s="120">
        <v>30</v>
      </c>
    </row>
    <row r="238" spans="1:17">
      <c r="A238" s="10"/>
      <c r="B238" s="327">
        <f t="shared" ca="1" si="28"/>
        <v>43952</v>
      </c>
      <c r="C238" s="328">
        <f t="shared" ca="1" si="34"/>
        <v>20</v>
      </c>
      <c r="D238" s="328">
        <f t="shared" ca="1" si="35"/>
        <v>5</v>
      </c>
      <c r="E238" s="328">
        <f t="shared" ca="1" si="36"/>
        <v>6</v>
      </c>
      <c r="F238" s="329">
        <f t="shared" ca="1" si="29"/>
        <v>31</v>
      </c>
      <c r="G238" s="326"/>
      <c r="H238" s="120">
        <f t="shared" ca="1" si="30"/>
        <v>20</v>
      </c>
      <c r="I238" s="1">
        <f t="shared" ca="1" si="31"/>
        <v>5</v>
      </c>
      <c r="J238" s="1">
        <f t="shared" ca="1" si="32"/>
        <v>6</v>
      </c>
      <c r="K238" s="120">
        <f t="shared" ca="1" si="33"/>
        <v>7091</v>
      </c>
      <c r="L238" s="72">
        <v>43647</v>
      </c>
      <c r="M238" s="120">
        <v>22</v>
      </c>
      <c r="N238" s="120">
        <v>4</v>
      </c>
      <c r="O238" s="120">
        <v>5</v>
      </c>
      <c r="P238" s="120">
        <v>1</v>
      </c>
      <c r="Q238" s="120">
        <v>31</v>
      </c>
    </row>
    <row r="239" spans="1:17">
      <c r="A239" s="10"/>
      <c r="B239" s="327">
        <f t="shared" ca="1" si="28"/>
        <v>43983</v>
      </c>
      <c r="C239" s="328">
        <f t="shared" ca="1" si="34"/>
        <v>22</v>
      </c>
      <c r="D239" s="328">
        <f t="shared" ca="1" si="35"/>
        <v>4</v>
      </c>
      <c r="E239" s="328">
        <f t="shared" ca="1" si="36"/>
        <v>4</v>
      </c>
      <c r="F239" s="329">
        <f t="shared" ca="1" si="29"/>
        <v>30</v>
      </c>
      <c r="G239" s="326"/>
      <c r="H239" s="120">
        <f t="shared" ca="1" si="30"/>
        <v>22</v>
      </c>
      <c r="I239" s="1">
        <f t="shared" ca="1" si="31"/>
        <v>4</v>
      </c>
      <c r="J239" s="1">
        <f t="shared" ca="1" si="32"/>
        <v>4</v>
      </c>
      <c r="K239" s="120">
        <f t="shared" ca="1" si="33"/>
        <v>7122</v>
      </c>
      <c r="L239" s="72">
        <v>43678</v>
      </c>
      <c r="M239" s="120">
        <v>22</v>
      </c>
      <c r="N239" s="120">
        <v>5</v>
      </c>
      <c r="O239" s="120">
        <v>4</v>
      </c>
      <c r="P239" s="120">
        <v>0</v>
      </c>
      <c r="Q239" s="120">
        <v>31</v>
      </c>
    </row>
    <row r="240" spans="1:17">
      <c r="A240" s="10"/>
      <c r="B240" s="327">
        <f t="shared" ca="1" si="28"/>
        <v>44013</v>
      </c>
      <c r="C240" s="328">
        <f t="shared" ca="1" si="34"/>
        <v>23</v>
      </c>
      <c r="D240" s="328">
        <f t="shared" ca="1" si="35"/>
        <v>3</v>
      </c>
      <c r="E240" s="328">
        <f t="shared" ca="1" si="36"/>
        <v>5</v>
      </c>
      <c r="F240" s="329">
        <f t="shared" ca="1" si="29"/>
        <v>31</v>
      </c>
      <c r="G240" s="326"/>
      <c r="H240" s="120">
        <f t="shared" ca="1" si="30"/>
        <v>23</v>
      </c>
      <c r="I240" s="1">
        <f t="shared" ca="1" si="31"/>
        <v>3</v>
      </c>
      <c r="J240" s="1">
        <f t="shared" ca="1" si="32"/>
        <v>5</v>
      </c>
      <c r="K240" s="120">
        <f t="shared" ca="1" si="33"/>
        <v>7152</v>
      </c>
      <c r="L240" s="72">
        <v>43709</v>
      </c>
      <c r="M240" s="120">
        <v>20</v>
      </c>
      <c r="N240" s="120">
        <v>4</v>
      </c>
      <c r="O240" s="120">
        <v>6</v>
      </c>
      <c r="P240" s="120">
        <v>1</v>
      </c>
      <c r="Q240" s="120">
        <v>30</v>
      </c>
    </row>
    <row r="241" spans="1:17">
      <c r="A241" s="10"/>
      <c r="B241" s="327">
        <f t="shared" ca="1" si="28"/>
        <v>44044</v>
      </c>
      <c r="C241" s="328">
        <f t="shared" ca="1" si="34"/>
        <v>21</v>
      </c>
      <c r="D241" s="328">
        <f t="shared" ca="1" si="35"/>
        <v>5</v>
      </c>
      <c r="E241" s="328">
        <f t="shared" ca="1" si="36"/>
        <v>5</v>
      </c>
      <c r="F241" s="329">
        <f t="shared" ca="1" si="29"/>
        <v>31</v>
      </c>
      <c r="G241" s="326"/>
      <c r="H241" s="120">
        <f t="shared" ca="1" si="30"/>
        <v>21</v>
      </c>
      <c r="I241" s="1">
        <f t="shared" ca="1" si="31"/>
        <v>5</v>
      </c>
      <c r="J241" s="1">
        <f t="shared" ca="1" si="32"/>
        <v>5</v>
      </c>
      <c r="K241" s="120">
        <f t="shared" ca="1" si="33"/>
        <v>7183</v>
      </c>
      <c r="L241" s="72">
        <v>43739</v>
      </c>
      <c r="M241" s="120">
        <v>23</v>
      </c>
      <c r="N241" s="120">
        <v>4</v>
      </c>
      <c r="O241" s="120">
        <v>4</v>
      </c>
      <c r="P241" s="120">
        <v>0</v>
      </c>
      <c r="Q241" s="120">
        <v>31</v>
      </c>
    </row>
    <row r="242" spans="1:17">
      <c r="A242" s="10"/>
      <c r="B242" s="327">
        <f t="shared" ca="1" si="28"/>
        <v>44075</v>
      </c>
      <c r="C242" s="328">
        <f t="shared" ca="1" si="34"/>
        <v>21</v>
      </c>
      <c r="D242" s="328">
        <f t="shared" ca="1" si="35"/>
        <v>4</v>
      </c>
      <c r="E242" s="328">
        <f t="shared" ca="1" si="36"/>
        <v>5</v>
      </c>
      <c r="F242" s="329">
        <f t="shared" ca="1" si="29"/>
        <v>30</v>
      </c>
      <c r="G242" s="326"/>
      <c r="H242" s="120">
        <f t="shared" ca="1" si="30"/>
        <v>21</v>
      </c>
      <c r="I242" s="1">
        <f t="shared" ca="1" si="31"/>
        <v>4</v>
      </c>
      <c r="J242" s="1">
        <f t="shared" ca="1" si="32"/>
        <v>5</v>
      </c>
      <c r="K242" s="120">
        <f t="shared" ca="1" si="33"/>
        <v>7214</v>
      </c>
      <c r="L242" s="72">
        <v>43770</v>
      </c>
      <c r="M242" s="120">
        <v>20</v>
      </c>
      <c r="N242" s="120">
        <v>5</v>
      </c>
      <c r="O242" s="120">
        <v>5</v>
      </c>
      <c r="P242" s="120">
        <v>1</v>
      </c>
      <c r="Q242" s="120">
        <v>30</v>
      </c>
    </row>
    <row r="243" spans="1:17">
      <c r="A243" s="10"/>
      <c r="B243" s="327">
        <f t="shared" ca="1" si="28"/>
        <v>44105</v>
      </c>
      <c r="C243" s="328">
        <f t="shared" ca="1" si="34"/>
        <v>22</v>
      </c>
      <c r="D243" s="328">
        <f t="shared" ca="1" si="35"/>
        <v>5</v>
      </c>
      <c r="E243" s="328">
        <f t="shared" ca="1" si="36"/>
        <v>4</v>
      </c>
      <c r="F243" s="329">
        <f t="shared" ca="1" si="29"/>
        <v>31</v>
      </c>
      <c r="G243" s="326"/>
      <c r="H243" s="120">
        <f t="shared" ca="1" si="30"/>
        <v>22</v>
      </c>
      <c r="I243" s="1">
        <f t="shared" ca="1" si="31"/>
        <v>5</v>
      </c>
      <c r="J243" s="1">
        <f t="shared" ca="1" si="32"/>
        <v>4</v>
      </c>
      <c r="K243" s="120">
        <f t="shared" ca="1" si="33"/>
        <v>7244</v>
      </c>
      <c r="L243" s="72">
        <v>43800</v>
      </c>
      <c r="M243" s="120">
        <v>21</v>
      </c>
      <c r="N243" s="120">
        <v>4</v>
      </c>
      <c r="O243" s="120">
        <v>6</v>
      </c>
      <c r="P243" s="120">
        <v>1</v>
      </c>
      <c r="Q243" s="120">
        <v>31</v>
      </c>
    </row>
    <row r="244" spans="1:17">
      <c r="A244" s="10"/>
      <c r="B244" s="327">
        <f t="shared" ca="1" si="28"/>
        <v>44136</v>
      </c>
      <c r="C244" s="328">
        <f t="shared" ca="1" si="34"/>
        <v>20</v>
      </c>
      <c r="D244" s="328">
        <f t="shared" ca="1" si="35"/>
        <v>4</v>
      </c>
      <c r="E244" s="328">
        <f t="shared" ca="1" si="36"/>
        <v>6</v>
      </c>
      <c r="F244" s="329">
        <f t="shared" ca="1" si="29"/>
        <v>30</v>
      </c>
      <c r="G244" s="326"/>
      <c r="H244" s="120">
        <f t="shared" ca="1" si="30"/>
        <v>20</v>
      </c>
      <c r="I244" s="1">
        <f t="shared" ca="1" si="31"/>
        <v>4</v>
      </c>
      <c r="J244" s="1">
        <f t="shared" ca="1" si="32"/>
        <v>6</v>
      </c>
      <c r="K244" s="120">
        <f t="shared" ca="1" si="33"/>
        <v>7275</v>
      </c>
      <c r="L244" s="72">
        <v>43831</v>
      </c>
      <c r="M244" s="120">
        <v>22</v>
      </c>
      <c r="N244" s="120">
        <v>4</v>
      </c>
      <c r="O244" s="120">
        <v>5</v>
      </c>
      <c r="P244" s="120">
        <v>1</v>
      </c>
      <c r="Q244" s="120">
        <v>31</v>
      </c>
    </row>
    <row r="245" spans="1:17">
      <c r="A245" s="10"/>
      <c r="B245" s="327">
        <f t="shared" ca="1" si="28"/>
        <v>44166</v>
      </c>
      <c r="C245" s="328">
        <f t="shared" ca="1" si="34"/>
        <v>22</v>
      </c>
      <c r="D245" s="328">
        <f t="shared" ca="1" si="35"/>
        <v>4</v>
      </c>
      <c r="E245" s="328">
        <f t="shared" ca="1" si="36"/>
        <v>5</v>
      </c>
      <c r="F245" s="329">
        <f t="shared" ca="1" si="29"/>
        <v>31</v>
      </c>
      <c r="G245" s="326"/>
      <c r="H245" s="120">
        <f t="shared" ca="1" si="30"/>
        <v>22</v>
      </c>
      <c r="I245" s="1">
        <f t="shared" ca="1" si="31"/>
        <v>4</v>
      </c>
      <c r="J245" s="1">
        <f t="shared" ca="1" si="32"/>
        <v>5</v>
      </c>
      <c r="K245" s="120">
        <f t="shared" ca="1" si="33"/>
        <v>7305</v>
      </c>
      <c r="L245" s="72">
        <v>43862</v>
      </c>
      <c r="M245" s="120">
        <v>20</v>
      </c>
      <c r="N245" s="120">
        <v>5</v>
      </c>
      <c r="O245" s="120">
        <v>4</v>
      </c>
      <c r="P245" s="120">
        <v>0</v>
      </c>
      <c r="Q245" s="120">
        <v>29</v>
      </c>
    </row>
    <row r="246" spans="1:17">
      <c r="A246" s="10"/>
      <c r="B246" s="327">
        <f t="shared" ca="1" si="28"/>
        <v>44197</v>
      </c>
      <c r="C246" s="328">
        <f t="shared" ca="1" si="34"/>
        <v>22</v>
      </c>
      <c r="D246" s="328">
        <f t="shared" ca="1" si="35"/>
        <v>4</v>
      </c>
      <c r="E246" s="328">
        <f t="shared" ca="1" si="36"/>
        <v>5</v>
      </c>
      <c r="F246" s="329">
        <f t="shared" ca="1" si="29"/>
        <v>31</v>
      </c>
      <c r="G246" s="326"/>
      <c r="H246" s="120">
        <f t="shared" ca="1" si="30"/>
        <v>22</v>
      </c>
      <c r="I246" s="1">
        <f t="shared" ca="1" si="31"/>
        <v>4</v>
      </c>
      <c r="J246" s="1">
        <f t="shared" ca="1" si="32"/>
        <v>5</v>
      </c>
      <c r="K246" s="120">
        <f t="shared" ca="1" si="33"/>
        <v>7336</v>
      </c>
      <c r="L246" s="72">
        <v>43891</v>
      </c>
      <c r="M246" s="120">
        <v>22</v>
      </c>
      <c r="N246" s="120">
        <v>4</v>
      </c>
      <c r="O246" s="120">
        <v>5</v>
      </c>
      <c r="P246" s="120">
        <v>0</v>
      </c>
      <c r="Q246" s="120">
        <v>31</v>
      </c>
    </row>
    <row r="247" spans="1:17">
      <c r="A247" s="10"/>
      <c r="B247" s="327">
        <f t="shared" ca="1" si="28"/>
        <v>44228</v>
      </c>
      <c r="C247" s="328">
        <f t="shared" ca="1" si="34"/>
        <v>20</v>
      </c>
      <c r="D247" s="328">
        <f t="shared" ca="1" si="35"/>
        <v>4</v>
      </c>
      <c r="E247" s="328">
        <f t="shared" ca="1" si="36"/>
        <v>4</v>
      </c>
      <c r="F247" s="329">
        <f t="shared" ca="1" si="29"/>
        <v>28</v>
      </c>
      <c r="G247" s="326"/>
      <c r="H247" s="120">
        <f t="shared" ca="1" si="30"/>
        <v>20</v>
      </c>
      <c r="I247" s="1">
        <f t="shared" ca="1" si="31"/>
        <v>4</v>
      </c>
      <c r="J247" s="1">
        <f t="shared" ca="1" si="32"/>
        <v>4</v>
      </c>
      <c r="K247" s="120">
        <f t="shared" ca="1" si="33"/>
        <v>7367</v>
      </c>
      <c r="L247" s="72">
        <v>43922</v>
      </c>
      <c r="M247" s="120">
        <v>22</v>
      </c>
      <c r="N247" s="120">
        <v>4</v>
      </c>
      <c r="O247" s="120">
        <v>4</v>
      </c>
      <c r="P247" s="120">
        <v>0</v>
      </c>
      <c r="Q247" s="120">
        <v>30</v>
      </c>
    </row>
    <row r="248" spans="1:17">
      <c r="A248" s="10"/>
      <c r="B248" s="327">
        <f t="shared" ca="1" si="28"/>
        <v>44256</v>
      </c>
      <c r="C248" s="328">
        <f t="shared" ca="1" si="34"/>
        <v>21</v>
      </c>
      <c r="D248" s="328">
        <f t="shared" ca="1" si="35"/>
        <v>5</v>
      </c>
      <c r="E248" s="328">
        <f t="shared" ca="1" si="36"/>
        <v>5</v>
      </c>
      <c r="F248" s="329">
        <f t="shared" ca="1" si="29"/>
        <v>31</v>
      </c>
      <c r="G248" s="326"/>
      <c r="H248" s="120">
        <f t="shared" ca="1" si="30"/>
        <v>21</v>
      </c>
      <c r="I248" s="1">
        <f t="shared" ca="1" si="31"/>
        <v>5</v>
      </c>
      <c r="J248" s="1">
        <f t="shared" ca="1" si="32"/>
        <v>5</v>
      </c>
      <c r="K248" s="120">
        <f t="shared" ca="1" si="33"/>
        <v>7395</v>
      </c>
      <c r="L248" s="72">
        <v>43952</v>
      </c>
      <c r="M248" s="120">
        <v>20</v>
      </c>
      <c r="N248" s="120">
        <v>5</v>
      </c>
      <c r="O248" s="120">
        <v>6</v>
      </c>
      <c r="P248" s="120">
        <v>1</v>
      </c>
      <c r="Q248" s="120">
        <v>31</v>
      </c>
    </row>
    <row r="249" spans="1:17">
      <c r="A249" s="10"/>
      <c r="B249" s="327">
        <f t="shared" ca="1" si="28"/>
        <v>44287</v>
      </c>
      <c r="C249" s="328">
        <f t="shared" ca="1" si="34"/>
        <v>22</v>
      </c>
      <c r="D249" s="328">
        <f t="shared" ca="1" si="35"/>
        <v>4</v>
      </c>
      <c r="E249" s="328">
        <f t="shared" ca="1" si="36"/>
        <v>4</v>
      </c>
      <c r="F249" s="329">
        <f t="shared" ca="1" si="29"/>
        <v>30</v>
      </c>
      <c r="G249" s="326"/>
      <c r="H249" s="120">
        <f t="shared" ca="1" si="30"/>
        <v>22</v>
      </c>
      <c r="I249" s="1">
        <f t="shared" ca="1" si="31"/>
        <v>4</v>
      </c>
      <c r="J249" s="1">
        <f t="shared" ca="1" si="32"/>
        <v>4</v>
      </c>
      <c r="K249" s="120">
        <f t="shared" ca="1" si="33"/>
        <v>7426</v>
      </c>
      <c r="L249" s="72">
        <v>43983</v>
      </c>
      <c r="M249" s="120">
        <v>22</v>
      </c>
      <c r="N249" s="120">
        <v>4</v>
      </c>
      <c r="O249" s="120">
        <v>4</v>
      </c>
      <c r="P249" s="120">
        <v>0</v>
      </c>
      <c r="Q249" s="120">
        <v>30</v>
      </c>
    </row>
    <row r="250" spans="1:17">
      <c r="A250" s="10"/>
      <c r="B250" s="327">
        <f t="shared" ca="1" si="28"/>
        <v>44317</v>
      </c>
      <c r="C250" s="328">
        <f t="shared" ca="1" si="34"/>
        <v>22</v>
      </c>
      <c r="D250" s="328">
        <f t="shared" ca="1" si="35"/>
        <v>4</v>
      </c>
      <c r="E250" s="328">
        <f t="shared" ca="1" si="36"/>
        <v>5</v>
      </c>
      <c r="F250" s="329">
        <f t="shared" ca="1" si="29"/>
        <v>31</v>
      </c>
      <c r="G250" s="326"/>
      <c r="H250" s="120">
        <f t="shared" ca="1" si="30"/>
        <v>22</v>
      </c>
      <c r="I250" s="1">
        <f t="shared" ca="1" si="31"/>
        <v>4</v>
      </c>
      <c r="J250" s="1">
        <f t="shared" ca="1" si="32"/>
        <v>5</v>
      </c>
      <c r="K250" s="120">
        <f t="shared" ca="1" si="33"/>
        <v>7456</v>
      </c>
      <c r="L250" s="72">
        <v>44013</v>
      </c>
      <c r="M250" s="120">
        <v>23</v>
      </c>
      <c r="N250" s="120">
        <v>3</v>
      </c>
      <c r="O250" s="120">
        <v>5</v>
      </c>
      <c r="P250" s="120">
        <v>1</v>
      </c>
      <c r="Q250" s="120">
        <v>31</v>
      </c>
    </row>
    <row r="251" spans="1:17">
      <c r="A251" s="10"/>
      <c r="B251" s="327">
        <f t="shared" ca="1" si="28"/>
        <v>44348</v>
      </c>
      <c r="C251" s="328">
        <f t="shared" ca="1" si="34"/>
        <v>20</v>
      </c>
      <c r="D251" s="328">
        <f t="shared" ca="1" si="35"/>
        <v>5</v>
      </c>
      <c r="E251" s="328">
        <f t="shared" ca="1" si="36"/>
        <v>5</v>
      </c>
      <c r="F251" s="329">
        <f t="shared" ca="1" si="29"/>
        <v>30</v>
      </c>
      <c r="G251" s="326"/>
      <c r="H251" s="120">
        <f t="shared" ca="1" si="30"/>
        <v>20</v>
      </c>
      <c r="I251" s="1">
        <f t="shared" ca="1" si="31"/>
        <v>5</v>
      </c>
      <c r="J251" s="1">
        <f t="shared" ca="1" si="32"/>
        <v>5</v>
      </c>
      <c r="K251" s="120">
        <f t="shared" ca="1" si="33"/>
        <v>7487</v>
      </c>
      <c r="L251" s="72">
        <v>44044</v>
      </c>
      <c r="M251" s="120">
        <v>21</v>
      </c>
      <c r="N251" s="120">
        <v>5</v>
      </c>
      <c r="O251" s="120">
        <v>5</v>
      </c>
      <c r="P251" s="120">
        <v>0</v>
      </c>
      <c r="Q251" s="120">
        <v>31</v>
      </c>
    </row>
    <row r="252" spans="1:17">
      <c r="A252" s="10"/>
      <c r="B252" s="327">
        <f t="shared" ca="1" si="28"/>
        <v>44378</v>
      </c>
      <c r="C252" s="328">
        <f t="shared" ca="1" si="34"/>
        <v>22</v>
      </c>
      <c r="D252" s="328">
        <f t="shared" ca="1" si="35"/>
        <v>4</v>
      </c>
      <c r="E252" s="328">
        <f t="shared" ca="1" si="36"/>
        <v>5</v>
      </c>
      <c r="F252" s="329">
        <f t="shared" ca="1" si="29"/>
        <v>31</v>
      </c>
      <c r="G252" s="326"/>
      <c r="H252" s="120">
        <f t="shared" ca="1" si="30"/>
        <v>22</v>
      </c>
      <c r="I252" s="1">
        <f t="shared" ca="1" si="31"/>
        <v>4</v>
      </c>
      <c r="J252" s="1">
        <f t="shared" ca="1" si="32"/>
        <v>5</v>
      </c>
      <c r="K252" s="120">
        <f t="shared" ca="1" si="33"/>
        <v>7517</v>
      </c>
      <c r="L252" s="72">
        <v>44075</v>
      </c>
      <c r="M252" s="120">
        <v>21</v>
      </c>
      <c r="N252" s="120">
        <v>4</v>
      </c>
      <c r="O252" s="120">
        <v>5</v>
      </c>
      <c r="P252" s="120">
        <v>1</v>
      </c>
      <c r="Q252" s="120">
        <v>30</v>
      </c>
    </row>
    <row r="253" spans="1:17">
      <c r="A253" s="10"/>
      <c r="B253" s="327">
        <f t="shared" ca="1" si="28"/>
        <v>44409</v>
      </c>
      <c r="C253" s="328">
        <f t="shared" ca="1" si="34"/>
        <v>22</v>
      </c>
      <c r="D253" s="328">
        <f t="shared" ca="1" si="35"/>
        <v>5</v>
      </c>
      <c r="E253" s="328">
        <f t="shared" ca="1" si="36"/>
        <v>4</v>
      </c>
      <c r="F253" s="329">
        <f t="shared" ca="1" si="29"/>
        <v>31</v>
      </c>
      <c r="G253" s="326"/>
      <c r="H253" s="120">
        <f t="shared" ca="1" si="30"/>
        <v>22</v>
      </c>
      <c r="I253" s="1">
        <f t="shared" ca="1" si="31"/>
        <v>5</v>
      </c>
      <c r="J253" s="1">
        <f t="shared" ca="1" si="32"/>
        <v>4</v>
      </c>
      <c r="K253" s="120">
        <f t="shared" ca="1" si="33"/>
        <v>7548</v>
      </c>
      <c r="L253" s="72">
        <v>44105</v>
      </c>
      <c r="M253" s="120">
        <v>22</v>
      </c>
      <c r="N253" s="120">
        <v>5</v>
      </c>
      <c r="O253" s="120">
        <v>4</v>
      </c>
      <c r="P253" s="120">
        <v>0</v>
      </c>
      <c r="Q253" s="120">
        <v>31</v>
      </c>
    </row>
    <row r="254" spans="1:17">
      <c r="A254" s="10"/>
      <c r="B254" s="327">
        <f t="shared" ca="1" si="28"/>
        <v>44440</v>
      </c>
      <c r="C254" s="328">
        <f t="shared" ca="1" si="34"/>
        <v>20</v>
      </c>
      <c r="D254" s="328">
        <f t="shared" ca="1" si="35"/>
        <v>4</v>
      </c>
      <c r="E254" s="328">
        <f t="shared" ca="1" si="36"/>
        <v>6</v>
      </c>
      <c r="F254" s="329">
        <f t="shared" ca="1" si="29"/>
        <v>30</v>
      </c>
      <c r="G254" s="326"/>
      <c r="H254" s="120">
        <f t="shared" ca="1" si="30"/>
        <v>20</v>
      </c>
      <c r="I254" s="1">
        <f t="shared" ca="1" si="31"/>
        <v>4</v>
      </c>
      <c r="J254" s="1">
        <f t="shared" ca="1" si="32"/>
        <v>6</v>
      </c>
      <c r="K254" s="120">
        <f t="shared" ca="1" si="33"/>
        <v>7579</v>
      </c>
      <c r="L254" s="72">
        <v>44136</v>
      </c>
      <c r="M254" s="120">
        <v>20</v>
      </c>
      <c r="N254" s="120">
        <v>4</v>
      </c>
      <c r="O254" s="120">
        <v>6</v>
      </c>
      <c r="P254" s="120">
        <v>1</v>
      </c>
      <c r="Q254" s="120">
        <v>30</v>
      </c>
    </row>
    <row r="255" spans="1:17">
      <c r="A255" s="10"/>
      <c r="B255" s="327">
        <f t="shared" ca="1" si="28"/>
        <v>44470</v>
      </c>
      <c r="C255" s="328">
        <f t="shared" ca="1" si="34"/>
        <v>23</v>
      </c>
      <c r="D255" s="328">
        <f t="shared" ca="1" si="35"/>
        <v>4</v>
      </c>
      <c r="E255" s="328">
        <f t="shared" ca="1" si="36"/>
        <v>4</v>
      </c>
      <c r="F255" s="329">
        <f t="shared" ca="1" si="29"/>
        <v>31</v>
      </c>
      <c r="G255" s="326"/>
      <c r="H255" s="120">
        <f t="shared" ca="1" si="30"/>
        <v>23</v>
      </c>
      <c r="I255" s="1">
        <f t="shared" ca="1" si="31"/>
        <v>4</v>
      </c>
      <c r="J255" s="1">
        <f t="shared" ca="1" si="32"/>
        <v>4</v>
      </c>
      <c r="K255" s="120">
        <f t="shared" ca="1" si="33"/>
        <v>7609</v>
      </c>
      <c r="L255" s="72">
        <v>44166</v>
      </c>
      <c r="M255" s="120">
        <v>22</v>
      </c>
      <c r="N255" s="120">
        <v>4</v>
      </c>
      <c r="O255" s="120">
        <v>5</v>
      </c>
      <c r="P255" s="120">
        <v>1</v>
      </c>
      <c r="Q255" s="120">
        <v>31</v>
      </c>
    </row>
    <row r="256" spans="1:17">
      <c r="A256" s="10"/>
      <c r="B256" s="327">
        <f t="shared" ca="1" si="28"/>
        <v>44501</v>
      </c>
      <c r="C256" s="328">
        <f t="shared" ca="1" si="34"/>
        <v>20</v>
      </c>
      <c r="D256" s="328">
        <f t="shared" ca="1" si="35"/>
        <v>5</v>
      </c>
      <c r="E256" s="328">
        <f t="shared" ca="1" si="36"/>
        <v>5</v>
      </c>
      <c r="F256" s="329">
        <f t="shared" ca="1" si="29"/>
        <v>30</v>
      </c>
      <c r="G256" s="10"/>
      <c r="H256" s="120">
        <f t="shared" ca="1" si="30"/>
        <v>20</v>
      </c>
      <c r="I256" s="1">
        <f t="shared" ca="1" si="31"/>
        <v>5</v>
      </c>
      <c r="J256" s="1">
        <f t="shared" ca="1" si="32"/>
        <v>5</v>
      </c>
      <c r="K256" s="120">
        <f t="shared" ca="1" si="33"/>
        <v>7640</v>
      </c>
      <c r="L256" s="72">
        <v>44197</v>
      </c>
      <c r="M256" s="120">
        <v>22</v>
      </c>
      <c r="N256" s="120">
        <v>4</v>
      </c>
      <c r="O256" s="120">
        <v>5</v>
      </c>
      <c r="P256" s="120">
        <v>1</v>
      </c>
      <c r="Q256" s="120">
        <v>31</v>
      </c>
    </row>
    <row r="257" spans="1:17">
      <c r="A257" s="10"/>
      <c r="B257" s="327">
        <f t="shared" ca="1" si="28"/>
        <v>44531</v>
      </c>
      <c r="C257" s="328">
        <f t="shared" ca="1" si="34"/>
        <v>21</v>
      </c>
      <c r="D257" s="328">
        <f t="shared" ca="1" si="35"/>
        <v>4</v>
      </c>
      <c r="E257" s="328">
        <f t="shared" ca="1" si="36"/>
        <v>6</v>
      </c>
      <c r="F257" s="329">
        <f t="shared" ca="1" si="29"/>
        <v>31</v>
      </c>
      <c r="G257" s="10"/>
      <c r="H257" s="120">
        <f t="shared" ca="1" si="30"/>
        <v>21</v>
      </c>
      <c r="I257" s="1">
        <f t="shared" ca="1" si="31"/>
        <v>4</v>
      </c>
      <c r="J257" s="1">
        <f t="shared" ca="1" si="32"/>
        <v>6</v>
      </c>
      <c r="K257" s="120">
        <f t="shared" ca="1" si="33"/>
        <v>7670</v>
      </c>
      <c r="L257" s="72">
        <v>44228</v>
      </c>
      <c r="M257" s="120">
        <v>20</v>
      </c>
      <c r="N257" s="120">
        <v>4</v>
      </c>
      <c r="O257" s="120">
        <v>4</v>
      </c>
      <c r="P257" s="120">
        <v>0</v>
      </c>
      <c r="Q257" s="120">
        <v>28</v>
      </c>
    </row>
    <row r="258" spans="1:17">
      <c r="A258" s="10"/>
      <c r="B258" s="327">
        <f t="shared" ca="1" si="28"/>
        <v>44562</v>
      </c>
      <c r="C258" s="328">
        <f t="shared" ca="1" si="34"/>
        <v>22</v>
      </c>
      <c r="D258" s="328">
        <f t="shared" ca="1" si="35"/>
        <v>4</v>
      </c>
      <c r="E258" s="328">
        <f t="shared" ca="1" si="36"/>
        <v>5</v>
      </c>
      <c r="F258" s="329">
        <f t="shared" ca="1" si="29"/>
        <v>31</v>
      </c>
      <c r="G258" s="10"/>
      <c r="H258" s="120">
        <f t="shared" ca="1" si="30"/>
        <v>22</v>
      </c>
      <c r="I258" s="1">
        <f t="shared" ca="1" si="31"/>
        <v>4</v>
      </c>
      <c r="J258" s="1">
        <f t="shared" ca="1" si="32"/>
        <v>5</v>
      </c>
      <c r="K258" s="120">
        <f t="shared" ca="1" si="33"/>
        <v>7701</v>
      </c>
      <c r="L258" s="72">
        <v>44256</v>
      </c>
      <c r="M258" s="120">
        <v>21</v>
      </c>
      <c r="N258" s="120">
        <v>5</v>
      </c>
      <c r="O258" s="120">
        <v>5</v>
      </c>
      <c r="P258" s="120">
        <v>0</v>
      </c>
      <c r="Q258" s="120">
        <v>31</v>
      </c>
    </row>
    <row r="259" spans="1:17">
      <c r="A259" s="10"/>
      <c r="B259" s="327">
        <f t="shared" ca="1" si="28"/>
        <v>44593</v>
      </c>
      <c r="C259" s="328">
        <f t="shared" ca="1" si="34"/>
        <v>20</v>
      </c>
      <c r="D259" s="328">
        <f t="shared" ca="1" si="35"/>
        <v>4</v>
      </c>
      <c r="E259" s="328">
        <f t="shared" ca="1" si="36"/>
        <v>4</v>
      </c>
      <c r="F259" s="329">
        <f t="shared" ca="1" si="29"/>
        <v>28</v>
      </c>
      <c r="G259" s="10"/>
      <c r="H259" s="120">
        <f t="shared" ca="1" si="30"/>
        <v>20</v>
      </c>
      <c r="I259" s="1">
        <f t="shared" ca="1" si="31"/>
        <v>4</v>
      </c>
      <c r="J259" s="1">
        <f t="shared" ca="1" si="32"/>
        <v>4</v>
      </c>
      <c r="K259" s="120">
        <f t="shared" ca="1" si="33"/>
        <v>7732</v>
      </c>
      <c r="L259" s="72">
        <v>44287</v>
      </c>
      <c r="M259" s="120">
        <v>22</v>
      </c>
      <c r="N259" s="120">
        <v>4</v>
      </c>
      <c r="O259" s="120">
        <v>4</v>
      </c>
      <c r="P259" s="120">
        <v>0</v>
      </c>
      <c r="Q259" s="120">
        <v>30</v>
      </c>
    </row>
    <row r="260" spans="1:17">
      <c r="A260" s="10"/>
      <c r="B260" s="327">
        <f t="shared" ca="1" si="28"/>
        <v>44621</v>
      </c>
      <c r="C260" s="328">
        <f t="shared" ca="1" si="34"/>
        <v>21</v>
      </c>
      <c r="D260" s="328">
        <f t="shared" ca="1" si="35"/>
        <v>5</v>
      </c>
      <c r="E260" s="328">
        <f t="shared" ca="1" si="36"/>
        <v>5</v>
      </c>
      <c r="F260" s="329">
        <f t="shared" ca="1" si="29"/>
        <v>31</v>
      </c>
      <c r="G260" s="10"/>
      <c r="H260" s="120">
        <f t="shared" ca="1" si="30"/>
        <v>21</v>
      </c>
      <c r="I260" s="1">
        <f t="shared" ca="1" si="31"/>
        <v>5</v>
      </c>
      <c r="J260" s="1">
        <f t="shared" ca="1" si="32"/>
        <v>5</v>
      </c>
      <c r="K260" s="120">
        <f t="shared" ca="1" si="33"/>
        <v>7760</v>
      </c>
      <c r="L260" s="72">
        <v>44317</v>
      </c>
      <c r="M260" s="120">
        <v>22</v>
      </c>
      <c r="N260" s="120">
        <v>4</v>
      </c>
      <c r="O260" s="120">
        <v>5</v>
      </c>
      <c r="P260" s="120">
        <v>1</v>
      </c>
      <c r="Q260" s="120">
        <v>31</v>
      </c>
    </row>
    <row r="261" spans="1:17">
      <c r="A261" s="10"/>
      <c r="B261" s="327">
        <f t="shared" ca="1" si="28"/>
        <v>44652</v>
      </c>
      <c r="C261" s="328">
        <f t="shared" ca="1" si="34"/>
        <v>22</v>
      </c>
      <c r="D261" s="328">
        <f t="shared" ca="1" si="35"/>
        <v>4</v>
      </c>
      <c r="E261" s="328">
        <f t="shared" ca="1" si="36"/>
        <v>4</v>
      </c>
      <c r="F261" s="329">
        <f t="shared" ca="1" si="29"/>
        <v>30</v>
      </c>
      <c r="G261" s="10"/>
      <c r="H261" s="120">
        <f t="shared" ca="1" si="30"/>
        <v>22</v>
      </c>
      <c r="I261" s="1">
        <f t="shared" ca="1" si="31"/>
        <v>4</v>
      </c>
      <c r="J261" s="1">
        <f t="shared" ca="1" si="32"/>
        <v>4</v>
      </c>
      <c r="K261" s="120">
        <f t="shared" ca="1" si="33"/>
        <v>7791</v>
      </c>
      <c r="L261" s="72">
        <v>44348</v>
      </c>
      <c r="M261" s="120">
        <v>20</v>
      </c>
      <c r="N261" s="120">
        <v>5</v>
      </c>
      <c r="O261" s="120">
        <v>5</v>
      </c>
      <c r="P261" s="120">
        <v>0</v>
      </c>
      <c r="Q261" s="120">
        <v>30</v>
      </c>
    </row>
    <row r="262" spans="1:17">
      <c r="A262" s="10"/>
      <c r="B262" s="327">
        <f t="shared" ref="B262:B325" ca="1" si="37">EOMONTH(B261,0)+1</f>
        <v>44682</v>
      </c>
      <c r="C262" s="328">
        <f t="shared" ca="1" si="34"/>
        <v>22</v>
      </c>
      <c r="D262" s="328">
        <f t="shared" ca="1" si="35"/>
        <v>4</v>
      </c>
      <c r="E262" s="328">
        <f t="shared" ca="1" si="36"/>
        <v>5</v>
      </c>
      <c r="F262" s="329">
        <f t="shared" ref="F262:F325" ca="1" si="38">B263-B262</f>
        <v>31</v>
      </c>
      <c r="G262" s="10"/>
      <c r="H262" s="120">
        <f t="shared" ref="H262:H325" ca="1" si="39">VLOOKUP($B262, NDayTable, 2)</f>
        <v>22</v>
      </c>
      <c r="I262" s="1">
        <f t="shared" ref="I262:I325" ca="1" si="40">VLOOKUP($B262, NDayTable, 3)</f>
        <v>4</v>
      </c>
      <c r="J262" s="1">
        <f t="shared" ref="J262:J325" ca="1" si="41">VLOOKUP($B262, NDayTable, 4)</f>
        <v>5</v>
      </c>
      <c r="K262" s="120">
        <f t="shared" ref="K262:K325" ca="1" si="42">B262-ValuationDate</f>
        <v>7821</v>
      </c>
      <c r="L262" s="72">
        <v>44378</v>
      </c>
      <c r="M262" s="120">
        <v>22</v>
      </c>
      <c r="N262" s="120">
        <v>4</v>
      </c>
      <c r="O262" s="120">
        <v>5</v>
      </c>
      <c r="P262" s="120">
        <v>1</v>
      </c>
      <c r="Q262" s="120">
        <v>31</v>
      </c>
    </row>
    <row r="263" spans="1:17">
      <c r="A263" s="10"/>
      <c r="B263" s="327">
        <f t="shared" ca="1" si="37"/>
        <v>44713</v>
      </c>
      <c r="C263" s="328">
        <f t="shared" ref="C263:C326" ca="1" si="43">H263</f>
        <v>20</v>
      </c>
      <c r="D263" s="328">
        <f t="shared" ref="D263:D326" ca="1" si="44">I263</f>
        <v>5</v>
      </c>
      <c r="E263" s="328">
        <f t="shared" ref="E263:E326" ca="1" si="45">J263</f>
        <v>5</v>
      </c>
      <c r="F263" s="329">
        <f t="shared" ca="1" si="38"/>
        <v>30</v>
      </c>
      <c r="G263" s="10"/>
      <c r="H263" s="120">
        <f t="shared" ca="1" si="39"/>
        <v>20</v>
      </c>
      <c r="I263" s="1">
        <f t="shared" ca="1" si="40"/>
        <v>5</v>
      </c>
      <c r="J263" s="1">
        <f t="shared" ca="1" si="41"/>
        <v>5</v>
      </c>
      <c r="K263" s="120">
        <f t="shared" ca="1" si="42"/>
        <v>7852</v>
      </c>
      <c r="L263" s="72">
        <v>44409</v>
      </c>
      <c r="M263" s="120">
        <v>22</v>
      </c>
      <c r="N263" s="120">
        <v>5</v>
      </c>
      <c r="O263" s="120">
        <v>4</v>
      </c>
      <c r="P263" s="120">
        <v>0</v>
      </c>
      <c r="Q263" s="120">
        <v>31</v>
      </c>
    </row>
    <row r="264" spans="1:17">
      <c r="A264" s="10"/>
      <c r="B264" s="327">
        <f t="shared" ca="1" si="37"/>
        <v>44743</v>
      </c>
      <c r="C264" s="328">
        <f t="shared" ca="1" si="43"/>
        <v>22</v>
      </c>
      <c r="D264" s="328">
        <f t="shared" ca="1" si="44"/>
        <v>4</v>
      </c>
      <c r="E264" s="328">
        <f t="shared" ca="1" si="45"/>
        <v>5</v>
      </c>
      <c r="F264" s="329">
        <f t="shared" ca="1" si="38"/>
        <v>31</v>
      </c>
      <c r="G264" s="10"/>
      <c r="H264" s="120">
        <f t="shared" ca="1" si="39"/>
        <v>22</v>
      </c>
      <c r="I264" s="1">
        <f t="shared" ca="1" si="40"/>
        <v>4</v>
      </c>
      <c r="J264" s="1">
        <f t="shared" ca="1" si="41"/>
        <v>5</v>
      </c>
      <c r="K264" s="120">
        <f t="shared" ca="1" si="42"/>
        <v>7882</v>
      </c>
      <c r="L264" s="72">
        <v>44440</v>
      </c>
      <c r="M264" s="120">
        <v>20</v>
      </c>
      <c r="N264" s="120">
        <v>4</v>
      </c>
      <c r="O264" s="120">
        <v>6</v>
      </c>
      <c r="P264" s="120">
        <v>1</v>
      </c>
      <c r="Q264" s="120">
        <v>30</v>
      </c>
    </row>
    <row r="265" spans="1:17">
      <c r="A265" s="10"/>
      <c r="B265" s="327">
        <f t="shared" ca="1" si="37"/>
        <v>44774</v>
      </c>
      <c r="C265" s="328">
        <f t="shared" ca="1" si="43"/>
        <v>22</v>
      </c>
      <c r="D265" s="328">
        <f t="shared" ca="1" si="44"/>
        <v>5</v>
      </c>
      <c r="E265" s="328">
        <f t="shared" ca="1" si="45"/>
        <v>4</v>
      </c>
      <c r="F265" s="329">
        <f t="shared" ca="1" si="38"/>
        <v>31</v>
      </c>
      <c r="G265" s="10"/>
      <c r="H265" s="120">
        <f t="shared" ca="1" si="39"/>
        <v>22</v>
      </c>
      <c r="I265" s="1">
        <f t="shared" ca="1" si="40"/>
        <v>5</v>
      </c>
      <c r="J265" s="1">
        <f t="shared" ca="1" si="41"/>
        <v>4</v>
      </c>
      <c r="K265" s="120">
        <f t="shared" ca="1" si="42"/>
        <v>7913</v>
      </c>
      <c r="L265" s="72">
        <v>44470</v>
      </c>
      <c r="M265" s="120">
        <v>23</v>
      </c>
      <c r="N265" s="120">
        <v>4</v>
      </c>
      <c r="O265" s="120">
        <v>4</v>
      </c>
      <c r="P265" s="120">
        <v>0</v>
      </c>
      <c r="Q265" s="120">
        <v>31</v>
      </c>
    </row>
    <row r="266" spans="1:17">
      <c r="A266" s="10"/>
      <c r="B266" s="327">
        <f t="shared" ca="1" si="37"/>
        <v>44805</v>
      </c>
      <c r="C266" s="328">
        <f t="shared" ca="1" si="43"/>
        <v>20</v>
      </c>
      <c r="D266" s="328">
        <f t="shared" ca="1" si="44"/>
        <v>4</v>
      </c>
      <c r="E266" s="328">
        <f t="shared" ca="1" si="45"/>
        <v>6</v>
      </c>
      <c r="F266" s="329">
        <f t="shared" ca="1" si="38"/>
        <v>30</v>
      </c>
      <c r="G266" s="10"/>
      <c r="H266" s="120">
        <f t="shared" ca="1" si="39"/>
        <v>20</v>
      </c>
      <c r="I266" s="1">
        <f t="shared" ca="1" si="40"/>
        <v>4</v>
      </c>
      <c r="J266" s="1">
        <f t="shared" ca="1" si="41"/>
        <v>6</v>
      </c>
      <c r="K266" s="120">
        <f t="shared" ca="1" si="42"/>
        <v>7944</v>
      </c>
      <c r="L266" s="72">
        <v>44501</v>
      </c>
      <c r="M266" s="120">
        <v>20</v>
      </c>
      <c r="N266" s="120">
        <v>5</v>
      </c>
      <c r="O266" s="120">
        <v>5</v>
      </c>
      <c r="P266" s="120">
        <v>1</v>
      </c>
      <c r="Q266" s="120">
        <v>30</v>
      </c>
    </row>
    <row r="267" spans="1:17">
      <c r="A267" s="10"/>
      <c r="B267" s="327">
        <f t="shared" ca="1" si="37"/>
        <v>44835</v>
      </c>
      <c r="C267" s="328">
        <f t="shared" ca="1" si="43"/>
        <v>23</v>
      </c>
      <c r="D267" s="328">
        <f t="shared" ca="1" si="44"/>
        <v>4</v>
      </c>
      <c r="E267" s="328">
        <f t="shared" ca="1" si="45"/>
        <v>4</v>
      </c>
      <c r="F267" s="329">
        <f t="shared" ca="1" si="38"/>
        <v>31</v>
      </c>
      <c r="G267" s="10"/>
      <c r="H267" s="120">
        <f t="shared" ca="1" si="39"/>
        <v>23</v>
      </c>
      <c r="I267" s="1">
        <f t="shared" ca="1" si="40"/>
        <v>4</v>
      </c>
      <c r="J267" s="1">
        <f t="shared" ca="1" si="41"/>
        <v>4</v>
      </c>
      <c r="K267" s="120">
        <f t="shared" ca="1" si="42"/>
        <v>7974</v>
      </c>
      <c r="L267" s="72">
        <v>44531</v>
      </c>
      <c r="M267" s="120">
        <v>21</v>
      </c>
      <c r="N267" s="120">
        <v>4</v>
      </c>
      <c r="O267" s="120">
        <v>6</v>
      </c>
      <c r="P267" s="120">
        <v>1</v>
      </c>
      <c r="Q267" s="120">
        <v>31</v>
      </c>
    </row>
    <row r="268" spans="1:17">
      <c r="A268" s="10"/>
      <c r="B268" s="327">
        <f t="shared" ca="1" si="37"/>
        <v>44866</v>
      </c>
      <c r="C268" s="328">
        <f t="shared" ca="1" si="43"/>
        <v>20</v>
      </c>
      <c r="D268" s="328">
        <f t="shared" ca="1" si="44"/>
        <v>5</v>
      </c>
      <c r="E268" s="328">
        <f t="shared" ca="1" si="45"/>
        <v>5</v>
      </c>
      <c r="F268" s="329">
        <f t="shared" ca="1" si="38"/>
        <v>30</v>
      </c>
      <c r="G268" s="10"/>
      <c r="H268" s="120">
        <f t="shared" ca="1" si="39"/>
        <v>20</v>
      </c>
      <c r="I268" s="1">
        <f t="shared" ca="1" si="40"/>
        <v>5</v>
      </c>
      <c r="J268" s="1">
        <f t="shared" ca="1" si="41"/>
        <v>5</v>
      </c>
      <c r="K268" s="120">
        <f t="shared" ca="1" si="42"/>
        <v>8005</v>
      </c>
      <c r="L268" s="72">
        <v>44562</v>
      </c>
      <c r="M268" s="120">
        <v>22</v>
      </c>
      <c r="N268" s="120">
        <v>4</v>
      </c>
      <c r="O268" s="120">
        <v>5</v>
      </c>
      <c r="P268" s="120">
        <v>1</v>
      </c>
      <c r="Q268" s="120">
        <v>31</v>
      </c>
    </row>
    <row r="269" spans="1:17">
      <c r="A269" s="10"/>
      <c r="B269" s="327">
        <f t="shared" ca="1" si="37"/>
        <v>44896</v>
      </c>
      <c r="C269" s="328">
        <f t="shared" ca="1" si="43"/>
        <v>21</v>
      </c>
      <c r="D269" s="328">
        <f t="shared" ca="1" si="44"/>
        <v>4</v>
      </c>
      <c r="E269" s="328">
        <f t="shared" ca="1" si="45"/>
        <v>6</v>
      </c>
      <c r="F269" s="329">
        <f t="shared" ca="1" si="38"/>
        <v>31</v>
      </c>
      <c r="G269" s="10"/>
      <c r="H269" s="120">
        <f t="shared" ca="1" si="39"/>
        <v>21</v>
      </c>
      <c r="I269" s="1">
        <f t="shared" ca="1" si="40"/>
        <v>4</v>
      </c>
      <c r="J269" s="1">
        <f t="shared" ca="1" si="41"/>
        <v>6</v>
      </c>
      <c r="K269" s="120">
        <f t="shared" ca="1" si="42"/>
        <v>8035</v>
      </c>
      <c r="L269" s="72">
        <v>44593</v>
      </c>
      <c r="M269" s="120">
        <v>20</v>
      </c>
      <c r="N269" s="120">
        <v>4</v>
      </c>
      <c r="O269" s="120">
        <v>4</v>
      </c>
      <c r="P269" s="120">
        <v>0</v>
      </c>
      <c r="Q269" s="120">
        <v>28</v>
      </c>
    </row>
    <row r="270" spans="1:17">
      <c r="A270" s="10"/>
      <c r="B270" s="327">
        <f t="shared" ca="1" si="37"/>
        <v>44927</v>
      </c>
      <c r="C270" s="328">
        <f t="shared" ca="1" si="43"/>
        <v>22</v>
      </c>
      <c r="D270" s="328">
        <f t="shared" ca="1" si="44"/>
        <v>4</v>
      </c>
      <c r="E270" s="328">
        <f t="shared" ca="1" si="45"/>
        <v>5</v>
      </c>
      <c r="F270" s="329">
        <f t="shared" ca="1" si="38"/>
        <v>31</v>
      </c>
      <c r="G270" s="10"/>
      <c r="H270" s="120">
        <f t="shared" ca="1" si="39"/>
        <v>22</v>
      </c>
      <c r="I270" s="1">
        <f t="shared" ca="1" si="40"/>
        <v>4</v>
      </c>
      <c r="J270" s="1">
        <f t="shared" ca="1" si="41"/>
        <v>5</v>
      </c>
      <c r="K270" s="120">
        <f t="shared" ca="1" si="42"/>
        <v>8066</v>
      </c>
      <c r="L270" s="72">
        <v>44621</v>
      </c>
      <c r="M270" s="120">
        <v>21</v>
      </c>
      <c r="N270" s="120">
        <v>5</v>
      </c>
      <c r="O270" s="120">
        <v>5</v>
      </c>
      <c r="P270" s="120">
        <v>0</v>
      </c>
      <c r="Q270" s="120">
        <v>31</v>
      </c>
    </row>
    <row r="271" spans="1:17">
      <c r="A271" s="10"/>
      <c r="B271" s="327">
        <f t="shared" ca="1" si="37"/>
        <v>44958</v>
      </c>
      <c r="C271" s="328">
        <f t="shared" ca="1" si="43"/>
        <v>20</v>
      </c>
      <c r="D271" s="328">
        <f t="shared" ca="1" si="44"/>
        <v>4</v>
      </c>
      <c r="E271" s="328">
        <f t="shared" ca="1" si="45"/>
        <v>4</v>
      </c>
      <c r="F271" s="329">
        <f t="shared" ca="1" si="38"/>
        <v>28</v>
      </c>
      <c r="G271" s="10"/>
      <c r="H271" s="120">
        <f t="shared" ca="1" si="39"/>
        <v>20</v>
      </c>
      <c r="I271" s="1">
        <f t="shared" ca="1" si="40"/>
        <v>4</v>
      </c>
      <c r="J271" s="1">
        <f t="shared" ca="1" si="41"/>
        <v>4</v>
      </c>
      <c r="K271" s="120">
        <f t="shared" ca="1" si="42"/>
        <v>8097</v>
      </c>
      <c r="L271" s="72">
        <v>44652</v>
      </c>
      <c r="M271" s="120">
        <v>22</v>
      </c>
      <c r="N271" s="120">
        <v>4</v>
      </c>
      <c r="O271" s="120">
        <v>4</v>
      </c>
      <c r="P271" s="120">
        <v>0</v>
      </c>
      <c r="Q271" s="120">
        <v>30</v>
      </c>
    </row>
    <row r="272" spans="1:17">
      <c r="A272" s="10"/>
      <c r="B272" s="327">
        <f t="shared" ca="1" si="37"/>
        <v>44986</v>
      </c>
      <c r="C272" s="328">
        <f t="shared" ca="1" si="43"/>
        <v>21</v>
      </c>
      <c r="D272" s="328">
        <f t="shared" ca="1" si="44"/>
        <v>5</v>
      </c>
      <c r="E272" s="328">
        <f t="shared" ca="1" si="45"/>
        <v>5</v>
      </c>
      <c r="F272" s="329">
        <f t="shared" ca="1" si="38"/>
        <v>31</v>
      </c>
      <c r="G272" s="10"/>
      <c r="H272" s="120">
        <f t="shared" ca="1" si="39"/>
        <v>21</v>
      </c>
      <c r="I272" s="1">
        <f t="shared" ca="1" si="40"/>
        <v>5</v>
      </c>
      <c r="J272" s="1">
        <f t="shared" ca="1" si="41"/>
        <v>5</v>
      </c>
      <c r="K272" s="120">
        <f t="shared" ca="1" si="42"/>
        <v>8125</v>
      </c>
      <c r="L272" s="72">
        <v>44682</v>
      </c>
      <c r="M272" s="120">
        <v>22</v>
      </c>
      <c r="N272" s="120">
        <v>4</v>
      </c>
      <c r="O272" s="120">
        <v>5</v>
      </c>
      <c r="P272" s="120">
        <v>1</v>
      </c>
      <c r="Q272" s="120">
        <v>31</v>
      </c>
    </row>
    <row r="273" spans="1:17">
      <c r="A273" s="10"/>
      <c r="B273" s="327">
        <f t="shared" ca="1" si="37"/>
        <v>45017</v>
      </c>
      <c r="C273" s="328">
        <f t="shared" ca="1" si="43"/>
        <v>22</v>
      </c>
      <c r="D273" s="328">
        <f t="shared" ca="1" si="44"/>
        <v>4</v>
      </c>
      <c r="E273" s="328">
        <f t="shared" ca="1" si="45"/>
        <v>4</v>
      </c>
      <c r="F273" s="329">
        <f t="shared" ca="1" si="38"/>
        <v>30</v>
      </c>
      <c r="G273" s="10"/>
      <c r="H273" s="120">
        <f t="shared" ca="1" si="39"/>
        <v>22</v>
      </c>
      <c r="I273" s="1">
        <f t="shared" ca="1" si="40"/>
        <v>4</v>
      </c>
      <c r="J273" s="1">
        <f t="shared" ca="1" si="41"/>
        <v>4</v>
      </c>
      <c r="K273" s="120">
        <f t="shared" ca="1" si="42"/>
        <v>8156</v>
      </c>
      <c r="L273" s="72">
        <v>44713</v>
      </c>
      <c r="M273" s="120">
        <v>20</v>
      </c>
      <c r="N273" s="120">
        <v>5</v>
      </c>
      <c r="O273" s="120">
        <v>5</v>
      </c>
      <c r="P273" s="120">
        <v>0</v>
      </c>
      <c r="Q273" s="120">
        <v>30</v>
      </c>
    </row>
    <row r="274" spans="1:17">
      <c r="A274" s="10"/>
      <c r="B274" s="327">
        <f t="shared" ca="1" si="37"/>
        <v>45047</v>
      </c>
      <c r="C274" s="328">
        <f t="shared" ca="1" si="43"/>
        <v>22</v>
      </c>
      <c r="D274" s="328">
        <f t="shared" ca="1" si="44"/>
        <v>4</v>
      </c>
      <c r="E274" s="328">
        <f t="shared" ca="1" si="45"/>
        <v>5</v>
      </c>
      <c r="F274" s="329">
        <f t="shared" ca="1" si="38"/>
        <v>31</v>
      </c>
      <c r="G274" s="10"/>
      <c r="H274" s="120">
        <f t="shared" ca="1" si="39"/>
        <v>22</v>
      </c>
      <c r="I274" s="1">
        <f t="shared" ca="1" si="40"/>
        <v>4</v>
      </c>
      <c r="J274" s="1">
        <f t="shared" ca="1" si="41"/>
        <v>5</v>
      </c>
      <c r="K274" s="120">
        <f t="shared" ca="1" si="42"/>
        <v>8186</v>
      </c>
      <c r="L274" s="72">
        <v>44743</v>
      </c>
      <c r="M274" s="120">
        <v>22</v>
      </c>
      <c r="N274" s="120">
        <v>4</v>
      </c>
      <c r="O274" s="120">
        <v>5</v>
      </c>
      <c r="P274" s="120">
        <v>1</v>
      </c>
      <c r="Q274" s="120">
        <v>31</v>
      </c>
    </row>
    <row r="275" spans="1:17">
      <c r="A275" s="10"/>
      <c r="B275" s="327">
        <f t="shared" ca="1" si="37"/>
        <v>45078</v>
      </c>
      <c r="C275" s="328">
        <f t="shared" ca="1" si="43"/>
        <v>20</v>
      </c>
      <c r="D275" s="328">
        <f t="shared" ca="1" si="44"/>
        <v>5</v>
      </c>
      <c r="E275" s="328">
        <f t="shared" ca="1" si="45"/>
        <v>5</v>
      </c>
      <c r="F275" s="329">
        <f t="shared" ca="1" si="38"/>
        <v>30</v>
      </c>
      <c r="G275" s="10"/>
      <c r="H275" s="120">
        <f t="shared" ca="1" si="39"/>
        <v>20</v>
      </c>
      <c r="I275" s="1">
        <f t="shared" ca="1" si="40"/>
        <v>5</v>
      </c>
      <c r="J275" s="1">
        <f t="shared" ca="1" si="41"/>
        <v>5</v>
      </c>
      <c r="K275" s="120">
        <f t="shared" ca="1" si="42"/>
        <v>8217</v>
      </c>
      <c r="L275" s="72">
        <v>44774</v>
      </c>
      <c r="M275" s="120">
        <v>22</v>
      </c>
      <c r="N275" s="120">
        <v>5</v>
      </c>
      <c r="O275" s="120">
        <v>4</v>
      </c>
      <c r="P275" s="120">
        <v>0</v>
      </c>
      <c r="Q275" s="120">
        <v>31</v>
      </c>
    </row>
    <row r="276" spans="1:17">
      <c r="A276" s="10"/>
      <c r="B276" s="327">
        <f t="shared" ca="1" si="37"/>
        <v>45108</v>
      </c>
      <c r="C276" s="328">
        <f t="shared" ca="1" si="43"/>
        <v>22</v>
      </c>
      <c r="D276" s="328">
        <f t="shared" ca="1" si="44"/>
        <v>4</v>
      </c>
      <c r="E276" s="328">
        <f t="shared" ca="1" si="45"/>
        <v>5</v>
      </c>
      <c r="F276" s="329">
        <f t="shared" ca="1" si="38"/>
        <v>31</v>
      </c>
      <c r="G276" s="10"/>
      <c r="H276" s="120">
        <f t="shared" ca="1" si="39"/>
        <v>22</v>
      </c>
      <c r="I276" s="1">
        <f t="shared" ca="1" si="40"/>
        <v>4</v>
      </c>
      <c r="J276" s="1">
        <f t="shared" ca="1" si="41"/>
        <v>5</v>
      </c>
      <c r="K276" s="120">
        <f t="shared" ca="1" si="42"/>
        <v>8247</v>
      </c>
      <c r="L276" s="72">
        <v>44805</v>
      </c>
      <c r="M276" s="120">
        <v>20</v>
      </c>
      <c r="N276" s="120">
        <v>4</v>
      </c>
      <c r="O276" s="120">
        <v>6</v>
      </c>
      <c r="P276" s="120">
        <v>1</v>
      </c>
      <c r="Q276" s="120">
        <v>30</v>
      </c>
    </row>
    <row r="277" spans="1:17">
      <c r="A277" s="10"/>
      <c r="B277" s="327">
        <f t="shared" ca="1" si="37"/>
        <v>45139</v>
      </c>
      <c r="C277" s="328">
        <f t="shared" ca="1" si="43"/>
        <v>22</v>
      </c>
      <c r="D277" s="328">
        <f t="shared" ca="1" si="44"/>
        <v>5</v>
      </c>
      <c r="E277" s="328">
        <f t="shared" ca="1" si="45"/>
        <v>4</v>
      </c>
      <c r="F277" s="329">
        <f t="shared" ca="1" si="38"/>
        <v>31</v>
      </c>
      <c r="G277" s="10"/>
      <c r="H277" s="120">
        <f t="shared" ca="1" si="39"/>
        <v>22</v>
      </c>
      <c r="I277" s="1">
        <f t="shared" ca="1" si="40"/>
        <v>5</v>
      </c>
      <c r="J277" s="1">
        <f t="shared" ca="1" si="41"/>
        <v>4</v>
      </c>
      <c r="K277" s="120">
        <f t="shared" ca="1" si="42"/>
        <v>8278</v>
      </c>
      <c r="L277" s="72">
        <v>44835</v>
      </c>
      <c r="M277" s="120">
        <v>23</v>
      </c>
      <c r="N277" s="120">
        <v>4</v>
      </c>
      <c r="O277" s="120">
        <v>4</v>
      </c>
      <c r="P277" s="120">
        <v>0</v>
      </c>
      <c r="Q277" s="120">
        <v>31</v>
      </c>
    </row>
    <row r="278" spans="1:17">
      <c r="A278" s="10"/>
      <c r="B278" s="327">
        <f t="shared" ca="1" si="37"/>
        <v>45170</v>
      </c>
      <c r="C278" s="328">
        <f t="shared" ca="1" si="43"/>
        <v>20</v>
      </c>
      <c r="D278" s="328">
        <f t="shared" ca="1" si="44"/>
        <v>4</v>
      </c>
      <c r="E278" s="328">
        <f t="shared" ca="1" si="45"/>
        <v>6</v>
      </c>
      <c r="F278" s="329">
        <f t="shared" ca="1" si="38"/>
        <v>30</v>
      </c>
      <c r="G278" s="10"/>
      <c r="H278" s="120">
        <f t="shared" ca="1" si="39"/>
        <v>20</v>
      </c>
      <c r="I278" s="1">
        <f t="shared" ca="1" si="40"/>
        <v>4</v>
      </c>
      <c r="J278" s="1">
        <f t="shared" ca="1" si="41"/>
        <v>6</v>
      </c>
      <c r="K278" s="120">
        <f t="shared" ca="1" si="42"/>
        <v>8309</v>
      </c>
      <c r="L278" s="72">
        <v>44866</v>
      </c>
      <c r="M278" s="120">
        <v>20</v>
      </c>
      <c r="N278" s="120">
        <v>5</v>
      </c>
      <c r="O278" s="120">
        <v>5</v>
      </c>
      <c r="P278" s="120">
        <v>1</v>
      </c>
      <c r="Q278" s="120">
        <v>30</v>
      </c>
    </row>
    <row r="279" spans="1:17">
      <c r="A279" s="10"/>
      <c r="B279" s="327">
        <f t="shared" ca="1" si="37"/>
        <v>45200</v>
      </c>
      <c r="C279" s="328">
        <f t="shared" ca="1" si="43"/>
        <v>23</v>
      </c>
      <c r="D279" s="328">
        <f t="shared" ca="1" si="44"/>
        <v>4</v>
      </c>
      <c r="E279" s="328">
        <f t="shared" ca="1" si="45"/>
        <v>4</v>
      </c>
      <c r="F279" s="329">
        <f t="shared" ca="1" si="38"/>
        <v>31</v>
      </c>
      <c r="G279" s="10"/>
      <c r="H279" s="120">
        <f t="shared" ca="1" si="39"/>
        <v>23</v>
      </c>
      <c r="I279" s="1">
        <f t="shared" ca="1" si="40"/>
        <v>4</v>
      </c>
      <c r="J279" s="1">
        <f t="shared" ca="1" si="41"/>
        <v>4</v>
      </c>
      <c r="K279" s="120">
        <f t="shared" ca="1" si="42"/>
        <v>8339</v>
      </c>
      <c r="L279" s="72">
        <v>44896</v>
      </c>
      <c r="M279" s="120">
        <v>21</v>
      </c>
      <c r="N279" s="120">
        <v>4</v>
      </c>
      <c r="O279" s="120">
        <v>6</v>
      </c>
      <c r="P279" s="120">
        <v>1</v>
      </c>
      <c r="Q279" s="120">
        <v>31</v>
      </c>
    </row>
    <row r="280" spans="1:17">
      <c r="A280" s="10"/>
      <c r="B280" s="327">
        <f t="shared" ca="1" si="37"/>
        <v>45231</v>
      </c>
      <c r="C280" s="328">
        <f t="shared" ca="1" si="43"/>
        <v>20</v>
      </c>
      <c r="D280" s="328">
        <f t="shared" ca="1" si="44"/>
        <v>5</v>
      </c>
      <c r="E280" s="328">
        <f t="shared" ca="1" si="45"/>
        <v>5</v>
      </c>
      <c r="F280" s="329">
        <f t="shared" ca="1" si="38"/>
        <v>30</v>
      </c>
      <c r="G280" s="10"/>
      <c r="H280" s="120">
        <f t="shared" ca="1" si="39"/>
        <v>20</v>
      </c>
      <c r="I280" s="1">
        <f t="shared" ca="1" si="40"/>
        <v>5</v>
      </c>
      <c r="J280" s="1">
        <f t="shared" ca="1" si="41"/>
        <v>5</v>
      </c>
      <c r="K280" s="120">
        <f t="shared" ca="1" si="42"/>
        <v>8370</v>
      </c>
      <c r="L280" s="72">
        <v>44927</v>
      </c>
      <c r="M280" s="120">
        <v>22</v>
      </c>
      <c r="N280" s="120">
        <v>4</v>
      </c>
      <c r="O280" s="120">
        <v>5</v>
      </c>
      <c r="P280" s="120">
        <v>1</v>
      </c>
      <c r="Q280" s="120">
        <v>31</v>
      </c>
    </row>
    <row r="281" spans="1:17">
      <c r="A281" s="10"/>
      <c r="B281" s="327">
        <f t="shared" ca="1" si="37"/>
        <v>45261</v>
      </c>
      <c r="C281" s="328">
        <f t="shared" ca="1" si="43"/>
        <v>21</v>
      </c>
      <c r="D281" s="328">
        <f t="shared" ca="1" si="44"/>
        <v>4</v>
      </c>
      <c r="E281" s="328">
        <f t="shared" ca="1" si="45"/>
        <v>6</v>
      </c>
      <c r="F281" s="329">
        <f t="shared" ca="1" si="38"/>
        <v>31</v>
      </c>
      <c r="G281" s="10"/>
      <c r="H281" s="120">
        <f t="shared" ca="1" si="39"/>
        <v>21</v>
      </c>
      <c r="I281" s="1">
        <f t="shared" ca="1" si="40"/>
        <v>4</v>
      </c>
      <c r="J281" s="1">
        <f t="shared" ca="1" si="41"/>
        <v>6</v>
      </c>
      <c r="K281" s="120">
        <f t="shared" ca="1" si="42"/>
        <v>8400</v>
      </c>
      <c r="L281" s="72">
        <v>44958</v>
      </c>
      <c r="M281" s="120">
        <v>20</v>
      </c>
      <c r="N281" s="120">
        <v>4</v>
      </c>
      <c r="O281" s="120">
        <v>4</v>
      </c>
      <c r="P281" s="120">
        <v>0</v>
      </c>
      <c r="Q281" s="120">
        <v>28</v>
      </c>
    </row>
    <row r="282" spans="1:17">
      <c r="A282" s="10"/>
      <c r="B282" s="327">
        <f t="shared" ca="1" si="37"/>
        <v>45292</v>
      </c>
      <c r="C282" s="328">
        <f t="shared" ca="1" si="43"/>
        <v>22</v>
      </c>
      <c r="D282" s="328">
        <f t="shared" ca="1" si="44"/>
        <v>4</v>
      </c>
      <c r="E282" s="328">
        <f t="shared" ca="1" si="45"/>
        <v>5</v>
      </c>
      <c r="F282" s="329">
        <f t="shared" ca="1" si="38"/>
        <v>31</v>
      </c>
      <c r="G282" s="10"/>
      <c r="H282" s="120">
        <f t="shared" ca="1" si="39"/>
        <v>22</v>
      </c>
      <c r="I282" s="1">
        <f t="shared" ca="1" si="40"/>
        <v>4</v>
      </c>
      <c r="J282" s="1">
        <f t="shared" ca="1" si="41"/>
        <v>5</v>
      </c>
      <c r="K282" s="120">
        <f t="shared" ca="1" si="42"/>
        <v>8431</v>
      </c>
      <c r="L282" s="72">
        <v>44986</v>
      </c>
      <c r="M282" s="120">
        <v>21</v>
      </c>
      <c r="N282" s="120">
        <v>5</v>
      </c>
      <c r="O282" s="120">
        <v>5</v>
      </c>
      <c r="P282" s="120">
        <v>0</v>
      </c>
      <c r="Q282" s="120">
        <v>31</v>
      </c>
    </row>
    <row r="283" spans="1:17">
      <c r="A283" s="10"/>
      <c r="B283" s="327">
        <f t="shared" ca="1" si="37"/>
        <v>45323</v>
      </c>
      <c r="C283" s="328">
        <f t="shared" ca="1" si="43"/>
        <v>20</v>
      </c>
      <c r="D283" s="328">
        <f t="shared" ca="1" si="44"/>
        <v>5</v>
      </c>
      <c r="E283" s="328">
        <f t="shared" ca="1" si="45"/>
        <v>4</v>
      </c>
      <c r="F283" s="329">
        <f t="shared" ca="1" si="38"/>
        <v>29</v>
      </c>
      <c r="G283" s="10"/>
      <c r="H283" s="120">
        <f t="shared" ca="1" si="39"/>
        <v>20</v>
      </c>
      <c r="I283" s="1">
        <f t="shared" ca="1" si="40"/>
        <v>5</v>
      </c>
      <c r="J283" s="1">
        <f t="shared" ca="1" si="41"/>
        <v>4</v>
      </c>
      <c r="K283" s="120">
        <f t="shared" ca="1" si="42"/>
        <v>8462</v>
      </c>
      <c r="L283" s="72">
        <v>45017</v>
      </c>
      <c r="M283" s="120">
        <v>22</v>
      </c>
      <c r="N283" s="120">
        <v>4</v>
      </c>
      <c r="O283" s="120">
        <v>4</v>
      </c>
      <c r="P283" s="120">
        <v>0</v>
      </c>
      <c r="Q283" s="120">
        <v>30</v>
      </c>
    </row>
    <row r="284" spans="1:17">
      <c r="A284" s="10"/>
      <c r="B284" s="327">
        <f t="shared" ca="1" si="37"/>
        <v>45352</v>
      </c>
      <c r="C284" s="328">
        <f t="shared" ca="1" si="43"/>
        <v>22</v>
      </c>
      <c r="D284" s="328">
        <f t="shared" ca="1" si="44"/>
        <v>4</v>
      </c>
      <c r="E284" s="328">
        <f t="shared" ca="1" si="45"/>
        <v>5</v>
      </c>
      <c r="F284" s="329">
        <f t="shared" ca="1" si="38"/>
        <v>31</v>
      </c>
      <c r="G284" s="10"/>
      <c r="H284" s="120">
        <f t="shared" ca="1" si="39"/>
        <v>22</v>
      </c>
      <c r="I284" s="1">
        <f t="shared" ca="1" si="40"/>
        <v>4</v>
      </c>
      <c r="J284" s="1">
        <f t="shared" ca="1" si="41"/>
        <v>5</v>
      </c>
      <c r="K284" s="120">
        <f t="shared" ca="1" si="42"/>
        <v>8491</v>
      </c>
      <c r="L284" s="72">
        <v>45047</v>
      </c>
      <c r="M284" s="120">
        <v>22</v>
      </c>
      <c r="N284" s="120">
        <v>4</v>
      </c>
      <c r="O284" s="120">
        <v>5</v>
      </c>
      <c r="P284" s="120">
        <v>1</v>
      </c>
      <c r="Q284" s="120">
        <v>31</v>
      </c>
    </row>
    <row r="285" spans="1:17">
      <c r="A285" s="10"/>
      <c r="B285" s="327">
        <f t="shared" ca="1" si="37"/>
        <v>45383</v>
      </c>
      <c r="C285" s="328">
        <f t="shared" ca="1" si="43"/>
        <v>22</v>
      </c>
      <c r="D285" s="328">
        <f t="shared" ca="1" si="44"/>
        <v>4</v>
      </c>
      <c r="E285" s="328">
        <f t="shared" ca="1" si="45"/>
        <v>4</v>
      </c>
      <c r="F285" s="329">
        <f t="shared" ca="1" si="38"/>
        <v>30</v>
      </c>
      <c r="G285" s="10"/>
      <c r="H285" s="120">
        <f t="shared" ca="1" si="39"/>
        <v>22</v>
      </c>
      <c r="I285" s="1">
        <f t="shared" ca="1" si="40"/>
        <v>4</v>
      </c>
      <c r="J285" s="1">
        <f t="shared" ca="1" si="41"/>
        <v>4</v>
      </c>
      <c r="K285" s="120">
        <f t="shared" ca="1" si="42"/>
        <v>8522</v>
      </c>
      <c r="L285" s="72">
        <v>45078</v>
      </c>
      <c r="M285" s="120">
        <v>20</v>
      </c>
      <c r="N285" s="120">
        <v>5</v>
      </c>
      <c r="O285" s="120">
        <v>5</v>
      </c>
      <c r="P285" s="120">
        <v>0</v>
      </c>
      <c r="Q285" s="120">
        <v>30</v>
      </c>
    </row>
    <row r="286" spans="1:17">
      <c r="A286" s="10"/>
      <c r="B286" s="327">
        <f t="shared" ca="1" si="37"/>
        <v>45413</v>
      </c>
      <c r="C286" s="328">
        <f t="shared" ca="1" si="43"/>
        <v>20</v>
      </c>
      <c r="D286" s="328">
        <f t="shared" ca="1" si="44"/>
        <v>5</v>
      </c>
      <c r="E286" s="328">
        <f t="shared" ca="1" si="45"/>
        <v>6</v>
      </c>
      <c r="F286" s="329">
        <f t="shared" ca="1" si="38"/>
        <v>31</v>
      </c>
      <c r="G286" s="10"/>
      <c r="H286" s="120">
        <f t="shared" ca="1" si="39"/>
        <v>20</v>
      </c>
      <c r="I286" s="1">
        <f t="shared" ca="1" si="40"/>
        <v>5</v>
      </c>
      <c r="J286" s="1">
        <f t="shared" ca="1" si="41"/>
        <v>6</v>
      </c>
      <c r="K286" s="120">
        <f t="shared" ca="1" si="42"/>
        <v>8552</v>
      </c>
      <c r="L286" s="72">
        <v>45108</v>
      </c>
      <c r="M286" s="120">
        <v>22</v>
      </c>
      <c r="N286" s="120">
        <v>4</v>
      </c>
      <c r="O286" s="120">
        <v>5</v>
      </c>
      <c r="P286" s="120">
        <v>1</v>
      </c>
      <c r="Q286" s="120">
        <v>31</v>
      </c>
    </row>
    <row r="287" spans="1:17">
      <c r="A287" s="10"/>
      <c r="B287" s="327">
        <f t="shared" ca="1" si="37"/>
        <v>45444</v>
      </c>
      <c r="C287" s="328">
        <f t="shared" ca="1" si="43"/>
        <v>22</v>
      </c>
      <c r="D287" s="328">
        <f t="shared" ca="1" si="44"/>
        <v>4</v>
      </c>
      <c r="E287" s="328">
        <f t="shared" ca="1" si="45"/>
        <v>4</v>
      </c>
      <c r="F287" s="329">
        <f t="shared" ca="1" si="38"/>
        <v>30</v>
      </c>
      <c r="G287" s="10"/>
      <c r="H287" s="120">
        <f t="shared" ca="1" si="39"/>
        <v>22</v>
      </c>
      <c r="I287" s="1">
        <f t="shared" ca="1" si="40"/>
        <v>4</v>
      </c>
      <c r="J287" s="1">
        <f t="shared" ca="1" si="41"/>
        <v>4</v>
      </c>
      <c r="K287" s="120">
        <f t="shared" ca="1" si="42"/>
        <v>8583</v>
      </c>
      <c r="L287" s="72">
        <v>45139</v>
      </c>
      <c r="M287" s="120">
        <v>22</v>
      </c>
      <c r="N287" s="120">
        <v>5</v>
      </c>
      <c r="O287" s="120">
        <v>4</v>
      </c>
      <c r="P287" s="120">
        <v>0</v>
      </c>
      <c r="Q287" s="120">
        <v>31</v>
      </c>
    </row>
    <row r="288" spans="1:17">
      <c r="A288" s="10"/>
      <c r="B288" s="327">
        <f t="shared" ca="1" si="37"/>
        <v>45474</v>
      </c>
      <c r="C288" s="328">
        <f t="shared" ca="1" si="43"/>
        <v>23</v>
      </c>
      <c r="D288" s="328">
        <f t="shared" ca="1" si="44"/>
        <v>3</v>
      </c>
      <c r="E288" s="328">
        <f t="shared" ca="1" si="45"/>
        <v>5</v>
      </c>
      <c r="F288" s="329">
        <f t="shared" ca="1" si="38"/>
        <v>31</v>
      </c>
      <c r="G288" s="10"/>
      <c r="H288" s="120">
        <f t="shared" ca="1" si="39"/>
        <v>23</v>
      </c>
      <c r="I288" s="1">
        <f t="shared" ca="1" si="40"/>
        <v>3</v>
      </c>
      <c r="J288" s="1">
        <f t="shared" ca="1" si="41"/>
        <v>5</v>
      </c>
      <c r="K288" s="120">
        <f t="shared" ca="1" si="42"/>
        <v>8613</v>
      </c>
      <c r="L288" s="72">
        <v>45170</v>
      </c>
      <c r="M288" s="120">
        <v>20</v>
      </c>
      <c r="N288" s="120">
        <v>4</v>
      </c>
      <c r="O288" s="120">
        <v>6</v>
      </c>
      <c r="P288" s="120">
        <v>1</v>
      </c>
      <c r="Q288" s="120">
        <v>30</v>
      </c>
    </row>
    <row r="289" spans="1:17">
      <c r="A289" s="10"/>
      <c r="B289" s="327">
        <f t="shared" ca="1" si="37"/>
        <v>45505</v>
      </c>
      <c r="C289" s="328">
        <f t="shared" ca="1" si="43"/>
        <v>21</v>
      </c>
      <c r="D289" s="328">
        <f t="shared" ca="1" si="44"/>
        <v>5</v>
      </c>
      <c r="E289" s="328">
        <f t="shared" ca="1" si="45"/>
        <v>5</v>
      </c>
      <c r="F289" s="329">
        <f t="shared" ca="1" si="38"/>
        <v>31</v>
      </c>
      <c r="G289" s="10"/>
      <c r="H289" s="120">
        <f t="shared" ca="1" si="39"/>
        <v>21</v>
      </c>
      <c r="I289" s="1">
        <f t="shared" ca="1" si="40"/>
        <v>5</v>
      </c>
      <c r="J289" s="1">
        <f t="shared" ca="1" si="41"/>
        <v>5</v>
      </c>
      <c r="K289" s="120">
        <f t="shared" ca="1" si="42"/>
        <v>8644</v>
      </c>
      <c r="L289" s="72">
        <v>45200</v>
      </c>
      <c r="M289" s="120">
        <v>23</v>
      </c>
      <c r="N289" s="120">
        <v>4</v>
      </c>
      <c r="O289" s="120">
        <v>4</v>
      </c>
      <c r="P289" s="120">
        <v>0</v>
      </c>
      <c r="Q289" s="120">
        <v>31</v>
      </c>
    </row>
    <row r="290" spans="1:17">
      <c r="A290" s="10"/>
      <c r="B290" s="327">
        <f t="shared" ca="1" si="37"/>
        <v>45536</v>
      </c>
      <c r="C290" s="328">
        <f t="shared" ca="1" si="43"/>
        <v>21</v>
      </c>
      <c r="D290" s="328">
        <f t="shared" ca="1" si="44"/>
        <v>4</v>
      </c>
      <c r="E290" s="328">
        <f t="shared" ca="1" si="45"/>
        <v>5</v>
      </c>
      <c r="F290" s="329">
        <f t="shared" ca="1" si="38"/>
        <v>30</v>
      </c>
      <c r="G290" s="10"/>
      <c r="H290" s="120">
        <f t="shared" ca="1" si="39"/>
        <v>21</v>
      </c>
      <c r="I290" s="1">
        <f t="shared" ca="1" si="40"/>
        <v>4</v>
      </c>
      <c r="J290" s="1">
        <f t="shared" ca="1" si="41"/>
        <v>5</v>
      </c>
      <c r="K290" s="120">
        <f t="shared" ca="1" si="42"/>
        <v>8675</v>
      </c>
      <c r="L290" s="72">
        <v>45231</v>
      </c>
      <c r="M290" s="120">
        <v>20</v>
      </c>
      <c r="N290" s="120">
        <v>5</v>
      </c>
      <c r="O290" s="120">
        <v>5</v>
      </c>
      <c r="P290" s="120">
        <v>1</v>
      </c>
      <c r="Q290" s="120">
        <v>30</v>
      </c>
    </row>
    <row r="291" spans="1:17">
      <c r="A291" s="10"/>
      <c r="B291" s="327">
        <f t="shared" ca="1" si="37"/>
        <v>45566</v>
      </c>
      <c r="C291" s="328">
        <f t="shared" ca="1" si="43"/>
        <v>22</v>
      </c>
      <c r="D291" s="328">
        <f t="shared" ca="1" si="44"/>
        <v>5</v>
      </c>
      <c r="E291" s="328">
        <f t="shared" ca="1" si="45"/>
        <v>4</v>
      </c>
      <c r="F291" s="329">
        <f t="shared" ca="1" si="38"/>
        <v>31</v>
      </c>
      <c r="G291" s="10"/>
      <c r="H291" s="120">
        <f t="shared" ca="1" si="39"/>
        <v>22</v>
      </c>
      <c r="I291" s="1">
        <f t="shared" ca="1" si="40"/>
        <v>5</v>
      </c>
      <c r="J291" s="1">
        <f t="shared" ca="1" si="41"/>
        <v>4</v>
      </c>
      <c r="K291" s="120">
        <f t="shared" ca="1" si="42"/>
        <v>8705</v>
      </c>
      <c r="L291" s="72">
        <v>45261</v>
      </c>
      <c r="M291" s="120">
        <v>21</v>
      </c>
      <c r="N291" s="120">
        <v>4</v>
      </c>
      <c r="O291" s="120">
        <v>6</v>
      </c>
      <c r="P291" s="120">
        <v>1</v>
      </c>
      <c r="Q291" s="120">
        <v>31</v>
      </c>
    </row>
    <row r="292" spans="1:17">
      <c r="A292" s="10"/>
      <c r="B292" s="327">
        <f t="shared" ca="1" si="37"/>
        <v>45597</v>
      </c>
      <c r="C292" s="328">
        <f t="shared" ca="1" si="43"/>
        <v>20</v>
      </c>
      <c r="D292" s="328">
        <f t="shared" ca="1" si="44"/>
        <v>4</v>
      </c>
      <c r="E292" s="328">
        <f t="shared" ca="1" si="45"/>
        <v>6</v>
      </c>
      <c r="F292" s="329">
        <f t="shared" ca="1" si="38"/>
        <v>30</v>
      </c>
      <c r="G292" s="10"/>
      <c r="H292" s="120">
        <f t="shared" ca="1" si="39"/>
        <v>20</v>
      </c>
      <c r="I292" s="1">
        <f t="shared" ca="1" si="40"/>
        <v>4</v>
      </c>
      <c r="J292" s="1">
        <f t="shared" ca="1" si="41"/>
        <v>6</v>
      </c>
      <c r="K292" s="120">
        <f t="shared" ca="1" si="42"/>
        <v>8736</v>
      </c>
      <c r="L292" s="72">
        <v>45292</v>
      </c>
      <c r="M292" s="120">
        <v>22</v>
      </c>
      <c r="N292" s="120">
        <v>4</v>
      </c>
      <c r="O292" s="120">
        <v>5</v>
      </c>
      <c r="P292" s="120">
        <v>1</v>
      </c>
      <c r="Q292" s="120">
        <v>31</v>
      </c>
    </row>
    <row r="293" spans="1:17">
      <c r="A293" s="10"/>
      <c r="B293" s="327">
        <f t="shared" ca="1" si="37"/>
        <v>45627</v>
      </c>
      <c r="C293" s="328">
        <f t="shared" ca="1" si="43"/>
        <v>22</v>
      </c>
      <c r="D293" s="328">
        <f t="shared" ca="1" si="44"/>
        <v>4</v>
      </c>
      <c r="E293" s="328">
        <f t="shared" ca="1" si="45"/>
        <v>5</v>
      </c>
      <c r="F293" s="329">
        <f t="shared" ca="1" si="38"/>
        <v>31</v>
      </c>
      <c r="G293" s="10"/>
      <c r="H293" s="120">
        <f t="shared" ca="1" si="39"/>
        <v>22</v>
      </c>
      <c r="I293" s="1">
        <f t="shared" ca="1" si="40"/>
        <v>4</v>
      </c>
      <c r="J293" s="1">
        <f t="shared" ca="1" si="41"/>
        <v>5</v>
      </c>
      <c r="K293" s="120">
        <f t="shared" ca="1" si="42"/>
        <v>8766</v>
      </c>
      <c r="L293" s="72">
        <v>45323</v>
      </c>
      <c r="M293" s="120">
        <v>20</v>
      </c>
      <c r="N293" s="120">
        <v>5</v>
      </c>
      <c r="O293" s="120">
        <v>4</v>
      </c>
      <c r="P293" s="120">
        <v>0</v>
      </c>
      <c r="Q293" s="120">
        <v>29</v>
      </c>
    </row>
    <row r="294" spans="1:17">
      <c r="A294" s="10"/>
      <c r="B294" s="327">
        <f t="shared" ca="1" si="37"/>
        <v>45658</v>
      </c>
      <c r="C294" s="328">
        <f t="shared" ca="1" si="43"/>
        <v>22</v>
      </c>
      <c r="D294" s="328">
        <f t="shared" ca="1" si="44"/>
        <v>4</v>
      </c>
      <c r="E294" s="328">
        <f t="shared" ca="1" si="45"/>
        <v>5</v>
      </c>
      <c r="F294" s="329">
        <f t="shared" ca="1" si="38"/>
        <v>31</v>
      </c>
      <c r="G294" s="10"/>
      <c r="H294" s="120">
        <f t="shared" ca="1" si="39"/>
        <v>22</v>
      </c>
      <c r="I294" s="1">
        <f t="shared" ca="1" si="40"/>
        <v>4</v>
      </c>
      <c r="J294" s="1">
        <f t="shared" ca="1" si="41"/>
        <v>5</v>
      </c>
      <c r="K294" s="120">
        <f t="shared" ca="1" si="42"/>
        <v>8797</v>
      </c>
      <c r="L294" s="72">
        <v>45352</v>
      </c>
      <c r="M294" s="120">
        <v>22</v>
      </c>
      <c r="N294" s="120">
        <v>4</v>
      </c>
      <c r="O294" s="120">
        <v>5</v>
      </c>
      <c r="P294" s="120">
        <v>0</v>
      </c>
      <c r="Q294" s="120">
        <v>31</v>
      </c>
    </row>
    <row r="295" spans="1:17">
      <c r="A295" s="10"/>
      <c r="B295" s="327">
        <f t="shared" ca="1" si="37"/>
        <v>45689</v>
      </c>
      <c r="C295" s="328">
        <f t="shared" ca="1" si="43"/>
        <v>20</v>
      </c>
      <c r="D295" s="328">
        <f t="shared" ca="1" si="44"/>
        <v>4</v>
      </c>
      <c r="E295" s="328">
        <f t="shared" ca="1" si="45"/>
        <v>4</v>
      </c>
      <c r="F295" s="329">
        <f t="shared" ca="1" si="38"/>
        <v>28</v>
      </c>
      <c r="G295" s="10"/>
      <c r="H295" s="120">
        <f t="shared" ca="1" si="39"/>
        <v>20</v>
      </c>
      <c r="I295" s="1">
        <f t="shared" ca="1" si="40"/>
        <v>4</v>
      </c>
      <c r="J295" s="1">
        <f t="shared" ca="1" si="41"/>
        <v>4</v>
      </c>
      <c r="K295" s="120">
        <f t="shared" ca="1" si="42"/>
        <v>8828</v>
      </c>
      <c r="L295" s="72">
        <v>45383</v>
      </c>
      <c r="M295" s="120">
        <v>22</v>
      </c>
      <c r="N295" s="120">
        <v>4</v>
      </c>
      <c r="O295" s="120">
        <v>4</v>
      </c>
      <c r="P295" s="120">
        <v>0</v>
      </c>
      <c r="Q295" s="120">
        <v>30</v>
      </c>
    </row>
    <row r="296" spans="1:17">
      <c r="A296" s="10"/>
      <c r="B296" s="327">
        <f t="shared" ca="1" si="37"/>
        <v>45717</v>
      </c>
      <c r="C296" s="328">
        <f t="shared" ca="1" si="43"/>
        <v>21</v>
      </c>
      <c r="D296" s="328">
        <f t="shared" ca="1" si="44"/>
        <v>5</v>
      </c>
      <c r="E296" s="328">
        <f t="shared" ca="1" si="45"/>
        <v>5</v>
      </c>
      <c r="F296" s="329">
        <f t="shared" ca="1" si="38"/>
        <v>31</v>
      </c>
      <c r="G296" s="10"/>
      <c r="H296" s="120">
        <f t="shared" ca="1" si="39"/>
        <v>21</v>
      </c>
      <c r="I296" s="1">
        <f t="shared" ca="1" si="40"/>
        <v>5</v>
      </c>
      <c r="J296" s="1">
        <f t="shared" ca="1" si="41"/>
        <v>5</v>
      </c>
      <c r="K296" s="120">
        <f t="shared" ca="1" si="42"/>
        <v>8856</v>
      </c>
      <c r="L296" s="72">
        <v>45413</v>
      </c>
      <c r="M296" s="120">
        <v>20</v>
      </c>
      <c r="N296" s="120">
        <v>5</v>
      </c>
      <c r="O296" s="120">
        <v>6</v>
      </c>
      <c r="P296" s="120">
        <v>1</v>
      </c>
      <c r="Q296" s="120">
        <v>31</v>
      </c>
    </row>
    <row r="297" spans="1:17">
      <c r="A297" s="10"/>
      <c r="B297" s="327">
        <f t="shared" ca="1" si="37"/>
        <v>45748</v>
      </c>
      <c r="C297" s="328">
        <f t="shared" ca="1" si="43"/>
        <v>22</v>
      </c>
      <c r="D297" s="328">
        <f t="shared" ca="1" si="44"/>
        <v>4</v>
      </c>
      <c r="E297" s="328">
        <f t="shared" ca="1" si="45"/>
        <v>4</v>
      </c>
      <c r="F297" s="329">
        <f t="shared" ca="1" si="38"/>
        <v>30</v>
      </c>
      <c r="G297" s="10"/>
      <c r="H297" s="120">
        <f t="shared" ca="1" si="39"/>
        <v>22</v>
      </c>
      <c r="I297" s="1">
        <f t="shared" ca="1" si="40"/>
        <v>4</v>
      </c>
      <c r="J297" s="1">
        <f t="shared" ca="1" si="41"/>
        <v>4</v>
      </c>
      <c r="K297" s="120">
        <f t="shared" ca="1" si="42"/>
        <v>8887</v>
      </c>
      <c r="L297" s="72">
        <v>45444</v>
      </c>
      <c r="M297" s="120">
        <v>22</v>
      </c>
      <c r="N297" s="120">
        <v>4</v>
      </c>
      <c r="O297" s="120">
        <v>4</v>
      </c>
      <c r="P297" s="120">
        <v>0</v>
      </c>
      <c r="Q297" s="120">
        <v>30</v>
      </c>
    </row>
    <row r="298" spans="1:17">
      <c r="A298" s="10"/>
      <c r="B298" s="327">
        <f t="shared" ca="1" si="37"/>
        <v>45778</v>
      </c>
      <c r="C298" s="328">
        <f t="shared" ca="1" si="43"/>
        <v>22</v>
      </c>
      <c r="D298" s="328">
        <f t="shared" ca="1" si="44"/>
        <v>4</v>
      </c>
      <c r="E298" s="328">
        <f t="shared" ca="1" si="45"/>
        <v>5</v>
      </c>
      <c r="F298" s="329">
        <f t="shared" ca="1" si="38"/>
        <v>31</v>
      </c>
      <c r="G298" s="10"/>
      <c r="H298" s="120">
        <f t="shared" ca="1" si="39"/>
        <v>22</v>
      </c>
      <c r="I298" s="1">
        <f t="shared" ca="1" si="40"/>
        <v>4</v>
      </c>
      <c r="J298" s="1">
        <f t="shared" ca="1" si="41"/>
        <v>5</v>
      </c>
      <c r="K298" s="120">
        <f t="shared" ca="1" si="42"/>
        <v>8917</v>
      </c>
      <c r="L298" s="72">
        <v>45474</v>
      </c>
      <c r="M298" s="120">
        <v>23</v>
      </c>
      <c r="N298" s="120">
        <v>3</v>
      </c>
      <c r="O298" s="120">
        <v>5</v>
      </c>
      <c r="P298" s="120">
        <v>1</v>
      </c>
      <c r="Q298" s="120">
        <v>31</v>
      </c>
    </row>
    <row r="299" spans="1:17">
      <c r="A299" s="10"/>
      <c r="B299" s="327">
        <f t="shared" ca="1" si="37"/>
        <v>45809</v>
      </c>
      <c r="C299" s="328">
        <f t="shared" ca="1" si="43"/>
        <v>20</v>
      </c>
      <c r="D299" s="328">
        <f t="shared" ca="1" si="44"/>
        <v>5</v>
      </c>
      <c r="E299" s="328">
        <f t="shared" ca="1" si="45"/>
        <v>5</v>
      </c>
      <c r="F299" s="329">
        <f t="shared" ca="1" si="38"/>
        <v>30</v>
      </c>
      <c r="G299" s="10"/>
      <c r="H299" s="120">
        <f t="shared" ca="1" si="39"/>
        <v>20</v>
      </c>
      <c r="I299" s="1">
        <f t="shared" ca="1" si="40"/>
        <v>5</v>
      </c>
      <c r="J299" s="1">
        <f t="shared" ca="1" si="41"/>
        <v>5</v>
      </c>
      <c r="K299" s="120">
        <f t="shared" ca="1" si="42"/>
        <v>8948</v>
      </c>
      <c r="L299" s="72">
        <v>45505</v>
      </c>
      <c r="M299" s="120">
        <v>21</v>
      </c>
      <c r="N299" s="120">
        <v>5</v>
      </c>
      <c r="O299" s="120">
        <v>5</v>
      </c>
      <c r="P299" s="120">
        <v>0</v>
      </c>
      <c r="Q299" s="120">
        <v>31</v>
      </c>
    </row>
    <row r="300" spans="1:17">
      <c r="A300" s="10"/>
      <c r="B300" s="327">
        <f t="shared" ca="1" si="37"/>
        <v>45839</v>
      </c>
      <c r="C300" s="328">
        <f t="shared" ca="1" si="43"/>
        <v>22</v>
      </c>
      <c r="D300" s="328">
        <f t="shared" ca="1" si="44"/>
        <v>4</v>
      </c>
      <c r="E300" s="328">
        <f t="shared" ca="1" si="45"/>
        <v>5</v>
      </c>
      <c r="F300" s="329">
        <f t="shared" ca="1" si="38"/>
        <v>31</v>
      </c>
      <c r="G300" s="10"/>
      <c r="H300" s="120">
        <f t="shared" ca="1" si="39"/>
        <v>22</v>
      </c>
      <c r="I300" s="1">
        <f t="shared" ca="1" si="40"/>
        <v>4</v>
      </c>
      <c r="J300" s="1">
        <f t="shared" ca="1" si="41"/>
        <v>5</v>
      </c>
      <c r="K300" s="120">
        <f t="shared" ca="1" si="42"/>
        <v>8978</v>
      </c>
      <c r="L300" s="72">
        <v>45536</v>
      </c>
      <c r="M300" s="120">
        <v>21</v>
      </c>
      <c r="N300" s="120">
        <v>4</v>
      </c>
      <c r="O300" s="120">
        <v>5</v>
      </c>
      <c r="P300" s="120">
        <v>1</v>
      </c>
      <c r="Q300" s="120">
        <v>30</v>
      </c>
    </row>
    <row r="301" spans="1:17">
      <c r="A301" s="10"/>
      <c r="B301" s="327">
        <f t="shared" ca="1" si="37"/>
        <v>45870</v>
      </c>
      <c r="C301" s="328">
        <f t="shared" ca="1" si="43"/>
        <v>22</v>
      </c>
      <c r="D301" s="328">
        <f t="shared" ca="1" si="44"/>
        <v>5</v>
      </c>
      <c r="E301" s="328">
        <f t="shared" ca="1" si="45"/>
        <v>4</v>
      </c>
      <c r="F301" s="329">
        <f t="shared" ca="1" si="38"/>
        <v>31</v>
      </c>
      <c r="G301" s="10"/>
      <c r="H301" s="120">
        <f t="shared" ca="1" si="39"/>
        <v>22</v>
      </c>
      <c r="I301" s="1">
        <f t="shared" ca="1" si="40"/>
        <v>5</v>
      </c>
      <c r="J301" s="1">
        <f t="shared" ca="1" si="41"/>
        <v>4</v>
      </c>
      <c r="K301" s="120">
        <f t="shared" ca="1" si="42"/>
        <v>9009</v>
      </c>
      <c r="L301" s="72">
        <v>45566</v>
      </c>
      <c r="M301" s="120">
        <v>22</v>
      </c>
      <c r="N301" s="120">
        <v>5</v>
      </c>
      <c r="O301" s="120">
        <v>4</v>
      </c>
      <c r="P301" s="120">
        <v>0</v>
      </c>
      <c r="Q301" s="120">
        <v>31</v>
      </c>
    </row>
    <row r="302" spans="1:17">
      <c r="A302" s="10"/>
      <c r="B302" s="327">
        <f t="shared" ca="1" si="37"/>
        <v>45901</v>
      </c>
      <c r="C302" s="328">
        <f t="shared" ca="1" si="43"/>
        <v>20</v>
      </c>
      <c r="D302" s="328">
        <f t="shared" ca="1" si="44"/>
        <v>4</v>
      </c>
      <c r="E302" s="328">
        <f t="shared" ca="1" si="45"/>
        <v>6</v>
      </c>
      <c r="F302" s="329">
        <f t="shared" ca="1" si="38"/>
        <v>30</v>
      </c>
      <c r="G302" s="10"/>
      <c r="H302" s="120">
        <f t="shared" ca="1" si="39"/>
        <v>20</v>
      </c>
      <c r="I302" s="1">
        <f t="shared" ca="1" si="40"/>
        <v>4</v>
      </c>
      <c r="J302" s="1">
        <f t="shared" ca="1" si="41"/>
        <v>6</v>
      </c>
      <c r="K302" s="120">
        <f t="shared" ca="1" si="42"/>
        <v>9040</v>
      </c>
      <c r="L302" s="72">
        <v>45597</v>
      </c>
      <c r="M302" s="120">
        <v>20</v>
      </c>
      <c r="N302" s="120">
        <v>4</v>
      </c>
      <c r="O302" s="120">
        <v>6</v>
      </c>
      <c r="P302" s="120">
        <v>1</v>
      </c>
      <c r="Q302" s="120">
        <v>30</v>
      </c>
    </row>
    <row r="303" spans="1:17">
      <c r="A303" s="10"/>
      <c r="B303" s="327">
        <f t="shared" ca="1" si="37"/>
        <v>45931</v>
      </c>
      <c r="C303" s="328">
        <f t="shared" ca="1" si="43"/>
        <v>23</v>
      </c>
      <c r="D303" s="328">
        <f t="shared" ca="1" si="44"/>
        <v>4</v>
      </c>
      <c r="E303" s="328">
        <f t="shared" ca="1" si="45"/>
        <v>4</v>
      </c>
      <c r="F303" s="329">
        <f t="shared" ca="1" si="38"/>
        <v>31</v>
      </c>
      <c r="G303" s="10"/>
      <c r="H303" s="120">
        <f t="shared" ca="1" si="39"/>
        <v>23</v>
      </c>
      <c r="I303" s="1">
        <f t="shared" ca="1" si="40"/>
        <v>4</v>
      </c>
      <c r="J303" s="1">
        <f t="shared" ca="1" si="41"/>
        <v>4</v>
      </c>
      <c r="K303" s="120">
        <f t="shared" ca="1" si="42"/>
        <v>9070</v>
      </c>
      <c r="L303" s="72">
        <v>45627</v>
      </c>
      <c r="M303" s="120">
        <v>22</v>
      </c>
      <c r="N303" s="120">
        <v>4</v>
      </c>
      <c r="O303" s="120">
        <v>5</v>
      </c>
      <c r="P303" s="120">
        <v>1</v>
      </c>
      <c r="Q303" s="120">
        <v>31</v>
      </c>
    </row>
    <row r="304" spans="1:17">
      <c r="A304" s="10"/>
      <c r="B304" s="327">
        <f t="shared" ca="1" si="37"/>
        <v>45962</v>
      </c>
      <c r="C304" s="328">
        <f t="shared" ca="1" si="43"/>
        <v>20</v>
      </c>
      <c r="D304" s="328">
        <f t="shared" ca="1" si="44"/>
        <v>5</v>
      </c>
      <c r="E304" s="328">
        <f t="shared" ca="1" si="45"/>
        <v>5</v>
      </c>
      <c r="F304" s="329">
        <f t="shared" ca="1" si="38"/>
        <v>30</v>
      </c>
      <c r="G304" s="10"/>
      <c r="H304" s="120">
        <f t="shared" ca="1" si="39"/>
        <v>20</v>
      </c>
      <c r="I304" s="1">
        <f t="shared" ca="1" si="40"/>
        <v>5</v>
      </c>
      <c r="J304" s="1">
        <f t="shared" ca="1" si="41"/>
        <v>5</v>
      </c>
      <c r="K304" s="120">
        <f t="shared" ca="1" si="42"/>
        <v>9101</v>
      </c>
      <c r="L304" s="72">
        <v>45658</v>
      </c>
      <c r="M304" s="120">
        <v>22</v>
      </c>
      <c r="N304" s="120">
        <v>4</v>
      </c>
      <c r="O304" s="120">
        <v>5</v>
      </c>
      <c r="P304" s="120">
        <v>1</v>
      </c>
      <c r="Q304" s="120">
        <v>31</v>
      </c>
    </row>
    <row r="305" spans="1:17">
      <c r="A305" s="10"/>
      <c r="B305" s="327">
        <f t="shared" ca="1" si="37"/>
        <v>45992</v>
      </c>
      <c r="C305" s="328">
        <f t="shared" ca="1" si="43"/>
        <v>21</v>
      </c>
      <c r="D305" s="328">
        <f t="shared" ca="1" si="44"/>
        <v>4</v>
      </c>
      <c r="E305" s="328">
        <f t="shared" ca="1" si="45"/>
        <v>6</v>
      </c>
      <c r="F305" s="329">
        <f t="shared" ca="1" si="38"/>
        <v>31</v>
      </c>
      <c r="G305" s="10"/>
      <c r="H305" s="120">
        <f t="shared" ca="1" si="39"/>
        <v>21</v>
      </c>
      <c r="I305" s="1">
        <f t="shared" ca="1" si="40"/>
        <v>4</v>
      </c>
      <c r="J305" s="1">
        <f t="shared" ca="1" si="41"/>
        <v>6</v>
      </c>
      <c r="K305" s="120">
        <f t="shared" ca="1" si="42"/>
        <v>9131</v>
      </c>
      <c r="L305" s="72">
        <v>45689</v>
      </c>
      <c r="M305" s="120">
        <v>20</v>
      </c>
      <c r="N305" s="120">
        <v>4</v>
      </c>
      <c r="O305" s="120">
        <v>4</v>
      </c>
      <c r="P305" s="120">
        <v>0</v>
      </c>
      <c r="Q305" s="120">
        <v>28</v>
      </c>
    </row>
    <row r="306" spans="1:17">
      <c r="A306" s="10"/>
      <c r="B306" s="327">
        <f t="shared" ca="1" si="37"/>
        <v>46023</v>
      </c>
      <c r="C306" s="328">
        <f t="shared" ca="1" si="43"/>
        <v>22</v>
      </c>
      <c r="D306" s="328">
        <f t="shared" ca="1" si="44"/>
        <v>4</v>
      </c>
      <c r="E306" s="328">
        <f t="shared" ca="1" si="45"/>
        <v>5</v>
      </c>
      <c r="F306" s="329">
        <f t="shared" ca="1" si="38"/>
        <v>31</v>
      </c>
      <c r="G306" s="10"/>
      <c r="H306" s="120">
        <f t="shared" ca="1" si="39"/>
        <v>22</v>
      </c>
      <c r="I306" s="1">
        <f t="shared" ca="1" si="40"/>
        <v>4</v>
      </c>
      <c r="J306" s="1">
        <f t="shared" ca="1" si="41"/>
        <v>5</v>
      </c>
      <c r="K306" s="120">
        <f t="shared" ca="1" si="42"/>
        <v>9162</v>
      </c>
      <c r="L306" s="72">
        <v>45717</v>
      </c>
      <c r="M306" s="120">
        <v>21</v>
      </c>
      <c r="N306" s="120">
        <v>5</v>
      </c>
      <c r="O306" s="120">
        <v>5</v>
      </c>
      <c r="P306" s="120">
        <v>0</v>
      </c>
      <c r="Q306" s="120">
        <v>31</v>
      </c>
    </row>
    <row r="307" spans="1:17">
      <c r="A307" s="10"/>
      <c r="B307" s="327">
        <f t="shared" ca="1" si="37"/>
        <v>46054</v>
      </c>
      <c r="C307" s="328">
        <f t="shared" ca="1" si="43"/>
        <v>20</v>
      </c>
      <c r="D307" s="328">
        <f t="shared" ca="1" si="44"/>
        <v>4</v>
      </c>
      <c r="E307" s="328">
        <f t="shared" ca="1" si="45"/>
        <v>4</v>
      </c>
      <c r="F307" s="329">
        <f t="shared" ca="1" si="38"/>
        <v>28</v>
      </c>
      <c r="G307" s="10"/>
      <c r="H307" s="120">
        <f t="shared" ca="1" si="39"/>
        <v>20</v>
      </c>
      <c r="I307" s="1">
        <f t="shared" ca="1" si="40"/>
        <v>4</v>
      </c>
      <c r="J307" s="1">
        <f t="shared" ca="1" si="41"/>
        <v>4</v>
      </c>
      <c r="K307" s="120">
        <f t="shared" ca="1" si="42"/>
        <v>9193</v>
      </c>
      <c r="L307" s="72">
        <v>45748</v>
      </c>
      <c r="M307" s="120">
        <v>22</v>
      </c>
      <c r="N307" s="120">
        <v>4</v>
      </c>
      <c r="O307" s="120">
        <v>4</v>
      </c>
      <c r="P307" s="120">
        <v>0</v>
      </c>
      <c r="Q307" s="120">
        <v>30</v>
      </c>
    </row>
    <row r="308" spans="1:17">
      <c r="A308" s="10"/>
      <c r="B308" s="327">
        <f t="shared" ca="1" si="37"/>
        <v>46082</v>
      </c>
      <c r="C308" s="328">
        <f t="shared" ca="1" si="43"/>
        <v>21</v>
      </c>
      <c r="D308" s="328">
        <f t="shared" ca="1" si="44"/>
        <v>5</v>
      </c>
      <c r="E308" s="328">
        <f t="shared" ca="1" si="45"/>
        <v>5</v>
      </c>
      <c r="F308" s="329">
        <f t="shared" ca="1" si="38"/>
        <v>31</v>
      </c>
      <c r="G308" s="10"/>
      <c r="H308" s="120">
        <f t="shared" ca="1" si="39"/>
        <v>21</v>
      </c>
      <c r="I308" s="1">
        <f t="shared" ca="1" si="40"/>
        <v>5</v>
      </c>
      <c r="J308" s="1">
        <f t="shared" ca="1" si="41"/>
        <v>5</v>
      </c>
      <c r="K308" s="120">
        <f t="shared" ca="1" si="42"/>
        <v>9221</v>
      </c>
      <c r="L308" s="72">
        <v>45778</v>
      </c>
      <c r="M308" s="120">
        <v>22</v>
      </c>
      <c r="N308" s="120">
        <v>4</v>
      </c>
      <c r="O308" s="120">
        <v>5</v>
      </c>
      <c r="P308" s="120">
        <v>1</v>
      </c>
      <c r="Q308" s="120">
        <v>31</v>
      </c>
    </row>
    <row r="309" spans="1:17">
      <c r="A309" s="10"/>
      <c r="B309" s="327">
        <f t="shared" ca="1" si="37"/>
        <v>46113</v>
      </c>
      <c r="C309" s="328">
        <f t="shared" ca="1" si="43"/>
        <v>22</v>
      </c>
      <c r="D309" s="328">
        <f t="shared" ca="1" si="44"/>
        <v>4</v>
      </c>
      <c r="E309" s="328">
        <f t="shared" ca="1" si="45"/>
        <v>4</v>
      </c>
      <c r="F309" s="329">
        <f t="shared" ca="1" si="38"/>
        <v>30</v>
      </c>
      <c r="G309" s="10"/>
      <c r="H309" s="120">
        <f t="shared" ca="1" si="39"/>
        <v>22</v>
      </c>
      <c r="I309" s="1">
        <f t="shared" ca="1" si="40"/>
        <v>4</v>
      </c>
      <c r="J309" s="1">
        <f t="shared" ca="1" si="41"/>
        <v>4</v>
      </c>
      <c r="K309" s="120">
        <f t="shared" ca="1" si="42"/>
        <v>9252</v>
      </c>
      <c r="L309" s="72">
        <v>45809</v>
      </c>
      <c r="M309" s="120">
        <v>20</v>
      </c>
      <c r="N309" s="120">
        <v>5</v>
      </c>
      <c r="O309" s="120">
        <v>5</v>
      </c>
      <c r="P309" s="120">
        <v>0</v>
      </c>
      <c r="Q309" s="120">
        <v>30</v>
      </c>
    </row>
    <row r="310" spans="1:17">
      <c r="A310" s="10"/>
      <c r="B310" s="327">
        <f t="shared" ca="1" si="37"/>
        <v>46143</v>
      </c>
      <c r="C310" s="328">
        <f t="shared" ca="1" si="43"/>
        <v>22</v>
      </c>
      <c r="D310" s="328">
        <f t="shared" ca="1" si="44"/>
        <v>4</v>
      </c>
      <c r="E310" s="328">
        <f t="shared" ca="1" si="45"/>
        <v>5</v>
      </c>
      <c r="F310" s="329">
        <f t="shared" ca="1" si="38"/>
        <v>31</v>
      </c>
      <c r="G310" s="10"/>
      <c r="H310" s="120">
        <f t="shared" ca="1" si="39"/>
        <v>22</v>
      </c>
      <c r="I310" s="1">
        <f t="shared" ca="1" si="40"/>
        <v>4</v>
      </c>
      <c r="J310" s="1">
        <f t="shared" ca="1" si="41"/>
        <v>5</v>
      </c>
      <c r="K310" s="120">
        <f t="shared" ca="1" si="42"/>
        <v>9282</v>
      </c>
      <c r="L310" s="72">
        <v>45839</v>
      </c>
      <c r="M310" s="120">
        <v>22</v>
      </c>
      <c r="N310" s="120">
        <v>4</v>
      </c>
      <c r="O310" s="120">
        <v>5</v>
      </c>
      <c r="P310" s="120">
        <v>1</v>
      </c>
      <c r="Q310" s="120">
        <v>31</v>
      </c>
    </row>
    <row r="311" spans="1:17">
      <c r="A311" s="10"/>
      <c r="B311" s="327">
        <f t="shared" ca="1" si="37"/>
        <v>46174</v>
      </c>
      <c r="C311" s="328">
        <f t="shared" ca="1" si="43"/>
        <v>20</v>
      </c>
      <c r="D311" s="328">
        <f t="shared" ca="1" si="44"/>
        <v>5</v>
      </c>
      <c r="E311" s="328">
        <f t="shared" ca="1" si="45"/>
        <v>5</v>
      </c>
      <c r="F311" s="329">
        <f t="shared" ca="1" si="38"/>
        <v>30</v>
      </c>
      <c r="G311" s="10"/>
      <c r="H311" s="120">
        <f t="shared" ca="1" si="39"/>
        <v>20</v>
      </c>
      <c r="I311" s="1">
        <f t="shared" ca="1" si="40"/>
        <v>5</v>
      </c>
      <c r="J311" s="1">
        <f t="shared" ca="1" si="41"/>
        <v>5</v>
      </c>
      <c r="K311" s="120">
        <f t="shared" ca="1" si="42"/>
        <v>9313</v>
      </c>
      <c r="L311" s="72">
        <v>45870</v>
      </c>
      <c r="M311" s="120">
        <v>22</v>
      </c>
      <c r="N311" s="120">
        <v>5</v>
      </c>
      <c r="O311" s="120">
        <v>4</v>
      </c>
      <c r="P311" s="120">
        <v>0</v>
      </c>
      <c r="Q311" s="120">
        <v>31</v>
      </c>
    </row>
    <row r="312" spans="1:17">
      <c r="A312" s="10"/>
      <c r="B312" s="327">
        <f t="shared" ca="1" si="37"/>
        <v>46204</v>
      </c>
      <c r="C312" s="328">
        <f t="shared" ca="1" si="43"/>
        <v>22</v>
      </c>
      <c r="D312" s="328">
        <f t="shared" ca="1" si="44"/>
        <v>4</v>
      </c>
      <c r="E312" s="328">
        <f t="shared" ca="1" si="45"/>
        <v>5</v>
      </c>
      <c r="F312" s="329">
        <f t="shared" ca="1" si="38"/>
        <v>31</v>
      </c>
      <c r="G312" s="10"/>
      <c r="H312" s="120">
        <f t="shared" ca="1" si="39"/>
        <v>22</v>
      </c>
      <c r="I312" s="1">
        <f t="shared" ca="1" si="40"/>
        <v>4</v>
      </c>
      <c r="J312" s="1">
        <f t="shared" ca="1" si="41"/>
        <v>5</v>
      </c>
      <c r="K312" s="120">
        <f t="shared" ca="1" si="42"/>
        <v>9343</v>
      </c>
      <c r="L312" s="72">
        <v>45901</v>
      </c>
      <c r="M312" s="120">
        <v>20</v>
      </c>
      <c r="N312" s="120">
        <v>4</v>
      </c>
      <c r="O312" s="120">
        <v>6</v>
      </c>
      <c r="P312" s="120">
        <v>1</v>
      </c>
      <c r="Q312" s="120">
        <v>30</v>
      </c>
    </row>
    <row r="313" spans="1:17">
      <c r="A313" s="10"/>
      <c r="B313" s="327">
        <f t="shared" ca="1" si="37"/>
        <v>46235</v>
      </c>
      <c r="C313" s="328">
        <f t="shared" ca="1" si="43"/>
        <v>22</v>
      </c>
      <c r="D313" s="328">
        <f t="shared" ca="1" si="44"/>
        <v>5</v>
      </c>
      <c r="E313" s="328">
        <f t="shared" ca="1" si="45"/>
        <v>4</v>
      </c>
      <c r="F313" s="329">
        <f t="shared" ca="1" si="38"/>
        <v>31</v>
      </c>
      <c r="G313" s="10"/>
      <c r="H313" s="120">
        <f t="shared" ca="1" si="39"/>
        <v>22</v>
      </c>
      <c r="I313" s="1">
        <f t="shared" ca="1" si="40"/>
        <v>5</v>
      </c>
      <c r="J313" s="1">
        <f t="shared" ca="1" si="41"/>
        <v>4</v>
      </c>
      <c r="K313" s="120">
        <f t="shared" ca="1" si="42"/>
        <v>9374</v>
      </c>
      <c r="L313" s="72">
        <v>45931</v>
      </c>
      <c r="M313" s="120">
        <v>23</v>
      </c>
      <c r="N313" s="120">
        <v>4</v>
      </c>
      <c r="O313" s="120">
        <v>4</v>
      </c>
      <c r="P313" s="120">
        <v>0</v>
      </c>
      <c r="Q313" s="120">
        <v>31</v>
      </c>
    </row>
    <row r="314" spans="1:17">
      <c r="A314" s="10"/>
      <c r="B314" s="327">
        <f t="shared" ca="1" si="37"/>
        <v>46266</v>
      </c>
      <c r="C314" s="328">
        <f t="shared" ca="1" si="43"/>
        <v>20</v>
      </c>
      <c r="D314" s="328">
        <f t="shared" ca="1" si="44"/>
        <v>4</v>
      </c>
      <c r="E314" s="328">
        <f t="shared" ca="1" si="45"/>
        <v>6</v>
      </c>
      <c r="F314" s="329">
        <f t="shared" ca="1" si="38"/>
        <v>30</v>
      </c>
      <c r="G314" s="10"/>
      <c r="H314" s="120">
        <f t="shared" ca="1" si="39"/>
        <v>20</v>
      </c>
      <c r="I314" s="1">
        <f t="shared" ca="1" si="40"/>
        <v>4</v>
      </c>
      <c r="J314" s="1">
        <f t="shared" ca="1" si="41"/>
        <v>6</v>
      </c>
      <c r="K314" s="120">
        <f t="shared" ca="1" si="42"/>
        <v>9405</v>
      </c>
      <c r="L314" s="72">
        <v>45962</v>
      </c>
      <c r="M314" s="120">
        <v>20</v>
      </c>
      <c r="N314" s="120">
        <v>5</v>
      </c>
      <c r="O314" s="120">
        <v>5</v>
      </c>
      <c r="P314" s="120">
        <v>1</v>
      </c>
      <c r="Q314" s="120">
        <v>30</v>
      </c>
    </row>
    <row r="315" spans="1:17">
      <c r="A315" s="10"/>
      <c r="B315" s="327">
        <f t="shared" ca="1" si="37"/>
        <v>46296</v>
      </c>
      <c r="C315" s="328">
        <f t="shared" ca="1" si="43"/>
        <v>23</v>
      </c>
      <c r="D315" s="328">
        <f t="shared" ca="1" si="44"/>
        <v>4</v>
      </c>
      <c r="E315" s="328">
        <f t="shared" ca="1" si="45"/>
        <v>4</v>
      </c>
      <c r="F315" s="329">
        <f t="shared" ca="1" si="38"/>
        <v>31</v>
      </c>
      <c r="G315" s="10"/>
      <c r="H315" s="120">
        <f t="shared" ca="1" si="39"/>
        <v>23</v>
      </c>
      <c r="I315" s="1">
        <f t="shared" ca="1" si="40"/>
        <v>4</v>
      </c>
      <c r="J315" s="1">
        <f t="shared" ca="1" si="41"/>
        <v>4</v>
      </c>
      <c r="K315" s="120">
        <f t="shared" ca="1" si="42"/>
        <v>9435</v>
      </c>
      <c r="L315" s="72">
        <v>45992</v>
      </c>
      <c r="M315" s="120">
        <v>21</v>
      </c>
      <c r="N315" s="120">
        <v>4</v>
      </c>
      <c r="O315" s="120">
        <v>6</v>
      </c>
      <c r="P315" s="120">
        <v>1</v>
      </c>
      <c r="Q315" s="120">
        <v>31</v>
      </c>
    </row>
    <row r="316" spans="1:17">
      <c r="A316" s="10"/>
      <c r="B316" s="327">
        <f t="shared" ca="1" si="37"/>
        <v>46327</v>
      </c>
      <c r="C316" s="328">
        <f t="shared" ca="1" si="43"/>
        <v>20</v>
      </c>
      <c r="D316" s="328">
        <f t="shared" ca="1" si="44"/>
        <v>5</v>
      </c>
      <c r="E316" s="328">
        <f t="shared" ca="1" si="45"/>
        <v>5</v>
      </c>
      <c r="F316" s="329">
        <f t="shared" ca="1" si="38"/>
        <v>30</v>
      </c>
      <c r="G316" s="10"/>
      <c r="H316" s="120">
        <f t="shared" ca="1" si="39"/>
        <v>20</v>
      </c>
      <c r="I316" s="1">
        <f t="shared" ca="1" si="40"/>
        <v>5</v>
      </c>
      <c r="J316" s="1">
        <f t="shared" ca="1" si="41"/>
        <v>5</v>
      </c>
      <c r="K316" s="120">
        <f t="shared" ca="1" si="42"/>
        <v>9466</v>
      </c>
      <c r="L316" s="72">
        <v>46023</v>
      </c>
      <c r="M316" s="120">
        <v>22</v>
      </c>
      <c r="N316" s="120">
        <v>4</v>
      </c>
      <c r="O316" s="120">
        <v>5</v>
      </c>
      <c r="P316" s="120">
        <v>1</v>
      </c>
      <c r="Q316" s="120">
        <v>31</v>
      </c>
    </row>
    <row r="317" spans="1:17">
      <c r="A317" s="10"/>
      <c r="B317" s="327">
        <f t="shared" ca="1" si="37"/>
        <v>46357</v>
      </c>
      <c r="C317" s="328">
        <f t="shared" ca="1" si="43"/>
        <v>21</v>
      </c>
      <c r="D317" s="328">
        <f t="shared" ca="1" si="44"/>
        <v>4</v>
      </c>
      <c r="E317" s="328">
        <f t="shared" ca="1" si="45"/>
        <v>6</v>
      </c>
      <c r="F317" s="329">
        <f t="shared" ca="1" si="38"/>
        <v>31</v>
      </c>
      <c r="G317" s="10"/>
      <c r="H317" s="120">
        <f t="shared" ca="1" si="39"/>
        <v>21</v>
      </c>
      <c r="I317" s="1">
        <f t="shared" ca="1" si="40"/>
        <v>4</v>
      </c>
      <c r="J317" s="1">
        <f t="shared" ca="1" si="41"/>
        <v>6</v>
      </c>
      <c r="K317" s="120">
        <f t="shared" ca="1" si="42"/>
        <v>9496</v>
      </c>
      <c r="L317" s="72">
        <v>46054</v>
      </c>
      <c r="M317" s="120">
        <v>20</v>
      </c>
      <c r="N317" s="120">
        <v>4</v>
      </c>
      <c r="O317" s="120">
        <v>4</v>
      </c>
      <c r="P317" s="120">
        <v>0</v>
      </c>
      <c r="Q317" s="120">
        <v>28</v>
      </c>
    </row>
    <row r="318" spans="1:17">
      <c r="A318" s="10"/>
      <c r="B318" s="327">
        <f t="shared" ca="1" si="37"/>
        <v>46388</v>
      </c>
      <c r="C318" s="328">
        <f t="shared" ca="1" si="43"/>
        <v>22</v>
      </c>
      <c r="D318" s="328">
        <f t="shared" ca="1" si="44"/>
        <v>4</v>
      </c>
      <c r="E318" s="328">
        <f t="shared" ca="1" si="45"/>
        <v>5</v>
      </c>
      <c r="F318" s="329">
        <f t="shared" ca="1" si="38"/>
        <v>31</v>
      </c>
      <c r="G318" s="10"/>
      <c r="H318" s="120">
        <f t="shared" ca="1" si="39"/>
        <v>22</v>
      </c>
      <c r="I318" s="1">
        <f t="shared" ca="1" si="40"/>
        <v>4</v>
      </c>
      <c r="J318" s="1">
        <f t="shared" ca="1" si="41"/>
        <v>5</v>
      </c>
      <c r="K318" s="120">
        <f t="shared" ca="1" si="42"/>
        <v>9527</v>
      </c>
      <c r="L318" s="72">
        <v>46082</v>
      </c>
      <c r="M318" s="120">
        <v>21</v>
      </c>
      <c r="N318" s="120">
        <v>5</v>
      </c>
      <c r="O318" s="120">
        <v>5</v>
      </c>
      <c r="P318" s="120">
        <v>0</v>
      </c>
      <c r="Q318" s="120">
        <v>31</v>
      </c>
    </row>
    <row r="319" spans="1:17">
      <c r="A319" s="10"/>
      <c r="B319" s="327">
        <f t="shared" ca="1" si="37"/>
        <v>46419</v>
      </c>
      <c r="C319" s="328">
        <f t="shared" ca="1" si="43"/>
        <v>20</v>
      </c>
      <c r="D319" s="328">
        <f t="shared" ca="1" si="44"/>
        <v>4</v>
      </c>
      <c r="E319" s="328">
        <f t="shared" ca="1" si="45"/>
        <v>4</v>
      </c>
      <c r="F319" s="329">
        <f t="shared" ca="1" si="38"/>
        <v>28</v>
      </c>
      <c r="G319" s="10"/>
      <c r="H319" s="120">
        <f t="shared" ca="1" si="39"/>
        <v>20</v>
      </c>
      <c r="I319" s="1">
        <f t="shared" ca="1" si="40"/>
        <v>4</v>
      </c>
      <c r="J319" s="1">
        <f t="shared" ca="1" si="41"/>
        <v>4</v>
      </c>
      <c r="K319" s="120">
        <f t="shared" ca="1" si="42"/>
        <v>9558</v>
      </c>
      <c r="L319" s="72">
        <v>46113</v>
      </c>
      <c r="M319" s="120">
        <v>22</v>
      </c>
      <c r="N319" s="120">
        <v>4</v>
      </c>
      <c r="O319" s="120">
        <v>4</v>
      </c>
      <c r="P319" s="120">
        <v>0</v>
      </c>
      <c r="Q319" s="120">
        <v>30</v>
      </c>
    </row>
    <row r="320" spans="1:17">
      <c r="A320" s="10"/>
      <c r="B320" s="327">
        <f t="shared" ca="1" si="37"/>
        <v>46447</v>
      </c>
      <c r="C320" s="328">
        <f t="shared" ca="1" si="43"/>
        <v>21</v>
      </c>
      <c r="D320" s="328">
        <f t="shared" ca="1" si="44"/>
        <v>5</v>
      </c>
      <c r="E320" s="328">
        <f t="shared" ca="1" si="45"/>
        <v>5</v>
      </c>
      <c r="F320" s="329">
        <f t="shared" ca="1" si="38"/>
        <v>31</v>
      </c>
      <c r="G320" s="10"/>
      <c r="H320" s="120">
        <f t="shared" ca="1" si="39"/>
        <v>21</v>
      </c>
      <c r="I320" s="1">
        <f t="shared" ca="1" si="40"/>
        <v>5</v>
      </c>
      <c r="J320" s="1">
        <f t="shared" ca="1" si="41"/>
        <v>5</v>
      </c>
      <c r="K320" s="120">
        <f t="shared" ca="1" si="42"/>
        <v>9586</v>
      </c>
      <c r="L320" s="72">
        <v>46143</v>
      </c>
      <c r="M320" s="120">
        <v>22</v>
      </c>
      <c r="N320" s="120">
        <v>4</v>
      </c>
      <c r="O320" s="120">
        <v>5</v>
      </c>
      <c r="P320" s="120">
        <v>1</v>
      </c>
      <c r="Q320" s="120">
        <v>31</v>
      </c>
    </row>
    <row r="321" spans="1:17">
      <c r="A321" s="10"/>
      <c r="B321" s="327">
        <f t="shared" ca="1" si="37"/>
        <v>46478</v>
      </c>
      <c r="C321" s="328">
        <f t="shared" ca="1" si="43"/>
        <v>22</v>
      </c>
      <c r="D321" s="328">
        <f t="shared" ca="1" si="44"/>
        <v>4</v>
      </c>
      <c r="E321" s="328">
        <f t="shared" ca="1" si="45"/>
        <v>4</v>
      </c>
      <c r="F321" s="329">
        <f t="shared" ca="1" si="38"/>
        <v>30</v>
      </c>
      <c r="G321" s="10"/>
      <c r="H321" s="120">
        <f t="shared" ca="1" si="39"/>
        <v>22</v>
      </c>
      <c r="I321" s="1">
        <f t="shared" ca="1" si="40"/>
        <v>4</v>
      </c>
      <c r="J321" s="1">
        <f t="shared" ca="1" si="41"/>
        <v>4</v>
      </c>
      <c r="K321" s="120">
        <f t="shared" ca="1" si="42"/>
        <v>9617</v>
      </c>
      <c r="L321" s="72">
        <v>46174</v>
      </c>
      <c r="M321" s="120">
        <v>20</v>
      </c>
      <c r="N321" s="120">
        <v>5</v>
      </c>
      <c r="O321" s="120">
        <v>5</v>
      </c>
      <c r="P321" s="120">
        <v>0</v>
      </c>
      <c r="Q321" s="120">
        <v>30</v>
      </c>
    </row>
    <row r="322" spans="1:17">
      <c r="A322" s="10"/>
      <c r="B322" s="327">
        <f t="shared" ca="1" si="37"/>
        <v>46508</v>
      </c>
      <c r="C322" s="328">
        <f t="shared" ca="1" si="43"/>
        <v>22</v>
      </c>
      <c r="D322" s="328">
        <f t="shared" ca="1" si="44"/>
        <v>4</v>
      </c>
      <c r="E322" s="328">
        <f t="shared" ca="1" si="45"/>
        <v>5</v>
      </c>
      <c r="F322" s="329">
        <f t="shared" ca="1" si="38"/>
        <v>31</v>
      </c>
      <c r="G322" s="10"/>
      <c r="H322" s="120">
        <f t="shared" ca="1" si="39"/>
        <v>22</v>
      </c>
      <c r="I322" s="1">
        <f t="shared" ca="1" si="40"/>
        <v>4</v>
      </c>
      <c r="J322" s="1">
        <f t="shared" ca="1" si="41"/>
        <v>5</v>
      </c>
      <c r="K322" s="120">
        <f t="shared" ca="1" si="42"/>
        <v>9647</v>
      </c>
      <c r="L322" s="72">
        <v>46204</v>
      </c>
      <c r="M322" s="120">
        <v>22</v>
      </c>
      <c r="N322" s="120">
        <v>4</v>
      </c>
      <c r="O322" s="120">
        <v>5</v>
      </c>
      <c r="P322" s="120">
        <v>1</v>
      </c>
      <c r="Q322" s="120">
        <v>31</v>
      </c>
    </row>
    <row r="323" spans="1:17">
      <c r="A323" s="10"/>
      <c r="B323" s="327">
        <f t="shared" ca="1" si="37"/>
        <v>46539</v>
      </c>
      <c r="C323" s="328">
        <f t="shared" ca="1" si="43"/>
        <v>20</v>
      </c>
      <c r="D323" s="328">
        <f t="shared" ca="1" si="44"/>
        <v>5</v>
      </c>
      <c r="E323" s="328">
        <f t="shared" ca="1" si="45"/>
        <v>5</v>
      </c>
      <c r="F323" s="329">
        <f t="shared" ca="1" si="38"/>
        <v>30</v>
      </c>
      <c r="G323" s="10"/>
      <c r="H323" s="120">
        <f t="shared" ca="1" si="39"/>
        <v>20</v>
      </c>
      <c r="I323" s="1">
        <f t="shared" ca="1" si="40"/>
        <v>5</v>
      </c>
      <c r="J323" s="1">
        <f t="shared" ca="1" si="41"/>
        <v>5</v>
      </c>
      <c r="K323" s="120">
        <f t="shared" ca="1" si="42"/>
        <v>9678</v>
      </c>
      <c r="L323" s="72">
        <v>46235</v>
      </c>
      <c r="M323" s="120">
        <v>22</v>
      </c>
      <c r="N323" s="120">
        <v>5</v>
      </c>
      <c r="O323" s="120">
        <v>4</v>
      </c>
      <c r="P323" s="120">
        <v>0</v>
      </c>
      <c r="Q323" s="120">
        <v>31</v>
      </c>
    </row>
    <row r="324" spans="1:17">
      <c r="A324" s="10"/>
      <c r="B324" s="327">
        <f t="shared" ca="1" si="37"/>
        <v>46569</v>
      </c>
      <c r="C324" s="328">
        <f t="shared" ca="1" si="43"/>
        <v>22</v>
      </c>
      <c r="D324" s="328">
        <f t="shared" ca="1" si="44"/>
        <v>4</v>
      </c>
      <c r="E324" s="328">
        <f t="shared" ca="1" si="45"/>
        <v>5</v>
      </c>
      <c r="F324" s="329">
        <f t="shared" ca="1" si="38"/>
        <v>31</v>
      </c>
      <c r="G324" s="10"/>
      <c r="H324" s="120">
        <f t="shared" ca="1" si="39"/>
        <v>22</v>
      </c>
      <c r="I324" s="1">
        <f t="shared" ca="1" si="40"/>
        <v>4</v>
      </c>
      <c r="J324" s="1">
        <f t="shared" ca="1" si="41"/>
        <v>5</v>
      </c>
      <c r="K324" s="120">
        <f t="shared" ca="1" si="42"/>
        <v>9708</v>
      </c>
      <c r="L324" s="72">
        <v>46266</v>
      </c>
      <c r="M324" s="120">
        <v>20</v>
      </c>
      <c r="N324" s="120">
        <v>4</v>
      </c>
      <c r="O324" s="120">
        <v>6</v>
      </c>
      <c r="P324" s="120">
        <v>1</v>
      </c>
      <c r="Q324" s="120">
        <v>30</v>
      </c>
    </row>
    <row r="325" spans="1:17">
      <c r="A325" s="10"/>
      <c r="B325" s="327">
        <f t="shared" ca="1" si="37"/>
        <v>46600</v>
      </c>
      <c r="C325" s="328">
        <f t="shared" ca="1" si="43"/>
        <v>22</v>
      </c>
      <c r="D325" s="328">
        <f t="shared" ca="1" si="44"/>
        <v>5</v>
      </c>
      <c r="E325" s="328">
        <f t="shared" ca="1" si="45"/>
        <v>4</v>
      </c>
      <c r="F325" s="329">
        <f t="shared" ca="1" si="38"/>
        <v>31</v>
      </c>
      <c r="G325" s="10"/>
      <c r="H325" s="120">
        <f t="shared" ca="1" si="39"/>
        <v>22</v>
      </c>
      <c r="I325" s="1">
        <f t="shared" ca="1" si="40"/>
        <v>5</v>
      </c>
      <c r="J325" s="1">
        <f t="shared" ca="1" si="41"/>
        <v>4</v>
      </c>
      <c r="K325" s="120">
        <f t="shared" ca="1" si="42"/>
        <v>9739</v>
      </c>
      <c r="L325" s="72">
        <v>46296</v>
      </c>
      <c r="M325" s="120">
        <v>23</v>
      </c>
      <c r="N325" s="120">
        <v>4</v>
      </c>
      <c r="O325" s="120">
        <v>4</v>
      </c>
      <c r="P325" s="120">
        <v>0</v>
      </c>
      <c r="Q325" s="120">
        <v>31</v>
      </c>
    </row>
    <row r="326" spans="1:17">
      <c r="A326" s="10"/>
      <c r="B326" s="327">
        <f t="shared" ref="B326:B389" ca="1" si="46">EOMONTH(B325,0)+1</f>
        <v>46631</v>
      </c>
      <c r="C326" s="328">
        <f t="shared" ca="1" si="43"/>
        <v>20</v>
      </c>
      <c r="D326" s="328">
        <f t="shared" ca="1" si="44"/>
        <v>4</v>
      </c>
      <c r="E326" s="328">
        <f t="shared" ca="1" si="45"/>
        <v>6</v>
      </c>
      <c r="F326" s="329">
        <f t="shared" ref="F326:F389" ca="1" si="47">B327-B326</f>
        <v>30</v>
      </c>
      <c r="G326" s="10"/>
      <c r="H326" s="120">
        <f t="shared" ref="H326:H389" ca="1" si="48">VLOOKUP($B326, NDayTable, 2)</f>
        <v>20</v>
      </c>
      <c r="I326" s="1">
        <f t="shared" ref="I326:I389" ca="1" si="49">VLOOKUP($B326, NDayTable, 3)</f>
        <v>4</v>
      </c>
      <c r="J326" s="1">
        <f t="shared" ref="J326:J389" ca="1" si="50">VLOOKUP($B326, NDayTable, 4)</f>
        <v>6</v>
      </c>
      <c r="K326" s="120">
        <f t="shared" ref="K326:K389" ca="1" si="51">B326-ValuationDate</f>
        <v>9770</v>
      </c>
      <c r="L326" s="72">
        <v>46327</v>
      </c>
      <c r="M326" s="120">
        <v>20</v>
      </c>
      <c r="N326" s="120">
        <v>5</v>
      </c>
      <c r="O326" s="120">
        <v>5</v>
      </c>
      <c r="P326" s="120">
        <v>1</v>
      </c>
      <c r="Q326" s="120">
        <v>30</v>
      </c>
    </row>
    <row r="327" spans="1:17">
      <c r="A327" s="10"/>
      <c r="B327" s="327">
        <f t="shared" ca="1" si="46"/>
        <v>46661</v>
      </c>
      <c r="C327" s="328">
        <f t="shared" ref="C327:C390" ca="1" si="52">H327</f>
        <v>23</v>
      </c>
      <c r="D327" s="328">
        <f t="shared" ref="D327:D390" ca="1" si="53">I327</f>
        <v>4</v>
      </c>
      <c r="E327" s="328">
        <f t="shared" ref="E327:E390" ca="1" si="54">J327</f>
        <v>4</v>
      </c>
      <c r="F327" s="329">
        <f t="shared" ca="1" si="47"/>
        <v>31</v>
      </c>
      <c r="G327" s="10"/>
      <c r="H327" s="120">
        <f t="shared" ca="1" si="48"/>
        <v>23</v>
      </c>
      <c r="I327" s="1">
        <f t="shared" ca="1" si="49"/>
        <v>4</v>
      </c>
      <c r="J327" s="1">
        <f t="shared" ca="1" si="50"/>
        <v>4</v>
      </c>
      <c r="K327" s="120">
        <f t="shared" ca="1" si="51"/>
        <v>9800</v>
      </c>
      <c r="L327" s="72">
        <v>46357</v>
      </c>
      <c r="M327" s="120">
        <v>21</v>
      </c>
      <c r="N327" s="120">
        <v>4</v>
      </c>
      <c r="O327" s="120">
        <v>6</v>
      </c>
      <c r="P327" s="120">
        <v>1</v>
      </c>
      <c r="Q327" s="120">
        <v>31</v>
      </c>
    </row>
    <row r="328" spans="1:17">
      <c r="A328" s="10"/>
      <c r="B328" s="327">
        <f t="shared" ca="1" si="46"/>
        <v>46692</v>
      </c>
      <c r="C328" s="328">
        <f t="shared" ca="1" si="52"/>
        <v>20</v>
      </c>
      <c r="D328" s="328">
        <f t="shared" ca="1" si="53"/>
        <v>5</v>
      </c>
      <c r="E328" s="328">
        <f t="shared" ca="1" si="54"/>
        <v>5</v>
      </c>
      <c r="F328" s="329">
        <f t="shared" ca="1" si="47"/>
        <v>30</v>
      </c>
      <c r="G328" s="10"/>
      <c r="H328" s="120">
        <f t="shared" ca="1" si="48"/>
        <v>20</v>
      </c>
      <c r="I328" s="1">
        <f t="shared" ca="1" si="49"/>
        <v>5</v>
      </c>
      <c r="J328" s="1">
        <f t="shared" ca="1" si="50"/>
        <v>5</v>
      </c>
      <c r="K328" s="120">
        <f t="shared" ca="1" si="51"/>
        <v>9831</v>
      </c>
      <c r="L328" s="72">
        <v>46388</v>
      </c>
      <c r="M328" s="120">
        <v>22</v>
      </c>
      <c r="N328" s="120">
        <v>4</v>
      </c>
      <c r="O328" s="120">
        <v>5</v>
      </c>
      <c r="P328" s="120">
        <v>1</v>
      </c>
      <c r="Q328" s="120">
        <v>31</v>
      </c>
    </row>
    <row r="329" spans="1:17">
      <c r="A329" s="10"/>
      <c r="B329" s="327">
        <f t="shared" ca="1" si="46"/>
        <v>46722</v>
      </c>
      <c r="C329" s="328">
        <f t="shared" ca="1" si="52"/>
        <v>21</v>
      </c>
      <c r="D329" s="328">
        <f t="shared" ca="1" si="53"/>
        <v>4</v>
      </c>
      <c r="E329" s="328">
        <f t="shared" ca="1" si="54"/>
        <v>6</v>
      </c>
      <c r="F329" s="329">
        <f t="shared" ca="1" si="47"/>
        <v>31</v>
      </c>
      <c r="G329" s="10"/>
      <c r="H329" s="120">
        <f t="shared" ca="1" si="48"/>
        <v>21</v>
      </c>
      <c r="I329" s="1">
        <f t="shared" ca="1" si="49"/>
        <v>4</v>
      </c>
      <c r="J329" s="1">
        <f t="shared" ca="1" si="50"/>
        <v>6</v>
      </c>
      <c r="K329" s="120">
        <f t="shared" ca="1" si="51"/>
        <v>9861</v>
      </c>
      <c r="L329" s="72">
        <v>46419</v>
      </c>
      <c r="M329" s="120">
        <v>20</v>
      </c>
      <c r="N329" s="120">
        <v>4</v>
      </c>
      <c r="O329" s="120">
        <v>4</v>
      </c>
      <c r="P329" s="120">
        <v>0</v>
      </c>
      <c r="Q329" s="120">
        <v>28</v>
      </c>
    </row>
    <row r="330" spans="1:17">
      <c r="A330" s="10"/>
      <c r="B330" s="327">
        <f t="shared" ca="1" si="46"/>
        <v>46753</v>
      </c>
      <c r="C330" s="328">
        <f t="shared" ca="1" si="52"/>
        <v>22</v>
      </c>
      <c r="D330" s="328">
        <f t="shared" ca="1" si="53"/>
        <v>4</v>
      </c>
      <c r="E330" s="328">
        <f t="shared" ca="1" si="54"/>
        <v>5</v>
      </c>
      <c r="F330" s="329">
        <f t="shared" ca="1" si="47"/>
        <v>31</v>
      </c>
      <c r="G330" s="10"/>
      <c r="H330" s="120">
        <f t="shared" ca="1" si="48"/>
        <v>22</v>
      </c>
      <c r="I330" s="1">
        <f t="shared" ca="1" si="49"/>
        <v>4</v>
      </c>
      <c r="J330" s="1">
        <f t="shared" ca="1" si="50"/>
        <v>5</v>
      </c>
      <c r="K330" s="120">
        <f t="shared" ca="1" si="51"/>
        <v>9892</v>
      </c>
      <c r="L330" s="72">
        <v>46447</v>
      </c>
      <c r="M330" s="120">
        <v>21</v>
      </c>
      <c r="N330" s="120">
        <v>5</v>
      </c>
      <c r="O330" s="120">
        <v>5</v>
      </c>
      <c r="P330" s="120">
        <v>0</v>
      </c>
      <c r="Q330" s="120">
        <v>31</v>
      </c>
    </row>
    <row r="331" spans="1:17">
      <c r="A331" s="10"/>
      <c r="B331" s="327">
        <f t="shared" ca="1" si="46"/>
        <v>46784</v>
      </c>
      <c r="C331" s="328">
        <f t="shared" ca="1" si="52"/>
        <v>20</v>
      </c>
      <c r="D331" s="328">
        <f t="shared" ca="1" si="53"/>
        <v>5</v>
      </c>
      <c r="E331" s="328">
        <f t="shared" ca="1" si="54"/>
        <v>4</v>
      </c>
      <c r="F331" s="329">
        <f t="shared" ca="1" si="47"/>
        <v>29</v>
      </c>
      <c r="G331" s="10"/>
      <c r="H331" s="120">
        <f t="shared" ca="1" si="48"/>
        <v>20</v>
      </c>
      <c r="I331" s="1">
        <f t="shared" ca="1" si="49"/>
        <v>5</v>
      </c>
      <c r="J331" s="1">
        <f t="shared" ca="1" si="50"/>
        <v>4</v>
      </c>
      <c r="K331" s="120">
        <f t="shared" ca="1" si="51"/>
        <v>9923</v>
      </c>
      <c r="L331" s="72">
        <v>46478</v>
      </c>
      <c r="M331" s="120">
        <v>22</v>
      </c>
      <c r="N331" s="120">
        <v>4</v>
      </c>
      <c r="O331" s="120">
        <v>4</v>
      </c>
      <c r="P331" s="120">
        <v>0</v>
      </c>
      <c r="Q331" s="120">
        <v>30</v>
      </c>
    </row>
    <row r="332" spans="1:17">
      <c r="A332" s="10"/>
      <c r="B332" s="327">
        <f t="shared" ca="1" si="46"/>
        <v>46813</v>
      </c>
      <c r="C332" s="328">
        <f t="shared" ca="1" si="52"/>
        <v>22</v>
      </c>
      <c r="D332" s="328">
        <f t="shared" ca="1" si="53"/>
        <v>4</v>
      </c>
      <c r="E332" s="328">
        <f t="shared" ca="1" si="54"/>
        <v>5</v>
      </c>
      <c r="F332" s="329">
        <f t="shared" ca="1" si="47"/>
        <v>31</v>
      </c>
      <c r="G332" s="10"/>
      <c r="H332" s="120">
        <f t="shared" ca="1" si="48"/>
        <v>22</v>
      </c>
      <c r="I332" s="1">
        <f t="shared" ca="1" si="49"/>
        <v>4</v>
      </c>
      <c r="J332" s="1">
        <f t="shared" ca="1" si="50"/>
        <v>5</v>
      </c>
      <c r="K332" s="120">
        <f t="shared" ca="1" si="51"/>
        <v>9952</v>
      </c>
      <c r="L332" s="72">
        <v>46508</v>
      </c>
      <c r="M332" s="120">
        <v>22</v>
      </c>
      <c r="N332" s="120">
        <v>4</v>
      </c>
      <c r="O332" s="120">
        <v>5</v>
      </c>
      <c r="P332" s="120">
        <v>1</v>
      </c>
      <c r="Q332" s="120">
        <v>31</v>
      </c>
    </row>
    <row r="333" spans="1:17">
      <c r="A333" s="10"/>
      <c r="B333" s="327">
        <f t="shared" ca="1" si="46"/>
        <v>46844</v>
      </c>
      <c r="C333" s="328">
        <f t="shared" ca="1" si="52"/>
        <v>22</v>
      </c>
      <c r="D333" s="328">
        <f t="shared" ca="1" si="53"/>
        <v>4</v>
      </c>
      <c r="E333" s="328">
        <f t="shared" ca="1" si="54"/>
        <v>4</v>
      </c>
      <c r="F333" s="329">
        <f t="shared" ca="1" si="47"/>
        <v>30</v>
      </c>
      <c r="G333" s="10"/>
      <c r="H333" s="120">
        <f t="shared" ca="1" si="48"/>
        <v>22</v>
      </c>
      <c r="I333" s="1">
        <f t="shared" ca="1" si="49"/>
        <v>4</v>
      </c>
      <c r="J333" s="1">
        <f t="shared" ca="1" si="50"/>
        <v>4</v>
      </c>
      <c r="K333" s="120">
        <f t="shared" ca="1" si="51"/>
        <v>9983</v>
      </c>
      <c r="L333" s="72">
        <v>46539</v>
      </c>
      <c r="M333" s="120">
        <v>20</v>
      </c>
      <c r="N333" s="120">
        <v>5</v>
      </c>
      <c r="O333" s="120">
        <v>5</v>
      </c>
      <c r="P333" s="120">
        <v>0</v>
      </c>
      <c r="Q333" s="120">
        <v>30</v>
      </c>
    </row>
    <row r="334" spans="1:17">
      <c r="A334" s="10"/>
      <c r="B334" s="327">
        <f t="shared" ca="1" si="46"/>
        <v>46874</v>
      </c>
      <c r="C334" s="328">
        <f t="shared" ca="1" si="52"/>
        <v>20</v>
      </c>
      <c r="D334" s="328">
        <f t="shared" ca="1" si="53"/>
        <v>5</v>
      </c>
      <c r="E334" s="328">
        <f t="shared" ca="1" si="54"/>
        <v>6</v>
      </c>
      <c r="F334" s="329">
        <f t="shared" ca="1" si="47"/>
        <v>31</v>
      </c>
      <c r="G334" s="10"/>
      <c r="H334" s="120">
        <f t="shared" ca="1" si="48"/>
        <v>20</v>
      </c>
      <c r="I334" s="1">
        <f t="shared" ca="1" si="49"/>
        <v>5</v>
      </c>
      <c r="J334" s="1">
        <f t="shared" ca="1" si="50"/>
        <v>6</v>
      </c>
      <c r="K334" s="120">
        <f t="shared" ca="1" si="51"/>
        <v>10013</v>
      </c>
      <c r="L334" s="72">
        <v>46569</v>
      </c>
      <c r="M334" s="120">
        <v>22</v>
      </c>
      <c r="N334" s="120">
        <v>4</v>
      </c>
      <c r="O334" s="120">
        <v>5</v>
      </c>
      <c r="P334" s="120">
        <v>1</v>
      </c>
      <c r="Q334" s="120">
        <v>31</v>
      </c>
    </row>
    <row r="335" spans="1:17">
      <c r="A335" s="10"/>
      <c r="B335" s="327">
        <f t="shared" ca="1" si="46"/>
        <v>46905</v>
      </c>
      <c r="C335" s="328">
        <f t="shared" ca="1" si="52"/>
        <v>22</v>
      </c>
      <c r="D335" s="328">
        <f t="shared" ca="1" si="53"/>
        <v>4</v>
      </c>
      <c r="E335" s="328">
        <f t="shared" ca="1" si="54"/>
        <v>4</v>
      </c>
      <c r="F335" s="329">
        <f t="shared" ca="1" si="47"/>
        <v>30</v>
      </c>
      <c r="G335" s="10"/>
      <c r="H335" s="120">
        <f t="shared" ca="1" si="48"/>
        <v>22</v>
      </c>
      <c r="I335" s="1">
        <f t="shared" ca="1" si="49"/>
        <v>4</v>
      </c>
      <c r="J335" s="1">
        <f t="shared" ca="1" si="50"/>
        <v>4</v>
      </c>
      <c r="K335" s="120">
        <f t="shared" ca="1" si="51"/>
        <v>10044</v>
      </c>
      <c r="L335" s="72">
        <v>46600</v>
      </c>
      <c r="M335" s="120">
        <v>22</v>
      </c>
      <c r="N335" s="120">
        <v>5</v>
      </c>
      <c r="O335" s="120">
        <v>4</v>
      </c>
      <c r="P335" s="120">
        <v>0</v>
      </c>
      <c r="Q335" s="120">
        <v>31</v>
      </c>
    </row>
    <row r="336" spans="1:17">
      <c r="A336" s="10"/>
      <c r="B336" s="327">
        <f t="shared" ca="1" si="46"/>
        <v>46935</v>
      </c>
      <c r="C336" s="328">
        <f t="shared" ca="1" si="52"/>
        <v>23</v>
      </c>
      <c r="D336" s="328">
        <f t="shared" ca="1" si="53"/>
        <v>3</v>
      </c>
      <c r="E336" s="328">
        <f t="shared" ca="1" si="54"/>
        <v>5</v>
      </c>
      <c r="F336" s="329">
        <f t="shared" ca="1" si="47"/>
        <v>31</v>
      </c>
      <c r="G336" s="10"/>
      <c r="H336" s="120">
        <f t="shared" ca="1" si="48"/>
        <v>23</v>
      </c>
      <c r="I336" s="1">
        <f t="shared" ca="1" si="49"/>
        <v>3</v>
      </c>
      <c r="J336" s="1">
        <f t="shared" ca="1" si="50"/>
        <v>5</v>
      </c>
      <c r="K336" s="120">
        <f t="shared" ca="1" si="51"/>
        <v>10074</v>
      </c>
      <c r="L336" s="72">
        <v>46631</v>
      </c>
      <c r="M336" s="120">
        <v>20</v>
      </c>
      <c r="N336" s="120">
        <v>4</v>
      </c>
      <c r="O336" s="120">
        <v>6</v>
      </c>
      <c r="P336" s="120">
        <v>1</v>
      </c>
      <c r="Q336" s="120">
        <v>30</v>
      </c>
    </row>
    <row r="337" spans="1:17">
      <c r="A337" s="10"/>
      <c r="B337" s="327">
        <f t="shared" ca="1" si="46"/>
        <v>46966</v>
      </c>
      <c r="C337" s="328">
        <f t="shared" ca="1" si="52"/>
        <v>21</v>
      </c>
      <c r="D337" s="328">
        <f t="shared" ca="1" si="53"/>
        <v>5</v>
      </c>
      <c r="E337" s="328">
        <f t="shared" ca="1" si="54"/>
        <v>5</v>
      </c>
      <c r="F337" s="329">
        <f t="shared" ca="1" si="47"/>
        <v>31</v>
      </c>
      <c r="G337" s="10"/>
      <c r="H337" s="120">
        <f t="shared" ca="1" si="48"/>
        <v>21</v>
      </c>
      <c r="I337" s="1">
        <f t="shared" ca="1" si="49"/>
        <v>5</v>
      </c>
      <c r="J337" s="1">
        <f t="shared" ca="1" si="50"/>
        <v>5</v>
      </c>
      <c r="K337" s="120">
        <f t="shared" ca="1" si="51"/>
        <v>10105</v>
      </c>
      <c r="L337" s="72">
        <v>46661</v>
      </c>
      <c r="M337" s="120">
        <v>23</v>
      </c>
      <c r="N337" s="120">
        <v>4</v>
      </c>
      <c r="O337" s="120">
        <v>4</v>
      </c>
      <c r="P337" s="120">
        <v>0</v>
      </c>
      <c r="Q337" s="120">
        <v>31</v>
      </c>
    </row>
    <row r="338" spans="1:17">
      <c r="A338" s="10"/>
      <c r="B338" s="327">
        <f t="shared" ca="1" si="46"/>
        <v>46997</v>
      </c>
      <c r="C338" s="328">
        <f t="shared" ca="1" si="52"/>
        <v>21</v>
      </c>
      <c r="D338" s="328">
        <f t="shared" ca="1" si="53"/>
        <v>4</v>
      </c>
      <c r="E338" s="328">
        <f t="shared" ca="1" si="54"/>
        <v>5</v>
      </c>
      <c r="F338" s="329">
        <f t="shared" ca="1" si="47"/>
        <v>30</v>
      </c>
      <c r="G338" s="10"/>
      <c r="H338" s="120">
        <f t="shared" ca="1" si="48"/>
        <v>21</v>
      </c>
      <c r="I338" s="1">
        <f t="shared" ca="1" si="49"/>
        <v>4</v>
      </c>
      <c r="J338" s="1">
        <f t="shared" ca="1" si="50"/>
        <v>5</v>
      </c>
      <c r="K338" s="120">
        <f t="shared" ca="1" si="51"/>
        <v>10136</v>
      </c>
      <c r="L338" s="72">
        <v>46692</v>
      </c>
      <c r="M338" s="120">
        <v>20</v>
      </c>
      <c r="N338" s="120">
        <v>5</v>
      </c>
      <c r="O338" s="120">
        <v>5</v>
      </c>
      <c r="P338" s="120">
        <v>1</v>
      </c>
      <c r="Q338" s="120">
        <v>30</v>
      </c>
    </row>
    <row r="339" spans="1:17">
      <c r="A339" s="10"/>
      <c r="B339" s="327">
        <f t="shared" ca="1" si="46"/>
        <v>47027</v>
      </c>
      <c r="C339" s="328">
        <f t="shared" ca="1" si="52"/>
        <v>22</v>
      </c>
      <c r="D339" s="328">
        <f t="shared" ca="1" si="53"/>
        <v>5</v>
      </c>
      <c r="E339" s="328">
        <f t="shared" ca="1" si="54"/>
        <v>4</v>
      </c>
      <c r="F339" s="329">
        <f t="shared" ca="1" si="47"/>
        <v>31</v>
      </c>
      <c r="G339" s="10"/>
      <c r="H339" s="120">
        <f t="shared" ca="1" si="48"/>
        <v>22</v>
      </c>
      <c r="I339" s="1">
        <f t="shared" ca="1" si="49"/>
        <v>5</v>
      </c>
      <c r="J339" s="1">
        <f t="shared" ca="1" si="50"/>
        <v>4</v>
      </c>
      <c r="K339" s="120">
        <f t="shared" ca="1" si="51"/>
        <v>10166</v>
      </c>
      <c r="L339" s="72">
        <v>46722</v>
      </c>
      <c r="M339" s="120">
        <v>21</v>
      </c>
      <c r="N339" s="120">
        <v>4</v>
      </c>
      <c r="O339" s="120">
        <v>6</v>
      </c>
      <c r="P339" s="120">
        <v>1</v>
      </c>
      <c r="Q339" s="120">
        <v>31</v>
      </c>
    </row>
    <row r="340" spans="1:17">
      <c r="A340" s="10"/>
      <c r="B340" s="327">
        <f t="shared" ca="1" si="46"/>
        <v>47058</v>
      </c>
      <c r="C340" s="328">
        <f t="shared" ca="1" si="52"/>
        <v>20</v>
      </c>
      <c r="D340" s="328">
        <f t="shared" ca="1" si="53"/>
        <v>4</v>
      </c>
      <c r="E340" s="328">
        <f t="shared" ca="1" si="54"/>
        <v>6</v>
      </c>
      <c r="F340" s="329">
        <f t="shared" ca="1" si="47"/>
        <v>30</v>
      </c>
      <c r="G340" s="10"/>
      <c r="H340" s="120">
        <f t="shared" ca="1" si="48"/>
        <v>20</v>
      </c>
      <c r="I340" s="1">
        <f t="shared" ca="1" si="49"/>
        <v>4</v>
      </c>
      <c r="J340" s="1">
        <f t="shared" ca="1" si="50"/>
        <v>6</v>
      </c>
      <c r="K340" s="120">
        <f t="shared" ca="1" si="51"/>
        <v>10197</v>
      </c>
      <c r="L340" s="72">
        <v>46753</v>
      </c>
      <c r="M340" s="120">
        <v>22</v>
      </c>
      <c r="N340" s="120">
        <v>4</v>
      </c>
      <c r="O340" s="120">
        <v>5</v>
      </c>
      <c r="P340" s="120">
        <v>1</v>
      </c>
      <c r="Q340" s="120">
        <v>31</v>
      </c>
    </row>
    <row r="341" spans="1:17">
      <c r="A341" s="10"/>
      <c r="B341" s="327">
        <f t="shared" ca="1" si="46"/>
        <v>47088</v>
      </c>
      <c r="C341" s="328">
        <f t="shared" ca="1" si="52"/>
        <v>22</v>
      </c>
      <c r="D341" s="328">
        <f t="shared" ca="1" si="53"/>
        <v>4</v>
      </c>
      <c r="E341" s="328">
        <f t="shared" ca="1" si="54"/>
        <v>5</v>
      </c>
      <c r="F341" s="329">
        <f t="shared" ca="1" si="47"/>
        <v>31</v>
      </c>
      <c r="G341" s="10"/>
      <c r="H341" s="120">
        <f t="shared" ca="1" si="48"/>
        <v>22</v>
      </c>
      <c r="I341" s="1">
        <f t="shared" ca="1" si="49"/>
        <v>4</v>
      </c>
      <c r="J341" s="1">
        <f t="shared" ca="1" si="50"/>
        <v>5</v>
      </c>
      <c r="K341" s="120">
        <f t="shared" ca="1" si="51"/>
        <v>10227</v>
      </c>
      <c r="L341" s="72">
        <v>46784</v>
      </c>
      <c r="M341" s="120">
        <v>20</v>
      </c>
      <c r="N341" s="120">
        <v>5</v>
      </c>
      <c r="O341" s="120">
        <v>4</v>
      </c>
      <c r="P341" s="120">
        <v>0</v>
      </c>
      <c r="Q341" s="120">
        <v>29</v>
      </c>
    </row>
    <row r="342" spans="1:17">
      <c r="A342" s="10"/>
      <c r="B342" s="327">
        <f t="shared" ca="1" si="46"/>
        <v>47119</v>
      </c>
      <c r="C342" s="328">
        <f t="shared" ca="1" si="52"/>
        <v>22</v>
      </c>
      <c r="D342" s="328">
        <f t="shared" ca="1" si="53"/>
        <v>4</v>
      </c>
      <c r="E342" s="328">
        <f t="shared" ca="1" si="54"/>
        <v>5</v>
      </c>
      <c r="F342" s="329">
        <f t="shared" ca="1" si="47"/>
        <v>31</v>
      </c>
      <c r="G342" s="10"/>
      <c r="H342" s="120">
        <f t="shared" ca="1" si="48"/>
        <v>22</v>
      </c>
      <c r="I342" s="1">
        <f t="shared" ca="1" si="49"/>
        <v>4</v>
      </c>
      <c r="J342" s="1">
        <f t="shared" ca="1" si="50"/>
        <v>5</v>
      </c>
      <c r="K342" s="120">
        <f t="shared" ca="1" si="51"/>
        <v>10258</v>
      </c>
      <c r="L342" s="72">
        <v>46813</v>
      </c>
      <c r="M342" s="120">
        <v>22</v>
      </c>
      <c r="N342" s="120">
        <v>4</v>
      </c>
      <c r="O342" s="120">
        <v>5</v>
      </c>
      <c r="P342" s="120">
        <v>0</v>
      </c>
      <c r="Q342" s="120">
        <v>31</v>
      </c>
    </row>
    <row r="343" spans="1:17">
      <c r="A343" s="10"/>
      <c r="B343" s="327">
        <f t="shared" ca="1" si="46"/>
        <v>47150</v>
      </c>
      <c r="C343" s="328">
        <f t="shared" ca="1" si="52"/>
        <v>20</v>
      </c>
      <c r="D343" s="328">
        <f t="shared" ca="1" si="53"/>
        <v>4</v>
      </c>
      <c r="E343" s="328">
        <f t="shared" ca="1" si="54"/>
        <v>4</v>
      </c>
      <c r="F343" s="329">
        <f t="shared" ca="1" si="47"/>
        <v>28</v>
      </c>
      <c r="G343" s="10"/>
      <c r="H343" s="120">
        <f t="shared" ca="1" si="48"/>
        <v>20</v>
      </c>
      <c r="I343" s="1">
        <f t="shared" ca="1" si="49"/>
        <v>4</v>
      </c>
      <c r="J343" s="1">
        <f t="shared" ca="1" si="50"/>
        <v>4</v>
      </c>
      <c r="K343" s="120">
        <f t="shared" ca="1" si="51"/>
        <v>10289</v>
      </c>
      <c r="L343" s="72">
        <v>46844</v>
      </c>
      <c r="M343" s="120">
        <v>22</v>
      </c>
      <c r="N343" s="120">
        <v>4</v>
      </c>
      <c r="O343" s="120">
        <v>4</v>
      </c>
      <c r="P343" s="120">
        <v>0</v>
      </c>
      <c r="Q343" s="120">
        <v>30</v>
      </c>
    </row>
    <row r="344" spans="1:17">
      <c r="A344" s="10"/>
      <c r="B344" s="327">
        <f t="shared" ca="1" si="46"/>
        <v>47178</v>
      </c>
      <c r="C344" s="328">
        <f t="shared" ca="1" si="52"/>
        <v>21</v>
      </c>
      <c r="D344" s="328">
        <f t="shared" ca="1" si="53"/>
        <v>5</v>
      </c>
      <c r="E344" s="328">
        <f t="shared" ca="1" si="54"/>
        <v>5</v>
      </c>
      <c r="F344" s="329">
        <f t="shared" ca="1" si="47"/>
        <v>31</v>
      </c>
      <c r="G344" s="10"/>
      <c r="H344" s="120">
        <f t="shared" ca="1" si="48"/>
        <v>21</v>
      </c>
      <c r="I344" s="1">
        <f t="shared" ca="1" si="49"/>
        <v>5</v>
      </c>
      <c r="J344" s="1">
        <f t="shared" ca="1" si="50"/>
        <v>5</v>
      </c>
      <c r="K344" s="120">
        <f t="shared" ca="1" si="51"/>
        <v>10317</v>
      </c>
      <c r="L344" s="72">
        <v>46874</v>
      </c>
      <c r="M344" s="120">
        <v>20</v>
      </c>
      <c r="N344" s="120">
        <v>5</v>
      </c>
      <c r="O344" s="120">
        <v>6</v>
      </c>
      <c r="P344" s="120">
        <v>1</v>
      </c>
      <c r="Q344" s="120">
        <v>31</v>
      </c>
    </row>
    <row r="345" spans="1:17">
      <c r="A345" s="10"/>
      <c r="B345" s="327">
        <f t="shared" ca="1" si="46"/>
        <v>47209</v>
      </c>
      <c r="C345" s="328">
        <f t="shared" ca="1" si="52"/>
        <v>22</v>
      </c>
      <c r="D345" s="328">
        <f t="shared" ca="1" si="53"/>
        <v>4</v>
      </c>
      <c r="E345" s="328">
        <f t="shared" ca="1" si="54"/>
        <v>4</v>
      </c>
      <c r="F345" s="329">
        <f t="shared" ca="1" si="47"/>
        <v>30</v>
      </c>
      <c r="G345" s="10"/>
      <c r="H345" s="120">
        <f t="shared" ca="1" si="48"/>
        <v>22</v>
      </c>
      <c r="I345" s="1">
        <f t="shared" ca="1" si="49"/>
        <v>4</v>
      </c>
      <c r="J345" s="1">
        <f t="shared" ca="1" si="50"/>
        <v>4</v>
      </c>
      <c r="K345" s="120">
        <f t="shared" ca="1" si="51"/>
        <v>10348</v>
      </c>
      <c r="L345" s="72">
        <v>46905</v>
      </c>
      <c r="M345" s="120">
        <v>22</v>
      </c>
      <c r="N345" s="120">
        <v>4</v>
      </c>
      <c r="O345" s="120">
        <v>4</v>
      </c>
      <c r="P345" s="120">
        <v>0</v>
      </c>
      <c r="Q345" s="120">
        <v>30</v>
      </c>
    </row>
    <row r="346" spans="1:17">
      <c r="A346" s="10"/>
      <c r="B346" s="327">
        <f t="shared" ca="1" si="46"/>
        <v>47239</v>
      </c>
      <c r="C346" s="328">
        <f t="shared" ca="1" si="52"/>
        <v>22</v>
      </c>
      <c r="D346" s="328">
        <f t="shared" ca="1" si="53"/>
        <v>4</v>
      </c>
      <c r="E346" s="328">
        <f t="shared" ca="1" si="54"/>
        <v>5</v>
      </c>
      <c r="F346" s="329">
        <f t="shared" ca="1" si="47"/>
        <v>31</v>
      </c>
      <c r="G346" s="10"/>
      <c r="H346" s="120">
        <f t="shared" ca="1" si="48"/>
        <v>22</v>
      </c>
      <c r="I346" s="1">
        <f t="shared" ca="1" si="49"/>
        <v>4</v>
      </c>
      <c r="J346" s="1">
        <f t="shared" ca="1" si="50"/>
        <v>5</v>
      </c>
      <c r="K346" s="120">
        <f t="shared" ca="1" si="51"/>
        <v>10378</v>
      </c>
      <c r="L346" s="72">
        <v>46935</v>
      </c>
      <c r="M346" s="120">
        <v>23</v>
      </c>
      <c r="N346" s="120">
        <v>3</v>
      </c>
      <c r="O346" s="120">
        <v>5</v>
      </c>
      <c r="P346" s="120">
        <v>1</v>
      </c>
      <c r="Q346" s="120">
        <v>31</v>
      </c>
    </row>
    <row r="347" spans="1:17">
      <c r="A347" s="10"/>
      <c r="B347" s="327">
        <f t="shared" ca="1" si="46"/>
        <v>47270</v>
      </c>
      <c r="C347" s="328">
        <f t="shared" ca="1" si="52"/>
        <v>20</v>
      </c>
      <c r="D347" s="328">
        <f t="shared" ca="1" si="53"/>
        <v>5</v>
      </c>
      <c r="E347" s="328">
        <f t="shared" ca="1" si="54"/>
        <v>5</v>
      </c>
      <c r="F347" s="329">
        <f t="shared" ca="1" si="47"/>
        <v>30</v>
      </c>
      <c r="G347" s="10"/>
      <c r="H347" s="120">
        <f t="shared" ca="1" si="48"/>
        <v>20</v>
      </c>
      <c r="I347" s="1">
        <f t="shared" ca="1" si="49"/>
        <v>5</v>
      </c>
      <c r="J347" s="1">
        <f t="shared" ca="1" si="50"/>
        <v>5</v>
      </c>
      <c r="K347" s="120">
        <f t="shared" ca="1" si="51"/>
        <v>10409</v>
      </c>
      <c r="L347" s="72">
        <v>46966</v>
      </c>
      <c r="M347" s="120">
        <v>21</v>
      </c>
      <c r="N347" s="120">
        <v>5</v>
      </c>
      <c r="O347" s="120">
        <v>5</v>
      </c>
      <c r="P347" s="120">
        <v>0</v>
      </c>
      <c r="Q347" s="120">
        <v>31</v>
      </c>
    </row>
    <row r="348" spans="1:17">
      <c r="A348" s="10"/>
      <c r="B348" s="327">
        <f t="shared" ca="1" si="46"/>
        <v>47300</v>
      </c>
      <c r="C348" s="328">
        <f t="shared" ca="1" si="52"/>
        <v>22</v>
      </c>
      <c r="D348" s="328">
        <f t="shared" ca="1" si="53"/>
        <v>4</v>
      </c>
      <c r="E348" s="328">
        <f t="shared" ca="1" si="54"/>
        <v>5</v>
      </c>
      <c r="F348" s="329">
        <f t="shared" ca="1" si="47"/>
        <v>31</v>
      </c>
      <c r="G348" s="10"/>
      <c r="H348" s="120">
        <f t="shared" ca="1" si="48"/>
        <v>22</v>
      </c>
      <c r="I348" s="1">
        <f t="shared" ca="1" si="49"/>
        <v>4</v>
      </c>
      <c r="J348" s="1">
        <f t="shared" ca="1" si="50"/>
        <v>5</v>
      </c>
      <c r="K348" s="120">
        <f t="shared" ca="1" si="51"/>
        <v>10439</v>
      </c>
      <c r="L348" s="72">
        <v>46997</v>
      </c>
      <c r="M348" s="120">
        <v>21</v>
      </c>
      <c r="N348" s="120">
        <v>4</v>
      </c>
      <c r="O348" s="120">
        <v>5</v>
      </c>
      <c r="P348" s="120">
        <v>1</v>
      </c>
      <c r="Q348" s="120">
        <v>30</v>
      </c>
    </row>
    <row r="349" spans="1:17">
      <c r="A349" s="10"/>
      <c r="B349" s="327">
        <f t="shared" ca="1" si="46"/>
        <v>47331</v>
      </c>
      <c r="C349" s="328">
        <f t="shared" ca="1" si="52"/>
        <v>22</v>
      </c>
      <c r="D349" s="328">
        <f t="shared" ca="1" si="53"/>
        <v>5</v>
      </c>
      <c r="E349" s="328">
        <f t="shared" ca="1" si="54"/>
        <v>4</v>
      </c>
      <c r="F349" s="329">
        <f t="shared" ca="1" si="47"/>
        <v>31</v>
      </c>
      <c r="G349" s="10"/>
      <c r="H349" s="120">
        <f t="shared" ca="1" si="48"/>
        <v>22</v>
      </c>
      <c r="I349" s="1">
        <f t="shared" ca="1" si="49"/>
        <v>5</v>
      </c>
      <c r="J349" s="1">
        <f t="shared" ca="1" si="50"/>
        <v>4</v>
      </c>
      <c r="K349" s="120">
        <f t="shared" ca="1" si="51"/>
        <v>10470</v>
      </c>
      <c r="L349" s="72">
        <v>47027</v>
      </c>
      <c r="M349" s="120">
        <v>22</v>
      </c>
      <c r="N349" s="120">
        <v>5</v>
      </c>
      <c r="O349" s="120">
        <v>4</v>
      </c>
      <c r="P349" s="120">
        <v>0</v>
      </c>
      <c r="Q349" s="120">
        <v>31</v>
      </c>
    </row>
    <row r="350" spans="1:17">
      <c r="A350" s="10"/>
      <c r="B350" s="327">
        <f t="shared" ca="1" si="46"/>
        <v>47362</v>
      </c>
      <c r="C350" s="328">
        <f t="shared" ca="1" si="52"/>
        <v>20</v>
      </c>
      <c r="D350" s="328">
        <f t="shared" ca="1" si="53"/>
        <v>4</v>
      </c>
      <c r="E350" s="328">
        <f t="shared" ca="1" si="54"/>
        <v>6</v>
      </c>
      <c r="F350" s="329">
        <f t="shared" ca="1" si="47"/>
        <v>30</v>
      </c>
      <c r="G350" s="10"/>
      <c r="H350" s="120">
        <f t="shared" ca="1" si="48"/>
        <v>20</v>
      </c>
      <c r="I350" s="1">
        <f t="shared" ca="1" si="49"/>
        <v>4</v>
      </c>
      <c r="J350" s="1">
        <f t="shared" ca="1" si="50"/>
        <v>6</v>
      </c>
      <c r="K350" s="120">
        <f t="shared" ca="1" si="51"/>
        <v>10501</v>
      </c>
      <c r="L350" s="72">
        <v>47058</v>
      </c>
      <c r="M350" s="120">
        <v>20</v>
      </c>
      <c r="N350" s="120">
        <v>4</v>
      </c>
      <c r="O350" s="120">
        <v>6</v>
      </c>
      <c r="P350" s="120">
        <v>1</v>
      </c>
      <c r="Q350" s="120">
        <v>30</v>
      </c>
    </row>
    <row r="351" spans="1:17">
      <c r="A351" s="10"/>
      <c r="B351" s="327">
        <f t="shared" ca="1" si="46"/>
        <v>47392</v>
      </c>
      <c r="C351" s="328">
        <f t="shared" ca="1" si="52"/>
        <v>23</v>
      </c>
      <c r="D351" s="328">
        <f t="shared" ca="1" si="53"/>
        <v>4</v>
      </c>
      <c r="E351" s="328">
        <f t="shared" ca="1" si="54"/>
        <v>4</v>
      </c>
      <c r="F351" s="329">
        <f t="shared" ca="1" si="47"/>
        <v>31</v>
      </c>
      <c r="G351" s="10"/>
      <c r="H351" s="120">
        <f t="shared" ca="1" si="48"/>
        <v>23</v>
      </c>
      <c r="I351" s="1">
        <f t="shared" ca="1" si="49"/>
        <v>4</v>
      </c>
      <c r="J351" s="1">
        <f t="shared" ca="1" si="50"/>
        <v>4</v>
      </c>
      <c r="K351" s="120">
        <f t="shared" ca="1" si="51"/>
        <v>10531</v>
      </c>
      <c r="L351" s="72">
        <v>47088</v>
      </c>
      <c r="M351" s="120">
        <v>22</v>
      </c>
      <c r="N351" s="120">
        <v>4</v>
      </c>
      <c r="O351" s="120">
        <v>5</v>
      </c>
      <c r="P351" s="120">
        <v>1</v>
      </c>
      <c r="Q351" s="120">
        <v>31</v>
      </c>
    </row>
    <row r="352" spans="1:17">
      <c r="A352" s="10"/>
      <c r="B352" s="327">
        <f t="shared" ca="1" si="46"/>
        <v>47423</v>
      </c>
      <c r="C352" s="328">
        <f t="shared" ca="1" si="52"/>
        <v>20</v>
      </c>
      <c r="D352" s="328">
        <f t="shared" ca="1" si="53"/>
        <v>5</v>
      </c>
      <c r="E352" s="328">
        <f t="shared" ca="1" si="54"/>
        <v>5</v>
      </c>
      <c r="F352" s="329">
        <f t="shared" ca="1" si="47"/>
        <v>30</v>
      </c>
      <c r="G352" s="10"/>
      <c r="H352" s="120">
        <f t="shared" ca="1" si="48"/>
        <v>20</v>
      </c>
      <c r="I352" s="1">
        <f t="shared" ca="1" si="49"/>
        <v>5</v>
      </c>
      <c r="J352" s="1">
        <f t="shared" ca="1" si="50"/>
        <v>5</v>
      </c>
      <c r="K352" s="120">
        <f t="shared" ca="1" si="51"/>
        <v>10562</v>
      </c>
      <c r="L352" s="72">
        <v>47119</v>
      </c>
      <c r="M352" s="120">
        <v>22</v>
      </c>
      <c r="N352" s="120">
        <v>4</v>
      </c>
      <c r="O352" s="120">
        <v>5</v>
      </c>
      <c r="P352" s="120">
        <v>1</v>
      </c>
      <c r="Q352" s="120">
        <v>31</v>
      </c>
    </row>
    <row r="353" spans="1:17">
      <c r="A353" s="10"/>
      <c r="B353" s="327">
        <f t="shared" ca="1" si="46"/>
        <v>47453</v>
      </c>
      <c r="C353" s="328">
        <f t="shared" ca="1" si="52"/>
        <v>21</v>
      </c>
      <c r="D353" s="328">
        <f t="shared" ca="1" si="53"/>
        <v>4</v>
      </c>
      <c r="E353" s="328">
        <f t="shared" ca="1" si="54"/>
        <v>6</v>
      </c>
      <c r="F353" s="329">
        <f t="shared" ca="1" si="47"/>
        <v>31</v>
      </c>
      <c r="H353" s="120">
        <f t="shared" ca="1" si="48"/>
        <v>21</v>
      </c>
      <c r="I353" s="1">
        <f t="shared" ca="1" si="49"/>
        <v>4</v>
      </c>
      <c r="J353" s="1">
        <f t="shared" ca="1" si="50"/>
        <v>6</v>
      </c>
      <c r="K353" s="120">
        <f t="shared" ca="1" si="51"/>
        <v>10592</v>
      </c>
      <c r="L353" s="72">
        <v>47150</v>
      </c>
      <c r="M353" s="120">
        <v>20</v>
      </c>
      <c r="N353" s="120">
        <v>4</v>
      </c>
      <c r="O353" s="120">
        <v>4</v>
      </c>
      <c r="P353" s="120">
        <v>0</v>
      </c>
      <c r="Q353" s="120">
        <v>28</v>
      </c>
    </row>
    <row r="354" spans="1:17">
      <c r="A354" s="10"/>
      <c r="B354" s="327">
        <f t="shared" ca="1" si="46"/>
        <v>47484</v>
      </c>
      <c r="C354" s="328">
        <f t="shared" ca="1" si="52"/>
        <v>22</v>
      </c>
      <c r="D354" s="328">
        <f t="shared" ca="1" si="53"/>
        <v>4</v>
      </c>
      <c r="E354" s="328">
        <f t="shared" ca="1" si="54"/>
        <v>5</v>
      </c>
      <c r="F354" s="329">
        <f t="shared" ca="1" si="47"/>
        <v>31</v>
      </c>
      <c r="H354" s="120">
        <f t="shared" ca="1" si="48"/>
        <v>22</v>
      </c>
      <c r="I354" s="1">
        <f t="shared" ca="1" si="49"/>
        <v>4</v>
      </c>
      <c r="J354" s="1">
        <f t="shared" ca="1" si="50"/>
        <v>5</v>
      </c>
      <c r="K354" s="120">
        <f t="shared" ca="1" si="51"/>
        <v>10623</v>
      </c>
      <c r="L354" s="72">
        <v>47178</v>
      </c>
      <c r="M354" s="120">
        <v>21</v>
      </c>
      <c r="N354" s="120">
        <v>5</v>
      </c>
      <c r="O354" s="120">
        <v>5</v>
      </c>
      <c r="P354" s="120">
        <v>0</v>
      </c>
      <c r="Q354" s="120">
        <v>31</v>
      </c>
    </row>
    <row r="355" spans="1:17">
      <c r="A355" s="10"/>
      <c r="B355" s="327">
        <f t="shared" ca="1" si="46"/>
        <v>47515</v>
      </c>
      <c r="C355" s="328">
        <f t="shared" ca="1" si="52"/>
        <v>20</v>
      </c>
      <c r="D355" s="328">
        <f t="shared" ca="1" si="53"/>
        <v>4</v>
      </c>
      <c r="E355" s="328">
        <f t="shared" ca="1" si="54"/>
        <v>4</v>
      </c>
      <c r="F355" s="329">
        <f t="shared" ca="1" si="47"/>
        <v>28</v>
      </c>
      <c r="H355" s="120">
        <f t="shared" ca="1" si="48"/>
        <v>20</v>
      </c>
      <c r="I355" s="1">
        <f t="shared" ca="1" si="49"/>
        <v>4</v>
      </c>
      <c r="J355" s="1">
        <f t="shared" ca="1" si="50"/>
        <v>4</v>
      </c>
      <c r="K355" s="120">
        <f t="shared" ca="1" si="51"/>
        <v>10654</v>
      </c>
      <c r="L355" s="72">
        <v>47209</v>
      </c>
      <c r="M355" s="120">
        <v>22</v>
      </c>
      <c r="N355" s="120">
        <v>4</v>
      </c>
      <c r="O355" s="120">
        <v>4</v>
      </c>
      <c r="P355" s="120">
        <v>0</v>
      </c>
      <c r="Q355" s="120">
        <v>30</v>
      </c>
    </row>
    <row r="356" spans="1:17">
      <c r="A356" s="10"/>
      <c r="B356" s="327">
        <f t="shared" ca="1" si="46"/>
        <v>47543</v>
      </c>
      <c r="C356" s="328">
        <f t="shared" ca="1" si="52"/>
        <v>21</v>
      </c>
      <c r="D356" s="328">
        <f t="shared" ca="1" si="53"/>
        <v>5</v>
      </c>
      <c r="E356" s="328">
        <f t="shared" ca="1" si="54"/>
        <v>5</v>
      </c>
      <c r="F356" s="329">
        <f t="shared" ca="1" si="47"/>
        <v>31</v>
      </c>
      <c r="H356" s="120">
        <f t="shared" ca="1" si="48"/>
        <v>21</v>
      </c>
      <c r="I356" s="1">
        <f t="shared" ca="1" si="49"/>
        <v>5</v>
      </c>
      <c r="J356" s="1">
        <f t="shared" ca="1" si="50"/>
        <v>5</v>
      </c>
      <c r="K356" s="120">
        <f t="shared" ca="1" si="51"/>
        <v>10682</v>
      </c>
      <c r="L356" s="72">
        <v>47239</v>
      </c>
      <c r="M356" s="120">
        <v>22</v>
      </c>
      <c r="N356" s="120">
        <v>4</v>
      </c>
      <c r="O356" s="120">
        <v>5</v>
      </c>
      <c r="P356" s="120">
        <v>1</v>
      </c>
      <c r="Q356" s="120">
        <v>31</v>
      </c>
    </row>
    <row r="357" spans="1:17">
      <c r="A357" s="10"/>
      <c r="B357" s="327">
        <f t="shared" ca="1" si="46"/>
        <v>47574</v>
      </c>
      <c r="C357" s="328">
        <f t="shared" ca="1" si="52"/>
        <v>22</v>
      </c>
      <c r="D357" s="328">
        <f t="shared" ca="1" si="53"/>
        <v>4</v>
      </c>
      <c r="E357" s="328">
        <f t="shared" ca="1" si="54"/>
        <v>4</v>
      </c>
      <c r="F357" s="329">
        <f t="shared" ca="1" si="47"/>
        <v>30</v>
      </c>
      <c r="H357" s="120">
        <f t="shared" ca="1" si="48"/>
        <v>22</v>
      </c>
      <c r="I357" s="1">
        <f t="shared" ca="1" si="49"/>
        <v>4</v>
      </c>
      <c r="J357" s="1">
        <f t="shared" ca="1" si="50"/>
        <v>4</v>
      </c>
      <c r="K357" s="120">
        <f t="shared" ca="1" si="51"/>
        <v>10713</v>
      </c>
      <c r="L357" s="72">
        <v>47270</v>
      </c>
      <c r="M357" s="120">
        <v>20</v>
      </c>
      <c r="N357" s="120">
        <v>5</v>
      </c>
      <c r="O357" s="120">
        <v>5</v>
      </c>
      <c r="P357" s="120">
        <v>0</v>
      </c>
      <c r="Q357" s="120">
        <v>30</v>
      </c>
    </row>
    <row r="358" spans="1:17">
      <c r="A358" s="10"/>
      <c r="B358" s="327">
        <f t="shared" ca="1" si="46"/>
        <v>47604</v>
      </c>
      <c r="C358" s="328">
        <f t="shared" ca="1" si="52"/>
        <v>22</v>
      </c>
      <c r="D358" s="328">
        <f t="shared" ca="1" si="53"/>
        <v>4</v>
      </c>
      <c r="E358" s="328">
        <f t="shared" ca="1" si="54"/>
        <v>5</v>
      </c>
      <c r="F358" s="329">
        <f t="shared" ca="1" si="47"/>
        <v>31</v>
      </c>
      <c r="H358" s="120">
        <f t="shared" ca="1" si="48"/>
        <v>22</v>
      </c>
      <c r="I358" s="1">
        <f t="shared" ca="1" si="49"/>
        <v>4</v>
      </c>
      <c r="J358" s="1">
        <f t="shared" ca="1" si="50"/>
        <v>5</v>
      </c>
      <c r="K358" s="120">
        <f t="shared" ca="1" si="51"/>
        <v>10743</v>
      </c>
      <c r="L358" s="72">
        <v>47300</v>
      </c>
      <c r="M358" s="120">
        <v>22</v>
      </c>
      <c r="N358" s="120">
        <v>4</v>
      </c>
      <c r="O358" s="120">
        <v>5</v>
      </c>
      <c r="P358" s="120">
        <v>1</v>
      </c>
      <c r="Q358" s="120">
        <v>31</v>
      </c>
    </row>
    <row r="359" spans="1:17">
      <c r="A359" s="10"/>
      <c r="B359" s="327">
        <f t="shared" ca="1" si="46"/>
        <v>47635</v>
      </c>
      <c r="C359" s="328">
        <f t="shared" ca="1" si="52"/>
        <v>20</v>
      </c>
      <c r="D359" s="328">
        <f t="shared" ca="1" si="53"/>
        <v>5</v>
      </c>
      <c r="E359" s="328">
        <f t="shared" ca="1" si="54"/>
        <v>5</v>
      </c>
      <c r="F359" s="329">
        <f t="shared" ca="1" si="47"/>
        <v>30</v>
      </c>
      <c r="H359" s="120">
        <f t="shared" ca="1" si="48"/>
        <v>20</v>
      </c>
      <c r="I359" s="1">
        <f t="shared" ca="1" si="49"/>
        <v>5</v>
      </c>
      <c r="J359" s="1">
        <f t="shared" ca="1" si="50"/>
        <v>5</v>
      </c>
      <c r="K359" s="120">
        <f t="shared" ca="1" si="51"/>
        <v>10774</v>
      </c>
      <c r="L359" s="72">
        <v>47331</v>
      </c>
      <c r="M359" s="120">
        <v>22</v>
      </c>
      <c r="N359" s="120">
        <v>5</v>
      </c>
      <c r="O359" s="120">
        <v>4</v>
      </c>
      <c r="P359" s="120">
        <v>0</v>
      </c>
      <c r="Q359" s="120">
        <v>31</v>
      </c>
    </row>
    <row r="360" spans="1:17">
      <c r="A360" s="10"/>
      <c r="B360" s="327">
        <f t="shared" ca="1" si="46"/>
        <v>47665</v>
      </c>
      <c r="C360" s="328">
        <f t="shared" ca="1" si="52"/>
        <v>22</v>
      </c>
      <c r="D360" s="328">
        <f t="shared" ca="1" si="53"/>
        <v>4</v>
      </c>
      <c r="E360" s="328">
        <f t="shared" ca="1" si="54"/>
        <v>5</v>
      </c>
      <c r="F360" s="329">
        <f t="shared" ca="1" si="47"/>
        <v>31</v>
      </c>
      <c r="H360" s="120">
        <f t="shared" ca="1" si="48"/>
        <v>22</v>
      </c>
      <c r="I360" s="1">
        <f t="shared" ca="1" si="49"/>
        <v>4</v>
      </c>
      <c r="J360" s="1">
        <f t="shared" ca="1" si="50"/>
        <v>5</v>
      </c>
      <c r="K360" s="120">
        <f t="shared" ca="1" si="51"/>
        <v>10804</v>
      </c>
      <c r="L360" s="72">
        <v>47362</v>
      </c>
      <c r="M360" s="120">
        <v>20</v>
      </c>
      <c r="N360" s="120">
        <v>4</v>
      </c>
      <c r="O360" s="120">
        <v>6</v>
      </c>
      <c r="P360" s="120">
        <v>1</v>
      </c>
      <c r="Q360" s="120">
        <v>30</v>
      </c>
    </row>
    <row r="361" spans="1:17">
      <c r="A361" s="10"/>
      <c r="B361" s="327">
        <f t="shared" ca="1" si="46"/>
        <v>47696</v>
      </c>
      <c r="C361" s="328">
        <f t="shared" ca="1" si="52"/>
        <v>22</v>
      </c>
      <c r="D361" s="328">
        <f t="shared" ca="1" si="53"/>
        <v>5</v>
      </c>
      <c r="E361" s="328">
        <f t="shared" ca="1" si="54"/>
        <v>4</v>
      </c>
      <c r="F361" s="329">
        <f t="shared" ca="1" si="47"/>
        <v>31</v>
      </c>
      <c r="H361" s="120">
        <f t="shared" ca="1" si="48"/>
        <v>22</v>
      </c>
      <c r="I361" s="1">
        <f t="shared" ca="1" si="49"/>
        <v>5</v>
      </c>
      <c r="J361" s="1">
        <f t="shared" ca="1" si="50"/>
        <v>4</v>
      </c>
      <c r="K361" s="120">
        <f t="shared" ca="1" si="51"/>
        <v>10835</v>
      </c>
      <c r="L361" s="72">
        <v>47392</v>
      </c>
      <c r="M361" s="120">
        <v>23</v>
      </c>
      <c r="N361" s="120">
        <v>4</v>
      </c>
      <c r="O361" s="120">
        <v>4</v>
      </c>
      <c r="P361" s="120">
        <v>0</v>
      </c>
      <c r="Q361" s="120">
        <v>31</v>
      </c>
    </row>
    <row r="362" spans="1:17">
      <c r="A362" s="10"/>
      <c r="B362" s="327">
        <f t="shared" ca="1" si="46"/>
        <v>47727</v>
      </c>
      <c r="C362" s="328">
        <f t="shared" ca="1" si="52"/>
        <v>20</v>
      </c>
      <c r="D362" s="328">
        <f t="shared" ca="1" si="53"/>
        <v>4</v>
      </c>
      <c r="E362" s="328">
        <f t="shared" ca="1" si="54"/>
        <v>6</v>
      </c>
      <c r="F362" s="329">
        <f t="shared" ca="1" si="47"/>
        <v>30</v>
      </c>
      <c r="H362" s="120">
        <f t="shared" ca="1" si="48"/>
        <v>20</v>
      </c>
      <c r="I362" s="1">
        <f t="shared" ca="1" si="49"/>
        <v>4</v>
      </c>
      <c r="J362" s="1">
        <f t="shared" ca="1" si="50"/>
        <v>6</v>
      </c>
      <c r="K362" s="120">
        <f t="shared" ca="1" si="51"/>
        <v>10866</v>
      </c>
      <c r="L362" s="72">
        <v>47423</v>
      </c>
      <c r="M362" s="120">
        <v>20</v>
      </c>
      <c r="N362" s="120">
        <v>5</v>
      </c>
      <c r="O362" s="120">
        <v>5</v>
      </c>
      <c r="P362" s="120">
        <v>1</v>
      </c>
      <c r="Q362" s="120">
        <v>30</v>
      </c>
    </row>
    <row r="363" spans="1:17">
      <c r="A363" s="10"/>
      <c r="B363" s="327">
        <f t="shared" ca="1" si="46"/>
        <v>47757</v>
      </c>
      <c r="C363" s="328">
        <f t="shared" ca="1" si="52"/>
        <v>23</v>
      </c>
      <c r="D363" s="328">
        <f t="shared" ca="1" si="53"/>
        <v>4</v>
      </c>
      <c r="E363" s="328">
        <f t="shared" ca="1" si="54"/>
        <v>4</v>
      </c>
      <c r="F363" s="329">
        <f t="shared" ca="1" si="47"/>
        <v>31</v>
      </c>
      <c r="H363" s="120">
        <f t="shared" ca="1" si="48"/>
        <v>23</v>
      </c>
      <c r="I363" s="1">
        <f t="shared" ca="1" si="49"/>
        <v>4</v>
      </c>
      <c r="J363" s="1">
        <f t="shared" ca="1" si="50"/>
        <v>4</v>
      </c>
      <c r="K363" s="120">
        <f t="shared" ca="1" si="51"/>
        <v>10896</v>
      </c>
      <c r="L363" s="72">
        <v>47453</v>
      </c>
      <c r="M363" s="120">
        <v>21</v>
      </c>
      <c r="N363" s="120">
        <v>4</v>
      </c>
      <c r="O363" s="120">
        <v>6</v>
      </c>
      <c r="P363" s="120">
        <v>1</v>
      </c>
      <c r="Q363" s="120">
        <v>31</v>
      </c>
    </row>
    <row r="364" spans="1:17">
      <c r="A364" s="10"/>
      <c r="B364" s="327">
        <f t="shared" ca="1" si="46"/>
        <v>47788</v>
      </c>
      <c r="C364" s="328">
        <f t="shared" ca="1" si="52"/>
        <v>20</v>
      </c>
      <c r="D364" s="328">
        <f t="shared" ca="1" si="53"/>
        <v>5</v>
      </c>
      <c r="E364" s="328">
        <f t="shared" ca="1" si="54"/>
        <v>5</v>
      </c>
      <c r="F364" s="329">
        <f t="shared" ca="1" si="47"/>
        <v>30</v>
      </c>
      <c r="H364" s="120">
        <f t="shared" ca="1" si="48"/>
        <v>20</v>
      </c>
      <c r="I364" s="1">
        <f t="shared" ca="1" si="49"/>
        <v>5</v>
      </c>
      <c r="J364" s="1">
        <f t="shared" ca="1" si="50"/>
        <v>5</v>
      </c>
      <c r="K364" s="120">
        <f t="shared" ca="1" si="51"/>
        <v>10927</v>
      </c>
      <c r="L364" s="72">
        <v>47484</v>
      </c>
      <c r="M364" s="120">
        <v>22</v>
      </c>
      <c r="N364" s="120">
        <v>4</v>
      </c>
      <c r="O364" s="120">
        <v>5</v>
      </c>
      <c r="P364" s="120">
        <v>1</v>
      </c>
      <c r="Q364" s="120">
        <v>31</v>
      </c>
    </row>
    <row r="365" spans="1:17">
      <c r="A365" s="10"/>
      <c r="B365" s="327">
        <f t="shared" ca="1" si="46"/>
        <v>47818</v>
      </c>
      <c r="C365" s="328">
        <f t="shared" ca="1" si="52"/>
        <v>21</v>
      </c>
      <c r="D365" s="328">
        <f t="shared" ca="1" si="53"/>
        <v>4</v>
      </c>
      <c r="E365" s="328">
        <f t="shared" ca="1" si="54"/>
        <v>6</v>
      </c>
      <c r="F365" s="329">
        <f t="shared" ca="1" si="47"/>
        <v>31</v>
      </c>
      <c r="H365" s="120">
        <f t="shared" ca="1" si="48"/>
        <v>21</v>
      </c>
      <c r="I365" s="1">
        <f t="shared" ca="1" si="49"/>
        <v>4</v>
      </c>
      <c r="J365" s="1">
        <f t="shared" ca="1" si="50"/>
        <v>6</v>
      </c>
      <c r="K365" s="120">
        <f t="shared" ca="1" si="51"/>
        <v>10957</v>
      </c>
      <c r="L365" s="72">
        <v>47515</v>
      </c>
      <c r="M365" s="120">
        <v>20</v>
      </c>
      <c r="N365" s="120">
        <v>4</v>
      </c>
      <c r="O365" s="120">
        <v>4</v>
      </c>
      <c r="P365" s="120">
        <v>0</v>
      </c>
      <c r="Q365" s="120">
        <v>28</v>
      </c>
    </row>
    <row r="366" spans="1:17">
      <c r="A366" s="10"/>
      <c r="B366" s="327">
        <f t="shared" ca="1" si="46"/>
        <v>47849</v>
      </c>
      <c r="C366" s="328">
        <f t="shared" ca="1" si="52"/>
        <v>22</v>
      </c>
      <c r="D366" s="328">
        <f t="shared" ca="1" si="53"/>
        <v>4</v>
      </c>
      <c r="E366" s="328">
        <f t="shared" ca="1" si="54"/>
        <v>5</v>
      </c>
      <c r="F366" s="329">
        <f t="shared" ca="1" si="47"/>
        <v>31</v>
      </c>
      <c r="H366" s="120">
        <f t="shared" ca="1" si="48"/>
        <v>22</v>
      </c>
      <c r="I366" s="1">
        <f t="shared" ca="1" si="49"/>
        <v>4</v>
      </c>
      <c r="J366" s="1">
        <f t="shared" ca="1" si="50"/>
        <v>5</v>
      </c>
      <c r="K366" s="120">
        <f t="shared" ca="1" si="51"/>
        <v>10988</v>
      </c>
      <c r="L366" s="72">
        <v>47543</v>
      </c>
      <c r="M366" s="120">
        <v>21</v>
      </c>
      <c r="N366" s="120">
        <v>5</v>
      </c>
      <c r="O366" s="120">
        <v>5</v>
      </c>
      <c r="P366" s="120">
        <v>0</v>
      </c>
      <c r="Q366" s="120">
        <v>31</v>
      </c>
    </row>
    <row r="367" spans="1:17">
      <c r="A367" s="10"/>
      <c r="B367" s="327">
        <f t="shared" ca="1" si="46"/>
        <v>47880</v>
      </c>
      <c r="C367" s="328">
        <f t="shared" ca="1" si="52"/>
        <v>20</v>
      </c>
      <c r="D367" s="328">
        <f t="shared" ca="1" si="53"/>
        <v>4</v>
      </c>
      <c r="E367" s="328">
        <f t="shared" ca="1" si="54"/>
        <v>4</v>
      </c>
      <c r="F367" s="329">
        <f t="shared" ca="1" si="47"/>
        <v>28</v>
      </c>
      <c r="H367" s="120">
        <f t="shared" ca="1" si="48"/>
        <v>20</v>
      </c>
      <c r="I367" s="1">
        <f t="shared" ca="1" si="49"/>
        <v>4</v>
      </c>
      <c r="J367" s="1">
        <f t="shared" ca="1" si="50"/>
        <v>4</v>
      </c>
      <c r="K367" s="120">
        <f t="shared" ca="1" si="51"/>
        <v>11019</v>
      </c>
      <c r="L367" s="72">
        <v>47574</v>
      </c>
      <c r="M367" s="120">
        <v>22</v>
      </c>
      <c r="N367" s="120">
        <v>4</v>
      </c>
      <c r="O367" s="120">
        <v>4</v>
      </c>
      <c r="P367" s="120">
        <v>0</v>
      </c>
      <c r="Q367" s="120">
        <v>30</v>
      </c>
    </row>
    <row r="368" spans="1:17">
      <c r="A368" s="10"/>
      <c r="B368" s="327">
        <f t="shared" ca="1" si="46"/>
        <v>47908</v>
      </c>
      <c r="C368" s="328">
        <f t="shared" ca="1" si="52"/>
        <v>21</v>
      </c>
      <c r="D368" s="328">
        <f t="shared" ca="1" si="53"/>
        <v>5</v>
      </c>
      <c r="E368" s="328">
        <f t="shared" ca="1" si="54"/>
        <v>5</v>
      </c>
      <c r="F368" s="329">
        <f t="shared" ca="1" si="47"/>
        <v>31</v>
      </c>
      <c r="H368" s="120">
        <f t="shared" ca="1" si="48"/>
        <v>21</v>
      </c>
      <c r="I368" s="1">
        <f t="shared" ca="1" si="49"/>
        <v>5</v>
      </c>
      <c r="J368" s="1">
        <f t="shared" ca="1" si="50"/>
        <v>5</v>
      </c>
      <c r="K368" s="120">
        <f t="shared" ca="1" si="51"/>
        <v>11047</v>
      </c>
      <c r="L368" s="72">
        <v>47604</v>
      </c>
      <c r="M368" s="120">
        <v>22</v>
      </c>
      <c r="N368" s="120">
        <v>4</v>
      </c>
      <c r="O368" s="120">
        <v>5</v>
      </c>
      <c r="P368" s="120">
        <v>1</v>
      </c>
      <c r="Q368" s="120">
        <v>31</v>
      </c>
    </row>
    <row r="369" spans="1:17">
      <c r="A369" s="10"/>
      <c r="B369" s="327">
        <f t="shared" ca="1" si="46"/>
        <v>47939</v>
      </c>
      <c r="C369" s="328">
        <f t="shared" ca="1" si="52"/>
        <v>22</v>
      </c>
      <c r="D369" s="328">
        <f t="shared" ca="1" si="53"/>
        <v>4</v>
      </c>
      <c r="E369" s="328">
        <f t="shared" ca="1" si="54"/>
        <v>4</v>
      </c>
      <c r="F369" s="329">
        <f t="shared" ca="1" si="47"/>
        <v>30</v>
      </c>
      <c r="H369" s="120">
        <f t="shared" ca="1" si="48"/>
        <v>22</v>
      </c>
      <c r="I369" s="1">
        <f t="shared" ca="1" si="49"/>
        <v>4</v>
      </c>
      <c r="J369" s="1">
        <f t="shared" ca="1" si="50"/>
        <v>4</v>
      </c>
      <c r="K369" s="120">
        <f t="shared" ca="1" si="51"/>
        <v>11078</v>
      </c>
      <c r="L369" s="72">
        <v>47635</v>
      </c>
      <c r="M369" s="120">
        <v>20</v>
      </c>
      <c r="N369" s="120">
        <v>5</v>
      </c>
      <c r="O369" s="120">
        <v>5</v>
      </c>
      <c r="P369" s="120">
        <v>0</v>
      </c>
      <c r="Q369" s="120">
        <v>30</v>
      </c>
    </row>
    <row r="370" spans="1:17">
      <c r="A370" s="10"/>
      <c r="B370" s="327">
        <f t="shared" ca="1" si="46"/>
        <v>47969</v>
      </c>
      <c r="C370" s="328">
        <f t="shared" ca="1" si="52"/>
        <v>22</v>
      </c>
      <c r="D370" s="328">
        <f t="shared" ca="1" si="53"/>
        <v>4</v>
      </c>
      <c r="E370" s="328">
        <f t="shared" ca="1" si="54"/>
        <v>5</v>
      </c>
      <c r="F370" s="329">
        <f t="shared" ca="1" si="47"/>
        <v>31</v>
      </c>
      <c r="H370" s="120">
        <f t="shared" ca="1" si="48"/>
        <v>22</v>
      </c>
      <c r="I370" s="1">
        <f t="shared" ca="1" si="49"/>
        <v>4</v>
      </c>
      <c r="J370" s="1">
        <f t="shared" ca="1" si="50"/>
        <v>5</v>
      </c>
      <c r="K370" s="120">
        <f t="shared" ca="1" si="51"/>
        <v>11108</v>
      </c>
      <c r="L370" s="72">
        <v>47665</v>
      </c>
      <c r="M370" s="120">
        <v>22</v>
      </c>
      <c r="N370" s="120">
        <v>4</v>
      </c>
      <c r="O370" s="120">
        <v>5</v>
      </c>
      <c r="P370" s="120">
        <v>1</v>
      </c>
      <c r="Q370" s="120">
        <v>31</v>
      </c>
    </row>
    <row r="371" spans="1:17">
      <c r="A371" s="10"/>
      <c r="B371" s="327">
        <f t="shared" ca="1" si="46"/>
        <v>48000</v>
      </c>
      <c r="C371" s="328">
        <f t="shared" ca="1" si="52"/>
        <v>20</v>
      </c>
      <c r="D371" s="328">
        <f t="shared" ca="1" si="53"/>
        <v>5</v>
      </c>
      <c r="E371" s="328">
        <f t="shared" ca="1" si="54"/>
        <v>5</v>
      </c>
      <c r="F371" s="329">
        <f t="shared" ca="1" si="47"/>
        <v>30</v>
      </c>
      <c r="H371" s="120">
        <f t="shared" ca="1" si="48"/>
        <v>20</v>
      </c>
      <c r="I371" s="1">
        <f t="shared" ca="1" si="49"/>
        <v>5</v>
      </c>
      <c r="J371" s="1">
        <f t="shared" ca="1" si="50"/>
        <v>5</v>
      </c>
      <c r="K371" s="120">
        <f t="shared" ca="1" si="51"/>
        <v>11139</v>
      </c>
      <c r="L371" s="72">
        <v>47696</v>
      </c>
      <c r="M371" s="120">
        <v>22</v>
      </c>
      <c r="N371" s="120">
        <v>5</v>
      </c>
      <c r="O371" s="120">
        <v>4</v>
      </c>
      <c r="P371" s="120">
        <v>0</v>
      </c>
      <c r="Q371" s="120">
        <v>31</v>
      </c>
    </row>
    <row r="372" spans="1:17">
      <c r="A372" s="10"/>
      <c r="B372" s="327">
        <f t="shared" ca="1" si="46"/>
        <v>48030</v>
      </c>
      <c r="C372" s="328">
        <f t="shared" ca="1" si="52"/>
        <v>22</v>
      </c>
      <c r="D372" s="328">
        <f t="shared" ca="1" si="53"/>
        <v>4</v>
      </c>
      <c r="E372" s="328">
        <f t="shared" ca="1" si="54"/>
        <v>5</v>
      </c>
      <c r="F372" s="329">
        <f t="shared" ca="1" si="47"/>
        <v>31</v>
      </c>
      <c r="H372" s="120">
        <f t="shared" ca="1" si="48"/>
        <v>22</v>
      </c>
      <c r="I372" s="1">
        <f t="shared" ca="1" si="49"/>
        <v>4</v>
      </c>
      <c r="J372" s="1">
        <f t="shared" ca="1" si="50"/>
        <v>5</v>
      </c>
      <c r="K372" s="120">
        <f t="shared" ca="1" si="51"/>
        <v>11169</v>
      </c>
      <c r="L372" s="72">
        <v>47727</v>
      </c>
      <c r="M372" s="120">
        <v>20</v>
      </c>
      <c r="N372" s="120">
        <v>4</v>
      </c>
      <c r="O372" s="120">
        <v>6</v>
      </c>
      <c r="P372" s="120">
        <v>1</v>
      </c>
      <c r="Q372" s="120">
        <v>30</v>
      </c>
    </row>
    <row r="373" spans="1:17">
      <c r="A373" s="10"/>
      <c r="B373" s="327">
        <f t="shared" ca="1" si="46"/>
        <v>48061</v>
      </c>
      <c r="C373" s="328">
        <f t="shared" ca="1" si="52"/>
        <v>22</v>
      </c>
      <c r="D373" s="328">
        <f t="shared" ca="1" si="53"/>
        <v>5</v>
      </c>
      <c r="E373" s="328">
        <f t="shared" ca="1" si="54"/>
        <v>4</v>
      </c>
      <c r="F373" s="329">
        <f t="shared" ca="1" si="47"/>
        <v>31</v>
      </c>
      <c r="H373" s="120">
        <f t="shared" ca="1" si="48"/>
        <v>22</v>
      </c>
      <c r="I373" s="1">
        <f t="shared" ca="1" si="49"/>
        <v>5</v>
      </c>
      <c r="J373" s="1">
        <f t="shared" ca="1" si="50"/>
        <v>4</v>
      </c>
      <c r="K373" s="120">
        <f t="shared" ca="1" si="51"/>
        <v>11200</v>
      </c>
      <c r="L373" s="72">
        <v>47757</v>
      </c>
      <c r="M373" s="120">
        <v>23</v>
      </c>
      <c r="N373" s="120">
        <v>4</v>
      </c>
      <c r="O373" s="120">
        <v>4</v>
      </c>
      <c r="P373" s="120">
        <v>0</v>
      </c>
      <c r="Q373" s="120">
        <v>31</v>
      </c>
    </row>
    <row r="374" spans="1:17">
      <c r="A374" s="10"/>
      <c r="B374" s="327">
        <f t="shared" ca="1" si="46"/>
        <v>48092</v>
      </c>
      <c r="C374" s="328">
        <f t="shared" ca="1" si="52"/>
        <v>20</v>
      </c>
      <c r="D374" s="328">
        <f t="shared" ca="1" si="53"/>
        <v>4</v>
      </c>
      <c r="E374" s="328">
        <f t="shared" ca="1" si="54"/>
        <v>6</v>
      </c>
      <c r="F374" s="329">
        <f t="shared" ca="1" si="47"/>
        <v>30</v>
      </c>
      <c r="H374" s="120">
        <f t="shared" ca="1" si="48"/>
        <v>20</v>
      </c>
      <c r="I374" s="1">
        <f t="shared" ca="1" si="49"/>
        <v>4</v>
      </c>
      <c r="J374" s="1">
        <f t="shared" ca="1" si="50"/>
        <v>6</v>
      </c>
      <c r="K374" s="120">
        <f t="shared" ca="1" si="51"/>
        <v>11231</v>
      </c>
      <c r="L374" s="72">
        <v>47788</v>
      </c>
      <c r="M374" s="120">
        <v>20</v>
      </c>
      <c r="N374" s="120">
        <v>5</v>
      </c>
      <c r="O374" s="120">
        <v>5</v>
      </c>
      <c r="P374" s="120">
        <v>1</v>
      </c>
      <c r="Q374" s="120">
        <v>30</v>
      </c>
    </row>
    <row r="375" spans="1:17">
      <c r="A375" s="10"/>
      <c r="B375" s="327">
        <f t="shared" ca="1" si="46"/>
        <v>48122</v>
      </c>
      <c r="C375" s="328">
        <f t="shared" ca="1" si="52"/>
        <v>23</v>
      </c>
      <c r="D375" s="328">
        <f t="shared" ca="1" si="53"/>
        <v>4</v>
      </c>
      <c r="E375" s="328">
        <f t="shared" ca="1" si="54"/>
        <v>4</v>
      </c>
      <c r="F375" s="329">
        <f t="shared" ca="1" si="47"/>
        <v>31</v>
      </c>
      <c r="H375" s="120">
        <f t="shared" ca="1" si="48"/>
        <v>23</v>
      </c>
      <c r="I375" s="1">
        <f t="shared" ca="1" si="49"/>
        <v>4</v>
      </c>
      <c r="J375" s="1">
        <f t="shared" ca="1" si="50"/>
        <v>4</v>
      </c>
      <c r="K375" s="120">
        <f t="shared" ca="1" si="51"/>
        <v>11261</v>
      </c>
      <c r="L375" s="72">
        <v>47818</v>
      </c>
      <c r="M375" s="120">
        <v>21</v>
      </c>
      <c r="N375" s="120">
        <v>4</v>
      </c>
      <c r="O375" s="120">
        <v>6</v>
      </c>
      <c r="P375" s="120">
        <v>1</v>
      </c>
      <c r="Q375" s="120">
        <v>31</v>
      </c>
    </row>
    <row r="376" spans="1:17">
      <c r="A376" s="10"/>
      <c r="B376" s="327">
        <f t="shared" ca="1" si="46"/>
        <v>48153</v>
      </c>
      <c r="C376" s="328">
        <f t="shared" ca="1" si="52"/>
        <v>20</v>
      </c>
      <c r="D376" s="328">
        <f t="shared" ca="1" si="53"/>
        <v>5</v>
      </c>
      <c r="E376" s="328">
        <f t="shared" ca="1" si="54"/>
        <v>5</v>
      </c>
      <c r="F376" s="329">
        <f t="shared" ca="1" si="47"/>
        <v>30</v>
      </c>
      <c r="H376" s="120">
        <f t="shared" ca="1" si="48"/>
        <v>20</v>
      </c>
      <c r="I376" s="1">
        <f t="shared" ca="1" si="49"/>
        <v>5</v>
      </c>
      <c r="J376" s="1">
        <f t="shared" ca="1" si="50"/>
        <v>5</v>
      </c>
      <c r="K376" s="120">
        <f t="shared" ca="1" si="51"/>
        <v>11292</v>
      </c>
      <c r="L376" s="72">
        <v>47849</v>
      </c>
      <c r="M376" s="120">
        <v>22</v>
      </c>
      <c r="N376" s="120">
        <v>4</v>
      </c>
      <c r="O376" s="120">
        <v>5</v>
      </c>
      <c r="P376" s="120">
        <v>1</v>
      </c>
      <c r="Q376" s="120">
        <v>31</v>
      </c>
    </row>
    <row r="377" spans="1:17">
      <c r="A377" s="10"/>
      <c r="B377" s="327">
        <f t="shared" ca="1" si="46"/>
        <v>48183</v>
      </c>
      <c r="C377" s="328">
        <f t="shared" ca="1" si="52"/>
        <v>21</v>
      </c>
      <c r="D377" s="328">
        <f t="shared" ca="1" si="53"/>
        <v>4</v>
      </c>
      <c r="E377" s="328">
        <f t="shared" ca="1" si="54"/>
        <v>6</v>
      </c>
      <c r="F377" s="329">
        <f t="shared" ca="1" si="47"/>
        <v>31</v>
      </c>
      <c r="H377" s="120">
        <f t="shared" ca="1" si="48"/>
        <v>21</v>
      </c>
      <c r="I377" s="1">
        <f t="shared" ca="1" si="49"/>
        <v>4</v>
      </c>
      <c r="J377" s="1">
        <f t="shared" ca="1" si="50"/>
        <v>6</v>
      </c>
      <c r="K377" s="120">
        <f t="shared" ca="1" si="51"/>
        <v>11322</v>
      </c>
      <c r="L377" s="72">
        <v>47880</v>
      </c>
      <c r="M377" s="120">
        <v>20</v>
      </c>
      <c r="N377" s="120">
        <v>4</v>
      </c>
      <c r="O377" s="120">
        <v>4</v>
      </c>
      <c r="P377" s="120">
        <v>0</v>
      </c>
      <c r="Q377" s="120">
        <v>28</v>
      </c>
    </row>
    <row r="378" spans="1:17">
      <c r="A378" s="10"/>
      <c r="B378" s="327">
        <f t="shared" ca="1" si="46"/>
        <v>48214</v>
      </c>
      <c r="C378" s="328">
        <f t="shared" ca="1" si="52"/>
        <v>22</v>
      </c>
      <c r="D378" s="328">
        <f t="shared" ca="1" si="53"/>
        <v>4</v>
      </c>
      <c r="E378" s="328">
        <f t="shared" ca="1" si="54"/>
        <v>5</v>
      </c>
      <c r="F378" s="329">
        <f t="shared" ca="1" si="47"/>
        <v>31</v>
      </c>
      <c r="H378" s="120">
        <f t="shared" ca="1" si="48"/>
        <v>22</v>
      </c>
      <c r="I378" s="1">
        <f t="shared" ca="1" si="49"/>
        <v>4</v>
      </c>
      <c r="J378" s="1">
        <f t="shared" ca="1" si="50"/>
        <v>5</v>
      </c>
      <c r="K378" s="120">
        <f t="shared" ca="1" si="51"/>
        <v>11353</v>
      </c>
      <c r="L378" s="72">
        <v>47908</v>
      </c>
      <c r="M378" s="120">
        <v>21</v>
      </c>
      <c r="N378" s="120">
        <v>5</v>
      </c>
      <c r="O378" s="120">
        <v>5</v>
      </c>
      <c r="P378" s="120">
        <v>0</v>
      </c>
      <c r="Q378" s="120">
        <v>31</v>
      </c>
    </row>
    <row r="379" spans="1:17">
      <c r="A379" s="10"/>
      <c r="B379" s="327">
        <f t="shared" ca="1" si="46"/>
        <v>48245</v>
      </c>
      <c r="C379" s="328">
        <f t="shared" ca="1" si="52"/>
        <v>20</v>
      </c>
      <c r="D379" s="328">
        <f t="shared" ca="1" si="53"/>
        <v>5</v>
      </c>
      <c r="E379" s="328">
        <f t="shared" ca="1" si="54"/>
        <v>4</v>
      </c>
      <c r="F379" s="329">
        <f t="shared" ca="1" si="47"/>
        <v>29</v>
      </c>
      <c r="H379" s="120">
        <f t="shared" ca="1" si="48"/>
        <v>20</v>
      </c>
      <c r="I379" s="1">
        <f t="shared" ca="1" si="49"/>
        <v>5</v>
      </c>
      <c r="J379" s="1">
        <f t="shared" ca="1" si="50"/>
        <v>4</v>
      </c>
      <c r="K379" s="120">
        <f t="shared" ca="1" si="51"/>
        <v>11384</v>
      </c>
      <c r="L379" s="72">
        <v>47939</v>
      </c>
      <c r="M379" s="120">
        <v>22</v>
      </c>
      <c r="N379" s="120">
        <v>4</v>
      </c>
      <c r="O379" s="120">
        <v>4</v>
      </c>
      <c r="P379" s="120">
        <v>0</v>
      </c>
      <c r="Q379" s="120">
        <v>30</v>
      </c>
    </row>
    <row r="380" spans="1:17">
      <c r="A380" s="10"/>
      <c r="B380" s="327">
        <f t="shared" ca="1" si="46"/>
        <v>48274</v>
      </c>
      <c r="C380" s="328">
        <f t="shared" ca="1" si="52"/>
        <v>22</v>
      </c>
      <c r="D380" s="328">
        <f t="shared" ca="1" si="53"/>
        <v>4</v>
      </c>
      <c r="E380" s="328">
        <f t="shared" ca="1" si="54"/>
        <v>5</v>
      </c>
      <c r="F380" s="329">
        <f t="shared" ca="1" si="47"/>
        <v>31</v>
      </c>
      <c r="H380" s="120">
        <f t="shared" ca="1" si="48"/>
        <v>22</v>
      </c>
      <c r="I380" s="1">
        <f t="shared" ca="1" si="49"/>
        <v>4</v>
      </c>
      <c r="J380" s="1">
        <f t="shared" ca="1" si="50"/>
        <v>5</v>
      </c>
      <c r="K380" s="120">
        <f t="shared" ca="1" si="51"/>
        <v>11413</v>
      </c>
      <c r="L380" s="72">
        <v>47969</v>
      </c>
      <c r="M380" s="120">
        <v>22</v>
      </c>
      <c r="N380" s="120">
        <v>4</v>
      </c>
      <c r="O380" s="120">
        <v>5</v>
      </c>
      <c r="P380" s="120">
        <v>1</v>
      </c>
      <c r="Q380" s="120">
        <v>31</v>
      </c>
    </row>
    <row r="381" spans="1:17">
      <c r="A381" s="10"/>
      <c r="B381" s="327">
        <f t="shared" ca="1" si="46"/>
        <v>48305</v>
      </c>
      <c r="C381" s="328">
        <f t="shared" ca="1" si="52"/>
        <v>22</v>
      </c>
      <c r="D381" s="328">
        <f t="shared" ca="1" si="53"/>
        <v>4</v>
      </c>
      <c r="E381" s="328">
        <f t="shared" ca="1" si="54"/>
        <v>4</v>
      </c>
      <c r="F381" s="329">
        <f t="shared" ca="1" si="47"/>
        <v>30</v>
      </c>
      <c r="H381" s="120">
        <f t="shared" ca="1" si="48"/>
        <v>22</v>
      </c>
      <c r="I381" s="1">
        <f t="shared" ca="1" si="49"/>
        <v>4</v>
      </c>
      <c r="J381" s="1">
        <f t="shared" ca="1" si="50"/>
        <v>4</v>
      </c>
      <c r="K381" s="120">
        <f t="shared" ca="1" si="51"/>
        <v>11444</v>
      </c>
      <c r="L381" s="72">
        <v>48000</v>
      </c>
      <c r="M381" s="120">
        <v>20</v>
      </c>
      <c r="N381" s="120">
        <v>5</v>
      </c>
      <c r="O381" s="120">
        <v>5</v>
      </c>
      <c r="P381" s="120">
        <v>0</v>
      </c>
      <c r="Q381" s="120">
        <v>30</v>
      </c>
    </row>
    <row r="382" spans="1:17">
      <c r="A382" s="10"/>
      <c r="B382" s="327">
        <f t="shared" ca="1" si="46"/>
        <v>48335</v>
      </c>
      <c r="C382" s="328">
        <f t="shared" ca="1" si="52"/>
        <v>20</v>
      </c>
      <c r="D382" s="328">
        <f t="shared" ca="1" si="53"/>
        <v>5</v>
      </c>
      <c r="E382" s="328">
        <f t="shared" ca="1" si="54"/>
        <v>6</v>
      </c>
      <c r="F382" s="329">
        <f t="shared" ca="1" si="47"/>
        <v>31</v>
      </c>
      <c r="H382" s="120">
        <f t="shared" ca="1" si="48"/>
        <v>20</v>
      </c>
      <c r="I382" s="1">
        <f t="shared" ca="1" si="49"/>
        <v>5</v>
      </c>
      <c r="J382" s="1">
        <f t="shared" ca="1" si="50"/>
        <v>6</v>
      </c>
      <c r="K382" s="120">
        <f t="shared" ca="1" si="51"/>
        <v>11474</v>
      </c>
      <c r="L382" s="72">
        <v>48030</v>
      </c>
      <c r="M382" s="120">
        <v>22</v>
      </c>
      <c r="N382" s="120">
        <v>4</v>
      </c>
      <c r="O382" s="120">
        <v>5</v>
      </c>
      <c r="P382" s="120">
        <v>1</v>
      </c>
      <c r="Q382" s="120">
        <v>31</v>
      </c>
    </row>
    <row r="383" spans="1:17">
      <c r="A383" s="10"/>
      <c r="B383" s="327">
        <f t="shared" ca="1" si="46"/>
        <v>48366</v>
      </c>
      <c r="C383" s="328">
        <f t="shared" ca="1" si="52"/>
        <v>22</v>
      </c>
      <c r="D383" s="328">
        <f t="shared" ca="1" si="53"/>
        <v>4</v>
      </c>
      <c r="E383" s="328">
        <f t="shared" ca="1" si="54"/>
        <v>4</v>
      </c>
      <c r="F383" s="329">
        <f t="shared" ca="1" si="47"/>
        <v>30</v>
      </c>
      <c r="H383" s="120">
        <f t="shared" ca="1" si="48"/>
        <v>22</v>
      </c>
      <c r="I383" s="1">
        <f t="shared" ca="1" si="49"/>
        <v>4</v>
      </c>
      <c r="J383" s="1">
        <f t="shared" ca="1" si="50"/>
        <v>4</v>
      </c>
      <c r="K383" s="120">
        <f t="shared" ca="1" si="51"/>
        <v>11505</v>
      </c>
      <c r="L383" s="72">
        <v>48061</v>
      </c>
      <c r="M383" s="120">
        <v>22</v>
      </c>
      <c r="N383" s="120">
        <v>5</v>
      </c>
      <c r="O383" s="120">
        <v>4</v>
      </c>
      <c r="P383" s="120">
        <v>0</v>
      </c>
      <c r="Q383" s="120">
        <v>31</v>
      </c>
    </row>
    <row r="384" spans="1:17">
      <c r="A384" s="10"/>
      <c r="B384" s="327">
        <f t="shared" ca="1" si="46"/>
        <v>48396</v>
      </c>
      <c r="C384" s="328">
        <f t="shared" ca="1" si="52"/>
        <v>23</v>
      </c>
      <c r="D384" s="328">
        <f t="shared" ca="1" si="53"/>
        <v>3</v>
      </c>
      <c r="E384" s="328">
        <f t="shared" ca="1" si="54"/>
        <v>5</v>
      </c>
      <c r="F384" s="329">
        <f t="shared" ca="1" si="47"/>
        <v>31</v>
      </c>
      <c r="H384" s="120">
        <f t="shared" ca="1" si="48"/>
        <v>23</v>
      </c>
      <c r="I384" s="1">
        <f t="shared" ca="1" si="49"/>
        <v>3</v>
      </c>
      <c r="J384" s="1">
        <f t="shared" ca="1" si="50"/>
        <v>5</v>
      </c>
      <c r="K384" s="120">
        <f t="shared" ca="1" si="51"/>
        <v>11535</v>
      </c>
      <c r="L384" s="72">
        <v>48092</v>
      </c>
      <c r="M384" s="120">
        <v>20</v>
      </c>
      <c r="N384" s="120">
        <v>4</v>
      </c>
      <c r="O384" s="120">
        <v>6</v>
      </c>
      <c r="P384" s="120">
        <v>1</v>
      </c>
      <c r="Q384" s="120">
        <v>30</v>
      </c>
    </row>
    <row r="385" spans="1:17">
      <c r="A385" s="10"/>
      <c r="B385" s="327">
        <f t="shared" ca="1" si="46"/>
        <v>48427</v>
      </c>
      <c r="C385" s="328">
        <f t="shared" ca="1" si="52"/>
        <v>21</v>
      </c>
      <c r="D385" s="328">
        <f t="shared" ca="1" si="53"/>
        <v>5</v>
      </c>
      <c r="E385" s="328">
        <f t="shared" ca="1" si="54"/>
        <v>5</v>
      </c>
      <c r="F385" s="329">
        <f t="shared" ca="1" si="47"/>
        <v>31</v>
      </c>
      <c r="H385" s="120">
        <f t="shared" ca="1" si="48"/>
        <v>21</v>
      </c>
      <c r="I385" s="1">
        <f t="shared" ca="1" si="49"/>
        <v>5</v>
      </c>
      <c r="J385" s="1">
        <f t="shared" ca="1" si="50"/>
        <v>5</v>
      </c>
      <c r="K385" s="120">
        <f t="shared" ca="1" si="51"/>
        <v>11566</v>
      </c>
      <c r="L385" s="72">
        <v>48122</v>
      </c>
      <c r="M385" s="120">
        <v>23</v>
      </c>
      <c r="N385" s="120">
        <v>4</v>
      </c>
      <c r="O385" s="120">
        <v>4</v>
      </c>
      <c r="P385" s="120">
        <v>0</v>
      </c>
      <c r="Q385" s="120">
        <v>31</v>
      </c>
    </row>
    <row r="386" spans="1:17">
      <c r="A386" s="10"/>
      <c r="B386" s="327">
        <f t="shared" ca="1" si="46"/>
        <v>48458</v>
      </c>
      <c r="C386" s="328">
        <f t="shared" ca="1" si="52"/>
        <v>21</v>
      </c>
      <c r="D386" s="328">
        <f t="shared" ca="1" si="53"/>
        <v>4</v>
      </c>
      <c r="E386" s="328">
        <f t="shared" ca="1" si="54"/>
        <v>5</v>
      </c>
      <c r="F386" s="329">
        <f t="shared" ca="1" si="47"/>
        <v>30</v>
      </c>
      <c r="H386" s="120">
        <f t="shared" ca="1" si="48"/>
        <v>21</v>
      </c>
      <c r="I386" s="1">
        <f t="shared" ca="1" si="49"/>
        <v>4</v>
      </c>
      <c r="J386" s="1">
        <f t="shared" ca="1" si="50"/>
        <v>5</v>
      </c>
      <c r="K386" s="120">
        <f t="shared" ca="1" si="51"/>
        <v>11597</v>
      </c>
      <c r="L386" s="72">
        <v>48153</v>
      </c>
      <c r="M386" s="120">
        <v>20</v>
      </c>
      <c r="N386" s="120">
        <v>5</v>
      </c>
      <c r="O386" s="120">
        <v>5</v>
      </c>
      <c r="P386" s="120">
        <v>1</v>
      </c>
      <c r="Q386" s="120">
        <v>30</v>
      </c>
    </row>
    <row r="387" spans="1:17">
      <c r="A387" s="10"/>
      <c r="B387" s="327">
        <f t="shared" ca="1" si="46"/>
        <v>48488</v>
      </c>
      <c r="C387" s="328">
        <f t="shared" ca="1" si="52"/>
        <v>22</v>
      </c>
      <c r="D387" s="328">
        <f t="shared" ca="1" si="53"/>
        <v>5</v>
      </c>
      <c r="E387" s="328">
        <f t="shared" ca="1" si="54"/>
        <v>4</v>
      </c>
      <c r="F387" s="329">
        <f t="shared" ca="1" si="47"/>
        <v>31</v>
      </c>
      <c r="H387" s="120">
        <f t="shared" ca="1" si="48"/>
        <v>22</v>
      </c>
      <c r="I387" s="1">
        <f t="shared" ca="1" si="49"/>
        <v>5</v>
      </c>
      <c r="J387" s="1">
        <f t="shared" ca="1" si="50"/>
        <v>4</v>
      </c>
      <c r="K387" s="120">
        <f t="shared" ca="1" si="51"/>
        <v>11627</v>
      </c>
      <c r="L387" s="72">
        <v>48183</v>
      </c>
      <c r="M387" s="120">
        <v>21</v>
      </c>
      <c r="N387" s="120">
        <v>4</v>
      </c>
      <c r="O387" s="120">
        <v>6</v>
      </c>
      <c r="P387" s="120">
        <v>1</v>
      </c>
      <c r="Q387" s="120">
        <v>31</v>
      </c>
    </row>
    <row r="388" spans="1:17">
      <c r="A388" s="10"/>
      <c r="B388" s="327">
        <f t="shared" ca="1" si="46"/>
        <v>48519</v>
      </c>
      <c r="C388" s="328">
        <f t="shared" ca="1" si="52"/>
        <v>20</v>
      </c>
      <c r="D388" s="328">
        <f t="shared" ca="1" si="53"/>
        <v>4</v>
      </c>
      <c r="E388" s="328">
        <f t="shared" ca="1" si="54"/>
        <v>6</v>
      </c>
      <c r="F388" s="329">
        <f t="shared" ca="1" si="47"/>
        <v>30</v>
      </c>
      <c r="H388" s="120">
        <f t="shared" ca="1" si="48"/>
        <v>20</v>
      </c>
      <c r="I388" s="1">
        <f t="shared" ca="1" si="49"/>
        <v>4</v>
      </c>
      <c r="J388" s="1">
        <f t="shared" ca="1" si="50"/>
        <v>6</v>
      </c>
      <c r="K388" s="120">
        <f t="shared" ca="1" si="51"/>
        <v>11658</v>
      </c>
      <c r="L388" s="72">
        <v>48214</v>
      </c>
      <c r="M388" s="120">
        <v>22</v>
      </c>
      <c r="N388" s="120">
        <v>4</v>
      </c>
      <c r="O388" s="120">
        <v>5</v>
      </c>
      <c r="P388" s="120">
        <v>1</v>
      </c>
      <c r="Q388" s="120">
        <v>31</v>
      </c>
    </row>
    <row r="389" spans="1:17">
      <c r="A389" s="10"/>
      <c r="B389" s="327">
        <f t="shared" ca="1" si="46"/>
        <v>48549</v>
      </c>
      <c r="C389" s="328">
        <f t="shared" ca="1" si="52"/>
        <v>22</v>
      </c>
      <c r="D389" s="328">
        <f t="shared" ca="1" si="53"/>
        <v>4</v>
      </c>
      <c r="E389" s="328">
        <f t="shared" ca="1" si="54"/>
        <v>5</v>
      </c>
      <c r="F389" s="329">
        <f t="shared" ca="1" si="47"/>
        <v>31</v>
      </c>
      <c r="H389" s="120">
        <f t="shared" ca="1" si="48"/>
        <v>22</v>
      </c>
      <c r="I389" s="1">
        <f t="shared" ca="1" si="49"/>
        <v>4</v>
      </c>
      <c r="J389" s="1">
        <f t="shared" ca="1" si="50"/>
        <v>5</v>
      </c>
      <c r="K389" s="120">
        <f t="shared" ca="1" si="51"/>
        <v>11688</v>
      </c>
      <c r="L389" s="72">
        <v>48245</v>
      </c>
      <c r="M389" s="120">
        <v>20</v>
      </c>
      <c r="N389" s="120">
        <v>5</v>
      </c>
      <c r="O389" s="120">
        <v>4</v>
      </c>
      <c r="P389" s="120">
        <v>0</v>
      </c>
      <c r="Q389" s="120">
        <v>29</v>
      </c>
    </row>
    <row r="390" spans="1:17">
      <c r="A390" s="10"/>
      <c r="B390" s="327">
        <f t="shared" ref="B390:B453" ca="1" si="55">EOMONTH(B389,0)+1</f>
        <v>48580</v>
      </c>
      <c r="C390" s="328">
        <f t="shared" ca="1" si="52"/>
        <v>22</v>
      </c>
      <c r="D390" s="328">
        <f t="shared" ca="1" si="53"/>
        <v>4</v>
      </c>
      <c r="E390" s="328">
        <f t="shared" ca="1" si="54"/>
        <v>5</v>
      </c>
      <c r="F390" s="329">
        <f t="shared" ref="F390:F453" ca="1" si="56">B391-B390</f>
        <v>31</v>
      </c>
      <c r="H390" s="120">
        <f t="shared" ref="H390:H453" ca="1" si="57">VLOOKUP($B390, NDayTable, 2)</f>
        <v>22</v>
      </c>
      <c r="I390" s="1">
        <f t="shared" ref="I390:I453" ca="1" si="58">VLOOKUP($B390, NDayTable, 3)</f>
        <v>4</v>
      </c>
      <c r="J390" s="1">
        <f t="shared" ref="J390:J453" ca="1" si="59">VLOOKUP($B390, NDayTable, 4)</f>
        <v>5</v>
      </c>
      <c r="K390" s="120">
        <f t="shared" ref="K390:K453" ca="1" si="60">B390-ValuationDate</f>
        <v>11719</v>
      </c>
      <c r="L390" s="72">
        <v>48274</v>
      </c>
      <c r="M390" s="120">
        <v>22</v>
      </c>
      <c r="N390" s="120">
        <v>4</v>
      </c>
      <c r="O390" s="120">
        <v>5</v>
      </c>
      <c r="P390" s="120">
        <v>0</v>
      </c>
      <c r="Q390" s="120">
        <v>31</v>
      </c>
    </row>
    <row r="391" spans="1:17">
      <c r="A391" s="10"/>
      <c r="B391" s="327">
        <f t="shared" ca="1" si="55"/>
        <v>48611</v>
      </c>
      <c r="C391" s="328">
        <f t="shared" ref="C391:C454" ca="1" si="61">H391</f>
        <v>20</v>
      </c>
      <c r="D391" s="328">
        <f t="shared" ref="D391:D454" ca="1" si="62">I391</f>
        <v>4</v>
      </c>
      <c r="E391" s="328">
        <f t="shared" ref="E391:E454" ca="1" si="63">J391</f>
        <v>4</v>
      </c>
      <c r="F391" s="329">
        <f t="shared" ca="1" si="56"/>
        <v>28</v>
      </c>
      <c r="H391" s="120">
        <f t="shared" ca="1" si="57"/>
        <v>20</v>
      </c>
      <c r="I391" s="1">
        <f t="shared" ca="1" si="58"/>
        <v>4</v>
      </c>
      <c r="J391" s="1">
        <f t="shared" ca="1" si="59"/>
        <v>4</v>
      </c>
      <c r="K391" s="120">
        <f t="shared" ca="1" si="60"/>
        <v>11750</v>
      </c>
      <c r="L391" s="72">
        <v>48305</v>
      </c>
      <c r="M391" s="120">
        <v>22</v>
      </c>
      <c r="N391" s="120">
        <v>4</v>
      </c>
      <c r="O391" s="120">
        <v>4</v>
      </c>
      <c r="P391" s="120">
        <v>0</v>
      </c>
      <c r="Q391" s="120">
        <v>30</v>
      </c>
    </row>
    <row r="392" spans="1:17">
      <c r="A392" s="10"/>
      <c r="B392" s="327">
        <f t="shared" ca="1" si="55"/>
        <v>48639</v>
      </c>
      <c r="C392" s="328">
        <f t="shared" ca="1" si="61"/>
        <v>21</v>
      </c>
      <c r="D392" s="328">
        <f t="shared" ca="1" si="62"/>
        <v>5</v>
      </c>
      <c r="E392" s="328">
        <f t="shared" ca="1" si="63"/>
        <v>5</v>
      </c>
      <c r="F392" s="329">
        <f t="shared" ca="1" si="56"/>
        <v>31</v>
      </c>
      <c r="H392" s="120">
        <f t="shared" ca="1" si="57"/>
        <v>21</v>
      </c>
      <c r="I392" s="1">
        <f t="shared" ca="1" si="58"/>
        <v>5</v>
      </c>
      <c r="J392" s="1">
        <f t="shared" ca="1" si="59"/>
        <v>5</v>
      </c>
      <c r="K392" s="120">
        <f t="shared" ca="1" si="60"/>
        <v>11778</v>
      </c>
      <c r="L392" s="72">
        <v>48335</v>
      </c>
      <c r="M392" s="120">
        <v>20</v>
      </c>
      <c r="N392" s="120">
        <v>5</v>
      </c>
      <c r="O392" s="120">
        <v>6</v>
      </c>
      <c r="P392" s="120">
        <v>1</v>
      </c>
      <c r="Q392" s="120">
        <v>31</v>
      </c>
    </row>
    <row r="393" spans="1:17">
      <c r="A393" s="10"/>
      <c r="B393" s="327">
        <f t="shared" ca="1" si="55"/>
        <v>48670</v>
      </c>
      <c r="C393" s="328">
        <f t="shared" ca="1" si="61"/>
        <v>22</v>
      </c>
      <c r="D393" s="328">
        <f t="shared" ca="1" si="62"/>
        <v>4</v>
      </c>
      <c r="E393" s="328">
        <f t="shared" ca="1" si="63"/>
        <v>4</v>
      </c>
      <c r="F393" s="329">
        <f t="shared" ca="1" si="56"/>
        <v>30</v>
      </c>
      <c r="H393" s="120">
        <f t="shared" ca="1" si="57"/>
        <v>22</v>
      </c>
      <c r="I393" s="1">
        <f t="shared" ca="1" si="58"/>
        <v>4</v>
      </c>
      <c r="J393" s="1">
        <f t="shared" ca="1" si="59"/>
        <v>4</v>
      </c>
      <c r="K393" s="120">
        <f t="shared" ca="1" si="60"/>
        <v>11809</v>
      </c>
      <c r="L393" s="72">
        <v>48366</v>
      </c>
      <c r="M393" s="120">
        <v>22</v>
      </c>
      <c r="N393" s="120">
        <v>4</v>
      </c>
      <c r="O393" s="120">
        <v>4</v>
      </c>
      <c r="P393" s="120">
        <v>0</v>
      </c>
      <c r="Q393" s="120">
        <v>30</v>
      </c>
    </row>
    <row r="394" spans="1:17">
      <c r="A394" s="10"/>
      <c r="B394" s="327">
        <f t="shared" ca="1" si="55"/>
        <v>48700</v>
      </c>
      <c r="C394" s="328">
        <f t="shared" ca="1" si="61"/>
        <v>22</v>
      </c>
      <c r="D394" s="328">
        <f t="shared" ca="1" si="62"/>
        <v>4</v>
      </c>
      <c r="E394" s="328">
        <f t="shared" ca="1" si="63"/>
        <v>5</v>
      </c>
      <c r="F394" s="329">
        <f t="shared" ca="1" si="56"/>
        <v>31</v>
      </c>
      <c r="H394" s="120">
        <f t="shared" ca="1" si="57"/>
        <v>22</v>
      </c>
      <c r="I394" s="1">
        <f t="shared" ca="1" si="58"/>
        <v>4</v>
      </c>
      <c r="J394" s="1">
        <f t="shared" ca="1" si="59"/>
        <v>5</v>
      </c>
      <c r="K394" s="120">
        <f t="shared" ca="1" si="60"/>
        <v>11839</v>
      </c>
      <c r="L394" s="72">
        <v>48396</v>
      </c>
      <c r="M394" s="120">
        <v>23</v>
      </c>
      <c r="N394" s="120">
        <v>3</v>
      </c>
      <c r="O394" s="120">
        <v>5</v>
      </c>
      <c r="P394" s="120">
        <v>1</v>
      </c>
      <c r="Q394" s="120">
        <v>31</v>
      </c>
    </row>
    <row r="395" spans="1:17">
      <c r="A395" s="10"/>
      <c r="B395" s="327">
        <f t="shared" ca="1" si="55"/>
        <v>48731</v>
      </c>
      <c r="C395" s="328">
        <f t="shared" ca="1" si="61"/>
        <v>20</v>
      </c>
      <c r="D395" s="328">
        <f t="shared" ca="1" si="62"/>
        <v>5</v>
      </c>
      <c r="E395" s="328">
        <f t="shared" ca="1" si="63"/>
        <v>5</v>
      </c>
      <c r="F395" s="329">
        <f t="shared" ca="1" si="56"/>
        <v>30</v>
      </c>
      <c r="H395" s="120">
        <f t="shared" ca="1" si="57"/>
        <v>20</v>
      </c>
      <c r="I395" s="1">
        <f t="shared" ca="1" si="58"/>
        <v>5</v>
      </c>
      <c r="J395" s="1">
        <f t="shared" ca="1" si="59"/>
        <v>5</v>
      </c>
      <c r="K395" s="120">
        <f t="shared" ca="1" si="60"/>
        <v>11870</v>
      </c>
      <c r="L395" s="72">
        <v>48427</v>
      </c>
      <c r="M395" s="120">
        <v>21</v>
      </c>
      <c r="N395" s="120">
        <v>5</v>
      </c>
      <c r="O395" s="120">
        <v>5</v>
      </c>
      <c r="P395" s="120">
        <v>0</v>
      </c>
      <c r="Q395" s="120">
        <v>31</v>
      </c>
    </row>
    <row r="396" spans="1:17">
      <c r="A396" s="10"/>
      <c r="B396" s="327">
        <f t="shared" ca="1" si="55"/>
        <v>48761</v>
      </c>
      <c r="C396" s="328">
        <f t="shared" ca="1" si="61"/>
        <v>22</v>
      </c>
      <c r="D396" s="328">
        <f t="shared" ca="1" si="62"/>
        <v>4</v>
      </c>
      <c r="E396" s="328">
        <f t="shared" ca="1" si="63"/>
        <v>5</v>
      </c>
      <c r="F396" s="329">
        <f t="shared" ca="1" si="56"/>
        <v>31</v>
      </c>
      <c r="H396" s="120">
        <f t="shared" ca="1" si="57"/>
        <v>22</v>
      </c>
      <c r="I396" s="1">
        <f t="shared" ca="1" si="58"/>
        <v>4</v>
      </c>
      <c r="J396" s="1">
        <f t="shared" ca="1" si="59"/>
        <v>5</v>
      </c>
      <c r="K396" s="120">
        <f t="shared" ca="1" si="60"/>
        <v>11900</v>
      </c>
      <c r="L396" s="72">
        <v>48458</v>
      </c>
      <c r="M396" s="120">
        <v>21</v>
      </c>
      <c r="N396" s="120">
        <v>4</v>
      </c>
      <c r="O396" s="120">
        <v>5</v>
      </c>
      <c r="P396" s="120">
        <v>1</v>
      </c>
      <c r="Q396" s="120">
        <v>30</v>
      </c>
    </row>
    <row r="397" spans="1:17">
      <c r="A397" s="10"/>
      <c r="B397" s="327">
        <f t="shared" ca="1" si="55"/>
        <v>48792</v>
      </c>
      <c r="C397" s="328">
        <f t="shared" ca="1" si="61"/>
        <v>22</v>
      </c>
      <c r="D397" s="328">
        <f t="shared" ca="1" si="62"/>
        <v>5</v>
      </c>
      <c r="E397" s="328">
        <f t="shared" ca="1" si="63"/>
        <v>4</v>
      </c>
      <c r="F397" s="329">
        <f t="shared" ca="1" si="56"/>
        <v>31</v>
      </c>
      <c r="H397" s="120">
        <f t="shared" ca="1" si="57"/>
        <v>22</v>
      </c>
      <c r="I397" s="1">
        <f t="shared" ca="1" si="58"/>
        <v>5</v>
      </c>
      <c r="J397" s="1">
        <f t="shared" ca="1" si="59"/>
        <v>4</v>
      </c>
      <c r="K397" s="120">
        <f t="shared" ca="1" si="60"/>
        <v>11931</v>
      </c>
      <c r="L397" s="72">
        <v>48488</v>
      </c>
      <c r="M397" s="120">
        <v>22</v>
      </c>
      <c r="N397" s="120">
        <v>5</v>
      </c>
      <c r="O397" s="120">
        <v>4</v>
      </c>
      <c r="P397" s="120">
        <v>0</v>
      </c>
      <c r="Q397" s="120">
        <v>31</v>
      </c>
    </row>
    <row r="398" spans="1:17">
      <c r="A398" s="10"/>
      <c r="B398" s="327">
        <f t="shared" ca="1" si="55"/>
        <v>48823</v>
      </c>
      <c r="C398" s="328">
        <f t="shared" ca="1" si="61"/>
        <v>20</v>
      </c>
      <c r="D398" s="328">
        <f t="shared" ca="1" si="62"/>
        <v>4</v>
      </c>
      <c r="E398" s="328">
        <f t="shared" ca="1" si="63"/>
        <v>6</v>
      </c>
      <c r="F398" s="329">
        <f t="shared" ca="1" si="56"/>
        <v>30</v>
      </c>
      <c r="H398" s="120">
        <f t="shared" ca="1" si="57"/>
        <v>20</v>
      </c>
      <c r="I398" s="1">
        <f t="shared" ca="1" si="58"/>
        <v>4</v>
      </c>
      <c r="J398" s="1">
        <f t="shared" ca="1" si="59"/>
        <v>6</v>
      </c>
      <c r="K398" s="120">
        <f t="shared" ca="1" si="60"/>
        <v>11962</v>
      </c>
      <c r="L398" s="72">
        <v>48519</v>
      </c>
      <c r="M398" s="120">
        <v>20</v>
      </c>
      <c r="N398" s="120">
        <v>4</v>
      </c>
      <c r="O398" s="120">
        <v>6</v>
      </c>
      <c r="P398" s="120">
        <v>1</v>
      </c>
      <c r="Q398" s="120">
        <v>30</v>
      </c>
    </row>
    <row r="399" spans="1:17">
      <c r="A399" s="10"/>
      <c r="B399" s="327">
        <f t="shared" ca="1" si="55"/>
        <v>48853</v>
      </c>
      <c r="C399" s="328">
        <f t="shared" ca="1" si="61"/>
        <v>23</v>
      </c>
      <c r="D399" s="328">
        <f t="shared" ca="1" si="62"/>
        <v>4</v>
      </c>
      <c r="E399" s="328">
        <f t="shared" ca="1" si="63"/>
        <v>4</v>
      </c>
      <c r="F399" s="329">
        <f t="shared" ca="1" si="56"/>
        <v>31</v>
      </c>
      <c r="H399" s="120">
        <f t="shared" ca="1" si="57"/>
        <v>23</v>
      </c>
      <c r="I399" s="1">
        <f t="shared" ca="1" si="58"/>
        <v>4</v>
      </c>
      <c r="J399" s="1">
        <f t="shared" ca="1" si="59"/>
        <v>4</v>
      </c>
      <c r="K399" s="120">
        <f t="shared" ca="1" si="60"/>
        <v>11992</v>
      </c>
      <c r="L399" s="72">
        <v>48549</v>
      </c>
      <c r="M399" s="120">
        <v>22</v>
      </c>
      <c r="N399" s="120">
        <v>4</v>
      </c>
      <c r="O399" s="120">
        <v>5</v>
      </c>
      <c r="P399" s="120">
        <v>1</v>
      </c>
      <c r="Q399" s="120">
        <v>31</v>
      </c>
    </row>
    <row r="400" spans="1:17">
      <c r="A400" s="10"/>
      <c r="B400" s="327">
        <f t="shared" ca="1" si="55"/>
        <v>48884</v>
      </c>
      <c r="C400" s="328">
        <f t="shared" ca="1" si="61"/>
        <v>20</v>
      </c>
      <c r="D400" s="328">
        <f t="shared" ca="1" si="62"/>
        <v>5</v>
      </c>
      <c r="E400" s="328">
        <f t="shared" ca="1" si="63"/>
        <v>5</v>
      </c>
      <c r="F400" s="329">
        <f t="shared" ca="1" si="56"/>
        <v>30</v>
      </c>
      <c r="H400" s="120">
        <f t="shared" ca="1" si="57"/>
        <v>20</v>
      </c>
      <c r="I400" s="1">
        <f t="shared" ca="1" si="58"/>
        <v>5</v>
      </c>
      <c r="J400" s="1">
        <f t="shared" ca="1" si="59"/>
        <v>5</v>
      </c>
      <c r="K400" s="120">
        <f t="shared" ca="1" si="60"/>
        <v>12023</v>
      </c>
      <c r="L400" s="72">
        <v>48580</v>
      </c>
      <c r="M400" s="120">
        <v>22</v>
      </c>
      <c r="N400" s="120">
        <v>4</v>
      </c>
      <c r="O400" s="120">
        <v>5</v>
      </c>
      <c r="P400" s="120">
        <v>1</v>
      </c>
      <c r="Q400" s="120">
        <v>31</v>
      </c>
    </row>
    <row r="401" spans="1:17">
      <c r="A401" s="10"/>
      <c r="B401" s="327">
        <f t="shared" ca="1" si="55"/>
        <v>48914</v>
      </c>
      <c r="C401" s="328">
        <f t="shared" ca="1" si="61"/>
        <v>21</v>
      </c>
      <c r="D401" s="328">
        <f t="shared" ca="1" si="62"/>
        <v>4</v>
      </c>
      <c r="E401" s="328">
        <f t="shared" ca="1" si="63"/>
        <v>6</v>
      </c>
      <c r="F401" s="329">
        <f t="shared" ca="1" si="56"/>
        <v>31</v>
      </c>
      <c r="H401" s="120">
        <f t="shared" ca="1" si="57"/>
        <v>21</v>
      </c>
      <c r="I401" s="1">
        <f t="shared" ca="1" si="58"/>
        <v>4</v>
      </c>
      <c r="J401" s="1">
        <f t="shared" ca="1" si="59"/>
        <v>6</v>
      </c>
      <c r="K401" s="120">
        <f t="shared" ca="1" si="60"/>
        <v>12053</v>
      </c>
      <c r="L401" s="72">
        <v>48611</v>
      </c>
      <c r="M401" s="120">
        <v>20</v>
      </c>
      <c r="N401" s="120">
        <v>4</v>
      </c>
      <c r="O401" s="120">
        <v>4</v>
      </c>
      <c r="P401" s="120">
        <v>0</v>
      </c>
      <c r="Q401" s="120">
        <v>28</v>
      </c>
    </row>
    <row r="402" spans="1:17">
      <c r="A402" s="10"/>
      <c r="B402" s="327">
        <f t="shared" ca="1" si="55"/>
        <v>48945</v>
      </c>
      <c r="C402" s="328">
        <f t="shared" ca="1" si="61"/>
        <v>22</v>
      </c>
      <c r="D402" s="328">
        <f t="shared" ca="1" si="62"/>
        <v>4</v>
      </c>
      <c r="E402" s="328">
        <f t="shared" ca="1" si="63"/>
        <v>5</v>
      </c>
      <c r="F402" s="329">
        <f t="shared" ca="1" si="56"/>
        <v>31</v>
      </c>
      <c r="H402" s="120">
        <f t="shared" ca="1" si="57"/>
        <v>22</v>
      </c>
      <c r="I402" s="1">
        <f t="shared" ca="1" si="58"/>
        <v>4</v>
      </c>
      <c r="J402" s="1">
        <f t="shared" ca="1" si="59"/>
        <v>5</v>
      </c>
      <c r="K402" s="120">
        <f t="shared" ca="1" si="60"/>
        <v>12084</v>
      </c>
      <c r="L402" s="72">
        <v>48639</v>
      </c>
      <c r="M402" s="120">
        <v>21</v>
      </c>
      <c r="N402" s="120">
        <v>5</v>
      </c>
      <c r="O402" s="120">
        <v>5</v>
      </c>
      <c r="P402" s="120">
        <v>0</v>
      </c>
      <c r="Q402" s="120">
        <v>31</v>
      </c>
    </row>
    <row r="403" spans="1:17">
      <c r="A403" s="10"/>
      <c r="B403" s="327">
        <f t="shared" ca="1" si="55"/>
        <v>48976</v>
      </c>
      <c r="C403" s="328">
        <f t="shared" ca="1" si="61"/>
        <v>20</v>
      </c>
      <c r="D403" s="328">
        <f t="shared" ca="1" si="62"/>
        <v>4</v>
      </c>
      <c r="E403" s="328">
        <f t="shared" ca="1" si="63"/>
        <v>4</v>
      </c>
      <c r="F403" s="329">
        <f t="shared" ca="1" si="56"/>
        <v>28</v>
      </c>
      <c r="H403" s="120">
        <f t="shared" ca="1" si="57"/>
        <v>20</v>
      </c>
      <c r="I403" s="1">
        <f t="shared" ca="1" si="58"/>
        <v>4</v>
      </c>
      <c r="J403" s="1">
        <f t="shared" ca="1" si="59"/>
        <v>4</v>
      </c>
      <c r="K403" s="120">
        <f t="shared" ca="1" si="60"/>
        <v>12115</v>
      </c>
      <c r="L403" s="72">
        <v>48670</v>
      </c>
      <c r="M403" s="120">
        <v>22</v>
      </c>
      <c r="N403" s="120">
        <v>4</v>
      </c>
      <c r="O403" s="120">
        <v>4</v>
      </c>
      <c r="P403" s="120">
        <v>0</v>
      </c>
      <c r="Q403" s="120">
        <v>30</v>
      </c>
    </row>
    <row r="404" spans="1:17">
      <c r="A404" s="10"/>
      <c r="B404" s="327">
        <f t="shared" ca="1" si="55"/>
        <v>49004</v>
      </c>
      <c r="C404" s="328">
        <f t="shared" ca="1" si="61"/>
        <v>21</v>
      </c>
      <c r="D404" s="328">
        <f t="shared" ca="1" si="62"/>
        <v>5</v>
      </c>
      <c r="E404" s="328">
        <f t="shared" ca="1" si="63"/>
        <v>5</v>
      </c>
      <c r="F404" s="329">
        <f t="shared" ca="1" si="56"/>
        <v>31</v>
      </c>
      <c r="H404" s="120">
        <f t="shared" ca="1" si="57"/>
        <v>21</v>
      </c>
      <c r="I404" s="1">
        <f t="shared" ca="1" si="58"/>
        <v>5</v>
      </c>
      <c r="J404" s="1">
        <f t="shared" ca="1" si="59"/>
        <v>5</v>
      </c>
      <c r="K404" s="120">
        <f t="shared" ca="1" si="60"/>
        <v>12143</v>
      </c>
      <c r="L404" s="72">
        <v>48700</v>
      </c>
      <c r="M404" s="120">
        <v>22</v>
      </c>
      <c r="N404" s="120">
        <v>4</v>
      </c>
      <c r="O404" s="120">
        <v>5</v>
      </c>
      <c r="P404" s="120">
        <v>1</v>
      </c>
      <c r="Q404" s="120">
        <v>31</v>
      </c>
    </row>
    <row r="405" spans="1:17">
      <c r="A405" s="10"/>
      <c r="B405" s="327">
        <f t="shared" ca="1" si="55"/>
        <v>49035</v>
      </c>
      <c r="C405" s="328">
        <f t="shared" ca="1" si="61"/>
        <v>22</v>
      </c>
      <c r="D405" s="328">
        <f t="shared" ca="1" si="62"/>
        <v>4</v>
      </c>
      <c r="E405" s="328">
        <f t="shared" ca="1" si="63"/>
        <v>4</v>
      </c>
      <c r="F405" s="329">
        <f t="shared" ca="1" si="56"/>
        <v>30</v>
      </c>
      <c r="H405" s="120">
        <f t="shared" ca="1" si="57"/>
        <v>22</v>
      </c>
      <c r="I405" s="1">
        <f t="shared" ca="1" si="58"/>
        <v>4</v>
      </c>
      <c r="J405" s="1">
        <f t="shared" ca="1" si="59"/>
        <v>4</v>
      </c>
      <c r="K405" s="120">
        <f t="shared" ca="1" si="60"/>
        <v>12174</v>
      </c>
      <c r="L405" s="72">
        <v>48731</v>
      </c>
      <c r="M405" s="120">
        <v>20</v>
      </c>
      <c r="N405" s="120">
        <v>5</v>
      </c>
      <c r="O405" s="120">
        <v>5</v>
      </c>
      <c r="P405" s="120">
        <v>0</v>
      </c>
      <c r="Q405" s="120">
        <v>30</v>
      </c>
    </row>
    <row r="406" spans="1:17">
      <c r="A406" s="10"/>
      <c r="B406" s="327">
        <f t="shared" ca="1" si="55"/>
        <v>49065</v>
      </c>
      <c r="C406" s="328">
        <f t="shared" ca="1" si="61"/>
        <v>22</v>
      </c>
      <c r="D406" s="328">
        <f t="shared" ca="1" si="62"/>
        <v>4</v>
      </c>
      <c r="E406" s="328">
        <f t="shared" ca="1" si="63"/>
        <v>5</v>
      </c>
      <c r="F406" s="329">
        <f t="shared" ca="1" si="56"/>
        <v>31</v>
      </c>
      <c r="H406" s="120">
        <f t="shared" ca="1" si="57"/>
        <v>22</v>
      </c>
      <c r="I406" s="1">
        <f t="shared" ca="1" si="58"/>
        <v>4</v>
      </c>
      <c r="J406" s="1">
        <f t="shared" ca="1" si="59"/>
        <v>5</v>
      </c>
      <c r="K406" s="120">
        <f t="shared" ca="1" si="60"/>
        <v>12204</v>
      </c>
      <c r="L406" s="72">
        <v>48761</v>
      </c>
      <c r="M406" s="120">
        <v>22</v>
      </c>
      <c r="N406" s="120">
        <v>4</v>
      </c>
      <c r="O406" s="120">
        <v>5</v>
      </c>
      <c r="P406" s="120">
        <v>1</v>
      </c>
      <c r="Q406" s="120">
        <v>31</v>
      </c>
    </row>
    <row r="407" spans="1:17">
      <c r="A407" s="10"/>
      <c r="B407" s="327">
        <f t="shared" ca="1" si="55"/>
        <v>49096</v>
      </c>
      <c r="C407" s="328">
        <f t="shared" ca="1" si="61"/>
        <v>20</v>
      </c>
      <c r="D407" s="328">
        <f t="shared" ca="1" si="62"/>
        <v>5</v>
      </c>
      <c r="E407" s="328">
        <f t="shared" ca="1" si="63"/>
        <v>5</v>
      </c>
      <c r="F407" s="329">
        <f t="shared" ca="1" si="56"/>
        <v>30</v>
      </c>
      <c r="H407" s="120">
        <f t="shared" ca="1" si="57"/>
        <v>20</v>
      </c>
      <c r="I407" s="1">
        <f t="shared" ca="1" si="58"/>
        <v>5</v>
      </c>
      <c r="J407" s="1">
        <f t="shared" ca="1" si="59"/>
        <v>5</v>
      </c>
      <c r="K407" s="120">
        <f t="shared" ca="1" si="60"/>
        <v>12235</v>
      </c>
      <c r="L407" s="72">
        <v>48792</v>
      </c>
      <c r="M407" s="120">
        <v>22</v>
      </c>
      <c r="N407" s="120">
        <v>5</v>
      </c>
      <c r="O407" s="120">
        <v>4</v>
      </c>
      <c r="P407" s="120">
        <v>0</v>
      </c>
      <c r="Q407" s="120">
        <v>31</v>
      </c>
    </row>
    <row r="408" spans="1:17">
      <c r="A408" s="10"/>
      <c r="B408" s="327">
        <f t="shared" ca="1" si="55"/>
        <v>49126</v>
      </c>
      <c r="C408" s="328">
        <f t="shared" ca="1" si="61"/>
        <v>22</v>
      </c>
      <c r="D408" s="328">
        <f t="shared" ca="1" si="62"/>
        <v>4</v>
      </c>
      <c r="E408" s="328">
        <f t="shared" ca="1" si="63"/>
        <v>5</v>
      </c>
      <c r="F408" s="329">
        <f t="shared" ca="1" si="56"/>
        <v>31</v>
      </c>
      <c r="H408" s="120">
        <f t="shared" ca="1" si="57"/>
        <v>22</v>
      </c>
      <c r="I408" s="1">
        <f t="shared" ca="1" si="58"/>
        <v>4</v>
      </c>
      <c r="J408" s="1">
        <f t="shared" ca="1" si="59"/>
        <v>5</v>
      </c>
      <c r="K408" s="120">
        <f t="shared" ca="1" si="60"/>
        <v>12265</v>
      </c>
      <c r="L408" s="72">
        <v>48823</v>
      </c>
      <c r="M408" s="120">
        <v>20</v>
      </c>
      <c r="N408" s="120">
        <v>4</v>
      </c>
      <c r="O408" s="120">
        <v>6</v>
      </c>
      <c r="P408" s="120">
        <v>1</v>
      </c>
      <c r="Q408" s="120">
        <v>30</v>
      </c>
    </row>
    <row r="409" spans="1:17">
      <c r="A409" s="10"/>
      <c r="B409" s="327">
        <f t="shared" ca="1" si="55"/>
        <v>49157</v>
      </c>
      <c r="C409" s="328">
        <f t="shared" ca="1" si="61"/>
        <v>22</v>
      </c>
      <c r="D409" s="328">
        <f t="shared" ca="1" si="62"/>
        <v>5</v>
      </c>
      <c r="E409" s="328">
        <f t="shared" ca="1" si="63"/>
        <v>4</v>
      </c>
      <c r="F409" s="329">
        <f t="shared" ca="1" si="56"/>
        <v>31</v>
      </c>
      <c r="H409" s="120">
        <f t="shared" ca="1" si="57"/>
        <v>22</v>
      </c>
      <c r="I409" s="1">
        <f t="shared" ca="1" si="58"/>
        <v>5</v>
      </c>
      <c r="J409" s="1">
        <f t="shared" ca="1" si="59"/>
        <v>4</v>
      </c>
      <c r="K409" s="120">
        <f t="shared" ca="1" si="60"/>
        <v>12296</v>
      </c>
      <c r="L409" s="72">
        <v>48853</v>
      </c>
      <c r="M409" s="120">
        <v>23</v>
      </c>
      <c r="N409" s="120">
        <v>4</v>
      </c>
      <c r="O409" s="120">
        <v>4</v>
      </c>
      <c r="P409" s="120">
        <v>0</v>
      </c>
      <c r="Q409" s="120">
        <v>31</v>
      </c>
    </row>
    <row r="410" spans="1:17">
      <c r="A410" s="10"/>
      <c r="B410" s="327">
        <f t="shared" ca="1" si="55"/>
        <v>49188</v>
      </c>
      <c r="C410" s="328">
        <f t="shared" ca="1" si="61"/>
        <v>20</v>
      </c>
      <c r="D410" s="328">
        <f t="shared" ca="1" si="62"/>
        <v>4</v>
      </c>
      <c r="E410" s="328">
        <f t="shared" ca="1" si="63"/>
        <v>6</v>
      </c>
      <c r="F410" s="329">
        <f t="shared" ca="1" si="56"/>
        <v>30</v>
      </c>
      <c r="H410" s="120">
        <f t="shared" ca="1" si="57"/>
        <v>20</v>
      </c>
      <c r="I410" s="1">
        <f t="shared" ca="1" si="58"/>
        <v>4</v>
      </c>
      <c r="J410" s="1">
        <f t="shared" ca="1" si="59"/>
        <v>6</v>
      </c>
      <c r="K410" s="120">
        <f t="shared" ca="1" si="60"/>
        <v>12327</v>
      </c>
      <c r="L410" s="72">
        <v>48884</v>
      </c>
      <c r="M410" s="120">
        <v>20</v>
      </c>
      <c r="N410" s="120">
        <v>5</v>
      </c>
      <c r="O410" s="120">
        <v>5</v>
      </c>
      <c r="P410" s="120">
        <v>1</v>
      </c>
      <c r="Q410" s="120">
        <v>30</v>
      </c>
    </row>
    <row r="411" spans="1:17">
      <c r="A411" s="10"/>
      <c r="B411" s="327">
        <f t="shared" ca="1" si="55"/>
        <v>49218</v>
      </c>
      <c r="C411" s="328">
        <f t="shared" ca="1" si="61"/>
        <v>23</v>
      </c>
      <c r="D411" s="328">
        <f t="shared" ca="1" si="62"/>
        <v>4</v>
      </c>
      <c r="E411" s="328">
        <f t="shared" ca="1" si="63"/>
        <v>4</v>
      </c>
      <c r="F411" s="329">
        <f t="shared" ca="1" si="56"/>
        <v>31</v>
      </c>
      <c r="H411" s="120">
        <f t="shared" ca="1" si="57"/>
        <v>23</v>
      </c>
      <c r="I411" s="1">
        <f t="shared" ca="1" si="58"/>
        <v>4</v>
      </c>
      <c r="J411" s="1">
        <f t="shared" ca="1" si="59"/>
        <v>4</v>
      </c>
      <c r="K411" s="120">
        <f t="shared" ca="1" si="60"/>
        <v>12357</v>
      </c>
      <c r="L411" s="72">
        <v>48914</v>
      </c>
      <c r="M411" s="120">
        <v>21</v>
      </c>
      <c r="N411" s="120">
        <v>4</v>
      </c>
      <c r="O411" s="120">
        <v>6</v>
      </c>
      <c r="P411" s="120">
        <v>1</v>
      </c>
      <c r="Q411" s="120">
        <v>31</v>
      </c>
    </row>
    <row r="412" spans="1:17">
      <c r="A412" s="10"/>
      <c r="B412" s="327">
        <f t="shared" ca="1" si="55"/>
        <v>49249</v>
      </c>
      <c r="C412" s="328">
        <f t="shared" ca="1" si="61"/>
        <v>20</v>
      </c>
      <c r="D412" s="328">
        <f t="shared" ca="1" si="62"/>
        <v>5</v>
      </c>
      <c r="E412" s="328">
        <f t="shared" ca="1" si="63"/>
        <v>5</v>
      </c>
      <c r="F412" s="329">
        <f t="shared" ca="1" si="56"/>
        <v>30</v>
      </c>
      <c r="H412" s="120">
        <f t="shared" ca="1" si="57"/>
        <v>20</v>
      </c>
      <c r="I412" s="1">
        <f t="shared" ca="1" si="58"/>
        <v>5</v>
      </c>
      <c r="J412" s="1">
        <f t="shared" ca="1" si="59"/>
        <v>5</v>
      </c>
      <c r="K412" s="120">
        <f t="shared" ca="1" si="60"/>
        <v>12388</v>
      </c>
      <c r="L412" s="72">
        <v>48945</v>
      </c>
      <c r="M412" s="120">
        <v>22</v>
      </c>
      <c r="N412" s="120">
        <v>4</v>
      </c>
      <c r="O412" s="120">
        <v>5</v>
      </c>
      <c r="P412" s="120">
        <v>1</v>
      </c>
      <c r="Q412" s="120">
        <v>31</v>
      </c>
    </row>
    <row r="413" spans="1:17">
      <c r="A413" s="10"/>
      <c r="B413" s="327">
        <f t="shared" ca="1" si="55"/>
        <v>49279</v>
      </c>
      <c r="C413" s="328">
        <f t="shared" ca="1" si="61"/>
        <v>21</v>
      </c>
      <c r="D413" s="328">
        <f t="shared" ca="1" si="62"/>
        <v>4</v>
      </c>
      <c r="E413" s="328">
        <f t="shared" ca="1" si="63"/>
        <v>6</v>
      </c>
      <c r="F413" s="329">
        <f t="shared" ca="1" si="56"/>
        <v>31</v>
      </c>
      <c r="H413" s="120">
        <f t="shared" ca="1" si="57"/>
        <v>21</v>
      </c>
      <c r="I413" s="1">
        <f t="shared" ca="1" si="58"/>
        <v>4</v>
      </c>
      <c r="J413" s="1">
        <f t="shared" ca="1" si="59"/>
        <v>6</v>
      </c>
      <c r="K413" s="120">
        <f t="shared" ca="1" si="60"/>
        <v>12418</v>
      </c>
      <c r="L413" s="72">
        <v>48976</v>
      </c>
      <c r="M413" s="120">
        <v>20</v>
      </c>
      <c r="N413" s="120">
        <v>4</v>
      </c>
      <c r="O413" s="120">
        <v>4</v>
      </c>
      <c r="P413" s="120">
        <v>0</v>
      </c>
      <c r="Q413" s="120">
        <v>28</v>
      </c>
    </row>
    <row r="414" spans="1:17">
      <c r="A414" s="10"/>
      <c r="B414" s="327">
        <f t="shared" ca="1" si="55"/>
        <v>49310</v>
      </c>
      <c r="C414" s="328">
        <f t="shared" ca="1" si="61"/>
        <v>22</v>
      </c>
      <c r="D414" s="328">
        <f t="shared" ca="1" si="62"/>
        <v>4</v>
      </c>
      <c r="E414" s="328">
        <f t="shared" ca="1" si="63"/>
        <v>5</v>
      </c>
      <c r="F414" s="329">
        <f t="shared" ca="1" si="56"/>
        <v>31</v>
      </c>
      <c r="H414" s="120">
        <f t="shared" ca="1" si="57"/>
        <v>22</v>
      </c>
      <c r="I414" s="1">
        <f t="shared" ca="1" si="58"/>
        <v>4</v>
      </c>
      <c r="J414" s="1">
        <f t="shared" ca="1" si="59"/>
        <v>5</v>
      </c>
      <c r="K414" s="120">
        <f t="shared" ca="1" si="60"/>
        <v>12449</v>
      </c>
      <c r="L414" s="72">
        <v>49004</v>
      </c>
      <c r="M414" s="120">
        <v>21</v>
      </c>
      <c r="N414" s="120">
        <v>5</v>
      </c>
      <c r="O414" s="120">
        <v>5</v>
      </c>
      <c r="P414" s="120">
        <v>0</v>
      </c>
      <c r="Q414" s="120">
        <v>31</v>
      </c>
    </row>
    <row r="415" spans="1:17">
      <c r="A415" s="10"/>
      <c r="B415" s="327">
        <f t="shared" ca="1" si="55"/>
        <v>49341</v>
      </c>
      <c r="C415" s="328">
        <f t="shared" ca="1" si="61"/>
        <v>20</v>
      </c>
      <c r="D415" s="328">
        <f t="shared" ca="1" si="62"/>
        <v>4</v>
      </c>
      <c r="E415" s="328">
        <f t="shared" ca="1" si="63"/>
        <v>4</v>
      </c>
      <c r="F415" s="329">
        <f t="shared" ca="1" si="56"/>
        <v>28</v>
      </c>
      <c r="H415" s="120">
        <f t="shared" ca="1" si="57"/>
        <v>20</v>
      </c>
      <c r="I415" s="1">
        <f t="shared" ca="1" si="58"/>
        <v>4</v>
      </c>
      <c r="J415" s="1">
        <f t="shared" ca="1" si="59"/>
        <v>4</v>
      </c>
      <c r="K415" s="120">
        <f t="shared" ca="1" si="60"/>
        <v>12480</v>
      </c>
      <c r="L415" s="72">
        <v>49035</v>
      </c>
      <c r="M415" s="120">
        <v>22</v>
      </c>
      <c r="N415" s="120">
        <v>4</v>
      </c>
      <c r="O415" s="120">
        <v>4</v>
      </c>
      <c r="P415" s="120">
        <v>0</v>
      </c>
      <c r="Q415" s="120">
        <v>30</v>
      </c>
    </row>
    <row r="416" spans="1:17">
      <c r="A416" s="10"/>
      <c r="B416" s="327">
        <f t="shared" ca="1" si="55"/>
        <v>49369</v>
      </c>
      <c r="C416" s="328">
        <f t="shared" ca="1" si="61"/>
        <v>21</v>
      </c>
      <c r="D416" s="328">
        <f t="shared" ca="1" si="62"/>
        <v>5</v>
      </c>
      <c r="E416" s="328">
        <f t="shared" ca="1" si="63"/>
        <v>5</v>
      </c>
      <c r="F416" s="329">
        <f t="shared" ca="1" si="56"/>
        <v>31</v>
      </c>
      <c r="H416" s="120">
        <f t="shared" ca="1" si="57"/>
        <v>21</v>
      </c>
      <c r="I416" s="1">
        <f t="shared" ca="1" si="58"/>
        <v>5</v>
      </c>
      <c r="J416" s="1">
        <f t="shared" ca="1" si="59"/>
        <v>5</v>
      </c>
      <c r="K416" s="120">
        <f t="shared" ca="1" si="60"/>
        <v>12508</v>
      </c>
      <c r="L416" s="72">
        <v>49065</v>
      </c>
      <c r="M416" s="120">
        <v>22</v>
      </c>
      <c r="N416" s="120">
        <v>4</v>
      </c>
      <c r="O416" s="120">
        <v>5</v>
      </c>
      <c r="P416" s="120">
        <v>1</v>
      </c>
      <c r="Q416" s="120">
        <v>31</v>
      </c>
    </row>
    <row r="417" spans="1:17">
      <c r="A417" s="10"/>
      <c r="B417" s="327">
        <f t="shared" ca="1" si="55"/>
        <v>49400</v>
      </c>
      <c r="C417" s="328">
        <f t="shared" ca="1" si="61"/>
        <v>22</v>
      </c>
      <c r="D417" s="328">
        <f t="shared" ca="1" si="62"/>
        <v>4</v>
      </c>
      <c r="E417" s="328">
        <f t="shared" ca="1" si="63"/>
        <v>4</v>
      </c>
      <c r="F417" s="329">
        <f t="shared" ca="1" si="56"/>
        <v>30</v>
      </c>
      <c r="H417" s="120">
        <f t="shared" ca="1" si="57"/>
        <v>22</v>
      </c>
      <c r="I417" s="1">
        <f t="shared" ca="1" si="58"/>
        <v>4</v>
      </c>
      <c r="J417" s="1">
        <f t="shared" ca="1" si="59"/>
        <v>4</v>
      </c>
      <c r="K417" s="120">
        <f t="shared" ca="1" si="60"/>
        <v>12539</v>
      </c>
      <c r="L417" s="72">
        <v>49096</v>
      </c>
      <c r="M417" s="120">
        <v>20</v>
      </c>
      <c r="N417" s="120">
        <v>5</v>
      </c>
      <c r="O417" s="120">
        <v>5</v>
      </c>
      <c r="P417" s="120">
        <v>0</v>
      </c>
      <c r="Q417" s="120">
        <v>30</v>
      </c>
    </row>
    <row r="418" spans="1:17">
      <c r="A418" s="10"/>
      <c r="B418" s="327">
        <f t="shared" ca="1" si="55"/>
        <v>49430</v>
      </c>
      <c r="C418" s="328">
        <f t="shared" ca="1" si="61"/>
        <v>22</v>
      </c>
      <c r="D418" s="328">
        <f t="shared" ca="1" si="62"/>
        <v>4</v>
      </c>
      <c r="E418" s="328">
        <f t="shared" ca="1" si="63"/>
        <v>5</v>
      </c>
      <c r="F418" s="329">
        <f t="shared" ca="1" si="56"/>
        <v>31</v>
      </c>
      <c r="H418" s="120">
        <f t="shared" ca="1" si="57"/>
        <v>22</v>
      </c>
      <c r="I418" s="1">
        <f t="shared" ca="1" si="58"/>
        <v>4</v>
      </c>
      <c r="J418" s="1">
        <f t="shared" ca="1" si="59"/>
        <v>5</v>
      </c>
      <c r="K418" s="120">
        <f t="shared" ca="1" si="60"/>
        <v>12569</v>
      </c>
      <c r="L418" s="72">
        <v>49126</v>
      </c>
      <c r="M418" s="120">
        <v>22</v>
      </c>
      <c r="N418" s="120">
        <v>4</v>
      </c>
      <c r="O418" s="120">
        <v>5</v>
      </c>
      <c r="P418" s="120">
        <v>1</v>
      </c>
      <c r="Q418" s="120">
        <v>31</v>
      </c>
    </row>
    <row r="419" spans="1:17">
      <c r="A419" s="10"/>
      <c r="B419" s="327">
        <f t="shared" ca="1" si="55"/>
        <v>49461</v>
      </c>
      <c r="C419" s="328">
        <f t="shared" ca="1" si="61"/>
        <v>20</v>
      </c>
      <c r="D419" s="328">
        <f t="shared" ca="1" si="62"/>
        <v>5</v>
      </c>
      <c r="E419" s="328">
        <f t="shared" ca="1" si="63"/>
        <v>5</v>
      </c>
      <c r="F419" s="329">
        <f t="shared" ca="1" si="56"/>
        <v>30</v>
      </c>
      <c r="H419" s="120">
        <f t="shared" ca="1" si="57"/>
        <v>20</v>
      </c>
      <c r="I419" s="1">
        <f t="shared" ca="1" si="58"/>
        <v>5</v>
      </c>
      <c r="J419" s="1">
        <f t="shared" ca="1" si="59"/>
        <v>5</v>
      </c>
      <c r="K419" s="120">
        <f t="shared" ca="1" si="60"/>
        <v>12600</v>
      </c>
      <c r="L419" s="72">
        <v>49157</v>
      </c>
      <c r="M419" s="120">
        <v>22</v>
      </c>
      <c r="N419" s="120">
        <v>5</v>
      </c>
      <c r="O419" s="120">
        <v>4</v>
      </c>
      <c r="P419" s="120">
        <v>0</v>
      </c>
      <c r="Q419" s="120">
        <v>31</v>
      </c>
    </row>
    <row r="420" spans="1:17">
      <c r="A420" s="10"/>
      <c r="B420" s="327">
        <f t="shared" ca="1" si="55"/>
        <v>49491</v>
      </c>
      <c r="C420" s="328">
        <f t="shared" ca="1" si="61"/>
        <v>22</v>
      </c>
      <c r="D420" s="328">
        <f t="shared" ca="1" si="62"/>
        <v>4</v>
      </c>
      <c r="E420" s="328">
        <f t="shared" ca="1" si="63"/>
        <v>5</v>
      </c>
      <c r="F420" s="329">
        <f t="shared" ca="1" si="56"/>
        <v>31</v>
      </c>
      <c r="H420" s="120">
        <f t="shared" ca="1" si="57"/>
        <v>22</v>
      </c>
      <c r="I420" s="1">
        <f t="shared" ca="1" si="58"/>
        <v>4</v>
      </c>
      <c r="J420" s="1">
        <f t="shared" ca="1" si="59"/>
        <v>5</v>
      </c>
      <c r="K420" s="120">
        <f t="shared" ca="1" si="60"/>
        <v>12630</v>
      </c>
      <c r="L420" s="72">
        <v>49188</v>
      </c>
      <c r="M420" s="120">
        <v>20</v>
      </c>
      <c r="N420" s="120">
        <v>4</v>
      </c>
      <c r="O420" s="120">
        <v>6</v>
      </c>
      <c r="P420" s="120">
        <v>1</v>
      </c>
      <c r="Q420" s="120">
        <v>30</v>
      </c>
    </row>
    <row r="421" spans="1:17">
      <c r="A421" s="10"/>
      <c r="B421" s="327">
        <f t="shared" ca="1" si="55"/>
        <v>49522</v>
      </c>
      <c r="C421" s="328">
        <f t="shared" ca="1" si="61"/>
        <v>22</v>
      </c>
      <c r="D421" s="328">
        <f t="shared" ca="1" si="62"/>
        <v>5</v>
      </c>
      <c r="E421" s="328">
        <f t="shared" ca="1" si="63"/>
        <v>4</v>
      </c>
      <c r="F421" s="329">
        <f t="shared" ca="1" si="56"/>
        <v>31</v>
      </c>
      <c r="H421" s="120">
        <f t="shared" ca="1" si="57"/>
        <v>22</v>
      </c>
      <c r="I421" s="1">
        <f t="shared" ca="1" si="58"/>
        <v>5</v>
      </c>
      <c r="J421" s="1">
        <f t="shared" ca="1" si="59"/>
        <v>4</v>
      </c>
      <c r="K421" s="120">
        <f t="shared" ca="1" si="60"/>
        <v>12661</v>
      </c>
      <c r="L421" s="72">
        <v>49218</v>
      </c>
      <c r="M421" s="120">
        <v>23</v>
      </c>
      <c r="N421" s="120">
        <v>4</v>
      </c>
      <c r="O421" s="120">
        <v>4</v>
      </c>
      <c r="P421" s="120">
        <v>0</v>
      </c>
      <c r="Q421" s="120">
        <v>31</v>
      </c>
    </row>
    <row r="422" spans="1:17">
      <c r="A422" s="10"/>
      <c r="B422" s="327">
        <f t="shared" ca="1" si="55"/>
        <v>49553</v>
      </c>
      <c r="C422" s="328">
        <f t="shared" ca="1" si="61"/>
        <v>20</v>
      </c>
      <c r="D422" s="328">
        <f t="shared" ca="1" si="62"/>
        <v>4</v>
      </c>
      <c r="E422" s="328">
        <f t="shared" ca="1" si="63"/>
        <v>6</v>
      </c>
      <c r="F422" s="329">
        <f t="shared" ca="1" si="56"/>
        <v>30</v>
      </c>
      <c r="H422" s="120">
        <f t="shared" ca="1" si="57"/>
        <v>20</v>
      </c>
      <c r="I422" s="1">
        <f t="shared" ca="1" si="58"/>
        <v>4</v>
      </c>
      <c r="J422" s="1">
        <f t="shared" ca="1" si="59"/>
        <v>6</v>
      </c>
      <c r="K422" s="120">
        <f t="shared" ca="1" si="60"/>
        <v>12692</v>
      </c>
      <c r="L422" s="72">
        <v>49249</v>
      </c>
      <c r="M422" s="120">
        <v>20</v>
      </c>
      <c r="N422" s="120">
        <v>5</v>
      </c>
      <c r="O422" s="120">
        <v>5</v>
      </c>
      <c r="P422" s="120">
        <v>1</v>
      </c>
      <c r="Q422" s="120">
        <v>30</v>
      </c>
    </row>
    <row r="423" spans="1:17">
      <c r="A423" s="10"/>
      <c r="B423" s="327">
        <f t="shared" ca="1" si="55"/>
        <v>49583</v>
      </c>
      <c r="C423" s="328">
        <f t="shared" ca="1" si="61"/>
        <v>23</v>
      </c>
      <c r="D423" s="328">
        <f t="shared" ca="1" si="62"/>
        <v>4</v>
      </c>
      <c r="E423" s="328">
        <f t="shared" ca="1" si="63"/>
        <v>4</v>
      </c>
      <c r="F423" s="329">
        <f t="shared" ca="1" si="56"/>
        <v>31</v>
      </c>
      <c r="H423" s="120">
        <f t="shared" ca="1" si="57"/>
        <v>23</v>
      </c>
      <c r="I423" s="1">
        <f t="shared" ca="1" si="58"/>
        <v>4</v>
      </c>
      <c r="J423" s="1">
        <f t="shared" ca="1" si="59"/>
        <v>4</v>
      </c>
      <c r="K423" s="120">
        <f t="shared" ca="1" si="60"/>
        <v>12722</v>
      </c>
      <c r="L423" s="72">
        <v>49279</v>
      </c>
      <c r="M423" s="120">
        <v>21</v>
      </c>
      <c r="N423" s="120">
        <v>4</v>
      </c>
      <c r="O423" s="120">
        <v>6</v>
      </c>
      <c r="P423" s="120">
        <v>1</v>
      </c>
      <c r="Q423" s="120">
        <v>31</v>
      </c>
    </row>
    <row r="424" spans="1:17">
      <c r="A424" s="10"/>
      <c r="B424" s="327">
        <f t="shared" ca="1" si="55"/>
        <v>49614</v>
      </c>
      <c r="C424" s="328">
        <f t="shared" ca="1" si="61"/>
        <v>20</v>
      </c>
      <c r="D424" s="328">
        <f t="shared" ca="1" si="62"/>
        <v>5</v>
      </c>
      <c r="E424" s="328">
        <f t="shared" ca="1" si="63"/>
        <v>5</v>
      </c>
      <c r="F424" s="329">
        <f t="shared" ca="1" si="56"/>
        <v>30</v>
      </c>
      <c r="H424" s="120">
        <f t="shared" ca="1" si="57"/>
        <v>20</v>
      </c>
      <c r="I424" s="1">
        <f t="shared" ca="1" si="58"/>
        <v>5</v>
      </c>
      <c r="J424" s="1">
        <f t="shared" ca="1" si="59"/>
        <v>5</v>
      </c>
      <c r="K424" s="120">
        <f t="shared" ca="1" si="60"/>
        <v>12753</v>
      </c>
      <c r="L424" s="72">
        <v>49310</v>
      </c>
      <c r="M424" s="120">
        <v>22</v>
      </c>
      <c r="N424" s="120">
        <v>4</v>
      </c>
      <c r="O424" s="120">
        <v>5</v>
      </c>
      <c r="P424" s="120">
        <v>1</v>
      </c>
      <c r="Q424" s="120">
        <v>31</v>
      </c>
    </row>
    <row r="425" spans="1:17">
      <c r="A425" s="10"/>
      <c r="B425" s="327">
        <f t="shared" ca="1" si="55"/>
        <v>49644</v>
      </c>
      <c r="C425" s="328">
        <f t="shared" ca="1" si="61"/>
        <v>21</v>
      </c>
      <c r="D425" s="328">
        <f t="shared" ca="1" si="62"/>
        <v>4</v>
      </c>
      <c r="E425" s="328">
        <f t="shared" ca="1" si="63"/>
        <v>6</v>
      </c>
      <c r="F425" s="329">
        <f t="shared" ca="1" si="56"/>
        <v>31</v>
      </c>
      <c r="H425" s="120">
        <f t="shared" ca="1" si="57"/>
        <v>21</v>
      </c>
      <c r="I425" s="1">
        <f t="shared" ca="1" si="58"/>
        <v>4</v>
      </c>
      <c r="J425" s="1">
        <f t="shared" ca="1" si="59"/>
        <v>6</v>
      </c>
      <c r="K425" s="120">
        <f t="shared" ca="1" si="60"/>
        <v>12783</v>
      </c>
      <c r="L425" s="72">
        <v>49341</v>
      </c>
      <c r="M425" s="120">
        <v>20</v>
      </c>
      <c r="N425" s="120">
        <v>4</v>
      </c>
      <c r="O425" s="120">
        <v>4</v>
      </c>
      <c r="P425" s="120">
        <v>0</v>
      </c>
      <c r="Q425" s="120">
        <v>28</v>
      </c>
    </row>
    <row r="426" spans="1:17">
      <c r="A426" s="10"/>
      <c r="B426" s="327">
        <f t="shared" ca="1" si="55"/>
        <v>49675</v>
      </c>
      <c r="C426" s="328">
        <f t="shared" ca="1" si="61"/>
        <v>22</v>
      </c>
      <c r="D426" s="328">
        <f t="shared" ca="1" si="62"/>
        <v>4</v>
      </c>
      <c r="E426" s="328">
        <f t="shared" ca="1" si="63"/>
        <v>5</v>
      </c>
      <c r="F426" s="329">
        <f t="shared" ca="1" si="56"/>
        <v>31</v>
      </c>
      <c r="H426" s="120">
        <f t="shared" ca="1" si="57"/>
        <v>22</v>
      </c>
      <c r="I426" s="1">
        <f t="shared" ca="1" si="58"/>
        <v>4</v>
      </c>
      <c r="J426" s="1">
        <f t="shared" ca="1" si="59"/>
        <v>5</v>
      </c>
      <c r="K426" s="120">
        <f t="shared" ca="1" si="60"/>
        <v>12814</v>
      </c>
      <c r="L426" s="72">
        <v>49369</v>
      </c>
      <c r="M426" s="120">
        <v>21</v>
      </c>
      <c r="N426" s="120">
        <v>5</v>
      </c>
      <c r="O426" s="120">
        <v>5</v>
      </c>
      <c r="P426" s="120">
        <v>0</v>
      </c>
      <c r="Q426" s="120">
        <v>31</v>
      </c>
    </row>
    <row r="427" spans="1:17">
      <c r="A427" s="10"/>
      <c r="B427" s="327">
        <f t="shared" ca="1" si="55"/>
        <v>49706</v>
      </c>
      <c r="C427" s="328">
        <f t="shared" ca="1" si="61"/>
        <v>20</v>
      </c>
      <c r="D427" s="328">
        <f t="shared" ca="1" si="62"/>
        <v>5</v>
      </c>
      <c r="E427" s="328">
        <f t="shared" ca="1" si="63"/>
        <v>4</v>
      </c>
      <c r="F427" s="329">
        <f t="shared" ca="1" si="56"/>
        <v>29</v>
      </c>
      <c r="H427" s="120">
        <f t="shared" ca="1" si="57"/>
        <v>20</v>
      </c>
      <c r="I427" s="1">
        <f t="shared" ca="1" si="58"/>
        <v>5</v>
      </c>
      <c r="J427" s="1">
        <f t="shared" ca="1" si="59"/>
        <v>4</v>
      </c>
      <c r="K427" s="120">
        <f t="shared" ca="1" si="60"/>
        <v>12845</v>
      </c>
      <c r="L427" s="72">
        <v>49400</v>
      </c>
      <c r="M427" s="120">
        <v>22</v>
      </c>
      <c r="N427" s="120">
        <v>4</v>
      </c>
      <c r="O427" s="120">
        <v>4</v>
      </c>
      <c r="P427" s="120">
        <v>0</v>
      </c>
      <c r="Q427" s="120">
        <v>30</v>
      </c>
    </row>
    <row r="428" spans="1:17">
      <c r="A428" s="10"/>
      <c r="B428" s="327">
        <f t="shared" ca="1" si="55"/>
        <v>49735</v>
      </c>
      <c r="C428" s="328">
        <f t="shared" ca="1" si="61"/>
        <v>22</v>
      </c>
      <c r="D428" s="328">
        <f t="shared" ca="1" si="62"/>
        <v>4</v>
      </c>
      <c r="E428" s="328">
        <f t="shared" ca="1" si="63"/>
        <v>5</v>
      </c>
      <c r="F428" s="329">
        <f t="shared" ca="1" si="56"/>
        <v>31</v>
      </c>
      <c r="H428" s="120">
        <f t="shared" ca="1" si="57"/>
        <v>22</v>
      </c>
      <c r="I428" s="1">
        <f t="shared" ca="1" si="58"/>
        <v>4</v>
      </c>
      <c r="J428" s="1">
        <f t="shared" ca="1" si="59"/>
        <v>5</v>
      </c>
      <c r="K428" s="120">
        <f t="shared" ca="1" si="60"/>
        <v>12874</v>
      </c>
      <c r="L428" s="72">
        <v>49430</v>
      </c>
      <c r="M428" s="120">
        <v>22</v>
      </c>
      <c r="N428" s="120">
        <v>4</v>
      </c>
      <c r="O428" s="120">
        <v>5</v>
      </c>
      <c r="P428" s="120">
        <v>1</v>
      </c>
      <c r="Q428" s="120">
        <v>31</v>
      </c>
    </row>
    <row r="429" spans="1:17">
      <c r="A429" s="10"/>
      <c r="B429" s="327">
        <f t="shared" ca="1" si="55"/>
        <v>49766</v>
      </c>
      <c r="C429" s="328">
        <f t="shared" ca="1" si="61"/>
        <v>22</v>
      </c>
      <c r="D429" s="328">
        <f t="shared" ca="1" si="62"/>
        <v>4</v>
      </c>
      <c r="E429" s="328">
        <f t="shared" ca="1" si="63"/>
        <v>4</v>
      </c>
      <c r="F429" s="329">
        <f t="shared" ca="1" si="56"/>
        <v>30</v>
      </c>
      <c r="H429" s="120">
        <f t="shared" ca="1" si="57"/>
        <v>22</v>
      </c>
      <c r="I429" s="1">
        <f t="shared" ca="1" si="58"/>
        <v>4</v>
      </c>
      <c r="J429" s="1">
        <f t="shared" ca="1" si="59"/>
        <v>4</v>
      </c>
      <c r="K429" s="120">
        <f t="shared" ca="1" si="60"/>
        <v>12905</v>
      </c>
      <c r="L429" s="72">
        <v>49461</v>
      </c>
      <c r="M429" s="120">
        <v>20</v>
      </c>
      <c r="N429" s="120">
        <v>5</v>
      </c>
      <c r="O429" s="120">
        <v>5</v>
      </c>
      <c r="P429" s="120">
        <v>0</v>
      </c>
      <c r="Q429" s="120">
        <v>30</v>
      </c>
    </row>
    <row r="430" spans="1:17">
      <c r="A430" s="10"/>
      <c r="B430" s="327">
        <f t="shared" ca="1" si="55"/>
        <v>49796</v>
      </c>
      <c r="C430" s="328">
        <f t="shared" ca="1" si="61"/>
        <v>20</v>
      </c>
      <c r="D430" s="328">
        <f t="shared" ca="1" si="62"/>
        <v>5</v>
      </c>
      <c r="E430" s="328">
        <f t="shared" ca="1" si="63"/>
        <v>6</v>
      </c>
      <c r="F430" s="329">
        <f t="shared" ca="1" si="56"/>
        <v>31</v>
      </c>
      <c r="H430" s="120">
        <f t="shared" ca="1" si="57"/>
        <v>20</v>
      </c>
      <c r="I430" s="1">
        <f t="shared" ca="1" si="58"/>
        <v>5</v>
      </c>
      <c r="J430" s="1">
        <f t="shared" ca="1" si="59"/>
        <v>6</v>
      </c>
      <c r="K430" s="120">
        <f t="shared" ca="1" si="60"/>
        <v>12935</v>
      </c>
      <c r="L430" s="72">
        <v>49491</v>
      </c>
      <c r="M430" s="120">
        <v>22</v>
      </c>
      <c r="N430" s="120">
        <v>4</v>
      </c>
      <c r="O430" s="120">
        <v>5</v>
      </c>
      <c r="P430" s="120">
        <v>1</v>
      </c>
      <c r="Q430" s="120">
        <v>31</v>
      </c>
    </row>
    <row r="431" spans="1:17">
      <c r="A431" s="10"/>
      <c r="B431" s="327">
        <f t="shared" ca="1" si="55"/>
        <v>49827</v>
      </c>
      <c r="C431" s="328">
        <f t="shared" ca="1" si="61"/>
        <v>22</v>
      </c>
      <c r="D431" s="328">
        <f t="shared" ca="1" si="62"/>
        <v>4</v>
      </c>
      <c r="E431" s="328">
        <f t="shared" ca="1" si="63"/>
        <v>4</v>
      </c>
      <c r="F431" s="329">
        <f t="shared" ca="1" si="56"/>
        <v>30</v>
      </c>
      <c r="H431" s="120">
        <f t="shared" ca="1" si="57"/>
        <v>22</v>
      </c>
      <c r="I431" s="1">
        <f t="shared" ca="1" si="58"/>
        <v>4</v>
      </c>
      <c r="J431" s="1">
        <f t="shared" ca="1" si="59"/>
        <v>4</v>
      </c>
      <c r="K431" s="120">
        <f t="shared" ca="1" si="60"/>
        <v>12966</v>
      </c>
      <c r="L431" s="72">
        <v>49522</v>
      </c>
      <c r="M431" s="120">
        <v>22</v>
      </c>
      <c r="N431" s="120">
        <v>5</v>
      </c>
      <c r="O431" s="120">
        <v>4</v>
      </c>
      <c r="P431" s="120">
        <v>0</v>
      </c>
      <c r="Q431" s="120">
        <v>31</v>
      </c>
    </row>
    <row r="432" spans="1:17">
      <c r="A432" s="10"/>
      <c r="B432" s="327">
        <f t="shared" ca="1" si="55"/>
        <v>49857</v>
      </c>
      <c r="C432" s="328">
        <f t="shared" ca="1" si="61"/>
        <v>23</v>
      </c>
      <c r="D432" s="328">
        <f t="shared" ca="1" si="62"/>
        <v>3</v>
      </c>
      <c r="E432" s="328">
        <f t="shared" ca="1" si="63"/>
        <v>5</v>
      </c>
      <c r="F432" s="329">
        <f t="shared" ca="1" si="56"/>
        <v>31</v>
      </c>
      <c r="H432" s="120">
        <f t="shared" ca="1" si="57"/>
        <v>23</v>
      </c>
      <c r="I432" s="1">
        <f t="shared" ca="1" si="58"/>
        <v>3</v>
      </c>
      <c r="J432" s="1">
        <f t="shared" ca="1" si="59"/>
        <v>5</v>
      </c>
      <c r="K432" s="120">
        <f t="shared" ca="1" si="60"/>
        <v>12996</v>
      </c>
      <c r="L432" s="72">
        <v>49553</v>
      </c>
      <c r="M432" s="120">
        <v>20</v>
      </c>
      <c r="N432" s="120">
        <v>4</v>
      </c>
      <c r="O432" s="120">
        <v>6</v>
      </c>
      <c r="P432" s="120">
        <v>1</v>
      </c>
      <c r="Q432" s="120">
        <v>30</v>
      </c>
    </row>
    <row r="433" spans="1:17">
      <c r="A433" s="10"/>
      <c r="B433" s="327">
        <f t="shared" ca="1" si="55"/>
        <v>49888</v>
      </c>
      <c r="C433" s="328">
        <f t="shared" ca="1" si="61"/>
        <v>21</v>
      </c>
      <c r="D433" s="328">
        <f t="shared" ca="1" si="62"/>
        <v>5</v>
      </c>
      <c r="E433" s="328">
        <f t="shared" ca="1" si="63"/>
        <v>5</v>
      </c>
      <c r="F433" s="329">
        <f t="shared" ca="1" si="56"/>
        <v>31</v>
      </c>
      <c r="H433" s="120">
        <f t="shared" ca="1" si="57"/>
        <v>21</v>
      </c>
      <c r="I433" s="1">
        <f t="shared" ca="1" si="58"/>
        <v>5</v>
      </c>
      <c r="J433" s="1">
        <f t="shared" ca="1" si="59"/>
        <v>5</v>
      </c>
      <c r="K433" s="120">
        <f t="shared" ca="1" si="60"/>
        <v>13027</v>
      </c>
      <c r="L433" s="72">
        <v>49583</v>
      </c>
      <c r="M433" s="120">
        <v>23</v>
      </c>
      <c r="N433" s="120">
        <v>4</v>
      </c>
      <c r="O433" s="120">
        <v>4</v>
      </c>
      <c r="P433" s="120">
        <v>0</v>
      </c>
      <c r="Q433" s="120">
        <v>31</v>
      </c>
    </row>
    <row r="434" spans="1:17">
      <c r="A434" s="10"/>
      <c r="B434" s="327">
        <f t="shared" ca="1" si="55"/>
        <v>49919</v>
      </c>
      <c r="C434" s="328">
        <f t="shared" ca="1" si="61"/>
        <v>21</v>
      </c>
      <c r="D434" s="328">
        <f t="shared" ca="1" si="62"/>
        <v>4</v>
      </c>
      <c r="E434" s="328">
        <f t="shared" ca="1" si="63"/>
        <v>5</v>
      </c>
      <c r="F434" s="329">
        <f t="shared" ca="1" si="56"/>
        <v>30</v>
      </c>
      <c r="H434" s="120">
        <f t="shared" ca="1" si="57"/>
        <v>21</v>
      </c>
      <c r="I434" s="1">
        <f t="shared" ca="1" si="58"/>
        <v>4</v>
      </c>
      <c r="J434" s="1">
        <f t="shared" ca="1" si="59"/>
        <v>5</v>
      </c>
      <c r="K434" s="120">
        <f t="shared" ca="1" si="60"/>
        <v>13058</v>
      </c>
      <c r="L434" s="72">
        <v>49614</v>
      </c>
      <c r="M434" s="120">
        <v>20</v>
      </c>
      <c r="N434" s="120">
        <v>5</v>
      </c>
      <c r="O434" s="120">
        <v>5</v>
      </c>
      <c r="P434" s="120">
        <v>1</v>
      </c>
      <c r="Q434" s="120">
        <v>30</v>
      </c>
    </row>
    <row r="435" spans="1:17">
      <c r="A435" s="10"/>
      <c r="B435" s="327">
        <f t="shared" ca="1" si="55"/>
        <v>49949</v>
      </c>
      <c r="C435" s="328">
        <f t="shared" ca="1" si="61"/>
        <v>22</v>
      </c>
      <c r="D435" s="328">
        <f t="shared" ca="1" si="62"/>
        <v>5</v>
      </c>
      <c r="E435" s="328">
        <f t="shared" ca="1" si="63"/>
        <v>4</v>
      </c>
      <c r="F435" s="329">
        <f t="shared" ca="1" si="56"/>
        <v>31</v>
      </c>
      <c r="H435" s="120">
        <f t="shared" ca="1" si="57"/>
        <v>22</v>
      </c>
      <c r="I435" s="1">
        <f t="shared" ca="1" si="58"/>
        <v>5</v>
      </c>
      <c r="J435" s="1">
        <f t="shared" ca="1" si="59"/>
        <v>4</v>
      </c>
      <c r="K435" s="120">
        <f t="shared" ca="1" si="60"/>
        <v>13088</v>
      </c>
      <c r="L435" s="72">
        <v>49644</v>
      </c>
      <c r="M435" s="120">
        <v>21</v>
      </c>
      <c r="N435" s="120">
        <v>4</v>
      </c>
      <c r="O435" s="120">
        <v>6</v>
      </c>
      <c r="P435" s="120">
        <v>1</v>
      </c>
      <c r="Q435" s="120">
        <v>31</v>
      </c>
    </row>
    <row r="436" spans="1:17">
      <c r="A436" s="10"/>
      <c r="B436" s="327">
        <f t="shared" ca="1" si="55"/>
        <v>49980</v>
      </c>
      <c r="C436" s="328">
        <f t="shared" ca="1" si="61"/>
        <v>20</v>
      </c>
      <c r="D436" s="328">
        <f t="shared" ca="1" si="62"/>
        <v>4</v>
      </c>
      <c r="E436" s="328">
        <f t="shared" ca="1" si="63"/>
        <v>6</v>
      </c>
      <c r="F436" s="329">
        <f t="shared" ca="1" si="56"/>
        <v>30</v>
      </c>
      <c r="H436" s="120">
        <f t="shared" ca="1" si="57"/>
        <v>20</v>
      </c>
      <c r="I436" s="1">
        <f t="shared" ca="1" si="58"/>
        <v>4</v>
      </c>
      <c r="J436" s="1">
        <f t="shared" ca="1" si="59"/>
        <v>6</v>
      </c>
      <c r="K436" s="120">
        <f t="shared" ca="1" si="60"/>
        <v>13119</v>
      </c>
      <c r="L436" s="72">
        <v>49675</v>
      </c>
      <c r="M436" s="120">
        <v>22</v>
      </c>
      <c r="N436" s="120">
        <v>4</v>
      </c>
      <c r="O436" s="120">
        <v>5</v>
      </c>
      <c r="P436" s="120">
        <v>1</v>
      </c>
      <c r="Q436" s="120">
        <v>31</v>
      </c>
    </row>
    <row r="437" spans="1:17">
      <c r="A437" s="10"/>
      <c r="B437" s="327">
        <f t="shared" ca="1" si="55"/>
        <v>50010</v>
      </c>
      <c r="C437" s="328">
        <f t="shared" ca="1" si="61"/>
        <v>22</v>
      </c>
      <c r="D437" s="328">
        <f t="shared" ca="1" si="62"/>
        <v>4</v>
      </c>
      <c r="E437" s="328">
        <f t="shared" ca="1" si="63"/>
        <v>5</v>
      </c>
      <c r="F437" s="329">
        <f t="shared" ca="1" si="56"/>
        <v>31</v>
      </c>
      <c r="H437" s="120">
        <f t="shared" ca="1" si="57"/>
        <v>22</v>
      </c>
      <c r="I437" s="1">
        <f t="shared" ca="1" si="58"/>
        <v>4</v>
      </c>
      <c r="J437" s="1">
        <f t="shared" ca="1" si="59"/>
        <v>5</v>
      </c>
      <c r="K437" s="120">
        <f t="shared" ca="1" si="60"/>
        <v>13149</v>
      </c>
      <c r="L437" s="72">
        <v>49706</v>
      </c>
      <c r="M437" s="120">
        <v>20</v>
      </c>
      <c r="N437" s="120">
        <v>5</v>
      </c>
      <c r="O437" s="120">
        <v>4</v>
      </c>
      <c r="P437" s="120">
        <v>0</v>
      </c>
      <c r="Q437" s="120">
        <v>29</v>
      </c>
    </row>
    <row r="438" spans="1:17">
      <c r="A438" s="10"/>
      <c r="B438" s="327">
        <f t="shared" ca="1" si="55"/>
        <v>50041</v>
      </c>
      <c r="C438" s="328">
        <f t="shared" ca="1" si="61"/>
        <v>22</v>
      </c>
      <c r="D438" s="328">
        <f t="shared" ca="1" si="62"/>
        <v>4</v>
      </c>
      <c r="E438" s="328">
        <f t="shared" ca="1" si="63"/>
        <v>5</v>
      </c>
      <c r="F438" s="329">
        <f t="shared" ca="1" si="56"/>
        <v>31</v>
      </c>
      <c r="H438" s="120">
        <f t="shared" ca="1" si="57"/>
        <v>22</v>
      </c>
      <c r="I438" s="1">
        <f t="shared" ca="1" si="58"/>
        <v>4</v>
      </c>
      <c r="J438" s="1">
        <f t="shared" ca="1" si="59"/>
        <v>5</v>
      </c>
      <c r="K438" s="120">
        <f t="shared" ca="1" si="60"/>
        <v>13180</v>
      </c>
      <c r="L438" s="72">
        <v>49735</v>
      </c>
      <c r="M438" s="120">
        <v>22</v>
      </c>
      <c r="N438" s="120">
        <v>4</v>
      </c>
      <c r="O438" s="120">
        <v>5</v>
      </c>
      <c r="P438" s="120">
        <v>0</v>
      </c>
      <c r="Q438" s="120">
        <v>31</v>
      </c>
    </row>
    <row r="439" spans="1:17">
      <c r="A439" s="10"/>
      <c r="B439" s="327">
        <f t="shared" ca="1" si="55"/>
        <v>50072</v>
      </c>
      <c r="C439" s="328">
        <f t="shared" ca="1" si="61"/>
        <v>22</v>
      </c>
      <c r="D439" s="328">
        <f t="shared" ca="1" si="62"/>
        <v>4</v>
      </c>
      <c r="E439" s="328">
        <f t="shared" ca="1" si="63"/>
        <v>5</v>
      </c>
      <c r="F439" s="329">
        <f t="shared" ca="1" si="56"/>
        <v>28</v>
      </c>
      <c r="H439" s="120">
        <f t="shared" ca="1" si="57"/>
        <v>22</v>
      </c>
      <c r="I439" s="1">
        <f t="shared" ca="1" si="58"/>
        <v>4</v>
      </c>
      <c r="J439" s="1">
        <f t="shared" ca="1" si="59"/>
        <v>5</v>
      </c>
      <c r="K439" s="120">
        <f t="shared" ca="1" si="60"/>
        <v>13211</v>
      </c>
      <c r="L439" s="72">
        <v>49766</v>
      </c>
      <c r="M439" s="120">
        <v>22</v>
      </c>
      <c r="N439" s="120">
        <v>4</v>
      </c>
      <c r="O439" s="120">
        <v>4</v>
      </c>
      <c r="P439" s="120">
        <v>0</v>
      </c>
      <c r="Q439" s="120">
        <v>30</v>
      </c>
    </row>
    <row r="440" spans="1:17">
      <c r="A440" s="10"/>
      <c r="B440" s="327">
        <f t="shared" ca="1" si="55"/>
        <v>50100</v>
      </c>
      <c r="C440" s="328">
        <f t="shared" ca="1" si="61"/>
        <v>22</v>
      </c>
      <c r="D440" s="328">
        <f t="shared" ca="1" si="62"/>
        <v>4</v>
      </c>
      <c r="E440" s="328">
        <f t="shared" ca="1" si="63"/>
        <v>5</v>
      </c>
      <c r="F440" s="329">
        <f t="shared" ca="1" si="56"/>
        <v>31</v>
      </c>
      <c r="H440" s="120">
        <f t="shared" ca="1" si="57"/>
        <v>22</v>
      </c>
      <c r="I440" s="1">
        <f t="shared" ca="1" si="58"/>
        <v>4</v>
      </c>
      <c r="J440" s="1">
        <f t="shared" ca="1" si="59"/>
        <v>5</v>
      </c>
      <c r="K440" s="120">
        <f t="shared" ca="1" si="60"/>
        <v>13239</v>
      </c>
      <c r="L440" s="72">
        <v>49796</v>
      </c>
      <c r="M440" s="120">
        <v>20</v>
      </c>
      <c r="N440" s="120">
        <v>5</v>
      </c>
      <c r="O440" s="120">
        <v>6</v>
      </c>
      <c r="P440" s="120">
        <v>1</v>
      </c>
      <c r="Q440" s="120">
        <v>31</v>
      </c>
    </row>
    <row r="441" spans="1:17">
      <c r="A441" s="10"/>
      <c r="B441" s="327">
        <f t="shared" ca="1" si="55"/>
        <v>50131</v>
      </c>
      <c r="C441" s="328">
        <f t="shared" ca="1" si="61"/>
        <v>22</v>
      </c>
      <c r="D441" s="328">
        <f t="shared" ca="1" si="62"/>
        <v>4</v>
      </c>
      <c r="E441" s="328">
        <f t="shared" ca="1" si="63"/>
        <v>5</v>
      </c>
      <c r="F441" s="329">
        <f t="shared" ca="1" si="56"/>
        <v>30</v>
      </c>
      <c r="H441" s="120">
        <f t="shared" ca="1" si="57"/>
        <v>22</v>
      </c>
      <c r="I441" s="1">
        <f t="shared" ca="1" si="58"/>
        <v>4</v>
      </c>
      <c r="J441" s="1">
        <f t="shared" ca="1" si="59"/>
        <v>5</v>
      </c>
      <c r="K441" s="120">
        <f t="shared" ca="1" si="60"/>
        <v>13270</v>
      </c>
      <c r="L441" s="72">
        <v>49827</v>
      </c>
      <c r="M441" s="120">
        <v>22</v>
      </c>
      <c r="N441" s="120">
        <v>4</v>
      </c>
      <c r="O441" s="120">
        <v>4</v>
      </c>
      <c r="P441" s="120">
        <v>0</v>
      </c>
      <c r="Q441" s="120">
        <v>30</v>
      </c>
    </row>
    <row r="442" spans="1:17">
      <c r="A442" s="10"/>
      <c r="B442" s="327">
        <f t="shared" ca="1" si="55"/>
        <v>50161</v>
      </c>
      <c r="C442" s="328">
        <f t="shared" ca="1" si="61"/>
        <v>22</v>
      </c>
      <c r="D442" s="328">
        <f t="shared" ca="1" si="62"/>
        <v>4</v>
      </c>
      <c r="E442" s="328">
        <f t="shared" ca="1" si="63"/>
        <v>5</v>
      </c>
      <c r="F442" s="329">
        <f t="shared" ca="1" si="56"/>
        <v>31</v>
      </c>
      <c r="H442" s="120">
        <f t="shared" ca="1" si="57"/>
        <v>22</v>
      </c>
      <c r="I442" s="1">
        <f t="shared" ca="1" si="58"/>
        <v>4</v>
      </c>
      <c r="J442" s="1">
        <f t="shared" ca="1" si="59"/>
        <v>5</v>
      </c>
      <c r="K442" s="120">
        <f t="shared" ca="1" si="60"/>
        <v>13300</v>
      </c>
      <c r="L442" s="72">
        <v>49857</v>
      </c>
      <c r="M442" s="120">
        <v>23</v>
      </c>
      <c r="N442" s="120">
        <v>3</v>
      </c>
      <c r="O442" s="120">
        <v>5</v>
      </c>
      <c r="P442" s="120">
        <v>1</v>
      </c>
      <c r="Q442" s="120">
        <v>31</v>
      </c>
    </row>
    <row r="443" spans="1:17">
      <c r="A443" s="10"/>
      <c r="B443" s="327">
        <f t="shared" ca="1" si="55"/>
        <v>50192</v>
      </c>
      <c r="C443" s="328">
        <f t="shared" ca="1" si="61"/>
        <v>22</v>
      </c>
      <c r="D443" s="328">
        <f t="shared" ca="1" si="62"/>
        <v>4</v>
      </c>
      <c r="E443" s="328">
        <f t="shared" ca="1" si="63"/>
        <v>5</v>
      </c>
      <c r="F443" s="329">
        <f t="shared" ca="1" si="56"/>
        <v>30</v>
      </c>
      <c r="H443" s="120">
        <f t="shared" ca="1" si="57"/>
        <v>22</v>
      </c>
      <c r="I443" s="1">
        <f t="shared" ca="1" si="58"/>
        <v>4</v>
      </c>
      <c r="J443" s="1">
        <f t="shared" ca="1" si="59"/>
        <v>5</v>
      </c>
      <c r="K443" s="120">
        <f t="shared" ca="1" si="60"/>
        <v>13331</v>
      </c>
      <c r="L443" s="72">
        <v>49888</v>
      </c>
      <c r="M443" s="120">
        <v>21</v>
      </c>
      <c r="N443" s="120">
        <v>5</v>
      </c>
      <c r="O443" s="120">
        <v>5</v>
      </c>
      <c r="P443" s="120">
        <v>0</v>
      </c>
      <c r="Q443" s="120">
        <v>31</v>
      </c>
    </row>
    <row r="444" spans="1:17">
      <c r="A444" s="10"/>
      <c r="B444" s="327">
        <f t="shared" ca="1" si="55"/>
        <v>50222</v>
      </c>
      <c r="C444" s="328">
        <f t="shared" ca="1" si="61"/>
        <v>22</v>
      </c>
      <c r="D444" s="328">
        <f t="shared" ca="1" si="62"/>
        <v>4</v>
      </c>
      <c r="E444" s="328">
        <f t="shared" ca="1" si="63"/>
        <v>5</v>
      </c>
      <c r="F444" s="329">
        <f t="shared" ca="1" si="56"/>
        <v>31</v>
      </c>
      <c r="H444" s="120">
        <f t="shared" ca="1" si="57"/>
        <v>22</v>
      </c>
      <c r="I444" s="1">
        <f t="shared" ca="1" si="58"/>
        <v>4</v>
      </c>
      <c r="J444" s="1">
        <f t="shared" ca="1" si="59"/>
        <v>5</v>
      </c>
      <c r="K444" s="120">
        <f t="shared" ca="1" si="60"/>
        <v>13361</v>
      </c>
      <c r="L444" s="72">
        <v>49919</v>
      </c>
      <c r="M444" s="120">
        <v>21</v>
      </c>
      <c r="N444" s="120">
        <v>4</v>
      </c>
      <c r="O444" s="120">
        <v>5</v>
      </c>
      <c r="P444" s="120">
        <v>1</v>
      </c>
      <c r="Q444" s="120">
        <v>30</v>
      </c>
    </row>
    <row r="445" spans="1:17">
      <c r="A445" s="10"/>
      <c r="B445" s="327">
        <f t="shared" ca="1" si="55"/>
        <v>50253</v>
      </c>
      <c r="C445" s="328">
        <f t="shared" ca="1" si="61"/>
        <v>22</v>
      </c>
      <c r="D445" s="328">
        <f t="shared" ca="1" si="62"/>
        <v>4</v>
      </c>
      <c r="E445" s="328">
        <f t="shared" ca="1" si="63"/>
        <v>5</v>
      </c>
      <c r="F445" s="329">
        <f t="shared" ca="1" si="56"/>
        <v>31</v>
      </c>
      <c r="H445" s="120">
        <f t="shared" ca="1" si="57"/>
        <v>22</v>
      </c>
      <c r="I445" s="1">
        <f t="shared" ca="1" si="58"/>
        <v>4</v>
      </c>
      <c r="J445" s="1">
        <f t="shared" ca="1" si="59"/>
        <v>5</v>
      </c>
      <c r="K445" s="120">
        <f t="shared" ca="1" si="60"/>
        <v>13392</v>
      </c>
      <c r="L445" s="72">
        <v>49949</v>
      </c>
      <c r="M445" s="120">
        <v>22</v>
      </c>
      <c r="N445" s="120">
        <v>5</v>
      </c>
      <c r="O445" s="120">
        <v>4</v>
      </c>
      <c r="P445" s="120">
        <v>0</v>
      </c>
      <c r="Q445" s="120">
        <v>31</v>
      </c>
    </row>
    <row r="446" spans="1:17">
      <c r="A446" s="10"/>
      <c r="B446" s="327">
        <f t="shared" ca="1" si="55"/>
        <v>50284</v>
      </c>
      <c r="C446" s="328">
        <f t="shared" ca="1" si="61"/>
        <v>22</v>
      </c>
      <c r="D446" s="328">
        <f t="shared" ca="1" si="62"/>
        <v>4</v>
      </c>
      <c r="E446" s="328">
        <f t="shared" ca="1" si="63"/>
        <v>5</v>
      </c>
      <c r="F446" s="329">
        <f t="shared" ca="1" si="56"/>
        <v>30</v>
      </c>
      <c r="H446" s="120">
        <f t="shared" ca="1" si="57"/>
        <v>22</v>
      </c>
      <c r="I446" s="1">
        <f t="shared" ca="1" si="58"/>
        <v>4</v>
      </c>
      <c r="J446" s="1">
        <f t="shared" ca="1" si="59"/>
        <v>5</v>
      </c>
      <c r="K446" s="120">
        <f t="shared" ca="1" si="60"/>
        <v>13423</v>
      </c>
      <c r="L446" s="72">
        <v>49980</v>
      </c>
      <c r="M446" s="120">
        <v>20</v>
      </c>
      <c r="N446" s="120">
        <v>4</v>
      </c>
      <c r="O446" s="120">
        <v>6</v>
      </c>
      <c r="P446" s="120">
        <v>1</v>
      </c>
      <c r="Q446" s="120">
        <v>30</v>
      </c>
    </row>
    <row r="447" spans="1:17">
      <c r="A447" s="10"/>
      <c r="B447" s="327">
        <f t="shared" ca="1" si="55"/>
        <v>50314</v>
      </c>
      <c r="C447" s="328">
        <f t="shared" ca="1" si="61"/>
        <v>22</v>
      </c>
      <c r="D447" s="328">
        <f t="shared" ca="1" si="62"/>
        <v>4</v>
      </c>
      <c r="E447" s="328">
        <f t="shared" ca="1" si="63"/>
        <v>5</v>
      </c>
      <c r="F447" s="329">
        <f t="shared" ca="1" si="56"/>
        <v>31</v>
      </c>
      <c r="H447" s="120">
        <f t="shared" ca="1" si="57"/>
        <v>22</v>
      </c>
      <c r="I447" s="1">
        <f t="shared" ca="1" si="58"/>
        <v>4</v>
      </c>
      <c r="J447" s="1">
        <f t="shared" ca="1" si="59"/>
        <v>5</v>
      </c>
      <c r="K447" s="120">
        <f t="shared" ca="1" si="60"/>
        <v>13453</v>
      </c>
      <c r="L447" s="72">
        <v>50010</v>
      </c>
      <c r="M447" s="120">
        <v>22</v>
      </c>
      <c r="N447" s="120">
        <v>4</v>
      </c>
      <c r="O447" s="120">
        <v>5</v>
      </c>
      <c r="P447" s="120">
        <v>1</v>
      </c>
      <c r="Q447" s="120">
        <v>31</v>
      </c>
    </row>
    <row r="448" spans="1:17">
      <c r="A448" s="10"/>
      <c r="B448" s="327">
        <f t="shared" ca="1" si="55"/>
        <v>50345</v>
      </c>
      <c r="C448" s="328">
        <f t="shared" ca="1" si="61"/>
        <v>22</v>
      </c>
      <c r="D448" s="328">
        <f t="shared" ca="1" si="62"/>
        <v>4</v>
      </c>
      <c r="E448" s="328">
        <f t="shared" ca="1" si="63"/>
        <v>5</v>
      </c>
      <c r="F448" s="329">
        <f t="shared" ca="1" si="56"/>
        <v>30</v>
      </c>
      <c r="H448" s="120">
        <f t="shared" ca="1" si="57"/>
        <v>22</v>
      </c>
      <c r="I448" s="1">
        <f t="shared" ca="1" si="58"/>
        <v>4</v>
      </c>
      <c r="J448" s="1">
        <f t="shared" ca="1" si="59"/>
        <v>5</v>
      </c>
      <c r="K448" s="120">
        <f t="shared" ca="1" si="60"/>
        <v>13484</v>
      </c>
      <c r="L448" s="72"/>
    </row>
    <row r="449" spans="1:17">
      <c r="A449" s="10"/>
      <c r="B449" s="327">
        <f t="shared" ca="1" si="55"/>
        <v>50375</v>
      </c>
      <c r="C449" s="328">
        <f t="shared" ca="1" si="61"/>
        <v>22</v>
      </c>
      <c r="D449" s="328">
        <f t="shared" ca="1" si="62"/>
        <v>4</v>
      </c>
      <c r="E449" s="328">
        <f t="shared" ca="1" si="63"/>
        <v>5</v>
      </c>
      <c r="F449" s="329">
        <f t="shared" ca="1" si="56"/>
        <v>31</v>
      </c>
      <c r="H449" s="120">
        <f t="shared" ca="1" si="57"/>
        <v>22</v>
      </c>
      <c r="I449" s="1">
        <f t="shared" ca="1" si="58"/>
        <v>4</v>
      </c>
      <c r="J449" s="1">
        <f t="shared" ca="1" si="59"/>
        <v>5</v>
      </c>
      <c r="K449" s="120">
        <f t="shared" ca="1" si="60"/>
        <v>13514</v>
      </c>
      <c r="L449" s="10"/>
      <c r="M449" s="10"/>
      <c r="N449" s="10"/>
      <c r="O449" s="10"/>
      <c r="P449" s="10"/>
      <c r="Q449" s="10"/>
    </row>
    <row r="450" spans="1:17">
      <c r="A450" s="10"/>
      <c r="B450" s="327">
        <f t="shared" ca="1" si="55"/>
        <v>50406</v>
      </c>
      <c r="C450" s="328">
        <f t="shared" ca="1" si="61"/>
        <v>22</v>
      </c>
      <c r="D450" s="328">
        <f t="shared" ca="1" si="62"/>
        <v>4</v>
      </c>
      <c r="E450" s="328">
        <f t="shared" ca="1" si="63"/>
        <v>5</v>
      </c>
      <c r="F450" s="329">
        <f t="shared" ca="1" si="56"/>
        <v>31</v>
      </c>
      <c r="H450" s="120">
        <f t="shared" ca="1" si="57"/>
        <v>22</v>
      </c>
      <c r="I450" s="1">
        <f t="shared" ca="1" si="58"/>
        <v>4</v>
      </c>
      <c r="J450" s="1">
        <f t="shared" ca="1" si="59"/>
        <v>5</v>
      </c>
      <c r="K450" s="120">
        <f t="shared" ca="1" si="60"/>
        <v>13545</v>
      </c>
      <c r="L450" s="10"/>
      <c r="M450" s="10"/>
      <c r="N450" s="10"/>
      <c r="O450" s="10"/>
      <c r="P450" s="10"/>
      <c r="Q450" s="10"/>
    </row>
    <row r="451" spans="1:17">
      <c r="A451" s="10"/>
      <c r="B451" s="327">
        <f t="shared" ca="1" si="55"/>
        <v>50437</v>
      </c>
      <c r="C451" s="328">
        <f t="shared" ca="1" si="61"/>
        <v>22</v>
      </c>
      <c r="D451" s="328">
        <f t="shared" ca="1" si="62"/>
        <v>4</v>
      </c>
      <c r="E451" s="328">
        <f t="shared" ca="1" si="63"/>
        <v>5</v>
      </c>
      <c r="F451" s="329">
        <f t="shared" ca="1" si="56"/>
        <v>28</v>
      </c>
      <c r="H451" s="120">
        <f t="shared" ca="1" si="57"/>
        <v>22</v>
      </c>
      <c r="I451" s="1">
        <f t="shared" ca="1" si="58"/>
        <v>4</v>
      </c>
      <c r="J451" s="1">
        <f t="shared" ca="1" si="59"/>
        <v>5</v>
      </c>
      <c r="K451" s="120">
        <f t="shared" ca="1" si="60"/>
        <v>13576</v>
      </c>
      <c r="L451" s="10"/>
      <c r="M451" s="10"/>
      <c r="N451" s="10"/>
      <c r="O451" s="10"/>
      <c r="P451" s="10"/>
      <c r="Q451" s="10"/>
    </row>
    <row r="452" spans="1:17">
      <c r="A452" s="10"/>
      <c r="B452" s="327">
        <f t="shared" ca="1" si="55"/>
        <v>50465</v>
      </c>
      <c r="C452" s="328">
        <f t="shared" ca="1" si="61"/>
        <v>22</v>
      </c>
      <c r="D452" s="328">
        <f t="shared" ca="1" si="62"/>
        <v>4</v>
      </c>
      <c r="E452" s="328">
        <f t="shared" ca="1" si="63"/>
        <v>5</v>
      </c>
      <c r="F452" s="329">
        <f t="shared" ca="1" si="56"/>
        <v>31</v>
      </c>
      <c r="H452" s="120">
        <f t="shared" ca="1" si="57"/>
        <v>22</v>
      </c>
      <c r="I452" s="1">
        <f t="shared" ca="1" si="58"/>
        <v>4</v>
      </c>
      <c r="J452" s="1">
        <f t="shared" ca="1" si="59"/>
        <v>5</v>
      </c>
      <c r="K452" s="120">
        <f t="shared" ca="1" si="60"/>
        <v>13604</v>
      </c>
      <c r="L452" s="10"/>
      <c r="M452" s="10"/>
      <c r="N452" s="10"/>
      <c r="O452" s="10"/>
      <c r="P452" s="10"/>
      <c r="Q452" s="10"/>
    </row>
    <row r="453" spans="1:17">
      <c r="A453" s="10"/>
      <c r="B453" s="327">
        <f t="shared" ca="1" si="55"/>
        <v>50496</v>
      </c>
      <c r="C453" s="328">
        <f t="shared" ca="1" si="61"/>
        <v>22</v>
      </c>
      <c r="D453" s="328">
        <f t="shared" ca="1" si="62"/>
        <v>4</v>
      </c>
      <c r="E453" s="328">
        <f t="shared" ca="1" si="63"/>
        <v>5</v>
      </c>
      <c r="F453" s="329">
        <f t="shared" ca="1" si="56"/>
        <v>30</v>
      </c>
      <c r="H453" s="120">
        <f t="shared" ca="1" si="57"/>
        <v>22</v>
      </c>
      <c r="I453" s="1">
        <f t="shared" ca="1" si="58"/>
        <v>4</v>
      </c>
      <c r="J453" s="1">
        <f t="shared" ca="1" si="59"/>
        <v>5</v>
      </c>
      <c r="K453" s="120">
        <f t="shared" ca="1" si="60"/>
        <v>13635</v>
      </c>
      <c r="L453" s="10"/>
      <c r="M453" s="10"/>
      <c r="N453" s="10"/>
      <c r="O453" s="10"/>
      <c r="P453" s="10"/>
      <c r="Q453" s="10"/>
    </row>
    <row r="454" spans="1:17">
      <c r="A454" s="10"/>
      <c r="B454" s="327">
        <f t="shared" ref="B454:B467" ca="1" si="64">EOMONTH(B453,0)+1</f>
        <v>50526</v>
      </c>
      <c r="C454" s="328">
        <f t="shared" ca="1" si="61"/>
        <v>22</v>
      </c>
      <c r="D454" s="328">
        <f t="shared" ca="1" si="62"/>
        <v>4</v>
      </c>
      <c r="E454" s="328">
        <f t="shared" ca="1" si="63"/>
        <v>5</v>
      </c>
      <c r="F454" s="329">
        <f t="shared" ref="F454:F467" ca="1" si="65">B455-B454</f>
        <v>31</v>
      </c>
      <c r="H454" s="120">
        <f t="shared" ref="H454:H467" ca="1" si="66">VLOOKUP($B454, NDayTable, 2)</f>
        <v>22</v>
      </c>
      <c r="I454" s="1">
        <f t="shared" ref="I454:I467" ca="1" si="67">VLOOKUP($B454, NDayTable, 3)</f>
        <v>4</v>
      </c>
      <c r="J454" s="1">
        <f t="shared" ref="J454:J467" ca="1" si="68">VLOOKUP($B454, NDayTable, 4)</f>
        <v>5</v>
      </c>
      <c r="K454" s="120">
        <f t="shared" ref="K454:K467" ca="1" si="69">B454-ValuationDate</f>
        <v>13665</v>
      </c>
      <c r="L454" s="10"/>
      <c r="M454" s="10"/>
      <c r="N454" s="10"/>
      <c r="O454" s="10"/>
      <c r="P454" s="10"/>
      <c r="Q454" s="10"/>
    </row>
    <row r="455" spans="1:17">
      <c r="A455" s="10"/>
      <c r="B455" s="327">
        <f t="shared" ca="1" si="64"/>
        <v>50557</v>
      </c>
      <c r="C455" s="328">
        <f t="shared" ref="C455:C467" ca="1" si="70">H455</f>
        <v>22</v>
      </c>
      <c r="D455" s="328">
        <f t="shared" ref="D455:D467" ca="1" si="71">I455</f>
        <v>4</v>
      </c>
      <c r="E455" s="328">
        <f t="shared" ref="E455:E467" ca="1" si="72">J455</f>
        <v>5</v>
      </c>
      <c r="F455" s="329">
        <f t="shared" ca="1" si="65"/>
        <v>30</v>
      </c>
      <c r="H455" s="120">
        <f t="shared" ca="1" si="66"/>
        <v>22</v>
      </c>
      <c r="I455" s="1">
        <f t="shared" ca="1" si="67"/>
        <v>4</v>
      </c>
      <c r="J455" s="1">
        <f t="shared" ca="1" si="68"/>
        <v>5</v>
      </c>
      <c r="K455" s="120">
        <f t="shared" ca="1" si="69"/>
        <v>13696</v>
      </c>
      <c r="L455" s="10"/>
      <c r="M455" s="10"/>
      <c r="N455" s="10"/>
      <c r="O455" s="10"/>
      <c r="P455" s="10"/>
      <c r="Q455" s="10"/>
    </row>
    <row r="456" spans="1:17">
      <c r="A456" s="10"/>
      <c r="B456" s="327">
        <f t="shared" ca="1" si="64"/>
        <v>50587</v>
      </c>
      <c r="C456" s="328">
        <f t="shared" ca="1" si="70"/>
        <v>22</v>
      </c>
      <c r="D456" s="328">
        <f t="shared" ca="1" si="71"/>
        <v>4</v>
      </c>
      <c r="E456" s="328">
        <f t="shared" ca="1" si="72"/>
        <v>5</v>
      </c>
      <c r="F456" s="329">
        <f t="shared" ca="1" si="65"/>
        <v>31</v>
      </c>
      <c r="H456" s="120">
        <f t="shared" ca="1" si="66"/>
        <v>22</v>
      </c>
      <c r="I456" s="1">
        <f t="shared" ca="1" si="67"/>
        <v>4</v>
      </c>
      <c r="J456" s="1">
        <f t="shared" ca="1" si="68"/>
        <v>5</v>
      </c>
      <c r="K456" s="120">
        <f t="shared" ca="1" si="69"/>
        <v>13726</v>
      </c>
      <c r="L456" s="10"/>
      <c r="M456" s="10"/>
      <c r="N456" s="10"/>
      <c r="O456" s="10"/>
      <c r="P456" s="10"/>
      <c r="Q456" s="10"/>
    </row>
    <row r="457" spans="1:17">
      <c r="A457" s="10"/>
      <c r="B457" s="327">
        <f t="shared" ca="1" si="64"/>
        <v>50618</v>
      </c>
      <c r="C457" s="328">
        <f t="shared" ca="1" si="70"/>
        <v>22</v>
      </c>
      <c r="D457" s="328">
        <f t="shared" ca="1" si="71"/>
        <v>4</v>
      </c>
      <c r="E457" s="328">
        <f t="shared" ca="1" si="72"/>
        <v>5</v>
      </c>
      <c r="F457" s="329">
        <f t="shared" ca="1" si="65"/>
        <v>31</v>
      </c>
      <c r="H457" s="120">
        <f t="shared" ca="1" si="66"/>
        <v>22</v>
      </c>
      <c r="I457" s="1">
        <f t="shared" ca="1" si="67"/>
        <v>4</v>
      </c>
      <c r="J457" s="1">
        <f t="shared" ca="1" si="68"/>
        <v>5</v>
      </c>
      <c r="K457" s="120">
        <f t="shared" ca="1" si="69"/>
        <v>13757</v>
      </c>
      <c r="L457" s="10"/>
      <c r="M457" s="10"/>
      <c r="N457" s="10"/>
      <c r="O457" s="10"/>
      <c r="P457" s="10"/>
      <c r="Q457" s="10"/>
    </row>
    <row r="458" spans="1:17">
      <c r="A458" s="10"/>
      <c r="B458" s="327">
        <f t="shared" ca="1" si="64"/>
        <v>50649</v>
      </c>
      <c r="C458" s="328">
        <f t="shared" ca="1" si="70"/>
        <v>22</v>
      </c>
      <c r="D458" s="328">
        <f t="shared" ca="1" si="71"/>
        <v>4</v>
      </c>
      <c r="E458" s="328">
        <f t="shared" ca="1" si="72"/>
        <v>5</v>
      </c>
      <c r="F458" s="329">
        <f t="shared" ca="1" si="65"/>
        <v>30</v>
      </c>
      <c r="H458" s="120">
        <f t="shared" ca="1" si="66"/>
        <v>22</v>
      </c>
      <c r="I458" s="1">
        <f t="shared" ca="1" si="67"/>
        <v>4</v>
      </c>
      <c r="J458" s="1">
        <f t="shared" ca="1" si="68"/>
        <v>5</v>
      </c>
      <c r="K458" s="120">
        <f t="shared" ca="1" si="69"/>
        <v>13788</v>
      </c>
      <c r="L458" s="10"/>
      <c r="M458" s="10"/>
      <c r="N458" s="10"/>
      <c r="O458" s="10"/>
      <c r="P458" s="10"/>
      <c r="Q458" s="10"/>
    </row>
    <row r="459" spans="1:17">
      <c r="A459" s="10"/>
      <c r="B459" s="327">
        <f t="shared" ca="1" si="64"/>
        <v>50679</v>
      </c>
      <c r="C459" s="328">
        <f t="shared" ca="1" si="70"/>
        <v>22</v>
      </c>
      <c r="D459" s="328">
        <f t="shared" ca="1" si="71"/>
        <v>4</v>
      </c>
      <c r="E459" s="328">
        <f t="shared" ca="1" si="72"/>
        <v>5</v>
      </c>
      <c r="F459" s="329">
        <f t="shared" ca="1" si="65"/>
        <v>31</v>
      </c>
      <c r="H459" s="120">
        <f t="shared" ca="1" si="66"/>
        <v>22</v>
      </c>
      <c r="I459" s="1">
        <f t="shared" ca="1" si="67"/>
        <v>4</v>
      </c>
      <c r="J459" s="1">
        <f t="shared" ca="1" si="68"/>
        <v>5</v>
      </c>
      <c r="K459" s="120">
        <f t="shared" ca="1" si="69"/>
        <v>13818</v>
      </c>
      <c r="L459" s="10"/>
      <c r="M459" s="10"/>
      <c r="N459" s="10"/>
      <c r="O459" s="10"/>
      <c r="P459" s="10"/>
      <c r="Q459" s="10"/>
    </row>
    <row r="460" spans="1:17">
      <c r="A460" s="10"/>
      <c r="B460" s="327">
        <f t="shared" ca="1" si="64"/>
        <v>50710</v>
      </c>
      <c r="C460" s="328">
        <f t="shared" ca="1" si="70"/>
        <v>22</v>
      </c>
      <c r="D460" s="328">
        <f t="shared" ca="1" si="71"/>
        <v>4</v>
      </c>
      <c r="E460" s="328">
        <f t="shared" ca="1" si="72"/>
        <v>5</v>
      </c>
      <c r="F460" s="329">
        <f t="shared" ca="1" si="65"/>
        <v>30</v>
      </c>
      <c r="H460" s="120">
        <f t="shared" ca="1" si="66"/>
        <v>22</v>
      </c>
      <c r="I460" s="1">
        <f t="shared" ca="1" si="67"/>
        <v>4</v>
      </c>
      <c r="J460" s="1">
        <f t="shared" ca="1" si="68"/>
        <v>5</v>
      </c>
      <c r="K460" s="120">
        <f t="shared" ca="1" si="69"/>
        <v>13849</v>
      </c>
      <c r="L460" s="10"/>
      <c r="M460" s="10"/>
      <c r="N460" s="10"/>
      <c r="O460" s="10"/>
      <c r="P460" s="10"/>
      <c r="Q460" s="10"/>
    </row>
    <row r="461" spans="1:17">
      <c r="A461" s="10"/>
      <c r="B461" s="327">
        <f t="shared" ca="1" si="64"/>
        <v>50740</v>
      </c>
      <c r="C461" s="328">
        <f t="shared" ca="1" si="70"/>
        <v>22</v>
      </c>
      <c r="D461" s="328">
        <f t="shared" ca="1" si="71"/>
        <v>4</v>
      </c>
      <c r="E461" s="328">
        <f t="shared" ca="1" si="72"/>
        <v>5</v>
      </c>
      <c r="F461" s="329">
        <f t="shared" ca="1" si="65"/>
        <v>31</v>
      </c>
      <c r="H461" s="120">
        <f t="shared" ca="1" si="66"/>
        <v>22</v>
      </c>
      <c r="I461" s="1">
        <f t="shared" ca="1" si="67"/>
        <v>4</v>
      </c>
      <c r="J461" s="1">
        <f t="shared" ca="1" si="68"/>
        <v>5</v>
      </c>
      <c r="K461" s="120">
        <f t="shared" ca="1" si="69"/>
        <v>13879</v>
      </c>
      <c r="L461" s="10"/>
      <c r="M461" s="10"/>
      <c r="N461" s="10"/>
      <c r="O461" s="10"/>
      <c r="P461" s="10"/>
      <c r="Q461" s="10"/>
    </row>
    <row r="462" spans="1:17">
      <c r="A462" s="10"/>
      <c r="B462" s="327">
        <f t="shared" ca="1" si="64"/>
        <v>50771</v>
      </c>
      <c r="C462" s="328">
        <f t="shared" ca="1" si="70"/>
        <v>22</v>
      </c>
      <c r="D462" s="328">
        <f t="shared" ca="1" si="71"/>
        <v>4</v>
      </c>
      <c r="E462" s="328">
        <f t="shared" ca="1" si="72"/>
        <v>5</v>
      </c>
      <c r="F462" s="329">
        <f t="shared" ca="1" si="65"/>
        <v>31</v>
      </c>
      <c r="H462" s="120">
        <f t="shared" ca="1" si="66"/>
        <v>22</v>
      </c>
      <c r="I462" s="1">
        <f t="shared" ca="1" si="67"/>
        <v>4</v>
      </c>
      <c r="J462" s="1">
        <f t="shared" ca="1" si="68"/>
        <v>5</v>
      </c>
      <c r="K462" s="120">
        <f t="shared" ca="1" si="69"/>
        <v>13910</v>
      </c>
      <c r="L462" s="10"/>
      <c r="M462" s="10"/>
      <c r="N462" s="10"/>
      <c r="O462" s="10"/>
      <c r="P462" s="10"/>
      <c r="Q462" s="10"/>
    </row>
    <row r="463" spans="1:17">
      <c r="A463" s="10"/>
      <c r="B463" s="327">
        <f t="shared" ca="1" si="64"/>
        <v>50802</v>
      </c>
      <c r="C463" s="328">
        <f t="shared" ca="1" si="70"/>
        <v>22</v>
      </c>
      <c r="D463" s="328">
        <f t="shared" ca="1" si="71"/>
        <v>4</v>
      </c>
      <c r="E463" s="328">
        <f t="shared" ca="1" si="72"/>
        <v>5</v>
      </c>
      <c r="F463" s="329">
        <f t="shared" ca="1" si="65"/>
        <v>28</v>
      </c>
      <c r="H463" s="120">
        <f t="shared" ca="1" si="66"/>
        <v>22</v>
      </c>
      <c r="I463" s="1">
        <f t="shared" ca="1" si="67"/>
        <v>4</v>
      </c>
      <c r="J463" s="1">
        <f t="shared" ca="1" si="68"/>
        <v>5</v>
      </c>
      <c r="K463" s="120">
        <f t="shared" ca="1" si="69"/>
        <v>13941</v>
      </c>
      <c r="L463" s="10"/>
      <c r="M463" s="10"/>
      <c r="N463" s="10"/>
      <c r="O463" s="10"/>
      <c r="P463" s="10"/>
      <c r="Q463" s="10"/>
    </row>
    <row r="464" spans="1:17">
      <c r="A464" s="10"/>
      <c r="B464" s="327">
        <f t="shared" ca="1" si="64"/>
        <v>50830</v>
      </c>
      <c r="C464" s="328">
        <f t="shared" ca="1" si="70"/>
        <v>22</v>
      </c>
      <c r="D464" s="328">
        <f t="shared" ca="1" si="71"/>
        <v>4</v>
      </c>
      <c r="E464" s="328">
        <f t="shared" ca="1" si="72"/>
        <v>5</v>
      </c>
      <c r="F464" s="329">
        <f t="shared" ca="1" si="65"/>
        <v>31</v>
      </c>
      <c r="H464" s="120">
        <f t="shared" ca="1" si="66"/>
        <v>22</v>
      </c>
      <c r="I464" s="1">
        <f t="shared" ca="1" si="67"/>
        <v>4</v>
      </c>
      <c r="J464" s="1">
        <f t="shared" ca="1" si="68"/>
        <v>5</v>
      </c>
      <c r="K464" s="120">
        <f t="shared" ca="1" si="69"/>
        <v>13969</v>
      </c>
      <c r="L464" s="10"/>
      <c r="M464" s="10"/>
      <c r="N464" s="10"/>
      <c r="O464" s="10"/>
      <c r="P464" s="10"/>
      <c r="Q464" s="10"/>
    </row>
    <row r="465" spans="1:17">
      <c r="A465" s="10"/>
      <c r="B465" s="327">
        <f t="shared" ca="1" si="64"/>
        <v>50861</v>
      </c>
      <c r="C465" s="328">
        <f t="shared" ca="1" si="70"/>
        <v>22</v>
      </c>
      <c r="D465" s="328">
        <f t="shared" ca="1" si="71"/>
        <v>4</v>
      </c>
      <c r="E465" s="328">
        <f t="shared" ca="1" si="72"/>
        <v>5</v>
      </c>
      <c r="F465" s="329">
        <f t="shared" ca="1" si="65"/>
        <v>30</v>
      </c>
      <c r="H465" s="120">
        <f t="shared" ca="1" si="66"/>
        <v>22</v>
      </c>
      <c r="I465" s="1">
        <f t="shared" ca="1" si="67"/>
        <v>4</v>
      </c>
      <c r="J465" s="1">
        <f t="shared" ca="1" si="68"/>
        <v>5</v>
      </c>
      <c r="K465" s="120">
        <f t="shared" ca="1" si="69"/>
        <v>14000</v>
      </c>
      <c r="L465" s="10"/>
      <c r="M465" s="10"/>
      <c r="N465" s="10"/>
      <c r="O465" s="10"/>
      <c r="P465" s="10"/>
      <c r="Q465" s="10"/>
    </row>
    <row r="466" spans="1:17">
      <c r="A466" s="10"/>
      <c r="B466" s="327">
        <f t="shared" ca="1" si="64"/>
        <v>50891</v>
      </c>
      <c r="C466" s="328">
        <f t="shared" ca="1" si="70"/>
        <v>22</v>
      </c>
      <c r="D466" s="328">
        <f t="shared" ca="1" si="71"/>
        <v>4</v>
      </c>
      <c r="E466" s="328">
        <f t="shared" ca="1" si="72"/>
        <v>5</v>
      </c>
      <c r="F466" s="329">
        <f t="shared" ca="1" si="65"/>
        <v>31</v>
      </c>
      <c r="H466" s="120">
        <f t="shared" ca="1" si="66"/>
        <v>22</v>
      </c>
      <c r="I466" s="1">
        <f t="shared" ca="1" si="67"/>
        <v>4</v>
      </c>
      <c r="J466" s="1">
        <f t="shared" ca="1" si="68"/>
        <v>5</v>
      </c>
      <c r="K466" s="120">
        <f t="shared" ca="1" si="69"/>
        <v>14030</v>
      </c>
      <c r="L466" s="10"/>
      <c r="M466" s="10"/>
      <c r="N466" s="10"/>
      <c r="O466" s="10"/>
      <c r="P466" s="10"/>
      <c r="Q466" s="10"/>
    </row>
    <row r="467" spans="1:17">
      <c r="A467" s="10"/>
      <c r="B467" s="327">
        <f t="shared" ca="1" si="64"/>
        <v>50922</v>
      </c>
      <c r="C467" s="328">
        <f t="shared" ca="1" si="70"/>
        <v>22</v>
      </c>
      <c r="D467" s="328">
        <f t="shared" ca="1" si="71"/>
        <v>4</v>
      </c>
      <c r="E467" s="328">
        <f t="shared" ca="1" si="72"/>
        <v>5</v>
      </c>
      <c r="F467" s="329">
        <f t="shared" ca="1" si="65"/>
        <v>-50922</v>
      </c>
      <c r="H467" s="120">
        <f t="shared" ca="1" si="66"/>
        <v>22</v>
      </c>
      <c r="I467" s="1">
        <f t="shared" ca="1" si="67"/>
        <v>4</v>
      </c>
      <c r="J467" s="1">
        <f t="shared" ca="1" si="68"/>
        <v>5</v>
      </c>
      <c r="K467" s="120">
        <f t="shared" ca="1" si="69"/>
        <v>14061</v>
      </c>
      <c r="L467" s="10"/>
      <c r="M467" s="10"/>
      <c r="N467" s="10"/>
      <c r="O467" s="10"/>
      <c r="P467" s="10"/>
      <c r="Q467" s="10"/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330"/>
  <sheetViews>
    <sheetView workbookViewId="0">
      <selection activeCell="AK8" sqref="AK8:AK258"/>
    </sheetView>
  </sheetViews>
  <sheetFormatPr defaultColWidth="9.109375" defaultRowHeight="10.199999999999999"/>
  <cols>
    <col min="1" max="1" width="7.44140625" style="3" customWidth="1"/>
    <col min="2" max="2" width="11.88671875" style="6" customWidth="1"/>
    <col min="3" max="3" width="4.33203125" style="6" customWidth="1"/>
    <col min="4" max="4" width="7" style="6" customWidth="1"/>
    <col min="5" max="5" width="10.44140625" style="10" customWidth="1"/>
    <col min="6" max="6" width="8.88671875" style="2" customWidth="1"/>
    <col min="7" max="7" width="14.44140625" style="6" customWidth="1"/>
    <col min="8" max="8" width="7" style="2" customWidth="1"/>
    <col min="9" max="9" width="10.6640625" style="6" customWidth="1"/>
    <col min="10" max="10" width="7.5546875" style="66" customWidth="1"/>
    <col min="11" max="11" width="6.5546875" style="66" bestFit="1" customWidth="1"/>
    <col min="12" max="12" width="7.88671875" style="7" customWidth="1"/>
    <col min="13" max="13" width="3" style="1" customWidth="1"/>
    <col min="14" max="14" width="7.6640625" style="1" customWidth="1"/>
    <col min="15" max="15" width="9.109375" style="10"/>
    <col min="16" max="16" width="10.44140625" style="10" customWidth="1"/>
    <col min="17" max="17" width="8.44140625" style="1" customWidth="1"/>
    <col min="18" max="22" width="9.109375" style="1"/>
    <col min="23" max="23" width="14" style="1" bestFit="1" customWidth="1"/>
    <col min="24" max="24" width="11.33203125" style="1" customWidth="1"/>
    <col min="25" max="25" width="9.109375" style="1"/>
    <col min="26" max="26" width="16" style="1" customWidth="1"/>
    <col min="27" max="27" width="9.109375" style="1"/>
    <col min="28" max="28" width="14.109375" style="1" customWidth="1"/>
    <col min="29" max="29" width="9.109375" style="1"/>
    <col min="30" max="30" width="20" style="1" customWidth="1"/>
    <col min="31" max="32" width="9.109375" style="66"/>
    <col min="33" max="35" width="9.109375" style="1"/>
    <col min="36" max="36" width="11.33203125" style="261" customWidth="1"/>
    <col min="37" max="40" width="9.109375" style="1"/>
    <col min="41" max="41" width="10.6640625" style="263" customWidth="1"/>
    <col min="42" max="43" width="9.109375" style="1"/>
    <col min="44" max="45" width="9.109375" style="263"/>
    <col min="46" max="46" width="2.88671875" style="263" customWidth="1"/>
    <col min="47" max="48" width="9.109375" style="263"/>
    <col min="49" max="16384" width="9.109375" style="1"/>
  </cols>
  <sheetData>
    <row r="1" spans="1:48">
      <c r="J1" s="1"/>
      <c r="K1" s="1"/>
      <c r="V1" s="3"/>
      <c r="W1" s="265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48" ht="10.8" thickBot="1">
      <c r="A2" s="2"/>
      <c r="B2" s="5"/>
      <c r="I2" s="348">
        <v>6.7946741398870011E-2</v>
      </c>
      <c r="J2" s="1"/>
      <c r="K2" s="2"/>
      <c r="V2" s="2"/>
      <c r="W2" s="265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48" ht="10.8" thickBot="1">
      <c r="A3" s="4"/>
      <c r="J3" s="1"/>
      <c r="K3" s="2"/>
      <c r="V3" s="4"/>
      <c r="W3" s="265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85"/>
      <c r="AO3" s="286"/>
      <c r="AP3" s="287"/>
    </row>
    <row r="4" spans="1:48">
      <c r="D4" s="5" t="s">
        <v>169</v>
      </c>
      <c r="E4" s="4" t="s">
        <v>171</v>
      </c>
      <c r="G4" s="5" t="s">
        <v>168</v>
      </c>
      <c r="J4" s="1"/>
      <c r="K4" s="2"/>
      <c r="V4" s="43" t="s">
        <v>39</v>
      </c>
      <c r="W4" s="44"/>
      <c r="X4" s="44"/>
      <c r="Y4" s="44"/>
      <c r="Z4" s="45"/>
      <c r="AA4" s="46"/>
      <c r="AB4" s="44"/>
      <c r="AC4" s="46"/>
      <c r="AD4" s="44"/>
      <c r="AE4" s="47"/>
      <c r="AF4" s="46"/>
      <c r="AG4" s="48"/>
      <c r="AH4" s="47"/>
      <c r="AI4" s="47"/>
      <c r="AJ4" s="276"/>
      <c r="AK4" s="49"/>
      <c r="AN4" s="288"/>
      <c r="AO4" s="296" t="s">
        <v>278</v>
      </c>
      <c r="AP4" s="290"/>
      <c r="AR4" s="398" t="s">
        <v>282</v>
      </c>
      <c r="AS4" s="399"/>
      <c r="AT4" s="399"/>
      <c r="AU4" s="399"/>
      <c r="AV4" s="400"/>
    </row>
    <row r="5" spans="1:48">
      <c r="A5" s="3" t="s">
        <v>0</v>
      </c>
      <c r="B5" s="5" t="s">
        <v>1</v>
      </c>
      <c r="C5" s="5"/>
      <c r="D5" s="5" t="s">
        <v>116</v>
      </c>
      <c r="E5" s="22" t="s">
        <v>170</v>
      </c>
      <c r="F5" s="2" t="s">
        <v>0</v>
      </c>
      <c r="G5" s="5" t="s">
        <v>167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 t="s">
        <v>333</v>
      </c>
      <c r="Q5" s="70" t="s">
        <v>118</v>
      </c>
      <c r="R5" s="2"/>
      <c r="S5" s="2"/>
      <c r="T5" s="2"/>
      <c r="U5" s="2"/>
      <c r="V5" s="50" t="s">
        <v>0</v>
      </c>
      <c r="W5" s="51" t="s">
        <v>127</v>
      </c>
      <c r="X5" s="51" t="s">
        <v>128</v>
      </c>
      <c r="Y5" s="51" t="s">
        <v>129</v>
      </c>
      <c r="Z5" s="22" t="s">
        <v>38</v>
      </c>
      <c r="AA5" s="52" t="s">
        <v>0</v>
      </c>
      <c r="AB5" s="51" t="s">
        <v>130</v>
      </c>
      <c r="AC5" s="52" t="s">
        <v>0</v>
      </c>
      <c r="AD5" s="51" t="s">
        <v>131</v>
      </c>
      <c r="AE5" s="53" t="s">
        <v>121</v>
      </c>
      <c r="AF5" s="53"/>
      <c r="AG5" s="54" t="s">
        <v>19</v>
      </c>
      <c r="AH5" s="53"/>
      <c r="AI5" s="52" t="s">
        <v>0</v>
      </c>
      <c r="AJ5" s="277" t="s">
        <v>286</v>
      </c>
      <c r="AK5" s="55" t="s">
        <v>336</v>
      </c>
      <c r="AL5" s="2"/>
      <c r="AM5" s="2"/>
      <c r="AN5" s="291" t="s">
        <v>0</v>
      </c>
      <c r="AO5" s="292" t="s">
        <v>279</v>
      </c>
      <c r="AP5" s="290" t="s">
        <v>280</v>
      </c>
      <c r="AR5" s="396" t="s">
        <v>283</v>
      </c>
      <c r="AS5" s="397"/>
      <c r="AT5" s="264"/>
      <c r="AU5" s="397" t="s">
        <v>285</v>
      </c>
      <c r="AV5" s="401"/>
    </row>
    <row r="6" spans="1:48">
      <c r="B6" s="5"/>
      <c r="C6" s="5"/>
      <c r="D6" s="5"/>
      <c r="E6" s="22"/>
      <c r="G6" s="5" t="s">
        <v>20</v>
      </c>
      <c r="I6" s="5"/>
      <c r="J6" s="1"/>
      <c r="K6" s="2"/>
      <c r="Q6" s="70"/>
      <c r="V6" s="50"/>
      <c r="W6" s="51"/>
      <c r="X6" s="51" t="s">
        <v>132</v>
      </c>
      <c r="Y6" s="51"/>
      <c r="Z6" s="22"/>
      <c r="AA6" s="52"/>
      <c r="AB6" s="51" t="s">
        <v>133</v>
      </c>
      <c r="AC6" s="52"/>
      <c r="AD6" s="51" t="s">
        <v>133</v>
      </c>
      <c r="AE6" s="23">
        <v>2.5000000000000001E-2</v>
      </c>
      <c r="AF6" s="52"/>
      <c r="AG6" s="54"/>
      <c r="AH6" s="53"/>
      <c r="AI6" s="53"/>
      <c r="AJ6" s="262"/>
      <c r="AK6" s="56"/>
      <c r="AN6" s="288"/>
      <c r="AO6" s="289"/>
      <c r="AP6" s="290"/>
      <c r="AR6" s="297" t="s">
        <v>25</v>
      </c>
      <c r="AS6" s="264" t="s">
        <v>284</v>
      </c>
      <c r="AT6" s="264"/>
      <c r="AU6" s="264" t="s">
        <v>25</v>
      </c>
      <c r="AV6" s="298" t="s">
        <v>284</v>
      </c>
    </row>
    <row r="7" spans="1:48">
      <c r="E7" s="23"/>
      <c r="J7" s="1"/>
      <c r="K7" s="1"/>
      <c r="Q7" s="70"/>
      <c r="V7" s="50"/>
      <c r="W7" s="28"/>
      <c r="X7" s="28"/>
      <c r="Y7" s="28"/>
      <c r="Z7" s="23"/>
      <c r="AA7" s="52"/>
      <c r="AB7" s="28"/>
      <c r="AC7" s="52"/>
      <c r="AD7" s="28"/>
      <c r="AE7" s="53"/>
      <c r="AF7" s="53"/>
      <c r="AG7" s="54"/>
      <c r="AH7" s="53"/>
      <c r="AI7" s="53"/>
      <c r="AJ7" s="262"/>
      <c r="AK7" s="56"/>
      <c r="AN7" s="288"/>
      <c r="AO7" s="289"/>
      <c r="AP7" s="290"/>
      <c r="AR7" s="297"/>
      <c r="AS7" s="264"/>
      <c r="AT7" s="264"/>
      <c r="AU7" s="264"/>
      <c r="AV7" s="298"/>
    </row>
    <row r="8" spans="1:48">
      <c r="A8" s="108">
        <f ca="1">EOMONTH(Calculation!C5,0)+1</f>
        <v>36861</v>
      </c>
      <c r="B8" s="265">
        <f t="shared" ref="B8:B34" ca="1" si="0">VLOOKUP(A8,$V$8:$Z$258,2)+PPadd</f>
        <v>29.249998092651367</v>
      </c>
      <c r="C8" s="36"/>
      <c r="D8" s="65">
        <f ca="1">VLOOKUP($A8,$V$8:$Z$258,4)*AE8</f>
        <v>55</v>
      </c>
      <c r="E8" s="10">
        <f t="shared" ref="E8:E35" ca="1" si="1">VLOOKUP($A8,$V$8:$Z$258,5)</f>
        <v>6.7946741398870011E-2</v>
      </c>
      <c r="F8" s="62">
        <v>1</v>
      </c>
      <c r="G8" s="349">
        <v>7600</v>
      </c>
      <c r="H8" s="63">
        <f>F8</f>
        <v>1</v>
      </c>
      <c r="I8" s="266"/>
      <c r="J8" s="61"/>
      <c r="K8" s="104"/>
      <c r="L8" s="7">
        <f ca="1">(A8-Calculation!$C$6)/365.25</f>
        <v>0</v>
      </c>
      <c r="M8" s="1">
        <v>1</v>
      </c>
      <c r="N8" s="67">
        <f ca="1">$A8</f>
        <v>36861</v>
      </c>
      <c r="O8" s="267">
        <f t="shared" ref="O8:O34" ca="1" si="2">VLOOKUP($N8,$AI$8:$AJ$258,2)+PvolMult</f>
        <v>1.5658352403749252</v>
      </c>
      <c r="P8" s="268">
        <f ca="1">VLOOKUP($N8,$AI$8:$AK$258,3)+PvolMult</f>
        <v>1.87900228844991</v>
      </c>
      <c r="Q8" s="269">
        <v>1</v>
      </c>
      <c r="R8" s="3"/>
      <c r="S8" s="6"/>
      <c r="T8" s="72"/>
      <c r="U8" s="6"/>
      <c r="V8" s="57">
        <f ca="1">$A8</f>
        <v>36861</v>
      </c>
      <c r="W8" s="265">
        <f ca="1">IF(Calculation!$V$10=2, VLOOKUP(V8,Curves!$D8:$K261,3), ( VLOOKUP(V8,Curves!$D8:$K261,3)*16+ VLOOKUP(V8,Curves!$D8:$K261,7)*8)/24)</f>
        <v>29.249998092651367</v>
      </c>
      <c r="X8" s="61">
        <v>0</v>
      </c>
      <c r="Y8" s="116">
        <v>55</v>
      </c>
      <c r="Z8" s="23">
        <f ca="1">VLOOKUP(V8,Curves!A2:B261,2)</f>
        <v>6.7946741398870011E-2</v>
      </c>
      <c r="AA8" s="24">
        <f ca="1">+V8</f>
        <v>36861</v>
      </c>
      <c r="AB8" s="73">
        <v>7600</v>
      </c>
      <c r="AC8" s="24">
        <f ca="1">+AA8</f>
        <v>36861</v>
      </c>
      <c r="AD8" s="73">
        <v>0</v>
      </c>
      <c r="AE8" s="68">
        <v>1</v>
      </c>
      <c r="AF8" s="68"/>
      <c r="AG8" s="54" t="s">
        <v>134</v>
      </c>
      <c r="AH8" s="53"/>
      <c r="AI8" s="58">
        <f ca="1">+V8</f>
        <v>36861</v>
      </c>
      <c r="AJ8" s="278">
        <f ca="1">IF(Calculation!$Y$22=1, Data!AO8, Data!AP8)</f>
        <v>1.5658352403749252</v>
      </c>
      <c r="AK8" s="270">
        <f ca="1">AJ8*1.2</f>
        <v>1.87900228844991</v>
      </c>
      <c r="AL8" s="3"/>
      <c r="AM8" s="6"/>
      <c r="AN8" s="57">
        <f ca="1">AI8</f>
        <v>36861</v>
      </c>
      <c r="AO8" s="289">
        <f ca="1">IF(Calculation!$V$10=2,SQRT((AR8^2*(AN8-today-1)+AU8^2*15)/(AN8-today+14)),SQRT(( ((AR8^2*16+AS8^2*8)/24) *(AN8-today-1)+((AU8^2*16+AV8^2*8)/24)*15)/(AN8-today+14)))</f>
        <v>1.5658352403749252</v>
      </c>
      <c r="AP8" s="290">
        <f ca="1">IF(Calculation!$V$10=2, AR8, SQRT((AR8^2*16+AS8^2*8)/24))</f>
        <v>0.36</v>
      </c>
      <c r="AQ8" s="265"/>
      <c r="AR8" s="297">
        <f ca="1">VLOOKUP(AN8, VolTable, 15)</f>
        <v>0.36</v>
      </c>
      <c r="AS8" s="299">
        <f ca="1">VLOOKUP(AN8, VolTable, 19)</f>
        <v>0.14000000000000001</v>
      </c>
      <c r="AT8" s="264"/>
      <c r="AU8" s="264">
        <f ca="1">VLOOKUP(AN8, VolTable, 23)</f>
        <v>2</v>
      </c>
      <c r="AV8" s="298">
        <f ca="1">VLOOKUP(AN8, VolTable, 27)</f>
        <v>2</v>
      </c>
    </row>
    <row r="9" spans="1:48">
      <c r="A9" s="64">
        <f t="shared" ref="A9:A72" ca="1" si="3">EOMONTH(A8,0)+1</f>
        <v>36892</v>
      </c>
      <c r="B9" s="265">
        <f t="shared" ca="1" si="0"/>
        <v>35.5</v>
      </c>
      <c r="C9" s="36"/>
      <c r="D9" s="65">
        <f t="shared" ref="D9:D72" ca="1" si="4">VLOOKUP($A9,$V$8:$Z$258,4)*AE9</f>
        <v>55</v>
      </c>
      <c r="E9" s="10">
        <f t="shared" ca="1" si="1"/>
        <v>6.9384076867962996E-2</v>
      </c>
      <c r="F9" s="62">
        <v>2</v>
      </c>
      <c r="G9" s="266">
        <f t="shared" ref="G9:G49" si="5">AB9</f>
        <v>0</v>
      </c>
      <c r="H9" s="63">
        <f t="shared" ref="H9:H49" si="6">F9</f>
        <v>2</v>
      </c>
      <c r="I9" s="266"/>
      <c r="J9" s="61"/>
      <c r="K9" s="104"/>
      <c r="L9" s="7">
        <f ca="1">(A9-Calculation!$C$6)/365.25</f>
        <v>8.4873374401095145E-2</v>
      </c>
      <c r="M9" s="1">
        <v>2</v>
      </c>
      <c r="N9" s="67">
        <f t="shared" ref="N9:N72" ca="1" si="7">$A9</f>
        <v>36892</v>
      </c>
      <c r="O9" s="267">
        <f t="shared" ca="1" si="2"/>
        <v>1.2340826281233013</v>
      </c>
      <c r="P9" s="268">
        <f t="shared" ref="P9:P72" ca="1" si="8">VLOOKUP($N9,$AI$8:$AK$258,3)+PvolMult</f>
        <v>1.4808991537479614</v>
      </c>
      <c r="Q9" s="269">
        <v>2</v>
      </c>
      <c r="R9" s="3"/>
      <c r="S9" s="6"/>
      <c r="T9" s="72"/>
      <c r="U9" s="6"/>
      <c r="V9" s="57">
        <f t="shared" ref="V9:V72" ca="1" si="9">$A9</f>
        <v>36892</v>
      </c>
      <c r="W9" s="265">
        <f ca="1">IF(Calculation!$V$10=2, VLOOKUP(V9,Curves!$D9:$K262,3), ( VLOOKUP(V9,Curves!$D9:$K262,3)*16+ VLOOKUP(V9,Curves!$D9:$K262,7)*8)/24)</f>
        <v>35.5</v>
      </c>
      <c r="X9" s="61">
        <v>0</v>
      </c>
      <c r="Y9" s="116">
        <v>55</v>
      </c>
      <c r="Z9" s="23">
        <f ca="1">VLOOKUP(V9,Curves!A3:B262,2)</f>
        <v>6.9384076867962996E-2</v>
      </c>
      <c r="AA9" s="24">
        <f t="shared" ref="AA9:AA49" ca="1" si="10">+V9</f>
        <v>36892</v>
      </c>
      <c r="AB9" s="73">
        <v>0</v>
      </c>
      <c r="AC9" s="24">
        <f t="shared" ref="AC9:AC49" ca="1" si="11">+AA9</f>
        <v>36892</v>
      </c>
      <c r="AD9" s="73">
        <v>0</v>
      </c>
      <c r="AE9" s="68">
        <v>1</v>
      </c>
      <c r="AF9" s="68"/>
      <c r="AG9" s="54">
        <v>8.2140000000000005E-2</v>
      </c>
      <c r="AH9" s="53"/>
      <c r="AI9" s="58">
        <f t="shared" ref="AI9:AI72" ca="1" si="12">+V9</f>
        <v>36892</v>
      </c>
      <c r="AJ9" s="278">
        <f ca="1">IF(Calculation!$Y$22=1, Data!AO9, Data!AP9)</f>
        <v>1.2340826281233013</v>
      </c>
      <c r="AK9" s="270">
        <f t="shared" ref="AK9:AK72" ca="1" si="13">AJ9*1.2</f>
        <v>1.4808991537479614</v>
      </c>
      <c r="AL9" s="3"/>
      <c r="AM9" s="6"/>
      <c r="AN9" s="57">
        <f t="shared" ref="AN9:AN72" ca="1" si="14">AI9</f>
        <v>36892</v>
      </c>
      <c r="AO9" s="289">
        <f ca="1">IF(Calculation!$V$10=2,SQRT((AR9^2*(AN9-today-1)+AU9^2*15)/(AN9-today+14)),SQRT(( ((AR9^2*16+AS9^2*8)/24) *(AN9-today-1)+((AU9^2*16+AV9^2*8)/24)*15)/(AN9-today+14)))</f>
        <v>1.2340826281233013</v>
      </c>
      <c r="AP9" s="290">
        <f ca="1">IF(Calculation!$V$10=2, AR9, SQRT((AR9^2*16+AS9^2*8)/24))</f>
        <v>0.47749999999999998</v>
      </c>
      <c r="AQ9" s="265"/>
      <c r="AR9" s="297">
        <f t="shared" ref="AR9:AR72" ca="1" si="15">VLOOKUP(AN9, VolTable, 15)</f>
        <v>0.47749999999999998</v>
      </c>
      <c r="AS9" s="299">
        <f t="shared" ref="AS9:AS72" ca="1" si="16">VLOOKUP(AN9, VolTable, 19)</f>
        <v>0.12</v>
      </c>
      <c r="AT9" s="264"/>
      <c r="AU9" s="264">
        <f t="shared" ref="AU9:AU72" ca="1" si="17">VLOOKUP(AN9, VolTable, 23)</f>
        <v>2.25</v>
      </c>
      <c r="AV9" s="298">
        <f t="shared" ref="AV9:AV72" ca="1" si="18">VLOOKUP(AN9, VolTable, 27)</f>
        <v>2.25</v>
      </c>
    </row>
    <row r="10" spans="1:48">
      <c r="A10" s="64">
        <f t="shared" ca="1" si="3"/>
        <v>36923</v>
      </c>
      <c r="B10" s="265">
        <f t="shared" ca="1" si="0"/>
        <v>35.5</v>
      </c>
      <c r="C10" s="36"/>
      <c r="D10" s="65">
        <f t="shared" ca="1" si="4"/>
        <v>55</v>
      </c>
      <c r="E10" s="10">
        <f t="shared" ca="1" si="1"/>
        <v>6.9159843599809021E-2</v>
      </c>
      <c r="F10" s="62">
        <v>3</v>
      </c>
      <c r="G10" s="266">
        <f t="shared" si="5"/>
        <v>0</v>
      </c>
      <c r="H10" s="63">
        <f t="shared" si="6"/>
        <v>3</v>
      </c>
      <c r="I10" s="266"/>
      <c r="J10" s="61"/>
      <c r="K10" s="104"/>
      <c r="L10" s="7">
        <f ca="1">(A10-Calculation!$C$6)/365.25</f>
        <v>0.16974674880219029</v>
      </c>
      <c r="M10" s="1">
        <v>3</v>
      </c>
      <c r="N10" s="67">
        <f t="shared" ca="1" si="7"/>
        <v>36923</v>
      </c>
      <c r="O10" s="267">
        <f t="shared" ca="1" si="2"/>
        <v>1.0137307334790635</v>
      </c>
      <c r="P10" s="268">
        <f t="shared" ca="1" si="8"/>
        <v>1.2164768801748762</v>
      </c>
      <c r="Q10" s="269">
        <v>3</v>
      </c>
      <c r="R10" s="3"/>
      <c r="S10" s="6"/>
      <c r="T10" s="72"/>
      <c r="U10" s="6"/>
      <c r="V10" s="57">
        <f t="shared" ca="1" si="9"/>
        <v>36923</v>
      </c>
      <c r="W10" s="265">
        <f ca="1">IF(Calculation!$V$10=2, VLOOKUP(V10,Curves!$D10:$K263,3), ( VLOOKUP(V10,Curves!$D10:$K263,3)*16+ VLOOKUP(V10,Curves!$D10:$K263,7)*8)/24)</f>
        <v>35.5</v>
      </c>
      <c r="X10" s="61">
        <v>0</v>
      </c>
      <c r="Y10" s="116">
        <v>55</v>
      </c>
      <c r="Z10" s="23">
        <f ca="1">VLOOKUP(V10,Curves!A4:B263,2)</f>
        <v>6.9159843599809021E-2</v>
      </c>
      <c r="AA10" s="24">
        <f t="shared" ca="1" si="10"/>
        <v>36923</v>
      </c>
      <c r="AB10" s="73">
        <v>0</v>
      </c>
      <c r="AC10" s="24">
        <f t="shared" ca="1" si="11"/>
        <v>36923</v>
      </c>
      <c r="AD10" s="73">
        <v>0</v>
      </c>
      <c r="AE10" s="68">
        <v>1</v>
      </c>
      <c r="AF10" s="68"/>
      <c r="AG10" s="54">
        <v>0.16700999999999999</v>
      </c>
      <c r="AH10" s="53"/>
      <c r="AI10" s="58">
        <f t="shared" ca="1" si="12"/>
        <v>36923</v>
      </c>
      <c r="AJ10" s="278">
        <f ca="1">IF(Calculation!$Y$22=1, Data!AO10, Data!AP10)</f>
        <v>1.0137307334790635</v>
      </c>
      <c r="AK10" s="270">
        <f t="shared" ca="1" si="13"/>
        <v>1.2164768801748762</v>
      </c>
      <c r="AL10" s="3"/>
      <c r="AM10" s="6"/>
      <c r="AN10" s="57">
        <f t="shared" ca="1" si="14"/>
        <v>36923</v>
      </c>
      <c r="AO10" s="289">
        <f ca="1">IF(Calculation!$V$10=2,SQRT((AR10^2*(AN10-today-1)+AU10^2*15)/(AN10-today+14)),SQRT(( ((AR10^2*16+AS10^2*8)/24) *(AN10-today-1)+((AU10^2*16+AV10^2*8)/24)*15)/(AN10-today+14)))</f>
        <v>1.0137307334790635</v>
      </c>
      <c r="AP10" s="290">
        <f ca="1">IF(Calculation!$V$10=2, AR10, SQRT((AR10^2*16+AS10^2*8)/24))</f>
        <v>0.4325</v>
      </c>
      <c r="AQ10" s="265"/>
      <c r="AR10" s="297">
        <f t="shared" ca="1" si="15"/>
        <v>0.4325</v>
      </c>
      <c r="AS10" s="299">
        <f t="shared" ca="1" si="16"/>
        <v>0.12</v>
      </c>
      <c r="AT10" s="264"/>
      <c r="AU10" s="264">
        <f t="shared" ca="1" si="17"/>
        <v>2.25</v>
      </c>
      <c r="AV10" s="298">
        <f t="shared" ca="1" si="18"/>
        <v>2.25</v>
      </c>
    </row>
    <row r="11" spans="1:48">
      <c r="A11" s="64">
        <f t="shared" ca="1" si="3"/>
        <v>36951</v>
      </c>
      <c r="B11" s="265">
        <f t="shared" ca="1" si="0"/>
        <v>31.25</v>
      </c>
      <c r="C11" s="36"/>
      <c r="D11" s="65">
        <f t="shared" ca="1" si="4"/>
        <v>55</v>
      </c>
      <c r="E11" s="10">
        <f t="shared" ca="1" si="1"/>
        <v>6.8947172504962004E-2</v>
      </c>
      <c r="F11" s="62">
        <v>4</v>
      </c>
      <c r="G11" s="266">
        <f t="shared" si="5"/>
        <v>0</v>
      </c>
      <c r="H11" s="63">
        <f t="shared" si="6"/>
        <v>4</v>
      </c>
      <c r="I11" s="266"/>
      <c r="J11" s="61"/>
      <c r="K11" s="104"/>
      <c r="L11" s="7">
        <f ca="1">(A11-Calculation!$C$6)/365.25</f>
        <v>0.24640657084188911</v>
      </c>
      <c r="M11" s="1">
        <v>4</v>
      </c>
      <c r="N11" s="67">
        <f t="shared" ca="1" si="7"/>
        <v>36951</v>
      </c>
      <c r="O11" s="267">
        <f t="shared" ca="1" si="2"/>
        <v>0.75864940060839581</v>
      </c>
      <c r="P11" s="268">
        <f t="shared" ca="1" si="8"/>
        <v>0.9103792807300749</v>
      </c>
      <c r="Q11" s="269">
        <v>4</v>
      </c>
      <c r="R11" s="3"/>
      <c r="S11" s="6"/>
      <c r="T11" s="72"/>
      <c r="U11" s="6"/>
      <c r="V11" s="57">
        <f t="shared" ca="1" si="9"/>
        <v>36951</v>
      </c>
      <c r="W11" s="265">
        <f ca="1">IF(Calculation!$V$10=2, VLOOKUP(V11,Curves!$D11:$K264,3), ( VLOOKUP(V11,Curves!$D11:$K264,3)*16+ VLOOKUP(V11,Curves!$D11:$K264,7)*8)/24)</f>
        <v>31.25</v>
      </c>
      <c r="X11" s="61">
        <v>0</v>
      </c>
      <c r="Y11" s="116">
        <v>55</v>
      </c>
      <c r="Z11" s="23">
        <f ca="1">VLOOKUP(V11,Curves!A5:B264,2)</f>
        <v>6.8947172504962004E-2</v>
      </c>
      <c r="AA11" s="24">
        <f t="shared" ca="1" si="10"/>
        <v>36951</v>
      </c>
      <c r="AB11" s="73">
        <v>0</v>
      </c>
      <c r="AC11" s="24">
        <f t="shared" ca="1" si="11"/>
        <v>36951</v>
      </c>
      <c r="AD11" s="73">
        <v>0</v>
      </c>
      <c r="AE11" s="68">
        <v>1</v>
      </c>
      <c r="AF11" s="68"/>
      <c r="AG11" s="54">
        <v>0.24914</v>
      </c>
      <c r="AH11" s="53"/>
      <c r="AI11" s="58">
        <f t="shared" ca="1" si="12"/>
        <v>36951</v>
      </c>
      <c r="AJ11" s="278">
        <f ca="1">IF(Calculation!$Y$22=1, Data!AO11, Data!AP11)</f>
        <v>0.75864940060839581</v>
      </c>
      <c r="AK11" s="270">
        <f t="shared" ca="1" si="13"/>
        <v>0.9103792807300749</v>
      </c>
      <c r="AL11" s="3"/>
      <c r="AM11" s="6"/>
      <c r="AN11" s="57">
        <f t="shared" ca="1" si="14"/>
        <v>36951</v>
      </c>
      <c r="AO11" s="289">
        <f ca="1">IF(Calculation!$V$10=2,SQRT((AR11^2*(AN11-today-1)+AU11^2*15)/(AN11-today+14)),SQRT(( ((AR11^2*16+AS11^2*8)/24) *(AN11-today-1)+((AU11^2*16+AV11^2*8)/24)*15)/(AN11-today+14)))</f>
        <v>0.75864940060839581</v>
      </c>
      <c r="AP11" s="290">
        <f ca="1">IF(Calculation!$V$10=2, AR11, SQRT((AR11^2*16+AS11^2*8)/24))</f>
        <v>0.30249999999999999</v>
      </c>
      <c r="AQ11" s="265"/>
      <c r="AR11" s="297">
        <f t="shared" ca="1" si="15"/>
        <v>0.30249999999999999</v>
      </c>
      <c r="AS11" s="299">
        <f t="shared" ca="1" si="16"/>
        <v>0.12</v>
      </c>
      <c r="AT11" s="264"/>
      <c r="AU11" s="264">
        <f t="shared" ca="1" si="17"/>
        <v>1.95</v>
      </c>
      <c r="AV11" s="298">
        <f t="shared" ca="1" si="18"/>
        <v>2</v>
      </c>
    </row>
    <row r="12" spans="1:48">
      <c r="A12" s="64">
        <f t="shared" ca="1" si="3"/>
        <v>36982</v>
      </c>
      <c r="B12" s="265">
        <f t="shared" ca="1" si="0"/>
        <v>31.25</v>
      </c>
      <c r="C12" s="36"/>
      <c r="D12" s="65">
        <f t="shared" ca="1" si="4"/>
        <v>55</v>
      </c>
      <c r="E12" s="10">
        <f t="shared" ca="1" si="1"/>
        <v>6.8749384739725014E-2</v>
      </c>
      <c r="F12" s="62">
        <v>5</v>
      </c>
      <c r="G12" s="266">
        <f t="shared" si="5"/>
        <v>0</v>
      </c>
      <c r="H12" s="63">
        <f t="shared" si="6"/>
        <v>5</v>
      </c>
      <c r="I12" s="266"/>
      <c r="J12" s="61"/>
      <c r="K12" s="104"/>
      <c r="L12" s="7">
        <f ca="1">(A12-Calculation!$C$6)/365.25</f>
        <v>0.33127994524298426</v>
      </c>
      <c r="M12" s="1">
        <v>5</v>
      </c>
      <c r="N12" s="67">
        <f t="shared" ca="1" si="7"/>
        <v>36982</v>
      </c>
      <c r="O12" s="267">
        <f t="shared" ca="1" si="2"/>
        <v>0.67304928044245727</v>
      </c>
      <c r="P12" s="268">
        <f t="shared" ca="1" si="8"/>
        <v>0.80765913653094867</v>
      </c>
      <c r="Q12" s="269">
        <v>5</v>
      </c>
      <c r="R12" s="3"/>
      <c r="S12" s="6"/>
      <c r="T12" s="72"/>
      <c r="U12" s="6"/>
      <c r="V12" s="57">
        <f t="shared" ca="1" si="9"/>
        <v>36982</v>
      </c>
      <c r="W12" s="265">
        <f ca="1">IF(Calculation!$V$10=2, VLOOKUP(V12,Curves!$D12:$K265,3), ( VLOOKUP(V12,Curves!$D12:$K265,3)*16+ VLOOKUP(V12,Curves!$D12:$K265,7)*8)/24)</f>
        <v>31.25</v>
      </c>
      <c r="X12" s="61">
        <v>0</v>
      </c>
      <c r="Y12" s="116">
        <v>55</v>
      </c>
      <c r="Z12" s="23">
        <f ca="1">VLOOKUP(V12,Curves!A6:B265,2)</f>
        <v>6.8749384739725014E-2</v>
      </c>
      <c r="AA12" s="24">
        <f t="shared" ca="1" si="10"/>
        <v>36982</v>
      </c>
      <c r="AB12" s="73">
        <v>0</v>
      </c>
      <c r="AC12" s="24">
        <f t="shared" ca="1" si="11"/>
        <v>36982</v>
      </c>
      <c r="AD12" s="73">
        <v>0</v>
      </c>
      <c r="AE12" s="68">
        <v>1</v>
      </c>
      <c r="AF12" s="68"/>
      <c r="AG12" s="54">
        <v>0.33401999999999998</v>
      </c>
      <c r="AH12" s="53"/>
      <c r="AI12" s="58">
        <f t="shared" ca="1" si="12"/>
        <v>36982</v>
      </c>
      <c r="AJ12" s="278">
        <f ca="1">IF(Calculation!$Y$22=1, Data!AO12, Data!AP12)</f>
        <v>0.67304928044245727</v>
      </c>
      <c r="AK12" s="270">
        <f t="shared" ca="1" si="13"/>
        <v>0.80765913653094867</v>
      </c>
      <c r="AL12" s="3"/>
      <c r="AM12" s="6"/>
      <c r="AN12" s="57">
        <f t="shared" ca="1" si="14"/>
        <v>36982</v>
      </c>
      <c r="AO12" s="289">
        <f ca="1">IF(Calculation!$V$10=2,SQRT((AR12^2*(AN12-today-1)+AU12^2*15)/(AN12-today+14)),SQRT(( ((AR12^2*16+AS12^2*8)/24) *(AN12-today-1)+((AU12^2*16+AV12^2*8)/24)*15)/(AN12-today+14)))</f>
        <v>0.67304928044245727</v>
      </c>
      <c r="AP12" s="290">
        <f ca="1">IF(Calculation!$V$10=2, AR12, SQRT((AR12^2*16+AS12^2*8)/24))</f>
        <v>0.30249999999999999</v>
      </c>
      <c r="AQ12" s="265"/>
      <c r="AR12" s="297">
        <f t="shared" ca="1" si="15"/>
        <v>0.30249999999999999</v>
      </c>
      <c r="AS12" s="299">
        <f t="shared" ca="1" si="16"/>
        <v>0.12</v>
      </c>
      <c r="AT12" s="264"/>
      <c r="AU12" s="264">
        <f t="shared" ca="1" si="17"/>
        <v>1.9</v>
      </c>
      <c r="AV12" s="298">
        <f t="shared" ca="1" si="18"/>
        <v>2</v>
      </c>
    </row>
    <row r="13" spans="1:48">
      <c r="A13" s="64">
        <f t="shared" ca="1" si="3"/>
        <v>37012</v>
      </c>
      <c r="B13" s="265">
        <f t="shared" ca="1" si="0"/>
        <v>43.25</v>
      </c>
      <c r="C13" s="36"/>
      <c r="D13" s="65">
        <f t="shared" ca="1" si="4"/>
        <v>55</v>
      </c>
      <c r="E13" s="10">
        <f t="shared" ca="1" si="1"/>
        <v>6.8515237685152997E-2</v>
      </c>
      <c r="F13" s="62">
        <v>6</v>
      </c>
      <c r="G13" s="266">
        <f t="shared" si="5"/>
        <v>0</v>
      </c>
      <c r="H13" s="63">
        <f t="shared" si="6"/>
        <v>6</v>
      </c>
      <c r="I13" s="266"/>
      <c r="J13" s="61"/>
      <c r="K13" s="104"/>
      <c r="L13" s="7">
        <f ca="1">(A13-Calculation!$C$6)/365.25</f>
        <v>0.4134154688569473</v>
      </c>
      <c r="M13" s="1">
        <v>6</v>
      </c>
      <c r="N13" s="67">
        <f t="shared" ca="1" si="7"/>
        <v>37012</v>
      </c>
      <c r="O13" s="267">
        <f t="shared" ca="1" si="2"/>
        <v>0.681509255297988</v>
      </c>
      <c r="P13" s="268">
        <f t="shared" ca="1" si="8"/>
        <v>0.81781110635758558</v>
      </c>
      <c r="Q13" s="269">
        <v>6</v>
      </c>
      <c r="R13" s="3"/>
      <c r="S13" s="6"/>
      <c r="T13" s="72"/>
      <c r="U13" s="6"/>
      <c r="V13" s="57">
        <f t="shared" ca="1" si="9"/>
        <v>37012</v>
      </c>
      <c r="W13" s="265">
        <f ca="1">IF(Calculation!$V$10=2, VLOOKUP(V13,Curves!$D13:$K266,3), ( VLOOKUP(V13,Curves!$D13:$K266,3)*16+ VLOOKUP(V13,Curves!$D13:$K266,7)*8)/24)</f>
        <v>43.25</v>
      </c>
      <c r="X13" s="61">
        <v>0</v>
      </c>
      <c r="Y13" s="116">
        <v>55</v>
      </c>
      <c r="Z13" s="23">
        <f ca="1">VLOOKUP(V13,Curves!A7:B266,2)</f>
        <v>6.8515237685152997E-2</v>
      </c>
      <c r="AA13" s="24">
        <f t="shared" ca="1" si="10"/>
        <v>37012</v>
      </c>
      <c r="AB13" s="73">
        <v>0</v>
      </c>
      <c r="AC13" s="24">
        <f t="shared" ca="1" si="11"/>
        <v>37012</v>
      </c>
      <c r="AD13" s="73">
        <v>0</v>
      </c>
      <c r="AE13" s="68">
        <v>1</v>
      </c>
      <c r="AF13" s="68"/>
      <c r="AG13" s="54">
        <v>0.41888999999999998</v>
      </c>
      <c r="AH13" s="53"/>
      <c r="AI13" s="58">
        <f t="shared" ca="1" si="12"/>
        <v>37012</v>
      </c>
      <c r="AJ13" s="278">
        <f ca="1">IF(Calculation!$Y$22=1, Data!AO13, Data!AP13)</f>
        <v>0.681509255297988</v>
      </c>
      <c r="AK13" s="270">
        <f t="shared" ca="1" si="13"/>
        <v>0.81781110635758558</v>
      </c>
      <c r="AL13" s="3"/>
      <c r="AM13" s="6"/>
      <c r="AN13" s="57">
        <f t="shared" ca="1" si="14"/>
        <v>37012</v>
      </c>
      <c r="AO13" s="289">
        <f ca="1">IF(Calculation!$V$10=2,SQRT((AR13^2*(AN13-today-1)+AU13^2*15)/(AN13-today+14)),SQRT(( ((AR13^2*16+AS13^2*8)/24) *(AN13-today-1)+((AU13^2*16+AV13^2*8)/24)*15)/(AN13-today+14)))</f>
        <v>0.681509255297988</v>
      </c>
      <c r="AP13" s="290">
        <f ca="1">IF(Calculation!$V$10=2, AR13, SQRT((AR13^2*16+AS13^2*8)/24))</f>
        <v>0.36749999999999999</v>
      </c>
      <c r="AQ13" s="265"/>
      <c r="AR13" s="297">
        <f t="shared" ca="1" si="15"/>
        <v>0.36749999999999999</v>
      </c>
      <c r="AS13" s="299">
        <f t="shared" ca="1" si="16"/>
        <v>0.125</v>
      </c>
      <c r="AT13" s="264"/>
      <c r="AU13" s="264">
        <f t="shared" ca="1" si="17"/>
        <v>2</v>
      </c>
      <c r="AV13" s="298">
        <f t="shared" ca="1" si="18"/>
        <v>2</v>
      </c>
    </row>
    <row r="14" spans="1:48">
      <c r="A14" s="64">
        <f t="shared" ca="1" si="3"/>
        <v>37043</v>
      </c>
      <c r="B14" s="265">
        <f t="shared" ca="1" si="0"/>
        <v>72.5</v>
      </c>
      <c r="C14" s="36"/>
      <c r="D14" s="65">
        <f t="shared" ca="1" si="4"/>
        <v>55</v>
      </c>
      <c r="E14" s="10">
        <f t="shared" ca="1" si="1"/>
        <v>6.827328574782103E-2</v>
      </c>
      <c r="F14" s="62">
        <v>7</v>
      </c>
      <c r="G14" s="266">
        <f t="shared" si="5"/>
        <v>0</v>
      </c>
      <c r="H14" s="63">
        <f t="shared" si="6"/>
        <v>7</v>
      </c>
      <c r="I14" s="266"/>
      <c r="J14" s="61"/>
      <c r="K14" s="104"/>
      <c r="L14" s="7">
        <f ca="1">(A14-Calculation!$C$6)/365.25</f>
        <v>0.49828884325804246</v>
      </c>
      <c r="M14" s="1">
        <v>1</v>
      </c>
      <c r="N14" s="67">
        <f t="shared" ca="1" si="7"/>
        <v>37043</v>
      </c>
      <c r="O14" s="267">
        <f t="shared" ca="1" si="2"/>
        <v>1.4297250369072441</v>
      </c>
      <c r="P14" s="268">
        <f t="shared" ca="1" si="8"/>
        <v>1.7156700442886927</v>
      </c>
      <c r="Q14" s="269">
        <v>7</v>
      </c>
      <c r="R14" s="3"/>
      <c r="S14" s="6"/>
      <c r="T14" s="72"/>
      <c r="U14" s="6"/>
      <c r="V14" s="57">
        <f t="shared" ca="1" si="9"/>
        <v>37043</v>
      </c>
      <c r="W14" s="265">
        <f ca="1">IF(Calculation!$V$10=2, VLOOKUP(V14,Curves!$D14:$K267,3), ( VLOOKUP(V14,Curves!$D14:$K267,3)*16+ VLOOKUP(V14,Curves!$D14:$K267,7)*8)/24)</f>
        <v>72.5</v>
      </c>
      <c r="X14" s="61">
        <v>0</v>
      </c>
      <c r="Y14" s="116">
        <v>55</v>
      </c>
      <c r="Z14" s="23">
        <f ca="1">VLOOKUP(V14,Curves!A8:B267,2)</f>
        <v>6.827328574782103E-2</v>
      </c>
      <c r="AA14" s="24">
        <f t="shared" ca="1" si="10"/>
        <v>37043</v>
      </c>
      <c r="AB14" s="73">
        <v>0</v>
      </c>
      <c r="AC14" s="24">
        <f t="shared" ca="1" si="11"/>
        <v>37043</v>
      </c>
      <c r="AD14" s="73">
        <v>0</v>
      </c>
      <c r="AE14" s="68">
        <v>1</v>
      </c>
      <c r="AF14" s="68"/>
      <c r="AG14" s="54">
        <v>0.50102999999999998</v>
      </c>
      <c r="AH14" s="53"/>
      <c r="AI14" s="58">
        <f t="shared" ca="1" si="12"/>
        <v>37043</v>
      </c>
      <c r="AJ14" s="278">
        <f ca="1">IF(Calculation!$Y$22=1, Data!AO14, Data!AP14)</f>
        <v>1.4297250369072441</v>
      </c>
      <c r="AK14" s="270">
        <f t="shared" ca="1" si="13"/>
        <v>1.7156700442886927</v>
      </c>
      <c r="AL14" s="3"/>
      <c r="AM14" s="6"/>
      <c r="AN14" s="57">
        <f t="shared" ca="1" si="14"/>
        <v>37043</v>
      </c>
      <c r="AO14" s="289">
        <f ca="1">IF(Calculation!$V$10=2,SQRT((AR14^2*(AN14-today-1)+AU14^2*15)/(AN14-today+14)),SQRT(( ((AR14^2*16+AS14^2*8)/24) *(AN14-today-1)+((AU14^2*16+AV14^2*8)/24)*15)/(AN14-today+14)))</f>
        <v>1.4297250369072441</v>
      </c>
      <c r="AP14" s="290">
        <f ca="1">IF(Calculation!$V$10=2, AR14, SQRT((AR14^2*16+AS14^2*8)/24))</f>
        <v>0.52350000000000008</v>
      </c>
      <c r="AQ14" s="265"/>
      <c r="AR14" s="297">
        <f t="shared" ca="1" si="15"/>
        <v>0.52350000000000008</v>
      </c>
      <c r="AS14" s="299">
        <f t="shared" ca="1" si="16"/>
        <v>0.13500000000000001</v>
      </c>
      <c r="AT14" s="264"/>
      <c r="AU14" s="264">
        <f t="shared" ca="1" si="17"/>
        <v>4.97</v>
      </c>
      <c r="AV14" s="298">
        <f t="shared" ca="1" si="18"/>
        <v>2.4</v>
      </c>
    </row>
    <row r="15" spans="1:48">
      <c r="A15" s="64">
        <f t="shared" ca="1" si="3"/>
        <v>37073</v>
      </c>
      <c r="B15" s="265">
        <f t="shared" ca="1" si="0"/>
        <v>140.5</v>
      </c>
      <c r="C15" s="36"/>
      <c r="D15" s="65">
        <f t="shared" ca="1" si="4"/>
        <v>55</v>
      </c>
      <c r="E15" s="10">
        <f t="shared" ca="1" si="1"/>
        <v>6.8044850799765008E-2</v>
      </c>
      <c r="F15" s="62">
        <v>8</v>
      </c>
      <c r="G15" s="266">
        <f t="shared" si="5"/>
        <v>0</v>
      </c>
      <c r="H15" s="63">
        <f t="shared" si="6"/>
        <v>8</v>
      </c>
      <c r="I15" s="266"/>
      <c r="J15" s="61"/>
      <c r="K15" s="104"/>
      <c r="L15" s="7">
        <f ca="1">(A15-Calculation!$C$6)/365.25</f>
        <v>0.58042436687200549</v>
      </c>
      <c r="M15" s="1">
        <v>2</v>
      </c>
      <c r="N15" s="67">
        <f t="shared" ca="1" si="7"/>
        <v>37073</v>
      </c>
      <c r="O15" s="267">
        <f t="shared" ca="1" si="2"/>
        <v>1.6615349811758062</v>
      </c>
      <c r="P15" s="268">
        <f t="shared" ca="1" si="8"/>
        <v>1.9938419774109675</v>
      </c>
      <c r="Q15" s="269">
        <v>8</v>
      </c>
      <c r="R15" s="3"/>
      <c r="S15" s="6"/>
      <c r="T15" s="72"/>
      <c r="U15" s="6"/>
      <c r="V15" s="57">
        <f t="shared" ca="1" si="9"/>
        <v>37073</v>
      </c>
      <c r="W15" s="265">
        <f ca="1">IF(Calculation!$V$10=2, VLOOKUP(V15,Curves!$D15:$K268,3), ( VLOOKUP(V15,Curves!$D15:$K268,3)*16+ VLOOKUP(V15,Curves!$D15:$K268,7)*8)/24)</f>
        <v>140.5</v>
      </c>
      <c r="X15" s="61">
        <v>0</v>
      </c>
      <c r="Y15" s="116">
        <v>55</v>
      </c>
      <c r="Z15" s="23">
        <f ca="1">VLOOKUP(V15,Curves!A9:B268,2)</f>
        <v>6.8044850799765008E-2</v>
      </c>
      <c r="AA15" s="24">
        <f t="shared" ca="1" si="10"/>
        <v>37073</v>
      </c>
      <c r="AB15" s="73">
        <v>0</v>
      </c>
      <c r="AC15" s="24">
        <f t="shared" ca="1" si="11"/>
        <v>37073</v>
      </c>
      <c r="AD15" s="73">
        <v>0</v>
      </c>
      <c r="AE15" s="68">
        <v>1</v>
      </c>
      <c r="AF15" s="68"/>
      <c r="AG15" s="54">
        <v>0.58589999999999998</v>
      </c>
      <c r="AH15" s="53"/>
      <c r="AI15" s="58">
        <f t="shared" ca="1" si="12"/>
        <v>37073</v>
      </c>
      <c r="AJ15" s="278">
        <f ca="1">IF(Calculation!$Y$22=1, Data!AO15, Data!AP15)</f>
        <v>1.6615349811758062</v>
      </c>
      <c r="AK15" s="270">
        <f t="shared" ca="1" si="13"/>
        <v>1.9938419774109675</v>
      </c>
      <c r="AL15" s="3"/>
      <c r="AM15" s="6"/>
      <c r="AN15" s="57">
        <f t="shared" ca="1" si="14"/>
        <v>37073</v>
      </c>
      <c r="AO15" s="289">
        <f ca="1">IF(Calculation!$V$10=2,SQRT((AR15^2*(AN15-today-1)+AU15^2*15)/(AN15-today+14)),SQRT(( ((AR15^2*16+AS15^2*8)/24) *(AN15-today-1)+((AU15^2*16+AV15^2*8)/24)*15)/(AN15-today+14)))</f>
        <v>1.6615349811758062</v>
      </c>
      <c r="AP15" s="290">
        <f ca="1">IF(Calculation!$V$10=2, AR15, SQRT((AR15^2*16+AS15^2*8)/24))</f>
        <v>0.58800000000000008</v>
      </c>
      <c r="AQ15" s="265"/>
      <c r="AR15" s="297">
        <f t="shared" ca="1" si="15"/>
        <v>0.58800000000000008</v>
      </c>
      <c r="AS15" s="299">
        <f t="shared" ca="1" si="16"/>
        <v>0.15</v>
      </c>
      <c r="AT15" s="264"/>
      <c r="AU15" s="264">
        <f t="shared" ca="1" si="17"/>
        <v>6.2050000000000001</v>
      </c>
      <c r="AV15" s="298">
        <f t="shared" ca="1" si="18"/>
        <v>3.25</v>
      </c>
    </row>
    <row r="16" spans="1:48">
      <c r="A16" s="64">
        <f t="shared" ca="1" si="3"/>
        <v>37104</v>
      </c>
      <c r="B16" s="265">
        <f t="shared" ca="1" si="0"/>
        <v>140.5</v>
      </c>
      <c r="C16" s="36"/>
      <c r="D16" s="65">
        <f t="shared" ca="1" si="4"/>
        <v>55</v>
      </c>
      <c r="E16" s="10">
        <f t="shared" ca="1" si="1"/>
        <v>6.7819418121030012E-2</v>
      </c>
      <c r="F16" s="62">
        <v>9</v>
      </c>
      <c r="G16" s="266">
        <f t="shared" si="5"/>
        <v>0</v>
      </c>
      <c r="H16" s="63">
        <f t="shared" si="6"/>
        <v>9</v>
      </c>
      <c r="I16" s="266"/>
      <c r="J16" s="61"/>
      <c r="K16" s="104"/>
      <c r="L16" s="7">
        <f ca="1">(A16-Calculation!$C$6)/365.25</f>
        <v>0.6652977412731006</v>
      </c>
      <c r="M16" s="1">
        <v>3</v>
      </c>
      <c r="N16" s="67">
        <f t="shared" ca="1" si="7"/>
        <v>37104</v>
      </c>
      <c r="O16" s="267">
        <f t="shared" ca="1" si="2"/>
        <v>1.5750561542346793</v>
      </c>
      <c r="P16" s="268">
        <f t="shared" ca="1" si="8"/>
        <v>1.890067385081615</v>
      </c>
      <c r="Q16" s="269">
        <v>9</v>
      </c>
      <c r="R16" s="3"/>
      <c r="S16" s="6"/>
      <c r="T16" s="72"/>
      <c r="U16" s="6"/>
      <c r="V16" s="57">
        <f t="shared" ca="1" si="9"/>
        <v>37104</v>
      </c>
      <c r="W16" s="265">
        <f ca="1">IF(Calculation!$V$10=2, VLOOKUP(V16,Curves!$D16:$K269,3), ( VLOOKUP(V16,Curves!$D16:$K269,3)*16+ VLOOKUP(V16,Curves!$D16:$K269,7)*8)/24)</f>
        <v>140.5</v>
      </c>
      <c r="X16" s="61">
        <v>0</v>
      </c>
      <c r="Y16" s="116">
        <v>55</v>
      </c>
      <c r="Z16" s="23">
        <f ca="1">VLOOKUP(V16,Curves!A10:B269,2)</f>
        <v>6.7819418121030012E-2</v>
      </c>
      <c r="AA16" s="24">
        <f t="shared" ca="1" si="10"/>
        <v>37104</v>
      </c>
      <c r="AB16" s="73">
        <v>0</v>
      </c>
      <c r="AC16" s="24">
        <f t="shared" ca="1" si="11"/>
        <v>37104</v>
      </c>
      <c r="AD16" s="73">
        <v>0</v>
      </c>
      <c r="AE16" s="68">
        <v>1</v>
      </c>
      <c r="AF16" s="68"/>
      <c r="AG16" s="54">
        <v>0.66803999999999997</v>
      </c>
      <c r="AH16" s="53"/>
      <c r="AI16" s="58">
        <f t="shared" ca="1" si="12"/>
        <v>37104</v>
      </c>
      <c r="AJ16" s="278">
        <f ca="1">IF(Calculation!$Y$22=1, Data!AO16, Data!AP16)</f>
        <v>1.5750561542346793</v>
      </c>
      <c r="AK16" s="270">
        <f t="shared" ca="1" si="13"/>
        <v>1.890067385081615</v>
      </c>
      <c r="AL16" s="3"/>
      <c r="AM16" s="6"/>
      <c r="AN16" s="57">
        <f t="shared" ca="1" si="14"/>
        <v>37104</v>
      </c>
      <c r="AO16" s="289">
        <f ca="1">IF(Calculation!$V$10=2,SQRT((AR16^2*(AN16-today-1)+AU16^2*15)/(AN16-today+14)),SQRT(( ((AR16^2*16+AS16^2*8)/24) *(AN16-today-1)+((AU16^2*16+AV16^2*8)/24)*15)/(AN16-today+14)))</f>
        <v>1.5750561542346793</v>
      </c>
      <c r="AP16" s="290">
        <f ca="1">IF(Calculation!$V$10=2, AR16, SQRT((AR16^2*16+AS16^2*8)/24))</f>
        <v>0.58750000000000002</v>
      </c>
      <c r="AQ16" s="265"/>
      <c r="AR16" s="297">
        <f t="shared" ca="1" si="15"/>
        <v>0.58750000000000002</v>
      </c>
      <c r="AS16" s="299">
        <f t="shared" ca="1" si="16"/>
        <v>0.15</v>
      </c>
      <c r="AT16" s="264"/>
      <c r="AU16" s="264">
        <f t="shared" ca="1" si="17"/>
        <v>6.2050000000000001</v>
      </c>
      <c r="AV16" s="298">
        <f t="shared" ca="1" si="18"/>
        <v>3.25</v>
      </c>
    </row>
    <row r="17" spans="1:48">
      <c r="A17" s="64">
        <f t="shared" ca="1" si="3"/>
        <v>37135</v>
      </c>
      <c r="B17" s="265">
        <f t="shared" ca="1" si="0"/>
        <v>37.25</v>
      </c>
      <c r="C17" s="36"/>
      <c r="D17" s="65">
        <f t="shared" ca="1" si="4"/>
        <v>55</v>
      </c>
      <c r="E17" s="10">
        <f t="shared" ca="1" si="1"/>
        <v>6.7593985459117004E-2</v>
      </c>
      <c r="F17" s="62">
        <v>10</v>
      </c>
      <c r="G17" s="266">
        <f t="shared" si="5"/>
        <v>0</v>
      </c>
      <c r="H17" s="63">
        <f t="shared" si="6"/>
        <v>10</v>
      </c>
      <c r="I17" s="266"/>
      <c r="J17" s="61"/>
      <c r="K17" s="104"/>
      <c r="L17" s="7">
        <f ca="1">(A17-Calculation!$C$6)/365.25</f>
        <v>0.75017111567419581</v>
      </c>
      <c r="M17" s="1">
        <v>4</v>
      </c>
      <c r="N17" s="67">
        <f t="shared" ca="1" si="7"/>
        <v>37135</v>
      </c>
      <c r="O17" s="267">
        <f t="shared" ca="1" si="2"/>
        <v>0.72410540816960367</v>
      </c>
      <c r="P17" s="268">
        <f t="shared" ca="1" si="8"/>
        <v>0.86892648980352438</v>
      </c>
      <c r="Q17" s="269">
        <v>10</v>
      </c>
      <c r="R17" s="3"/>
      <c r="S17" s="6"/>
      <c r="T17" s="72"/>
      <c r="U17" s="6"/>
      <c r="V17" s="57">
        <f t="shared" ca="1" si="9"/>
        <v>37135</v>
      </c>
      <c r="W17" s="265">
        <f ca="1">IF(Calculation!$V$10=2, VLOOKUP(V17,Curves!$D17:$K270,3), ( VLOOKUP(V17,Curves!$D17:$K270,3)*16+ VLOOKUP(V17,Curves!$D17:$K270,7)*8)/24)</f>
        <v>37.25</v>
      </c>
      <c r="X17" s="61">
        <v>0</v>
      </c>
      <c r="Y17" s="116">
        <v>55</v>
      </c>
      <c r="Z17" s="23">
        <f ca="1">VLOOKUP(V17,Curves!A11:B270,2)</f>
        <v>6.7593985459117004E-2</v>
      </c>
      <c r="AA17" s="24">
        <f t="shared" ca="1" si="10"/>
        <v>37135</v>
      </c>
      <c r="AB17" s="73">
        <v>0</v>
      </c>
      <c r="AC17" s="24">
        <f t="shared" ca="1" si="11"/>
        <v>37135</v>
      </c>
      <c r="AD17" s="73">
        <v>0</v>
      </c>
      <c r="AE17" s="68">
        <v>1</v>
      </c>
      <c r="AF17" s="68"/>
      <c r="AG17" s="54">
        <v>0.75290999999999997</v>
      </c>
      <c r="AH17" s="53"/>
      <c r="AI17" s="58">
        <f t="shared" ca="1" si="12"/>
        <v>37135</v>
      </c>
      <c r="AJ17" s="278">
        <f ca="1">IF(Calculation!$Y$22=1, Data!AO17, Data!AP17)</f>
        <v>0.72410540816960367</v>
      </c>
      <c r="AK17" s="270">
        <f t="shared" ca="1" si="13"/>
        <v>0.86892648980352438</v>
      </c>
      <c r="AL17" s="3"/>
      <c r="AM17" s="6"/>
      <c r="AN17" s="57">
        <f t="shared" ca="1" si="14"/>
        <v>37135</v>
      </c>
      <c r="AO17" s="289">
        <f ca="1">IF(Calculation!$V$10=2,SQRT((AR17^2*(AN17-today-1)+AU17^2*15)/(AN17-today+14)),SQRT(( ((AR17^2*16+AS17^2*8)/24) *(AN17-today-1)+((AU17^2*16+AV17^2*8)/24)*15)/(AN17-today+14)))</f>
        <v>0.72410540816960367</v>
      </c>
      <c r="AP17" s="290">
        <f ca="1">IF(Calculation!$V$10=2, AR17, SQRT((AR17^2*16+AS17^2*8)/24))</f>
        <v>0.36899999999999999</v>
      </c>
      <c r="AQ17" s="265"/>
      <c r="AR17" s="297">
        <f t="shared" ca="1" si="15"/>
        <v>0.36899999999999999</v>
      </c>
      <c r="AS17" s="299">
        <f t="shared" ca="1" si="16"/>
        <v>0.125</v>
      </c>
      <c r="AT17" s="264"/>
      <c r="AU17" s="264">
        <f t="shared" ca="1" si="17"/>
        <v>2.806</v>
      </c>
      <c r="AV17" s="298">
        <f t="shared" ca="1" si="18"/>
        <v>2.4500000000000002</v>
      </c>
    </row>
    <row r="18" spans="1:48">
      <c r="A18" s="64">
        <f t="shared" ca="1" si="3"/>
        <v>37165</v>
      </c>
      <c r="B18" s="265">
        <f t="shared" ca="1" si="0"/>
        <v>31.249998092651367</v>
      </c>
      <c r="C18" s="36"/>
      <c r="D18" s="65">
        <f t="shared" ca="1" si="4"/>
        <v>55</v>
      </c>
      <c r="E18" s="10">
        <f t="shared" ca="1" si="1"/>
        <v>6.7398454530956012E-2</v>
      </c>
      <c r="F18" s="62">
        <v>11</v>
      </c>
      <c r="G18" s="266">
        <f t="shared" si="5"/>
        <v>0</v>
      </c>
      <c r="H18" s="63">
        <f t="shared" si="6"/>
        <v>11</v>
      </c>
      <c r="I18" s="266"/>
      <c r="J18" s="61"/>
      <c r="K18" s="104"/>
      <c r="L18" s="7">
        <f ca="1">(A18-Calculation!$C$6)/365.25</f>
        <v>0.83230663928815884</v>
      </c>
      <c r="M18" s="1">
        <v>5</v>
      </c>
      <c r="N18" s="67">
        <f t="shared" ca="1" si="7"/>
        <v>37165</v>
      </c>
      <c r="O18" s="267">
        <f t="shared" ca="1" si="2"/>
        <v>0.53214728889854068</v>
      </c>
      <c r="P18" s="268">
        <f t="shared" ca="1" si="8"/>
        <v>0.63857674667824882</v>
      </c>
      <c r="Q18" s="269">
        <v>11</v>
      </c>
      <c r="R18" s="3"/>
      <c r="S18" s="6"/>
      <c r="T18" s="72"/>
      <c r="U18" s="6"/>
      <c r="V18" s="57">
        <f t="shared" ca="1" si="9"/>
        <v>37165</v>
      </c>
      <c r="W18" s="265">
        <f ca="1">IF(Calculation!$V$10=2, VLOOKUP(V18,Curves!$D18:$K271,3), ( VLOOKUP(V18,Curves!$D18:$K271,3)*16+ VLOOKUP(V18,Curves!$D18:$K271,7)*8)/24)</f>
        <v>31.249998092651367</v>
      </c>
      <c r="X18" s="61">
        <v>0</v>
      </c>
      <c r="Y18" s="116">
        <v>55</v>
      </c>
      <c r="Z18" s="23">
        <f ca="1">VLOOKUP(V18,Curves!A12:B271,2)</f>
        <v>6.7398454530956012E-2</v>
      </c>
      <c r="AA18" s="24">
        <f t="shared" ca="1" si="10"/>
        <v>37165</v>
      </c>
      <c r="AB18" s="73">
        <v>0</v>
      </c>
      <c r="AC18" s="24">
        <f t="shared" ca="1" si="11"/>
        <v>37165</v>
      </c>
      <c r="AD18" s="73">
        <v>0</v>
      </c>
      <c r="AE18" s="68">
        <v>1</v>
      </c>
      <c r="AF18" s="68"/>
      <c r="AG18" s="54">
        <v>0.83777999999999997</v>
      </c>
      <c r="AH18" s="53"/>
      <c r="AI18" s="58">
        <f t="shared" ca="1" si="12"/>
        <v>37165</v>
      </c>
      <c r="AJ18" s="278">
        <f ca="1">IF(Calculation!$Y$22=1, Data!AO18, Data!AP18)</f>
        <v>0.53214728889854068</v>
      </c>
      <c r="AK18" s="270">
        <f t="shared" ca="1" si="13"/>
        <v>0.63857674667824882</v>
      </c>
      <c r="AL18" s="3"/>
      <c r="AM18" s="6"/>
      <c r="AN18" s="57">
        <f t="shared" ca="1" si="14"/>
        <v>37165</v>
      </c>
      <c r="AO18" s="289">
        <f ca="1">IF(Calculation!$V$10=2,SQRT((AR18^2*(AN18-today-1)+AU18^2*15)/(AN18-today+14)),SQRT(( ((AR18^2*16+AS18^2*8)/24) *(AN18-today-1)+((AU18^2*16+AV18^2*8)/24)*15)/(AN18-today+14)))</f>
        <v>0.53214728889854068</v>
      </c>
      <c r="AP18" s="290">
        <f ca="1">IF(Calculation!$V$10=2, AR18, SQRT((AR18^2*16+AS18^2*8)/24))</f>
        <v>0.35249999999999998</v>
      </c>
      <c r="AQ18" s="265"/>
      <c r="AR18" s="297">
        <f t="shared" ca="1" si="15"/>
        <v>0.35249999999999998</v>
      </c>
      <c r="AS18" s="299">
        <f t="shared" ca="1" si="16"/>
        <v>0.12</v>
      </c>
      <c r="AT18" s="264"/>
      <c r="AU18" s="264">
        <f t="shared" ca="1" si="17"/>
        <v>1.9</v>
      </c>
      <c r="AV18" s="298">
        <f t="shared" ca="1" si="18"/>
        <v>2</v>
      </c>
    </row>
    <row r="19" spans="1:48">
      <c r="A19" s="64">
        <f t="shared" ca="1" si="3"/>
        <v>37196</v>
      </c>
      <c r="B19" s="265">
        <f t="shared" ca="1" si="0"/>
        <v>31.249998092651367</v>
      </c>
      <c r="C19" s="36"/>
      <c r="D19" s="65">
        <f t="shared" ca="1" si="4"/>
        <v>55</v>
      </c>
      <c r="E19" s="10">
        <f t="shared" ca="1" si="1"/>
        <v>6.723327691046603E-2</v>
      </c>
      <c r="F19" s="62">
        <v>12</v>
      </c>
      <c r="G19" s="266">
        <f t="shared" si="5"/>
        <v>0</v>
      </c>
      <c r="H19" s="63">
        <f t="shared" si="6"/>
        <v>12</v>
      </c>
      <c r="I19" s="266"/>
      <c r="J19" s="61"/>
      <c r="K19" s="104"/>
      <c r="L19" s="7">
        <f ca="1">(A19-Calculation!$C$6)/365.25</f>
        <v>0.91718001368925395</v>
      </c>
      <c r="M19" s="1">
        <v>6</v>
      </c>
      <c r="N19" s="67">
        <f t="shared" ca="1" si="7"/>
        <v>37196</v>
      </c>
      <c r="O19" s="267">
        <f t="shared" ca="1" si="2"/>
        <v>0.53455174952165918</v>
      </c>
      <c r="P19" s="268">
        <f t="shared" ca="1" si="8"/>
        <v>0.64146209942599097</v>
      </c>
      <c r="Q19" s="269">
        <v>12</v>
      </c>
      <c r="R19" s="3"/>
      <c r="S19" s="6"/>
      <c r="T19" s="72"/>
      <c r="U19" s="6"/>
      <c r="V19" s="57">
        <f t="shared" ca="1" si="9"/>
        <v>37196</v>
      </c>
      <c r="W19" s="265">
        <f ca="1">IF(Calculation!$V$10=2, VLOOKUP(V19,Curves!$D19:$K272,3), ( VLOOKUP(V19,Curves!$D19:$K272,3)*16+ VLOOKUP(V19,Curves!$D19:$K272,7)*8)/24)</f>
        <v>31.249998092651367</v>
      </c>
      <c r="X19" s="61">
        <v>0</v>
      </c>
      <c r="Y19" s="116">
        <v>55</v>
      </c>
      <c r="Z19" s="23">
        <f ca="1">VLOOKUP(V19,Curves!A13:B272,2)</f>
        <v>6.723327691046603E-2</v>
      </c>
      <c r="AA19" s="24">
        <f t="shared" ca="1" si="10"/>
        <v>37196</v>
      </c>
      <c r="AB19" s="73">
        <v>0</v>
      </c>
      <c r="AC19" s="24">
        <f t="shared" ca="1" si="11"/>
        <v>37196</v>
      </c>
      <c r="AD19" s="73">
        <v>0</v>
      </c>
      <c r="AE19" s="68">
        <v>1</v>
      </c>
      <c r="AF19" s="68"/>
      <c r="AG19" s="54">
        <v>0.91444000000000003</v>
      </c>
      <c r="AH19" s="53"/>
      <c r="AI19" s="58">
        <f t="shared" ca="1" si="12"/>
        <v>37196</v>
      </c>
      <c r="AJ19" s="278">
        <f ca="1">IF(Calculation!$Y$22=1, Data!AO19, Data!AP19)</f>
        <v>0.53455174952165918</v>
      </c>
      <c r="AK19" s="270">
        <f t="shared" ca="1" si="13"/>
        <v>0.64146209942599097</v>
      </c>
      <c r="AL19" s="3"/>
      <c r="AM19" s="6"/>
      <c r="AN19" s="57">
        <f t="shared" ca="1" si="14"/>
        <v>37196</v>
      </c>
      <c r="AO19" s="289">
        <f ca="1">IF(Calculation!$V$10=2,SQRT((AR19^2*(AN19-today-1)+AU19^2*15)/(AN19-today+14)),SQRT(( ((AR19^2*16+AS19^2*8)/24) *(AN19-today-1)+((AU19^2*16+AV19^2*8)/24)*15)/(AN19-today+14)))</f>
        <v>0.53455174952165918</v>
      </c>
      <c r="AP19" s="290">
        <f ca="1">IF(Calculation!$V$10=2, AR19, SQRT((AR19^2*16+AS19^2*8)/24))</f>
        <v>0.35249999999999998</v>
      </c>
      <c r="AQ19" s="265"/>
      <c r="AR19" s="297">
        <f t="shared" ca="1" si="15"/>
        <v>0.35249999999999998</v>
      </c>
      <c r="AS19" s="299">
        <f t="shared" ca="1" si="16"/>
        <v>0.12</v>
      </c>
      <c r="AT19" s="264"/>
      <c r="AU19" s="264">
        <f t="shared" ca="1" si="17"/>
        <v>2</v>
      </c>
      <c r="AV19" s="298">
        <f t="shared" ca="1" si="18"/>
        <v>2</v>
      </c>
    </row>
    <row r="20" spans="1:48">
      <c r="A20" s="108">
        <f t="shared" ca="1" si="3"/>
        <v>37226</v>
      </c>
      <c r="B20" s="265">
        <f t="shared" ca="1" si="0"/>
        <v>31.25</v>
      </c>
      <c r="C20" s="36"/>
      <c r="D20" s="65">
        <f t="shared" ca="1" si="4"/>
        <v>55</v>
      </c>
      <c r="E20" s="10">
        <f t="shared" ca="1" si="1"/>
        <v>6.707342760891602E-2</v>
      </c>
      <c r="F20" s="62">
        <v>13</v>
      </c>
      <c r="G20" s="266">
        <f t="shared" si="5"/>
        <v>0</v>
      </c>
      <c r="H20" s="63">
        <f t="shared" si="6"/>
        <v>13</v>
      </c>
      <c r="I20" s="266"/>
      <c r="J20" s="61"/>
      <c r="K20" s="104"/>
      <c r="L20" s="7">
        <f ca="1">(A20-Calculation!$C$6)/365.25</f>
        <v>0.99931553730321698</v>
      </c>
      <c r="M20" s="1">
        <v>1</v>
      </c>
      <c r="N20" s="67">
        <f t="shared" ca="1" si="7"/>
        <v>37226</v>
      </c>
      <c r="O20" s="267">
        <f t="shared" ca="1" si="2"/>
        <v>0.52280332564712351</v>
      </c>
      <c r="P20" s="268">
        <f t="shared" ca="1" si="8"/>
        <v>0.62736399077654814</v>
      </c>
      <c r="Q20" s="269">
        <v>13</v>
      </c>
      <c r="R20" s="3"/>
      <c r="S20" s="6"/>
      <c r="T20" s="72"/>
      <c r="U20" s="6"/>
      <c r="V20" s="57">
        <f t="shared" ca="1" si="9"/>
        <v>37226</v>
      </c>
      <c r="W20" s="265">
        <f ca="1">IF(Calculation!$V$10=2, VLOOKUP(V20,Curves!$D20:$K273,3), ( VLOOKUP(V20,Curves!$D20:$K273,3)*16+ VLOOKUP(V20,Curves!$D20:$K273,7)*8)/24)</f>
        <v>31.25</v>
      </c>
      <c r="X20" s="61">
        <v>0</v>
      </c>
      <c r="Y20" s="116">
        <v>55</v>
      </c>
      <c r="Z20" s="23">
        <f ca="1">VLOOKUP(V20,Curves!A14:B273,2)</f>
        <v>6.707342760891602E-2</v>
      </c>
      <c r="AA20" s="24">
        <f t="shared" ca="1" si="10"/>
        <v>37226</v>
      </c>
      <c r="AB20" s="73">
        <v>0</v>
      </c>
      <c r="AC20" s="24">
        <f t="shared" ca="1" si="11"/>
        <v>37226</v>
      </c>
      <c r="AD20" s="73">
        <v>0</v>
      </c>
      <c r="AE20" s="68">
        <v>1</v>
      </c>
      <c r="AF20" s="68"/>
      <c r="AG20" s="54">
        <v>0.99931999999999999</v>
      </c>
      <c r="AH20" s="53"/>
      <c r="AI20" s="58">
        <f t="shared" ca="1" si="12"/>
        <v>37226</v>
      </c>
      <c r="AJ20" s="278">
        <f ca="1">IF(Calculation!$Y$22=1, Data!AO20, Data!AP20)</f>
        <v>0.52280332564712351</v>
      </c>
      <c r="AK20" s="270">
        <f t="shared" ca="1" si="13"/>
        <v>0.62736399077654814</v>
      </c>
      <c r="AL20" s="3"/>
      <c r="AM20" s="6"/>
      <c r="AN20" s="57">
        <f t="shared" ca="1" si="14"/>
        <v>37226</v>
      </c>
      <c r="AO20" s="289">
        <f ca="1">IF(Calculation!$V$10=2,SQRT((AR20^2*(AN20-today-1)+AU20^2*15)/(AN20-today+14)),SQRT(( ((AR20^2*16+AS20^2*8)/24) *(AN20-today-1)+((AU20^2*16+AV20^2*8)/24)*15)/(AN20-today+14)))</f>
        <v>0.52280332564712351</v>
      </c>
      <c r="AP20" s="290">
        <f ca="1">IF(Calculation!$V$10=2, AR20, SQRT((AR20^2*16+AS20^2*8)/24))</f>
        <v>0.35249999999999998</v>
      </c>
      <c r="AQ20" s="265"/>
      <c r="AR20" s="297">
        <f t="shared" ca="1" si="15"/>
        <v>0.35249999999999998</v>
      </c>
      <c r="AS20" s="299">
        <f t="shared" ca="1" si="16"/>
        <v>0.12</v>
      </c>
      <c r="AT20" s="264"/>
      <c r="AU20" s="264">
        <f t="shared" ca="1" si="17"/>
        <v>2</v>
      </c>
      <c r="AV20" s="298">
        <f t="shared" ca="1" si="18"/>
        <v>2</v>
      </c>
    </row>
    <row r="21" spans="1:48">
      <c r="A21" s="64">
        <f t="shared" ca="1" si="3"/>
        <v>37257</v>
      </c>
      <c r="B21" s="265">
        <f t="shared" ca="1" si="0"/>
        <v>34.254997253417969</v>
      </c>
      <c r="C21" s="36"/>
      <c r="D21" s="65">
        <f t="shared" ca="1" si="4"/>
        <v>55</v>
      </c>
      <c r="E21" s="10">
        <f t="shared" ca="1" si="1"/>
        <v>6.6955610489916023E-2</v>
      </c>
      <c r="F21" s="62">
        <v>14</v>
      </c>
      <c r="G21" s="266">
        <f t="shared" si="5"/>
        <v>0</v>
      </c>
      <c r="H21" s="63">
        <f t="shared" si="6"/>
        <v>14</v>
      </c>
      <c r="I21" s="266"/>
      <c r="J21" s="61"/>
      <c r="K21" s="104"/>
      <c r="L21" s="7">
        <f ca="1">(A21-Calculation!$C$6)/365.25</f>
        <v>1.0841889117043122</v>
      </c>
      <c r="M21" s="1">
        <v>2</v>
      </c>
      <c r="N21" s="67">
        <f t="shared" ca="1" si="7"/>
        <v>37257</v>
      </c>
      <c r="O21" s="267">
        <f t="shared" ca="1" si="2"/>
        <v>0.54977404449464506</v>
      </c>
      <c r="P21" s="268">
        <f t="shared" ca="1" si="8"/>
        <v>0.65972885339357401</v>
      </c>
      <c r="Q21" s="269">
        <v>14</v>
      </c>
      <c r="R21" s="3"/>
      <c r="S21" s="6"/>
      <c r="T21" s="72"/>
      <c r="U21" s="6"/>
      <c r="V21" s="57">
        <f t="shared" ca="1" si="9"/>
        <v>37257</v>
      </c>
      <c r="W21" s="265">
        <f ca="1">IF(Calculation!$V$10=2, VLOOKUP(V21,Curves!$D21:$K274,3), ( VLOOKUP(V21,Curves!$D21:$K274,3)*16+ VLOOKUP(V21,Curves!$D21:$K274,7)*8)/24)</f>
        <v>34.254997253417969</v>
      </c>
      <c r="X21" s="61">
        <v>0</v>
      </c>
      <c r="Y21" s="116">
        <v>55</v>
      </c>
      <c r="Z21" s="23">
        <f ca="1">VLOOKUP(V21,Curves!A15:B274,2)</f>
        <v>6.6955610489916023E-2</v>
      </c>
      <c r="AA21" s="24">
        <f t="shared" ca="1" si="10"/>
        <v>37257</v>
      </c>
      <c r="AB21" s="73">
        <v>0</v>
      </c>
      <c r="AC21" s="24">
        <f t="shared" ca="1" si="11"/>
        <v>37257</v>
      </c>
      <c r="AD21" s="73">
        <v>0</v>
      </c>
      <c r="AE21" s="68">
        <v>1</v>
      </c>
      <c r="AF21" s="68"/>
      <c r="AG21" s="54">
        <v>1.08145</v>
      </c>
      <c r="AH21" s="53"/>
      <c r="AI21" s="58">
        <f t="shared" ca="1" si="12"/>
        <v>37257</v>
      </c>
      <c r="AJ21" s="278">
        <f ca="1">IF(Calculation!$Y$22=1, Data!AO21, Data!AP21)</f>
        <v>0.54977404449464506</v>
      </c>
      <c r="AK21" s="270">
        <f t="shared" ca="1" si="13"/>
        <v>0.65972885339357401</v>
      </c>
      <c r="AL21" s="3"/>
      <c r="AM21" s="6"/>
      <c r="AN21" s="57">
        <f t="shared" ca="1" si="14"/>
        <v>37257</v>
      </c>
      <c r="AO21" s="289">
        <f ca="1">IF(Calculation!$V$10=2,SQRT((AR21^2*(AN21-today-1)+AU21^2*15)/(AN21-today+14)),SQRT(( ((AR21^2*16+AS21^2*8)/24) *(AN21-today-1)+((AU21^2*16+AV21^2*8)/24)*15)/(AN21-today+14)))</f>
        <v>0.54977404449464506</v>
      </c>
      <c r="AP21" s="290">
        <f ca="1">IF(Calculation!$V$10=2, AR21, SQRT((AR21^2*16+AS21^2*8)/24))</f>
        <v>0.35550000000000004</v>
      </c>
      <c r="AQ21" s="265"/>
      <c r="AR21" s="297">
        <f t="shared" ca="1" si="15"/>
        <v>0.35550000000000004</v>
      </c>
      <c r="AS21" s="299">
        <f t="shared" ca="1" si="16"/>
        <v>0.11</v>
      </c>
      <c r="AT21" s="264"/>
      <c r="AU21" s="264">
        <f t="shared" ca="1" si="17"/>
        <v>2.25</v>
      </c>
      <c r="AV21" s="298">
        <f t="shared" ca="1" si="18"/>
        <v>2.25</v>
      </c>
    </row>
    <row r="22" spans="1:48">
      <c r="A22" s="64">
        <f t="shared" ca="1" si="3"/>
        <v>37288</v>
      </c>
      <c r="B22" s="265">
        <f t="shared" ca="1" si="0"/>
        <v>34.250003814697266</v>
      </c>
      <c r="C22" s="36"/>
      <c r="D22" s="65">
        <f t="shared" ca="1" si="4"/>
        <v>55</v>
      </c>
      <c r="E22" s="10">
        <f t="shared" ca="1" si="1"/>
        <v>6.6903369428552004E-2</v>
      </c>
      <c r="F22" s="62">
        <v>15</v>
      </c>
      <c r="G22" s="266">
        <f t="shared" si="5"/>
        <v>0</v>
      </c>
      <c r="H22" s="63">
        <f t="shared" si="6"/>
        <v>15</v>
      </c>
      <c r="I22" s="266"/>
      <c r="J22" s="61"/>
      <c r="K22" s="104"/>
      <c r="L22" s="7">
        <f ca="1">(A22-Calculation!$C$6)/365.25</f>
        <v>1.1690622861054072</v>
      </c>
      <c r="M22" s="1">
        <v>3</v>
      </c>
      <c r="N22" s="67">
        <f t="shared" ca="1" si="7"/>
        <v>37288</v>
      </c>
      <c r="O22" s="267">
        <f t="shared" ca="1" si="2"/>
        <v>0.53869242962839015</v>
      </c>
      <c r="P22" s="268">
        <f t="shared" ca="1" si="8"/>
        <v>0.64643091555406818</v>
      </c>
      <c r="Q22" s="269">
        <v>15</v>
      </c>
      <c r="R22" s="3"/>
      <c r="S22" s="6"/>
      <c r="T22" s="72"/>
      <c r="U22" s="6"/>
      <c r="V22" s="57">
        <f t="shared" ca="1" si="9"/>
        <v>37288</v>
      </c>
      <c r="W22" s="265">
        <f ca="1">IF(Calculation!$V$10=2, VLOOKUP(V22,Curves!$D22:$K275,3), ( VLOOKUP(V22,Curves!$D22:$K275,3)*16+ VLOOKUP(V22,Curves!$D22:$K275,7)*8)/24)</f>
        <v>34.250003814697266</v>
      </c>
      <c r="X22" s="61">
        <v>0</v>
      </c>
      <c r="Y22" s="116">
        <v>55</v>
      </c>
      <c r="Z22" s="23">
        <f ca="1">VLOOKUP(V22,Curves!A16:B275,2)</f>
        <v>6.6903369428552004E-2</v>
      </c>
      <c r="AA22" s="24">
        <f t="shared" ca="1" si="10"/>
        <v>37288</v>
      </c>
      <c r="AB22" s="73">
        <v>0</v>
      </c>
      <c r="AC22" s="24">
        <f t="shared" ca="1" si="11"/>
        <v>37288</v>
      </c>
      <c r="AD22" s="73">
        <v>0</v>
      </c>
      <c r="AE22" s="68">
        <v>1</v>
      </c>
      <c r="AF22" s="68"/>
      <c r="AG22" s="54">
        <v>1.16632</v>
      </c>
      <c r="AH22" s="53"/>
      <c r="AI22" s="58">
        <f t="shared" ca="1" si="12"/>
        <v>37288</v>
      </c>
      <c r="AJ22" s="278">
        <f ca="1">IF(Calculation!$Y$22=1, Data!AO22, Data!AP22)</f>
        <v>0.53869242962839015</v>
      </c>
      <c r="AK22" s="270">
        <f t="shared" ca="1" si="13"/>
        <v>0.64643091555406818</v>
      </c>
      <c r="AL22" s="3"/>
      <c r="AM22" s="6"/>
      <c r="AN22" s="57">
        <f t="shared" ca="1" si="14"/>
        <v>37288</v>
      </c>
      <c r="AO22" s="289">
        <f ca="1">IF(Calculation!$V$10=2,SQRT((AR22^2*(AN22-today-1)+AU22^2*15)/(AN22-today+14)),SQRT(( ((AR22^2*16+AS22^2*8)/24) *(AN22-today-1)+((AU22^2*16+AV22^2*8)/24)*15)/(AN22-today+14)))</f>
        <v>0.53869242962839015</v>
      </c>
      <c r="AP22" s="290">
        <f ca="1">IF(Calculation!$V$10=2, AR22, SQRT((AR22^2*16+AS22^2*8)/24))</f>
        <v>0.35550000000000004</v>
      </c>
      <c r="AQ22" s="265"/>
      <c r="AR22" s="297">
        <f t="shared" ca="1" si="15"/>
        <v>0.35550000000000004</v>
      </c>
      <c r="AS22" s="299">
        <f t="shared" ca="1" si="16"/>
        <v>0.11</v>
      </c>
      <c r="AT22" s="264"/>
      <c r="AU22" s="264">
        <f t="shared" ca="1" si="17"/>
        <v>2.25</v>
      </c>
      <c r="AV22" s="298">
        <f t="shared" ca="1" si="18"/>
        <v>2.25</v>
      </c>
    </row>
    <row r="23" spans="1:48">
      <c r="A23" s="64">
        <f t="shared" ca="1" si="3"/>
        <v>37316</v>
      </c>
      <c r="B23" s="265">
        <f t="shared" ca="1" si="0"/>
        <v>29.000001907348633</v>
      </c>
      <c r="C23" s="36"/>
      <c r="D23" s="65">
        <f t="shared" ca="1" si="4"/>
        <v>55</v>
      </c>
      <c r="E23" s="10">
        <f t="shared" ca="1" si="1"/>
        <v>6.6856183954549023E-2</v>
      </c>
      <c r="F23" s="62">
        <v>16</v>
      </c>
      <c r="G23" s="266">
        <f t="shared" si="5"/>
        <v>0</v>
      </c>
      <c r="H23" s="63">
        <f t="shared" si="6"/>
        <v>16</v>
      </c>
      <c r="I23" s="266"/>
      <c r="J23" s="61"/>
      <c r="K23" s="104"/>
      <c r="L23" s="7">
        <f ca="1">(A23-Calculation!$C$6)/365.25</f>
        <v>1.2457221081451062</v>
      </c>
      <c r="M23" s="1">
        <v>4</v>
      </c>
      <c r="N23" s="67">
        <f t="shared" ca="1" si="7"/>
        <v>37316</v>
      </c>
      <c r="O23" s="267">
        <f t="shared" ca="1" si="2"/>
        <v>0.47194556591571024</v>
      </c>
      <c r="P23" s="268">
        <f t="shared" ca="1" si="8"/>
        <v>0.56633467909885227</v>
      </c>
      <c r="Q23" s="269">
        <v>16</v>
      </c>
      <c r="R23" s="3"/>
      <c r="S23" s="6"/>
      <c r="T23" s="72"/>
      <c r="U23" s="6"/>
      <c r="V23" s="57">
        <f t="shared" ca="1" si="9"/>
        <v>37316</v>
      </c>
      <c r="W23" s="265">
        <f ca="1">IF(Calculation!$V$10=2, VLOOKUP(V23,Curves!$D23:$K276,3), ( VLOOKUP(V23,Curves!$D23:$K276,3)*16+ VLOOKUP(V23,Curves!$D23:$K276,7)*8)/24)</f>
        <v>29.000001907348633</v>
      </c>
      <c r="X23" s="61">
        <v>0</v>
      </c>
      <c r="Y23" s="116">
        <v>55</v>
      </c>
      <c r="Z23" s="23">
        <f ca="1">VLOOKUP(V23,Curves!A17:B276,2)</f>
        <v>6.6856183954549023E-2</v>
      </c>
      <c r="AA23" s="24">
        <f t="shared" ca="1" si="10"/>
        <v>37316</v>
      </c>
      <c r="AB23" s="73">
        <v>0</v>
      </c>
      <c r="AC23" s="24">
        <f t="shared" ca="1" si="11"/>
        <v>37316</v>
      </c>
      <c r="AD23" s="73">
        <v>0</v>
      </c>
      <c r="AE23" s="68">
        <v>1</v>
      </c>
      <c r="AF23" s="68"/>
      <c r="AG23" s="54">
        <v>1.2484599999999999</v>
      </c>
      <c r="AH23" s="53"/>
      <c r="AI23" s="58">
        <f t="shared" ca="1" si="12"/>
        <v>37316</v>
      </c>
      <c r="AJ23" s="278">
        <f ca="1">IF(Calculation!$Y$22=1, Data!AO23, Data!AP23)</f>
        <v>0.47194556591571024</v>
      </c>
      <c r="AK23" s="270">
        <f t="shared" ca="1" si="13"/>
        <v>0.56633467909885227</v>
      </c>
      <c r="AL23" s="3"/>
      <c r="AM23" s="6"/>
      <c r="AN23" s="57">
        <f t="shared" ca="1" si="14"/>
        <v>37316</v>
      </c>
      <c r="AO23" s="289">
        <f ca="1">IF(Calculation!$V$10=2,SQRT((AR23^2*(AN23-today-1)+AU23^2*15)/(AN23-today+14)),SQRT(( ((AR23^2*16+AS23^2*8)/24) *(AN23-today-1)+((AU23^2*16+AV23^2*8)/24)*15)/(AN23-today+14)))</f>
        <v>0.47194556591571024</v>
      </c>
      <c r="AP23" s="290">
        <f ca="1">IF(Calculation!$V$10=2, AR23, SQRT((AR23^2*16+AS23^2*8)/24))</f>
        <v>0.32750000000000001</v>
      </c>
      <c r="AQ23" s="265"/>
      <c r="AR23" s="297">
        <f t="shared" ca="1" si="15"/>
        <v>0.32750000000000001</v>
      </c>
      <c r="AS23" s="299">
        <f t="shared" ca="1" si="16"/>
        <v>0.11</v>
      </c>
      <c r="AT23" s="264"/>
      <c r="AU23" s="264">
        <f t="shared" ca="1" si="17"/>
        <v>1.95</v>
      </c>
      <c r="AV23" s="298">
        <f t="shared" ca="1" si="18"/>
        <v>2</v>
      </c>
    </row>
    <row r="24" spans="1:48">
      <c r="A24" s="64">
        <f t="shared" ca="1" si="3"/>
        <v>37347</v>
      </c>
      <c r="B24" s="265">
        <f t="shared" ca="1" si="0"/>
        <v>29</v>
      </c>
      <c r="C24" s="36"/>
      <c r="D24" s="65">
        <f t="shared" ca="1" si="4"/>
        <v>55</v>
      </c>
      <c r="E24" s="10">
        <f t="shared" ca="1" si="1"/>
        <v>6.6798811100598002E-2</v>
      </c>
      <c r="F24" s="62">
        <v>17</v>
      </c>
      <c r="G24" s="266">
        <f t="shared" si="5"/>
        <v>0</v>
      </c>
      <c r="H24" s="63">
        <f t="shared" si="6"/>
        <v>17</v>
      </c>
      <c r="I24" s="266"/>
      <c r="J24" s="61"/>
      <c r="K24" s="104"/>
      <c r="L24" s="7">
        <f ca="1">(A24-Calculation!$C$6)/365.25</f>
        <v>1.3305954825462012</v>
      </c>
      <c r="M24" s="1">
        <v>5</v>
      </c>
      <c r="N24" s="67">
        <f t="shared" ca="1" si="7"/>
        <v>37347</v>
      </c>
      <c r="O24" s="267">
        <f t="shared" ca="1" si="2"/>
        <v>0.45834104838433454</v>
      </c>
      <c r="P24" s="268">
        <f t="shared" ca="1" si="8"/>
        <v>0.55000925806120138</v>
      </c>
      <c r="Q24" s="269">
        <v>17</v>
      </c>
      <c r="R24" s="3"/>
      <c r="S24" s="6"/>
      <c r="T24" s="72"/>
      <c r="U24" s="6"/>
      <c r="V24" s="57">
        <f t="shared" ca="1" si="9"/>
        <v>37347</v>
      </c>
      <c r="W24" s="265">
        <f ca="1">IF(Calculation!$V$10=2, VLOOKUP(V24,Curves!$D24:$K277,3), ( VLOOKUP(V24,Curves!$D24:$K277,3)*16+ VLOOKUP(V24,Curves!$D24:$K277,7)*8)/24)</f>
        <v>29</v>
      </c>
      <c r="X24" s="61">
        <v>0</v>
      </c>
      <c r="Y24" s="116">
        <v>55</v>
      </c>
      <c r="Z24" s="23">
        <f ca="1">VLOOKUP(V24,Curves!A18:B277,2)</f>
        <v>6.6798811100598002E-2</v>
      </c>
      <c r="AA24" s="24">
        <f t="shared" ca="1" si="10"/>
        <v>37347</v>
      </c>
      <c r="AB24" s="73">
        <v>0</v>
      </c>
      <c r="AC24" s="24">
        <f t="shared" ca="1" si="11"/>
        <v>37347</v>
      </c>
      <c r="AD24" s="73">
        <v>0</v>
      </c>
      <c r="AE24" s="68">
        <v>1</v>
      </c>
      <c r="AF24" s="68"/>
      <c r="AG24" s="54">
        <v>1.3333299999999999</v>
      </c>
      <c r="AH24" s="53"/>
      <c r="AI24" s="58">
        <f t="shared" ca="1" si="12"/>
        <v>37347</v>
      </c>
      <c r="AJ24" s="278">
        <f ca="1">IF(Calculation!$Y$22=1, Data!AO24, Data!AP24)</f>
        <v>0.45834104838433454</v>
      </c>
      <c r="AK24" s="270">
        <f t="shared" ca="1" si="13"/>
        <v>0.55000925806120138</v>
      </c>
      <c r="AL24" s="3"/>
      <c r="AM24" s="6"/>
      <c r="AN24" s="57">
        <f t="shared" ca="1" si="14"/>
        <v>37347</v>
      </c>
      <c r="AO24" s="289">
        <f ca="1">IF(Calculation!$V$10=2,SQRT((AR24^2*(AN24-today-1)+AU24^2*15)/(AN24-today+14)),SQRT(( ((AR24^2*16+AS24^2*8)/24) *(AN24-today-1)+((AU24^2*16+AV24^2*8)/24)*15)/(AN24-today+14)))</f>
        <v>0.45834104838433454</v>
      </c>
      <c r="AP24" s="290">
        <f ca="1">IF(Calculation!$V$10=2, AR24, SQRT((AR24^2*16+AS24^2*8)/24))</f>
        <v>0.32750000000000001</v>
      </c>
      <c r="AQ24" s="265"/>
      <c r="AR24" s="297">
        <f t="shared" ca="1" si="15"/>
        <v>0.32750000000000001</v>
      </c>
      <c r="AS24" s="299">
        <f t="shared" ca="1" si="16"/>
        <v>0.11</v>
      </c>
      <c r="AT24" s="264"/>
      <c r="AU24" s="264">
        <f t="shared" ca="1" si="17"/>
        <v>1.9</v>
      </c>
      <c r="AV24" s="298">
        <f t="shared" ca="1" si="18"/>
        <v>2</v>
      </c>
    </row>
    <row r="25" spans="1:48">
      <c r="A25" s="64">
        <f t="shared" ca="1" si="3"/>
        <v>37377</v>
      </c>
      <c r="B25" s="265">
        <f t="shared" ca="1" si="0"/>
        <v>38.25</v>
      </c>
      <c r="C25" s="36"/>
      <c r="D25" s="65">
        <f t="shared" ca="1" si="4"/>
        <v>55</v>
      </c>
      <c r="E25" s="10">
        <f t="shared" ca="1" si="1"/>
        <v>6.673485322759401E-2</v>
      </c>
      <c r="F25" s="62">
        <v>18</v>
      </c>
      <c r="G25" s="266">
        <f t="shared" si="5"/>
        <v>0</v>
      </c>
      <c r="H25" s="63">
        <f t="shared" si="6"/>
        <v>18</v>
      </c>
      <c r="I25" s="266"/>
      <c r="J25" s="61"/>
      <c r="K25" s="104"/>
      <c r="L25" s="7">
        <f ca="1">(A25-Calculation!$C$6)/365.25</f>
        <v>1.4127310061601643</v>
      </c>
      <c r="M25" s="1">
        <v>6</v>
      </c>
      <c r="N25" s="67">
        <f t="shared" ca="1" si="7"/>
        <v>37377</v>
      </c>
      <c r="O25" s="267">
        <f t="shared" ca="1" si="2"/>
        <v>0.47429895245840714</v>
      </c>
      <c r="P25" s="268">
        <f t="shared" ca="1" si="8"/>
        <v>0.5691587429500885</v>
      </c>
      <c r="Q25" s="269">
        <v>18</v>
      </c>
      <c r="R25" s="3"/>
      <c r="S25" s="6"/>
      <c r="T25" s="72"/>
      <c r="U25" s="6"/>
      <c r="V25" s="57">
        <f t="shared" ca="1" si="9"/>
        <v>37377</v>
      </c>
      <c r="W25" s="265">
        <f ca="1">IF(Calculation!$V$10=2, VLOOKUP(V25,Curves!$D25:$K278,3), ( VLOOKUP(V25,Curves!$D25:$K278,3)*16+ VLOOKUP(V25,Curves!$D25:$K278,7)*8)/24)</f>
        <v>38.25</v>
      </c>
      <c r="X25" s="61">
        <v>0</v>
      </c>
      <c r="Y25" s="116">
        <v>55</v>
      </c>
      <c r="Z25" s="23">
        <f ca="1">VLOOKUP(V25,Curves!A19:B278,2)</f>
        <v>6.673485322759401E-2</v>
      </c>
      <c r="AA25" s="24">
        <f t="shared" ca="1" si="10"/>
        <v>37377</v>
      </c>
      <c r="AB25" s="73">
        <v>0</v>
      </c>
      <c r="AC25" s="24">
        <f t="shared" ca="1" si="11"/>
        <v>37377</v>
      </c>
      <c r="AD25" s="73">
        <v>0</v>
      </c>
      <c r="AE25" s="68">
        <v>1</v>
      </c>
      <c r="AF25" s="68"/>
      <c r="AG25" s="54">
        <v>1.41821</v>
      </c>
      <c r="AH25" s="53"/>
      <c r="AI25" s="58">
        <f t="shared" ca="1" si="12"/>
        <v>37377</v>
      </c>
      <c r="AJ25" s="278">
        <f ca="1">IF(Calculation!$Y$22=1, Data!AO25, Data!AP25)</f>
        <v>0.47429895245840714</v>
      </c>
      <c r="AK25" s="270">
        <f t="shared" ca="1" si="13"/>
        <v>0.5691587429500885</v>
      </c>
      <c r="AL25" s="3"/>
      <c r="AM25" s="6"/>
      <c r="AN25" s="57">
        <f t="shared" ca="1" si="14"/>
        <v>37377</v>
      </c>
      <c r="AO25" s="289">
        <f ca="1">IF(Calculation!$V$10=2,SQRT((AR25^2*(AN25-today-1)+AU25^2*15)/(AN25-today+14)),SQRT(( ((AR25^2*16+AS25^2*8)/24) *(AN25-today-1)+((AU25^2*16+AV25^2*8)/24)*15)/(AN25-today+14)))</f>
        <v>0.47429895245840714</v>
      </c>
      <c r="AP25" s="290">
        <f ca="1">IF(Calculation!$V$10=2, AR25, SQRT((AR25^2*16+AS25^2*8)/24))</f>
        <v>0.34250000000000003</v>
      </c>
      <c r="AQ25" s="265"/>
      <c r="AR25" s="297">
        <f t="shared" ca="1" si="15"/>
        <v>0.34250000000000003</v>
      </c>
      <c r="AS25" s="299">
        <f t="shared" ca="1" si="16"/>
        <v>0.11</v>
      </c>
      <c r="AT25" s="264"/>
      <c r="AU25" s="264">
        <f t="shared" ca="1" si="17"/>
        <v>2</v>
      </c>
      <c r="AV25" s="298">
        <f t="shared" ca="1" si="18"/>
        <v>2</v>
      </c>
    </row>
    <row r="26" spans="1:48">
      <c r="A26" s="64">
        <f t="shared" ca="1" si="3"/>
        <v>37408</v>
      </c>
      <c r="B26" s="265">
        <f t="shared" ca="1" si="0"/>
        <v>63.5</v>
      </c>
      <c r="C26" s="36"/>
      <c r="D26" s="65">
        <f t="shared" ca="1" si="4"/>
        <v>55</v>
      </c>
      <c r="E26" s="10">
        <f t="shared" ca="1" si="1"/>
        <v>6.6668763426913011E-2</v>
      </c>
      <c r="F26" s="62">
        <v>19</v>
      </c>
      <c r="G26" s="266">
        <f t="shared" si="5"/>
        <v>0</v>
      </c>
      <c r="H26" s="63">
        <f t="shared" si="6"/>
        <v>19</v>
      </c>
      <c r="I26" s="266"/>
      <c r="J26" s="61"/>
      <c r="K26" s="104"/>
      <c r="L26" s="7">
        <f ca="1">(A26-Calculation!$C$6)/365.25</f>
        <v>1.4976043805612593</v>
      </c>
      <c r="M26" s="1">
        <v>1</v>
      </c>
      <c r="N26" s="67">
        <f t="shared" ca="1" si="7"/>
        <v>37408</v>
      </c>
      <c r="O26" s="267">
        <f t="shared" ca="1" si="2"/>
        <v>0.81628615728878673</v>
      </c>
      <c r="P26" s="268">
        <f t="shared" ca="1" si="8"/>
        <v>0.97954338874654401</v>
      </c>
      <c r="Q26" s="269">
        <v>19</v>
      </c>
      <c r="R26" s="3"/>
      <c r="S26" s="6"/>
      <c r="T26" s="72"/>
      <c r="U26" s="6"/>
      <c r="V26" s="57">
        <f t="shared" ca="1" si="9"/>
        <v>37408</v>
      </c>
      <c r="W26" s="265">
        <f ca="1">IF(Calculation!$V$10=2, VLOOKUP(V26,Curves!$D26:$K279,3), ( VLOOKUP(V26,Curves!$D26:$K279,3)*16+ VLOOKUP(V26,Curves!$D26:$K279,7)*8)/24)</f>
        <v>63.5</v>
      </c>
      <c r="X26" s="61">
        <v>0</v>
      </c>
      <c r="Y26" s="116">
        <v>55</v>
      </c>
      <c r="Z26" s="23">
        <f ca="1">VLOOKUP(V26,Curves!A20:B279,2)</f>
        <v>6.6668763426913011E-2</v>
      </c>
      <c r="AA26" s="24">
        <f t="shared" ca="1" si="10"/>
        <v>37408</v>
      </c>
      <c r="AB26" s="73">
        <v>0</v>
      </c>
      <c r="AC26" s="24">
        <f t="shared" ca="1" si="11"/>
        <v>37408</v>
      </c>
      <c r="AD26" s="73">
        <v>0</v>
      </c>
      <c r="AE26" s="68">
        <v>1</v>
      </c>
      <c r="AF26" s="68"/>
      <c r="AG26" s="54">
        <v>1.50034</v>
      </c>
      <c r="AH26" s="53"/>
      <c r="AI26" s="58">
        <f t="shared" ca="1" si="12"/>
        <v>37408</v>
      </c>
      <c r="AJ26" s="278">
        <f ca="1">IF(Calculation!$Y$22=1, Data!AO26, Data!AP26)</f>
        <v>0.81628615728878673</v>
      </c>
      <c r="AK26" s="270">
        <f t="shared" ca="1" si="13"/>
        <v>0.97954338874654401</v>
      </c>
      <c r="AL26" s="3"/>
      <c r="AM26" s="6"/>
      <c r="AN26" s="57">
        <f t="shared" ca="1" si="14"/>
        <v>37408</v>
      </c>
      <c r="AO26" s="289">
        <f ca="1">IF(Calculation!$V$10=2,SQRT((AR26^2*(AN26-today-1)+AU26^2*15)/(AN26-today+14)),SQRT(( ((AR26^2*16+AS26^2*8)/24) *(AN26-today-1)+((AU26^2*16+AV26^2*8)/24)*15)/(AN26-today+14)))</f>
        <v>0.81628615728878673</v>
      </c>
      <c r="AP26" s="290">
        <f ca="1">IF(Calculation!$V$10=2, AR26, SQRT((AR26^2*16+AS26^2*8)/24))</f>
        <v>0.42625000000000002</v>
      </c>
      <c r="AQ26" s="265"/>
      <c r="AR26" s="297">
        <f t="shared" ca="1" si="15"/>
        <v>0.42625000000000002</v>
      </c>
      <c r="AS26" s="299">
        <f t="shared" ca="1" si="16"/>
        <v>0.12</v>
      </c>
      <c r="AT26" s="264"/>
      <c r="AU26" s="264">
        <f t="shared" ca="1" si="17"/>
        <v>4.32</v>
      </c>
      <c r="AV26" s="298">
        <f t="shared" ca="1" si="18"/>
        <v>2.4</v>
      </c>
    </row>
    <row r="27" spans="1:48">
      <c r="A27" s="64">
        <f t="shared" ca="1" si="3"/>
        <v>37438</v>
      </c>
      <c r="B27" s="265">
        <f t="shared" ca="1" si="0"/>
        <v>102.5</v>
      </c>
      <c r="C27" s="36"/>
      <c r="D27" s="65">
        <f t="shared" ca="1" si="4"/>
        <v>55</v>
      </c>
      <c r="E27" s="10">
        <f t="shared" ca="1" si="1"/>
        <v>6.6620435040402021E-2</v>
      </c>
      <c r="F27" s="62">
        <v>20</v>
      </c>
      <c r="G27" s="266">
        <f t="shared" si="5"/>
        <v>0</v>
      </c>
      <c r="H27" s="63">
        <f t="shared" si="6"/>
        <v>20</v>
      </c>
      <c r="I27" s="266"/>
      <c r="J27" s="61"/>
      <c r="K27" s="104"/>
      <c r="L27" s="7">
        <f ca="1">(A27-Calculation!$C$6)/365.25</f>
        <v>1.5797399041752225</v>
      </c>
      <c r="M27" s="1">
        <v>2</v>
      </c>
      <c r="N27" s="67">
        <f t="shared" ca="1" si="7"/>
        <v>37438</v>
      </c>
      <c r="O27" s="267">
        <f t="shared" ca="1" si="2"/>
        <v>1.0288399831671857</v>
      </c>
      <c r="P27" s="268">
        <f t="shared" ca="1" si="8"/>
        <v>1.2346079798006229</v>
      </c>
      <c r="Q27" s="269">
        <v>20</v>
      </c>
      <c r="R27" s="3"/>
      <c r="S27" s="6"/>
      <c r="T27" s="72"/>
      <c r="U27" s="6"/>
      <c r="V27" s="57">
        <f t="shared" ca="1" si="9"/>
        <v>37438</v>
      </c>
      <c r="W27" s="265">
        <f ca="1">IF(Calculation!$V$10=2, VLOOKUP(V27,Curves!$D27:$K280,3), ( VLOOKUP(V27,Curves!$D27:$K280,3)*16+ VLOOKUP(V27,Curves!$D27:$K280,7)*8)/24)</f>
        <v>102.5</v>
      </c>
      <c r="X27" s="61">
        <v>0</v>
      </c>
      <c r="Y27" s="116">
        <v>55</v>
      </c>
      <c r="Z27" s="23">
        <f ca="1">VLOOKUP(V27,Curves!A21:B280,2)</f>
        <v>6.6620435040402021E-2</v>
      </c>
      <c r="AA27" s="24">
        <f t="shared" ca="1" si="10"/>
        <v>37438</v>
      </c>
      <c r="AB27" s="73">
        <v>0</v>
      </c>
      <c r="AC27" s="24">
        <f t="shared" ca="1" si="11"/>
        <v>37438</v>
      </c>
      <c r="AD27" s="73">
        <v>0</v>
      </c>
      <c r="AE27" s="68">
        <v>1</v>
      </c>
      <c r="AF27" s="68"/>
      <c r="AG27" s="54">
        <v>1.5852200000000001</v>
      </c>
      <c r="AH27" s="53"/>
      <c r="AI27" s="58">
        <f t="shared" ca="1" si="12"/>
        <v>37438</v>
      </c>
      <c r="AJ27" s="278">
        <f ca="1">IF(Calculation!$Y$22=1, Data!AO27, Data!AP27)</f>
        <v>1.0288399831671857</v>
      </c>
      <c r="AK27" s="270">
        <f t="shared" ca="1" si="13"/>
        <v>1.2346079798006229</v>
      </c>
      <c r="AL27" s="3"/>
      <c r="AM27" s="6"/>
      <c r="AN27" s="57">
        <f t="shared" ca="1" si="14"/>
        <v>37438</v>
      </c>
      <c r="AO27" s="289">
        <f ca="1">IF(Calculation!$V$10=2,SQRT((AR27^2*(AN27-today-1)+AU27^2*15)/(AN27-today+14)),SQRT(( ((AR27^2*16+AS27^2*8)/24) *(AN27-today-1)+((AU27^2*16+AV27^2*8)/24)*15)/(AN27-today+14)))</f>
        <v>1.0288399831671857</v>
      </c>
      <c r="AP27" s="290">
        <f ca="1">IF(Calculation!$V$10=2, AR27, SQRT((AR27^2*16+AS27^2*8)/24))</f>
        <v>0.54500000000000004</v>
      </c>
      <c r="AQ27" s="265"/>
      <c r="AR27" s="297">
        <f t="shared" ca="1" si="15"/>
        <v>0.54500000000000004</v>
      </c>
      <c r="AS27" s="299">
        <f t="shared" ca="1" si="16"/>
        <v>0.13</v>
      </c>
      <c r="AT27" s="264"/>
      <c r="AU27" s="264">
        <f t="shared" ca="1" si="17"/>
        <v>5.5549999999999997</v>
      </c>
      <c r="AV27" s="298">
        <f t="shared" ca="1" si="18"/>
        <v>3.25</v>
      </c>
    </row>
    <row r="28" spans="1:48">
      <c r="A28" s="64">
        <f t="shared" ca="1" si="3"/>
        <v>37469</v>
      </c>
      <c r="B28" s="265">
        <f t="shared" ca="1" si="0"/>
        <v>102.5</v>
      </c>
      <c r="C28" s="36"/>
      <c r="D28" s="65">
        <f t="shared" ca="1" si="4"/>
        <v>55</v>
      </c>
      <c r="E28" s="10">
        <f t="shared" ca="1" si="1"/>
        <v>6.6596188495471026E-2</v>
      </c>
      <c r="F28" s="62">
        <v>21</v>
      </c>
      <c r="G28" s="266">
        <f t="shared" si="5"/>
        <v>0</v>
      </c>
      <c r="H28" s="63">
        <f t="shared" si="6"/>
        <v>21</v>
      </c>
      <c r="I28" s="266"/>
      <c r="J28" s="61"/>
      <c r="K28" s="104"/>
      <c r="L28" s="7">
        <f ca="1">(A28-Calculation!$C$6)/365.25</f>
        <v>1.6646132785763177</v>
      </c>
      <c r="M28" s="1">
        <v>3</v>
      </c>
      <c r="N28" s="67">
        <f t="shared" ca="1" si="7"/>
        <v>37469</v>
      </c>
      <c r="O28" s="267">
        <f t="shared" ca="1" si="2"/>
        <v>1.010553963327149</v>
      </c>
      <c r="P28" s="268">
        <f t="shared" ca="1" si="8"/>
        <v>1.2126647559925787</v>
      </c>
      <c r="Q28" s="269">
        <v>21</v>
      </c>
      <c r="R28" s="3"/>
      <c r="S28" s="6"/>
      <c r="T28" s="72"/>
      <c r="U28" s="6"/>
      <c r="V28" s="57">
        <f t="shared" ca="1" si="9"/>
        <v>37469</v>
      </c>
      <c r="W28" s="265">
        <f ca="1">IF(Calculation!$V$10=2, VLOOKUP(V28,Curves!$D28:$K281,3), ( VLOOKUP(V28,Curves!$D28:$K281,3)*16+ VLOOKUP(V28,Curves!$D28:$K281,7)*8)/24)</f>
        <v>102.5</v>
      </c>
      <c r="X28" s="61">
        <v>0</v>
      </c>
      <c r="Y28" s="116">
        <v>55</v>
      </c>
      <c r="Z28" s="23">
        <f ca="1">VLOOKUP(V28,Curves!A22:B281,2)</f>
        <v>6.6596188495471026E-2</v>
      </c>
      <c r="AA28" s="24">
        <f t="shared" ca="1" si="10"/>
        <v>37469</v>
      </c>
      <c r="AB28" s="73">
        <v>0</v>
      </c>
      <c r="AC28" s="24">
        <f t="shared" ca="1" si="11"/>
        <v>37469</v>
      </c>
      <c r="AD28" s="73">
        <v>0</v>
      </c>
      <c r="AE28" s="68">
        <v>1</v>
      </c>
      <c r="AF28" s="68"/>
      <c r="AG28" s="54">
        <v>1.6673500000000001</v>
      </c>
      <c r="AH28" s="53"/>
      <c r="AI28" s="58">
        <f t="shared" ca="1" si="12"/>
        <v>37469</v>
      </c>
      <c r="AJ28" s="278">
        <f ca="1">IF(Calculation!$Y$22=1, Data!AO28, Data!AP28)</f>
        <v>1.010553963327149</v>
      </c>
      <c r="AK28" s="270">
        <f t="shared" ca="1" si="13"/>
        <v>1.2126647559925787</v>
      </c>
      <c r="AL28" s="3"/>
      <c r="AM28" s="6"/>
      <c r="AN28" s="57">
        <f t="shared" ca="1" si="14"/>
        <v>37469</v>
      </c>
      <c r="AO28" s="289">
        <f ca="1">IF(Calculation!$V$10=2,SQRT((AR28^2*(AN28-today-1)+AU28^2*15)/(AN28-today+14)),SQRT(( ((AR28^2*16+AS28^2*8)/24) *(AN28-today-1)+((AU28^2*16+AV28^2*8)/24)*15)/(AN28-today+14)))</f>
        <v>1.010553963327149</v>
      </c>
      <c r="AP28" s="290">
        <f ca="1">IF(Calculation!$V$10=2, AR28, SQRT((AR28^2*16+AS28^2*8)/24))</f>
        <v>0.54500000000000004</v>
      </c>
      <c r="AQ28" s="265"/>
      <c r="AR28" s="297">
        <f t="shared" ca="1" si="15"/>
        <v>0.54500000000000004</v>
      </c>
      <c r="AS28" s="299">
        <f t="shared" ca="1" si="16"/>
        <v>0.13</v>
      </c>
      <c r="AT28" s="264"/>
      <c r="AU28" s="264">
        <f t="shared" ca="1" si="17"/>
        <v>5.5549999999999997</v>
      </c>
      <c r="AV28" s="298">
        <f t="shared" ca="1" si="18"/>
        <v>3.25</v>
      </c>
    </row>
    <row r="29" spans="1:48">
      <c r="A29" s="64">
        <f t="shared" ca="1" si="3"/>
        <v>37500</v>
      </c>
      <c r="B29" s="265">
        <f t="shared" ca="1" si="0"/>
        <v>35.25</v>
      </c>
      <c r="C29" s="36"/>
      <c r="D29" s="65">
        <f t="shared" ca="1" si="4"/>
        <v>55</v>
      </c>
      <c r="E29" s="10">
        <f t="shared" ca="1" si="1"/>
        <v>6.6571941950734001E-2</v>
      </c>
      <c r="F29" s="62">
        <v>22</v>
      </c>
      <c r="G29" s="266">
        <f t="shared" si="5"/>
        <v>0</v>
      </c>
      <c r="H29" s="63">
        <f t="shared" si="6"/>
        <v>22</v>
      </c>
      <c r="I29" s="266"/>
      <c r="J29" s="61"/>
      <c r="K29" s="104"/>
      <c r="L29" s="7">
        <f ca="1">(A29-Calculation!$C$6)/365.25</f>
        <v>1.7494866529774127</v>
      </c>
      <c r="M29" s="1">
        <v>4</v>
      </c>
      <c r="N29" s="67">
        <f t="shared" ca="1" si="7"/>
        <v>37500</v>
      </c>
      <c r="O29" s="267">
        <f t="shared" ca="1" si="2"/>
        <v>0.52953540247076925</v>
      </c>
      <c r="P29" s="268">
        <f t="shared" ca="1" si="8"/>
        <v>0.63544248296492312</v>
      </c>
      <c r="Q29" s="271"/>
      <c r="R29" s="3"/>
      <c r="S29" s="6"/>
      <c r="T29" s="6"/>
      <c r="U29" s="6"/>
      <c r="V29" s="57">
        <f t="shared" ca="1" si="9"/>
        <v>37500</v>
      </c>
      <c r="W29" s="265">
        <f ca="1">IF(Calculation!$V$10=2, VLOOKUP(V29,Curves!$D29:$K282,3), ( VLOOKUP(V29,Curves!$D29:$K282,3)*16+ VLOOKUP(V29,Curves!$D29:$K282,7)*8)/24)</f>
        <v>35.25</v>
      </c>
      <c r="X29" s="61">
        <v>0</v>
      </c>
      <c r="Y29" s="116">
        <v>55</v>
      </c>
      <c r="Z29" s="23">
        <f ca="1">VLOOKUP(V29,Curves!A23:B282,2)</f>
        <v>6.6571941950734001E-2</v>
      </c>
      <c r="AA29" s="24">
        <f t="shared" ca="1" si="10"/>
        <v>37500</v>
      </c>
      <c r="AB29" s="73">
        <v>0</v>
      </c>
      <c r="AC29" s="24">
        <f t="shared" ca="1" si="11"/>
        <v>37500</v>
      </c>
      <c r="AD29" s="73">
        <v>0</v>
      </c>
      <c r="AE29" s="68">
        <v>1</v>
      </c>
      <c r="AF29" s="68"/>
      <c r="AG29" s="54">
        <v>1.7522200000000001</v>
      </c>
      <c r="AH29" s="53"/>
      <c r="AI29" s="58">
        <f t="shared" ca="1" si="12"/>
        <v>37500</v>
      </c>
      <c r="AJ29" s="278">
        <f ca="1">IF(Calculation!$Y$22=1, Data!AO29, Data!AP29)</f>
        <v>0.52953540247076925</v>
      </c>
      <c r="AK29" s="270">
        <f t="shared" ca="1" si="13"/>
        <v>0.63544248296492312</v>
      </c>
      <c r="AM29" s="267"/>
      <c r="AN29" s="57">
        <f t="shared" ca="1" si="14"/>
        <v>37500</v>
      </c>
      <c r="AO29" s="289">
        <f ca="1">IF(Calculation!$V$10=2,SQRT((AR29^2*(AN29-today-1)+AU29^2*15)/(AN29-today+14)),SQRT(( ((AR29^2*16+AS29^2*8)/24) *(AN29-today-1)+((AU29^2*16+AV29^2*8)/24)*15)/(AN29-today+14)))</f>
        <v>0.52953540247076925</v>
      </c>
      <c r="AP29" s="290">
        <f ca="1">IF(Calculation!$V$10=2, AR29, SQRT((AR29^2*16+AS29^2*8)/24))</f>
        <v>0.34300000000000003</v>
      </c>
      <c r="AQ29" s="265"/>
      <c r="AR29" s="297">
        <f t="shared" ca="1" si="15"/>
        <v>0.34300000000000003</v>
      </c>
      <c r="AS29" s="299">
        <f t="shared" ca="1" si="16"/>
        <v>0.11</v>
      </c>
      <c r="AT29" s="264"/>
      <c r="AU29" s="264">
        <f t="shared" ca="1" si="17"/>
        <v>2.706</v>
      </c>
      <c r="AV29" s="298">
        <f t="shared" ca="1" si="18"/>
        <v>2.4500000000000002</v>
      </c>
    </row>
    <row r="30" spans="1:48">
      <c r="A30" s="64">
        <f t="shared" ca="1" si="3"/>
        <v>37530</v>
      </c>
      <c r="B30" s="265">
        <f t="shared" ca="1" si="0"/>
        <v>30.249998092651367</v>
      </c>
      <c r="C30" s="36"/>
      <c r="D30" s="65">
        <f t="shared" ca="1" si="4"/>
        <v>55</v>
      </c>
      <c r="E30" s="10">
        <f t="shared" ca="1" si="1"/>
        <v>6.6556780787153019E-2</v>
      </c>
      <c r="F30" s="62">
        <v>23</v>
      </c>
      <c r="G30" s="266">
        <f t="shared" si="5"/>
        <v>0</v>
      </c>
      <c r="H30" s="63">
        <f t="shared" si="6"/>
        <v>23</v>
      </c>
      <c r="I30" s="266"/>
      <c r="J30" s="61"/>
      <c r="K30" s="104"/>
      <c r="L30" s="7">
        <f ca="1">(A30-Calculation!$C$6)/365.25</f>
        <v>1.8316221765913758</v>
      </c>
      <c r="M30" s="1">
        <v>5</v>
      </c>
      <c r="N30" s="67">
        <f t="shared" ca="1" si="7"/>
        <v>37530</v>
      </c>
      <c r="O30" s="267">
        <f t="shared" ca="1" si="2"/>
        <v>0.42774287596578542</v>
      </c>
      <c r="P30" s="268">
        <f t="shared" ca="1" si="8"/>
        <v>0.51329145115894248</v>
      </c>
      <c r="Q30" s="271"/>
      <c r="R30" s="61"/>
      <c r="S30" s="6"/>
      <c r="T30" s="6"/>
      <c r="U30" s="6"/>
      <c r="V30" s="57">
        <f t="shared" ca="1" si="9"/>
        <v>37530</v>
      </c>
      <c r="W30" s="265">
        <f ca="1">IF(Calculation!$V$10=2, VLOOKUP(V30,Curves!$D30:$K283,3), ( VLOOKUP(V30,Curves!$D30:$K283,3)*16+ VLOOKUP(V30,Curves!$D30:$K283,7)*8)/24)</f>
        <v>30.249998092651367</v>
      </c>
      <c r="X30" s="61">
        <v>0</v>
      </c>
      <c r="Y30" s="116">
        <v>55</v>
      </c>
      <c r="Z30" s="23">
        <f ca="1">VLOOKUP(V30,Curves!A24:B283,2)</f>
        <v>6.6556780787153019E-2</v>
      </c>
      <c r="AA30" s="24">
        <f t="shared" ca="1" si="10"/>
        <v>37530</v>
      </c>
      <c r="AB30" s="73">
        <v>0</v>
      </c>
      <c r="AC30" s="24">
        <f t="shared" ca="1" si="11"/>
        <v>37530</v>
      </c>
      <c r="AD30" s="73">
        <v>0</v>
      </c>
      <c r="AE30" s="68">
        <v>1</v>
      </c>
      <c r="AF30" s="68"/>
      <c r="AG30" s="54">
        <v>1.8371</v>
      </c>
      <c r="AH30" s="53"/>
      <c r="AI30" s="58">
        <f t="shared" ca="1" si="12"/>
        <v>37530</v>
      </c>
      <c r="AJ30" s="278">
        <f ca="1">IF(Calculation!$Y$22=1, Data!AO30, Data!AP30)</f>
        <v>0.42774287596578542</v>
      </c>
      <c r="AK30" s="270">
        <f t="shared" ca="1" si="13"/>
        <v>0.51329145115894248</v>
      </c>
      <c r="AM30" s="267"/>
      <c r="AN30" s="57">
        <f t="shared" ca="1" si="14"/>
        <v>37530</v>
      </c>
      <c r="AO30" s="289">
        <f ca="1">IF(Calculation!$V$10=2,SQRT((AR30^2*(AN30-today-1)+AU30^2*15)/(AN30-today+14)),SQRT(( ((AR30^2*16+AS30^2*8)/24) *(AN30-today-1)+((AU30^2*16+AV30^2*8)/24)*15)/(AN30-today+14)))</f>
        <v>0.42774287596578542</v>
      </c>
      <c r="AP30" s="290">
        <f ca="1">IF(Calculation!$V$10=2, AR30, SQRT((AR30^2*16+AS30^2*8)/24))</f>
        <v>0.32750000000000001</v>
      </c>
      <c r="AQ30" s="265"/>
      <c r="AR30" s="297">
        <f t="shared" ca="1" si="15"/>
        <v>0.32750000000000001</v>
      </c>
      <c r="AS30" s="299">
        <f t="shared" ca="1" si="16"/>
        <v>0.11</v>
      </c>
      <c r="AT30" s="264"/>
      <c r="AU30" s="264">
        <f t="shared" ca="1" si="17"/>
        <v>1.9</v>
      </c>
      <c r="AV30" s="298">
        <f t="shared" ca="1" si="18"/>
        <v>2</v>
      </c>
    </row>
    <row r="31" spans="1:48">
      <c r="A31" s="64">
        <f t="shared" ca="1" si="3"/>
        <v>37561</v>
      </c>
      <c r="B31" s="265">
        <f t="shared" ca="1" si="0"/>
        <v>30.249998092651367</v>
      </c>
      <c r="C31" s="36"/>
      <c r="D31" s="65">
        <f t="shared" ca="1" si="4"/>
        <v>55</v>
      </c>
      <c r="E31" s="10">
        <f t="shared" ca="1" si="1"/>
        <v>6.6553017447025006E-2</v>
      </c>
      <c r="F31" s="62">
        <v>24</v>
      </c>
      <c r="G31" s="266">
        <f t="shared" si="5"/>
        <v>0</v>
      </c>
      <c r="H31" s="63">
        <f t="shared" si="6"/>
        <v>24</v>
      </c>
      <c r="I31" s="266"/>
      <c r="J31" s="61"/>
      <c r="K31" s="104"/>
      <c r="L31" s="7">
        <f ca="1">(A31-Calculation!$C$6)/365.25</f>
        <v>1.9164955509924708</v>
      </c>
      <c r="M31" s="1">
        <v>6</v>
      </c>
      <c r="N31" s="67">
        <f t="shared" ca="1" si="7"/>
        <v>37561</v>
      </c>
      <c r="O31" s="267">
        <f t="shared" ca="1" si="2"/>
        <v>0.43335409985607493</v>
      </c>
      <c r="P31" s="268">
        <f t="shared" ca="1" si="8"/>
        <v>0.52002491982728993</v>
      </c>
      <c r="Q31" s="271"/>
      <c r="S31" s="6"/>
      <c r="T31" s="6"/>
      <c r="U31" s="6"/>
      <c r="V31" s="57">
        <f t="shared" ca="1" si="9"/>
        <v>37561</v>
      </c>
      <c r="W31" s="265">
        <f ca="1">IF(Calculation!$V$10=2, VLOOKUP(V31,Curves!$D31:$K284,3), ( VLOOKUP(V31,Curves!$D31:$K284,3)*16+ VLOOKUP(V31,Curves!$D31:$K284,7)*8)/24)</f>
        <v>30.249998092651367</v>
      </c>
      <c r="X31" s="61">
        <v>0</v>
      </c>
      <c r="Y31" s="116">
        <v>55</v>
      </c>
      <c r="Z31" s="23">
        <f ca="1">VLOOKUP(V31,Curves!A25:B284,2)</f>
        <v>6.6553017447025006E-2</v>
      </c>
      <c r="AA31" s="24">
        <f t="shared" ca="1" si="10"/>
        <v>37561</v>
      </c>
      <c r="AB31" s="73">
        <v>0</v>
      </c>
      <c r="AC31" s="24">
        <f t="shared" ca="1" si="11"/>
        <v>37561</v>
      </c>
      <c r="AD31" s="73">
        <v>0</v>
      </c>
      <c r="AE31" s="68">
        <v>1</v>
      </c>
      <c r="AF31" s="68"/>
      <c r="AG31" s="54">
        <v>1.9137599999999999</v>
      </c>
      <c r="AH31" s="53"/>
      <c r="AI31" s="58">
        <f t="shared" ca="1" si="12"/>
        <v>37561</v>
      </c>
      <c r="AJ31" s="278">
        <f ca="1">IF(Calculation!$Y$22=1, Data!AO31, Data!AP31)</f>
        <v>0.43335409985607493</v>
      </c>
      <c r="AK31" s="270">
        <f t="shared" ca="1" si="13"/>
        <v>0.52002491982728993</v>
      </c>
      <c r="AM31" s="267"/>
      <c r="AN31" s="57">
        <f t="shared" ca="1" si="14"/>
        <v>37561</v>
      </c>
      <c r="AO31" s="289">
        <f ca="1">IF(Calculation!$V$10=2,SQRT((AR31^2*(AN31-today-1)+AU31^2*15)/(AN31-today+14)),SQRT(( ((AR31^2*16+AS31^2*8)/24) *(AN31-today-1)+((AU31^2*16+AV31^2*8)/24)*15)/(AN31-today+14)))</f>
        <v>0.43335409985607493</v>
      </c>
      <c r="AP31" s="290">
        <f ca="1">IF(Calculation!$V$10=2, AR31, SQRT((AR31^2*16+AS31^2*8)/24))</f>
        <v>0.32750000000000001</v>
      </c>
      <c r="AQ31" s="265"/>
      <c r="AR31" s="297">
        <f t="shared" ca="1" si="15"/>
        <v>0.32750000000000001</v>
      </c>
      <c r="AS31" s="299">
        <f t="shared" ca="1" si="16"/>
        <v>0.11</v>
      </c>
      <c r="AT31" s="264"/>
      <c r="AU31" s="264">
        <f t="shared" ca="1" si="17"/>
        <v>2</v>
      </c>
      <c r="AV31" s="298">
        <f t="shared" ca="1" si="18"/>
        <v>2</v>
      </c>
    </row>
    <row r="32" spans="1:48">
      <c r="A32" s="108">
        <f t="shared" ca="1" si="3"/>
        <v>37591</v>
      </c>
      <c r="B32" s="265">
        <f t="shared" ca="1" si="0"/>
        <v>30.25</v>
      </c>
      <c r="C32" s="36"/>
      <c r="D32" s="65">
        <f t="shared" ca="1" si="4"/>
        <v>55</v>
      </c>
      <c r="E32" s="10">
        <f t="shared" ca="1" si="1"/>
        <v>6.6549375504972016E-2</v>
      </c>
      <c r="F32" s="62">
        <v>25</v>
      </c>
      <c r="G32" s="266">
        <f t="shared" si="5"/>
        <v>0</v>
      </c>
      <c r="H32" s="63">
        <f t="shared" si="6"/>
        <v>25</v>
      </c>
      <c r="I32" s="266"/>
      <c r="J32" s="61"/>
      <c r="K32" s="104"/>
      <c r="L32" s="7">
        <f ca="1">(A32-Calculation!$C$6)/365.25</f>
        <v>1.998631074606434</v>
      </c>
      <c r="M32" s="1">
        <v>1</v>
      </c>
      <c r="N32" s="67">
        <f t="shared" ca="1" si="7"/>
        <v>37591</v>
      </c>
      <c r="O32" s="267">
        <f t="shared" ca="1" si="2"/>
        <v>0.42964581901995103</v>
      </c>
      <c r="P32" s="268">
        <f t="shared" ca="1" si="8"/>
        <v>0.51557498282394121</v>
      </c>
      <c r="Q32" s="271"/>
      <c r="S32" s="6"/>
      <c r="T32" s="6"/>
      <c r="U32" s="6"/>
      <c r="V32" s="57">
        <f t="shared" ca="1" si="9"/>
        <v>37591</v>
      </c>
      <c r="W32" s="265">
        <f ca="1">IF(Calculation!$V$10=2, VLOOKUP(V32,Curves!$D32:$K285,3), ( VLOOKUP(V32,Curves!$D32:$K285,3)*16+ VLOOKUP(V32,Curves!$D32:$K285,7)*8)/24)</f>
        <v>30.25</v>
      </c>
      <c r="X32" s="61">
        <v>0</v>
      </c>
      <c r="Y32" s="116">
        <v>55</v>
      </c>
      <c r="Z32" s="23">
        <f ca="1">VLOOKUP(V32,Curves!A26:B285,2)</f>
        <v>6.6549375504972016E-2</v>
      </c>
      <c r="AA32" s="24">
        <f t="shared" ca="1" si="10"/>
        <v>37591</v>
      </c>
      <c r="AB32" s="73">
        <v>0</v>
      </c>
      <c r="AC32" s="24">
        <f t="shared" ca="1" si="11"/>
        <v>37591</v>
      </c>
      <c r="AD32" s="73">
        <v>0</v>
      </c>
      <c r="AE32" s="68">
        <v>1</v>
      </c>
      <c r="AF32" s="68"/>
      <c r="AG32" s="54">
        <v>1.9986299999999999</v>
      </c>
      <c r="AH32" s="53"/>
      <c r="AI32" s="58">
        <f t="shared" ca="1" si="12"/>
        <v>37591</v>
      </c>
      <c r="AJ32" s="278">
        <f ca="1">IF(Calculation!$Y$22=1, Data!AO32, Data!AP32)</f>
        <v>0.42964581901995103</v>
      </c>
      <c r="AK32" s="270">
        <f t="shared" ca="1" si="13"/>
        <v>0.51557498282394121</v>
      </c>
      <c r="AM32" s="267"/>
      <c r="AN32" s="57">
        <f t="shared" ca="1" si="14"/>
        <v>37591</v>
      </c>
      <c r="AO32" s="289">
        <f ca="1">IF(Calculation!$V$10=2,SQRT((AR32^2*(AN32-today-1)+AU32^2*15)/(AN32-today+14)),SQRT(( ((AR32^2*16+AS32^2*8)/24) *(AN32-today-1)+((AU32^2*16+AV32^2*8)/24)*15)/(AN32-today+14)))</f>
        <v>0.42964581901995103</v>
      </c>
      <c r="AP32" s="290">
        <f ca="1">IF(Calculation!$V$10=2, AR32, SQRT((AR32^2*16+AS32^2*8)/24))</f>
        <v>0.32750000000000001</v>
      </c>
      <c r="AQ32" s="265"/>
      <c r="AR32" s="297">
        <f t="shared" ca="1" si="15"/>
        <v>0.32750000000000001</v>
      </c>
      <c r="AS32" s="299">
        <f t="shared" ca="1" si="16"/>
        <v>0.11</v>
      </c>
      <c r="AT32" s="264"/>
      <c r="AU32" s="264">
        <f t="shared" ca="1" si="17"/>
        <v>2</v>
      </c>
      <c r="AV32" s="298">
        <f t="shared" ca="1" si="18"/>
        <v>2</v>
      </c>
    </row>
    <row r="33" spans="1:48">
      <c r="A33" s="64">
        <f t="shared" ca="1" si="3"/>
        <v>37622</v>
      </c>
      <c r="B33" s="265">
        <f t="shared" ca="1" si="0"/>
        <v>33.504997253417969</v>
      </c>
      <c r="C33" s="36"/>
      <c r="D33" s="65">
        <f t="shared" ca="1" si="4"/>
        <v>55</v>
      </c>
      <c r="E33" s="10">
        <f t="shared" ca="1" si="1"/>
        <v>6.656429209950801E-2</v>
      </c>
      <c r="F33" s="62">
        <v>26</v>
      </c>
      <c r="G33" s="266">
        <f t="shared" si="5"/>
        <v>0</v>
      </c>
      <c r="H33" s="63">
        <f t="shared" si="6"/>
        <v>26</v>
      </c>
      <c r="I33" s="266"/>
      <c r="J33" s="61"/>
      <c r="K33" s="104"/>
      <c r="L33" s="7">
        <f ca="1">(A33-Calculation!$C$6)/365.25</f>
        <v>2.083504449007529</v>
      </c>
      <c r="M33" s="1">
        <v>2</v>
      </c>
      <c r="N33" s="67">
        <f t="shared" ca="1" si="7"/>
        <v>37622</v>
      </c>
      <c r="O33" s="267">
        <f t="shared" ca="1" si="2"/>
        <v>0.45283439944488613</v>
      </c>
      <c r="P33" s="268">
        <f t="shared" ca="1" si="8"/>
        <v>0.54340127933386329</v>
      </c>
      <c r="Q33" s="271"/>
      <c r="V33" s="57">
        <f t="shared" ca="1" si="9"/>
        <v>37622</v>
      </c>
      <c r="W33" s="265">
        <f ca="1">IF(Calculation!$V$10=2, VLOOKUP(V33,Curves!$D33:$K286,3), ( VLOOKUP(V33,Curves!$D33:$K286,3)*16+ VLOOKUP(V33,Curves!$D33:$K286,7)*8)/24)</f>
        <v>33.504997253417969</v>
      </c>
      <c r="X33" s="61">
        <v>0</v>
      </c>
      <c r="Y33" s="116">
        <v>55</v>
      </c>
      <c r="Z33" s="23">
        <f ca="1">VLOOKUP(V33,Curves!A27:B286,2)</f>
        <v>6.656429209950801E-2</v>
      </c>
      <c r="AA33" s="24">
        <f t="shared" ca="1" si="10"/>
        <v>37622</v>
      </c>
      <c r="AB33" s="73">
        <v>0</v>
      </c>
      <c r="AC33" s="24">
        <f t="shared" ca="1" si="11"/>
        <v>37622</v>
      </c>
      <c r="AD33" s="73">
        <v>0</v>
      </c>
      <c r="AE33" s="68">
        <v>1</v>
      </c>
      <c r="AF33" s="68"/>
      <c r="AG33" s="54">
        <v>2.0807699999999998</v>
      </c>
      <c r="AH33" s="53"/>
      <c r="AI33" s="58">
        <f t="shared" ca="1" si="12"/>
        <v>37622</v>
      </c>
      <c r="AJ33" s="278">
        <f ca="1">IF(Calculation!$Y$22=1, Data!AO33, Data!AP33)</f>
        <v>0.45283439944488613</v>
      </c>
      <c r="AK33" s="270">
        <f t="shared" ca="1" si="13"/>
        <v>0.54340127933386329</v>
      </c>
      <c r="AM33" s="267"/>
      <c r="AN33" s="57">
        <f t="shared" ca="1" si="14"/>
        <v>37622</v>
      </c>
      <c r="AO33" s="289">
        <f ca="1">IF(Calculation!$V$10=2,SQRT((AR33^2*(AN33-today-1)+AU33^2*15)/(AN33-today+14)),SQRT(( ((AR33^2*16+AS33^2*8)/24) *(AN33-today-1)+((AU33^2*16+AV33^2*8)/24)*15)/(AN33-today+14)))</f>
        <v>0.45283439944488613</v>
      </c>
      <c r="AP33" s="290">
        <f ca="1">IF(Calculation!$V$10=2, AR33, SQRT((AR33^2*16+AS33^2*8)/24))</f>
        <v>0.33250000000000002</v>
      </c>
      <c r="AQ33" s="265"/>
      <c r="AR33" s="297">
        <f t="shared" ca="1" si="15"/>
        <v>0.33250000000000002</v>
      </c>
      <c r="AS33" s="299">
        <f t="shared" ca="1" si="16"/>
        <v>0.1</v>
      </c>
      <c r="AT33" s="264"/>
      <c r="AU33" s="264">
        <f t="shared" ca="1" si="17"/>
        <v>2.25</v>
      </c>
      <c r="AV33" s="298">
        <f t="shared" ca="1" si="18"/>
        <v>2.25</v>
      </c>
    </row>
    <row r="34" spans="1:48">
      <c r="A34" s="64">
        <f t="shared" ca="1" si="3"/>
        <v>37653</v>
      </c>
      <c r="B34" s="265">
        <f t="shared" ca="1" si="0"/>
        <v>33.500003814697266</v>
      </c>
      <c r="C34" s="36"/>
      <c r="D34" s="65">
        <f t="shared" ca="1" si="4"/>
        <v>55</v>
      </c>
      <c r="E34" s="10">
        <f t="shared" ca="1" si="1"/>
        <v>6.660189147218E-2</v>
      </c>
      <c r="F34" s="62">
        <v>27</v>
      </c>
      <c r="G34" s="266">
        <f t="shared" si="5"/>
        <v>0</v>
      </c>
      <c r="H34" s="63">
        <f t="shared" si="6"/>
        <v>27</v>
      </c>
      <c r="I34" s="266"/>
      <c r="J34" s="61"/>
      <c r="K34" s="104"/>
      <c r="L34" s="7">
        <f ca="1">(A34-Calculation!$C$6)/365.25</f>
        <v>2.1683778234086244</v>
      </c>
      <c r="M34" s="1">
        <v>3</v>
      </c>
      <c r="N34" s="67">
        <f t="shared" ca="1" si="7"/>
        <v>37653</v>
      </c>
      <c r="O34" s="267">
        <f t="shared" ca="1" si="2"/>
        <v>0.44885767222396977</v>
      </c>
      <c r="P34" s="268">
        <f t="shared" ca="1" si="8"/>
        <v>0.53862920666876368</v>
      </c>
      <c r="Q34" s="271"/>
      <c r="V34" s="57">
        <f t="shared" ca="1" si="9"/>
        <v>37653</v>
      </c>
      <c r="W34" s="265">
        <f ca="1">IF(Calculation!$V$10=2, VLOOKUP(V34,Curves!$D34:$K287,3), ( VLOOKUP(V34,Curves!$D34:$K287,3)*16+ VLOOKUP(V34,Curves!$D34:$K287,7)*8)/24)</f>
        <v>33.500003814697266</v>
      </c>
      <c r="X34" s="61">
        <v>0</v>
      </c>
      <c r="Y34" s="116">
        <v>55</v>
      </c>
      <c r="Z34" s="23">
        <f ca="1">VLOOKUP(V34,Curves!A28:B287,2)</f>
        <v>6.660189147218E-2</v>
      </c>
      <c r="AA34" s="24">
        <f t="shared" ca="1" si="10"/>
        <v>37653</v>
      </c>
      <c r="AB34" s="73">
        <v>0</v>
      </c>
      <c r="AC34" s="24">
        <f t="shared" ca="1" si="11"/>
        <v>37653</v>
      </c>
      <c r="AD34" s="73">
        <v>0</v>
      </c>
      <c r="AE34" s="68">
        <v>1</v>
      </c>
      <c r="AF34" s="68"/>
      <c r="AG34" s="54">
        <v>2.1656399999999998</v>
      </c>
      <c r="AH34" s="53"/>
      <c r="AI34" s="58">
        <f t="shared" ca="1" si="12"/>
        <v>37653</v>
      </c>
      <c r="AJ34" s="278">
        <f ca="1">IF(Calculation!$Y$22=1, Data!AO34, Data!AP34)</f>
        <v>0.44885767222396977</v>
      </c>
      <c r="AK34" s="270">
        <f t="shared" ca="1" si="13"/>
        <v>0.53862920666876368</v>
      </c>
      <c r="AM34" s="267"/>
      <c r="AN34" s="57">
        <f t="shared" ca="1" si="14"/>
        <v>37653</v>
      </c>
      <c r="AO34" s="289">
        <f ca="1">IF(Calculation!$V$10=2,SQRT((AR34^2*(AN34-today-1)+AU34^2*15)/(AN34-today+14)),SQRT(( ((AR34^2*16+AS34^2*8)/24) *(AN34-today-1)+((AU34^2*16+AV34^2*8)/24)*15)/(AN34-today+14)))</f>
        <v>0.44885767222396977</v>
      </c>
      <c r="AP34" s="290">
        <f ca="1">IF(Calculation!$V$10=2, AR34, SQRT((AR34^2*16+AS34^2*8)/24))</f>
        <v>0.33250000000000002</v>
      </c>
      <c r="AQ34" s="265"/>
      <c r="AR34" s="297">
        <f t="shared" ca="1" si="15"/>
        <v>0.33250000000000002</v>
      </c>
      <c r="AS34" s="299">
        <f t="shared" ca="1" si="16"/>
        <v>0.1</v>
      </c>
      <c r="AT34" s="264"/>
      <c r="AU34" s="264">
        <f t="shared" ca="1" si="17"/>
        <v>2.25</v>
      </c>
      <c r="AV34" s="298">
        <f t="shared" ca="1" si="18"/>
        <v>2.25</v>
      </c>
    </row>
    <row r="35" spans="1:48">
      <c r="A35" s="64">
        <f t="shared" ca="1" si="3"/>
        <v>37681</v>
      </c>
      <c r="B35" s="265">
        <f ca="1">VLOOKUP(A35,$V$8:$Z$258,2)+PPadd</f>
        <v>29.000001907348633</v>
      </c>
      <c r="C35" s="36"/>
      <c r="D35" s="65">
        <f t="shared" ca="1" si="4"/>
        <v>55</v>
      </c>
      <c r="E35" s="10">
        <f t="shared" ca="1" si="1"/>
        <v>6.6635852196286011E-2</v>
      </c>
      <c r="F35" s="62">
        <v>28</v>
      </c>
      <c r="G35" s="266">
        <f t="shared" si="5"/>
        <v>0</v>
      </c>
      <c r="H35" s="63">
        <f t="shared" si="6"/>
        <v>28</v>
      </c>
      <c r="I35" s="266"/>
      <c r="J35" s="61"/>
      <c r="K35" s="104"/>
      <c r="L35" s="7">
        <f ca="1">(A35-Calculation!$C$6)/365.25</f>
        <v>2.2450376454483232</v>
      </c>
      <c r="M35" s="1">
        <v>4</v>
      </c>
      <c r="N35" s="67">
        <f t="shared" ca="1" si="7"/>
        <v>37681</v>
      </c>
      <c r="O35" s="267">
        <f ca="1">VLOOKUP($N35,$AI$8:$AJ$258,2)+PvolMult</f>
        <v>0.40047189250481802</v>
      </c>
      <c r="P35" s="268">
        <f t="shared" ca="1" si="8"/>
        <v>0.48056627100578159</v>
      </c>
      <c r="Q35" s="271"/>
      <c r="V35" s="57">
        <f t="shared" ca="1" si="9"/>
        <v>37681</v>
      </c>
      <c r="W35" s="265">
        <f ca="1">IF(Calculation!$V$10=2, VLOOKUP(V35,Curves!$D35:$K288,3), ( VLOOKUP(V35,Curves!$D35:$K288,3)*16+ VLOOKUP(V35,Curves!$D35:$K288,7)*8)/24)</f>
        <v>29.000001907348633</v>
      </c>
      <c r="X35" s="61">
        <v>0</v>
      </c>
      <c r="Y35" s="116">
        <v>55</v>
      </c>
      <c r="Z35" s="23">
        <f ca="1">VLOOKUP(V35,Curves!A29:B288,2)</f>
        <v>6.6635852196286011E-2</v>
      </c>
      <c r="AA35" s="24">
        <f t="shared" ca="1" si="10"/>
        <v>37681</v>
      </c>
      <c r="AB35" s="73">
        <v>0</v>
      </c>
      <c r="AC35" s="24">
        <f t="shared" ca="1" si="11"/>
        <v>37681</v>
      </c>
      <c r="AD35" s="73">
        <v>0</v>
      </c>
      <c r="AE35" s="68">
        <v>1</v>
      </c>
      <c r="AF35" s="68"/>
      <c r="AG35" s="54">
        <v>2.2477800000000001</v>
      </c>
      <c r="AH35" s="53"/>
      <c r="AI35" s="58">
        <f t="shared" ca="1" si="12"/>
        <v>37681</v>
      </c>
      <c r="AJ35" s="278">
        <f ca="1">IF(Calculation!$Y$22=1, Data!AO35, Data!AP35)</f>
        <v>0.40047189250481802</v>
      </c>
      <c r="AK35" s="270">
        <f t="shared" ca="1" si="13"/>
        <v>0.48056627100578159</v>
      </c>
      <c r="AM35" s="267"/>
      <c r="AN35" s="57">
        <f t="shared" ca="1" si="14"/>
        <v>37681</v>
      </c>
      <c r="AO35" s="289">
        <f ca="1">IF(Calculation!$V$10=2,SQRT((AR35^2*(AN35-today-1)+AU35^2*15)/(AN35-today+14)),SQRT(( ((AR35^2*16+AS35^2*8)/24) *(AN35-today-1)+((AU35^2*16+AV35^2*8)/24)*15)/(AN35-today+14)))</f>
        <v>0.40047189250481802</v>
      </c>
      <c r="AP35" s="290">
        <f ca="1">IF(Calculation!$V$10=2, AR35, SQRT((AR35^2*16+AS35^2*8)/24))</f>
        <v>0.3075</v>
      </c>
      <c r="AQ35" s="265"/>
      <c r="AR35" s="297">
        <f t="shared" ca="1" si="15"/>
        <v>0.3075</v>
      </c>
      <c r="AS35" s="299">
        <f t="shared" ca="1" si="16"/>
        <v>0.1</v>
      </c>
      <c r="AT35" s="264"/>
      <c r="AU35" s="264">
        <f t="shared" ca="1" si="17"/>
        <v>1.95</v>
      </c>
      <c r="AV35" s="298">
        <f t="shared" ca="1" si="18"/>
        <v>2</v>
      </c>
    </row>
    <row r="36" spans="1:48">
      <c r="A36" s="64">
        <f t="shared" ca="1" si="3"/>
        <v>37712</v>
      </c>
      <c r="B36" s="265">
        <f ca="1">VLOOKUP(A36,$V$8:$Z$258,2)+PPadd</f>
        <v>29</v>
      </c>
      <c r="C36" s="36"/>
      <c r="D36" s="65">
        <f t="shared" ca="1" si="4"/>
        <v>55</v>
      </c>
      <c r="E36" s="10">
        <f ca="1">VLOOKUP($A36,$V$8:$Z$258,5)</f>
        <v>6.6666162922044997E-2</v>
      </c>
      <c r="F36" s="62">
        <v>29</v>
      </c>
      <c r="G36" s="266">
        <f t="shared" si="5"/>
        <v>0</v>
      </c>
      <c r="H36" s="63">
        <f t="shared" si="6"/>
        <v>29</v>
      </c>
      <c r="I36" s="266"/>
      <c r="J36" s="61"/>
      <c r="K36" s="104"/>
      <c r="L36" s="7">
        <f ca="1">(A36-Calculation!$C$6)/365.25</f>
        <v>2.3299110198494182</v>
      </c>
      <c r="M36" s="1">
        <v>5</v>
      </c>
      <c r="N36" s="67">
        <f t="shared" ca="1" si="7"/>
        <v>37712</v>
      </c>
      <c r="O36" s="267">
        <f ca="1">VLOOKUP($N36,$AI$8:$AJ$258,2)+PvolMult</f>
        <v>0.39338556738051239</v>
      </c>
      <c r="P36" s="268">
        <f t="shared" ca="1" si="8"/>
        <v>0.47206268085661485</v>
      </c>
      <c r="Q36" s="271"/>
      <c r="V36" s="57">
        <f t="shared" ca="1" si="9"/>
        <v>37712</v>
      </c>
      <c r="W36" s="265">
        <f ca="1">IF(Calculation!$V$10=2, VLOOKUP(V36,Curves!$D36:$K289,3), ( VLOOKUP(V36,Curves!$D36:$K289,3)*16+ VLOOKUP(V36,Curves!$D36:$K289,7)*8)/24)</f>
        <v>29</v>
      </c>
      <c r="X36" s="61">
        <v>0</v>
      </c>
      <c r="Y36" s="116">
        <v>55</v>
      </c>
      <c r="Z36" s="23">
        <f ca="1">VLOOKUP(V36,Curves!A30:B289,2)</f>
        <v>6.6666162922044997E-2</v>
      </c>
      <c r="AA36" s="24">
        <f t="shared" ca="1" si="10"/>
        <v>37712</v>
      </c>
      <c r="AB36" s="73">
        <v>0</v>
      </c>
      <c r="AC36" s="24">
        <f t="shared" ca="1" si="11"/>
        <v>37712</v>
      </c>
      <c r="AD36" s="73">
        <v>0</v>
      </c>
      <c r="AE36" s="68">
        <v>1</v>
      </c>
      <c r="AF36" s="68"/>
      <c r="AG36" s="54">
        <v>2.3326500000000001</v>
      </c>
      <c r="AH36" s="53"/>
      <c r="AI36" s="58">
        <f t="shared" ca="1" si="12"/>
        <v>37712</v>
      </c>
      <c r="AJ36" s="278">
        <f ca="1">IF(Calculation!$Y$22=1, Data!AO36, Data!AP36)</f>
        <v>0.39338556738051239</v>
      </c>
      <c r="AK36" s="270">
        <f t="shared" ca="1" si="13"/>
        <v>0.47206268085661485</v>
      </c>
      <c r="AM36" s="267"/>
      <c r="AN36" s="57">
        <f t="shared" ca="1" si="14"/>
        <v>37712</v>
      </c>
      <c r="AO36" s="289">
        <f ca="1">IF(Calculation!$V$10=2,SQRT((AR36^2*(AN36-today-1)+AU36^2*15)/(AN36-today+14)),SQRT(( ((AR36^2*16+AS36^2*8)/24) *(AN36-today-1)+((AU36^2*16+AV36^2*8)/24)*15)/(AN36-today+14)))</f>
        <v>0.39338556738051239</v>
      </c>
      <c r="AP36" s="290">
        <f ca="1">IF(Calculation!$V$10=2, AR36, SQRT((AR36^2*16+AS36^2*8)/24))</f>
        <v>0.3075</v>
      </c>
      <c r="AQ36" s="265"/>
      <c r="AR36" s="297">
        <f t="shared" ca="1" si="15"/>
        <v>0.3075</v>
      </c>
      <c r="AS36" s="299">
        <f t="shared" ca="1" si="16"/>
        <v>0.1</v>
      </c>
      <c r="AT36" s="264"/>
      <c r="AU36" s="264">
        <f t="shared" ca="1" si="17"/>
        <v>1.9</v>
      </c>
      <c r="AV36" s="298">
        <f t="shared" ca="1" si="18"/>
        <v>2</v>
      </c>
    </row>
    <row r="37" spans="1:48">
      <c r="A37" s="64">
        <f t="shared" ca="1" si="3"/>
        <v>37742</v>
      </c>
      <c r="B37" s="265">
        <f t="shared" ref="B37:B72" ca="1" si="19">VLOOKUP(A37,$V$8:$Z$258,2)+PPadd</f>
        <v>38.25</v>
      </c>
      <c r="C37" s="36"/>
      <c r="D37" s="65">
        <f t="shared" ca="1" si="4"/>
        <v>55</v>
      </c>
      <c r="E37" s="10">
        <f t="shared" ref="E37:E72" ca="1" si="20">VLOOKUP($A37,$V$8:$Z$258,5)</f>
        <v>6.6685391442374023E-2</v>
      </c>
      <c r="F37" s="62">
        <v>30</v>
      </c>
      <c r="G37" s="266">
        <f t="shared" si="5"/>
        <v>0</v>
      </c>
      <c r="H37" s="63">
        <f t="shared" si="6"/>
        <v>30</v>
      </c>
      <c r="I37" s="266"/>
      <c r="J37" s="61"/>
      <c r="K37" s="104"/>
      <c r="L37" s="7">
        <f ca="1">(A37-Calculation!$C$6)/365.25</f>
        <v>2.4120465434633811</v>
      </c>
      <c r="M37" s="1">
        <v>6</v>
      </c>
      <c r="N37" s="67">
        <f t="shared" ca="1" si="7"/>
        <v>37742</v>
      </c>
      <c r="O37" s="267">
        <f ca="1">VLOOKUP($N37,$AI$8:$AJ$258,2)+PvolMult</f>
        <v>0.4066478057409228</v>
      </c>
      <c r="P37" s="268">
        <f t="shared" ca="1" si="8"/>
        <v>0.48797736688910731</v>
      </c>
      <c r="Q37" s="271"/>
      <c r="V37" s="57">
        <f t="shared" ca="1" si="9"/>
        <v>37742</v>
      </c>
      <c r="W37" s="265">
        <f ca="1">IF(Calculation!$V$10=2, VLOOKUP(V37,Curves!$D37:$K290,3), ( VLOOKUP(V37,Curves!$D37:$K290,3)*16+ VLOOKUP(V37,Curves!$D37:$K290,7)*8)/24)</f>
        <v>38.25</v>
      </c>
      <c r="X37" s="61">
        <v>0</v>
      </c>
      <c r="Y37" s="116">
        <v>55</v>
      </c>
      <c r="Z37" s="23">
        <f ca="1">VLOOKUP(V37,Curves!A31:B290,2)</f>
        <v>6.6685391442374023E-2</v>
      </c>
      <c r="AA37" s="24">
        <f t="shared" ca="1" si="10"/>
        <v>37742</v>
      </c>
      <c r="AB37" s="73">
        <v>0</v>
      </c>
      <c r="AC37" s="24">
        <f t="shared" ca="1" si="11"/>
        <v>37742</v>
      </c>
      <c r="AD37" s="73">
        <v>0</v>
      </c>
      <c r="AE37" s="68">
        <v>1</v>
      </c>
      <c r="AF37" s="68"/>
      <c r="AG37" s="54">
        <v>2.4175200000000001</v>
      </c>
      <c r="AH37" s="53"/>
      <c r="AI37" s="58">
        <f t="shared" ca="1" si="12"/>
        <v>37742</v>
      </c>
      <c r="AJ37" s="278">
        <f ca="1">IF(Calculation!$Y$22=1, Data!AO37, Data!AP37)</f>
        <v>0.4066478057409228</v>
      </c>
      <c r="AK37" s="270">
        <f t="shared" ca="1" si="13"/>
        <v>0.48797736688910731</v>
      </c>
      <c r="AM37" s="267"/>
      <c r="AN37" s="57">
        <f t="shared" ca="1" si="14"/>
        <v>37742</v>
      </c>
      <c r="AO37" s="289">
        <f ca="1">IF(Calculation!$V$10=2,SQRT((AR37^2*(AN37-today-1)+AU37^2*15)/(AN37-today+14)),SQRT(( ((AR37^2*16+AS37^2*8)/24) *(AN37-today-1)+((AU37^2*16+AV37^2*8)/24)*15)/(AN37-today+14)))</f>
        <v>0.4066478057409228</v>
      </c>
      <c r="AP37" s="290">
        <f ca="1">IF(Calculation!$V$10=2, AR37, SQRT((AR37^2*16+AS37^2*8)/24))</f>
        <v>0.3175</v>
      </c>
      <c r="AQ37" s="265"/>
      <c r="AR37" s="297">
        <f t="shared" ca="1" si="15"/>
        <v>0.3175</v>
      </c>
      <c r="AS37" s="299">
        <f t="shared" ca="1" si="16"/>
        <v>0.1</v>
      </c>
      <c r="AT37" s="264"/>
      <c r="AU37" s="264">
        <f t="shared" ca="1" si="17"/>
        <v>2</v>
      </c>
      <c r="AV37" s="298">
        <f t="shared" ca="1" si="18"/>
        <v>2</v>
      </c>
    </row>
    <row r="38" spans="1:48">
      <c r="A38" s="64">
        <f t="shared" ca="1" si="3"/>
        <v>37773</v>
      </c>
      <c r="B38" s="265">
        <f t="shared" ca="1" si="19"/>
        <v>60.5</v>
      </c>
      <c r="C38" s="36"/>
      <c r="D38" s="65">
        <f t="shared" ca="1" si="4"/>
        <v>55</v>
      </c>
      <c r="E38" s="10">
        <f t="shared" ca="1" si="20"/>
        <v>6.6705260913509007E-2</v>
      </c>
      <c r="F38" s="62">
        <v>31</v>
      </c>
      <c r="G38" s="266">
        <f t="shared" si="5"/>
        <v>0</v>
      </c>
      <c r="H38" s="63">
        <f t="shared" si="6"/>
        <v>31</v>
      </c>
      <c r="I38" s="266"/>
      <c r="J38" s="61"/>
      <c r="K38" s="104"/>
      <c r="L38" s="7">
        <f ca="1">(A38-Calculation!$C$6)/365.25</f>
        <v>2.4969199178644765</v>
      </c>
      <c r="M38" s="1">
        <v>1</v>
      </c>
      <c r="N38" s="67">
        <f t="shared" ca="1" si="7"/>
        <v>37773</v>
      </c>
      <c r="O38" s="267">
        <f t="shared" ref="O38:O72" ca="1" si="21">VLOOKUP($N38,$AI$8:$AJ$258,2)+PvolMult</f>
        <v>0.61475202981718924</v>
      </c>
      <c r="P38" s="268">
        <f t="shared" ca="1" si="8"/>
        <v>0.73770243578062711</v>
      </c>
      <c r="Q38" s="271"/>
      <c r="V38" s="57">
        <f t="shared" ca="1" si="9"/>
        <v>37773</v>
      </c>
      <c r="W38" s="265">
        <f ca="1">IF(Calculation!$V$10=2, VLOOKUP(V38,Curves!$D38:$K291,3), ( VLOOKUP(V38,Curves!$D38:$K291,3)*16+ VLOOKUP(V38,Curves!$D38:$K291,7)*8)/24)</f>
        <v>60.5</v>
      </c>
      <c r="X38" s="61">
        <v>0</v>
      </c>
      <c r="Y38" s="116">
        <v>55</v>
      </c>
      <c r="Z38" s="23">
        <f ca="1">VLOOKUP(V38,Curves!A32:B291,2)</f>
        <v>6.6705260913509007E-2</v>
      </c>
      <c r="AA38" s="24">
        <f t="shared" ca="1" si="10"/>
        <v>37773</v>
      </c>
      <c r="AB38" s="73">
        <v>0</v>
      </c>
      <c r="AC38" s="24">
        <f t="shared" ca="1" si="11"/>
        <v>37773</v>
      </c>
      <c r="AD38" s="73">
        <v>0</v>
      </c>
      <c r="AE38" s="68">
        <v>1</v>
      </c>
      <c r="AF38" s="68"/>
      <c r="AG38" s="54">
        <v>2.49966</v>
      </c>
      <c r="AH38" s="53"/>
      <c r="AI38" s="58">
        <f t="shared" ca="1" si="12"/>
        <v>37773</v>
      </c>
      <c r="AJ38" s="278">
        <f ca="1">IF(Calculation!$Y$22=1, Data!AO38, Data!AP38)</f>
        <v>0.61475202981718924</v>
      </c>
      <c r="AK38" s="270">
        <f t="shared" ca="1" si="13"/>
        <v>0.73770243578062711</v>
      </c>
      <c r="AM38" s="267"/>
      <c r="AN38" s="57">
        <f t="shared" ca="1" si="14"/>
        <v>37773</v>
      </c>
      <c r="AO38" s="289">
        <f ca="1">IF(Calculation!$V$10=2,SQRT((AR38^2*(AN38-today-1)+AU38^2*15)/(AN38-today+14)),SQRT(( ((AR38^2*16+AS38^2*8)/24) *(AN38-today-1)+((AU38^2*16+AV38^2*8)/24)*15)/(AN38-today+14)))</f>
        <v>0.61475202981718924</v>
      </c>
      <c r="AP38" s="290">
        <f ca="1">IF(Calculation!$V$10=2, AR38, SQRT((AR38^2*16+AS38^2*8)/24))</f>
        <v>0.32850000000000001</v>
      </c>
      <c r="AQ38" s="265"/>
      <c r="AR38" s="297">
        <f t="shared" ca="1" si="15"/>
        <v>0.32850000000000001</v>
      </c>
      <c r="AS38" s="299">
        <f t="shared" ca="1" si="16"/>
        <v>0.11</v>
      </c>
      <c r="AT38" s="264"/>
      <c r="AU38" s="264">
        <f t="shared" ca="1" si="17"/>
        <v>4.12</v>
      </c>
      <c r="AV38" s="298">
        <f t="shared" ca="1" si="18"/>
        <v>2.4</v>
      </c>
    </row>
    <row r="39" spans="1:48">
      <c r="A39" s="64">
        <f t="shared" ca="1" si="3"/>
        <v>37803</v>
      </c>
      <c r="B39" s="265">
        <f t="shared" ca="1" si="19"/>
        <v>92.5</v>
      </c>
      <c r="C39" s="36"/>
      <c r="D39" s="65">
        <f t="shared" ca="1" si="4"/>
        <v>55</v>
      </c>
      <c r="E39" s="10">
        <f t="shared" ca="1" si="20"/>
        <v>6.6727069397927011E-2</v>
      </c>
      <c r="F39" s="62">
        <v>32</v>
      </c>
      <c r="G39" s="266">
        <f t="shared" si="5"/>
        <v>0</v>
      </c>
      <c r="H39" s="63">
        <f t="shared" si="6"/>
        <v>32</v>
      </c>
      <c r="I39" s="266"/>
      <c r="J39" s="61"/>
      <c r="K39" s="104"/>
      <c r="L39" s="7">
        <f ca="1">(A39-Calculation!$C$6)/365.25</f>
        <v>2.5790554414784395</v>
      </c>
      <c r="M39" s="1">
        <v>2</v>
      </c>
      <c r="N39" s="67">
        <f t="shared" ca="1" si="7"/>
        <v>37803</v>
      </c>
      <c r="O39" s="267">
        <f t="shared" ca="1" si="21"/>
        <v>0.76610206287036564</v>
      </c>
      <c r="P39" s="268">
        <f t="shared" ca="1" si="8"/>
        <v>0.91932247544443868</v>
      </c>
      <c r="Q39" s="271"/>
      <c r="V39" s="57">
        <f t="shared" ca="1" si="9"/>
        <v>37803</v>
      </c>
      <c r="W39" s="265">
        <f ca="1">IF(Calculation!$V$10=2, VLOOKUP(V39,Curves!$D39:$K292,3), ( VLOOKUP(V39,Curves!$D39:$K292,3)*16+ VLOOKUP(V39,Curves!$D39:$K292,7)*8)/24)</f>
        <v>92.5</v>
      </c>
      <c r="X39" s="61">
        <v>0</v>
      </c>
      <c r="Y39" s="116">
        <v>55</v>
      </c>
      <c r="Z39" s="23">
        <f ca="1">VLOOKUP(V39,Curves!A33:B292,2)</f>
        <v>6.6727069397927011E-2</v>
      </c>
      <c r="AA39" s="24">
        <f t="shared" ca="1" si="10"/>
        <v>37803</v>
      </c>
      <c r="AB39" s="73">
        <v>0</v>
      </c>
      <c r="AC39" s="24">
        <f t="shared" ca="1" si="11"/>
        <v>37803</v>
      </c>
      <c r="AD39" s="73">
        <v>0</v>
      </c>
      <c r="AE39" s="68">
        <v>1</v>
      </c>
      <c r="AF39" s="68"/>
      <c r="AG39" s="54">
        <v>2.58453</v>
      </c>
      <c r="AH39" s="53"/>
      <c r="AI39" s="58">
        <f t="shared" ca="1" si="12"/>
        <v>37803</v>
      </c>
      <c r="AJ39" s="278">
        <f ca="1">IF(Calculation!$Y$22=1, Data!AO39, Data!AP39)</f>
        <v>0.76610206287036564</v>
      </c>
      <c r="AK39" s="270">
        <f t="shared" ca="1" si="13"/>
        <v>0.91932247544443868</v>
      </c>
      <c r="AM39" s="267"/>
      <c r="AN39" s="57">
        <f t="shared" ca="1" si="14"/>
        <v>37803</v>
      </c>
      <c r="AO39" s="289">
        <f ca="1">IF(Calculation!$V$10=2,SQRT((AR39^2*(AN39-today-1)+AU39^2*15)/(AN39-today+14)),SQRT(( ((AR39^2*16+AS39^2*8)/24) *(AN39-today-1)+((AU39^2*16+AV39^2*8)/24)*15)/(AN39-today+14)))</f>
        <v>0.76610206287036564</v>
      </c>
      <c r="AP39" s="290">
        <f ca="1">IF(Calculation!$V$10=2, AR39, SQRT((AR39^2*16+AS39^2*8)/24))</f>
        <v>0.42125000000000001</v>
      </c>
      <c r="AQ39" s="265"/>
      <c r="AR39" s="297">
        <f t="shared" ca="1" si="15"/>
        <v>0.42125000000000001</v>
      </c>
      <c r="AS39" s="299">
        <f t="shared" ca="1" si="16"/>
        <v>0.12</v>
      </c>
      <c r="AT39" s="264"/>
      <c r="AU39" s="264">
        <f t="shared" ca="1" si="17"/>
        <v>5.1550000000000002</v>
      </c>
      <c r="AV39" s="298">
        <f t="shared" ca="1" si="18"/>
        <v>3.25</v>
      </c>
    </row>
    <row r="40" spans="1:48">
      <c r="A40" s="64">
        <f t="shared" ca="1" si="3"/>
        <v>37834</v>
      </c>
      <c r="B40" s="265">
        <f t="shared" ca="1" si="19"/>
        <v>92.5</v>
      </c>
      <c r="C40" s="36"/>
      <c r="D40" s="65">
        <f t="shared" ca="1" si="4"/>
        <v>55</v>
      </c>
      <c r="E40" s="10">
        <f t="shared" ca="1" si="20"/>
        <v>6.6753312109068014E-2</v>
      </c>
      <c r="F40" s="62">
        <v>33</v>
      </c>
      <c r="G40" s="266">
        <f t="shared" si="5"/>
        <v>0</v>
      </c>
      <c r="H40" s="63">
        <f t="shared" si="6"/>
        <v>33</v>
      </c>
      <c r="I40" s="266"/>
      <c r="J40" s="61"/>
      <c r="K40" s="104"/>
      <c r="L40" s="7">
        <f ca="1">(A40-Calculation!$C$6)/365.25</f>
        <v>2.6639288158795345</v>
      </c>
      <c r="M40" s="1">
        <v>3</v>
      </c>
      <c r="N40" s="67">
        <f t="shared" ca="1" si="7"/>
        <v>37834</v>
      </c>
      <c r="O40" s="267">
        <f t="shared" ca="1" si="21"/>
        <v>0.7577556652602262</v>
      </c>
      <c r="P40" s="268">
        <f t="shared" ca="1" si="8"/>
        <v>0.90930679831227135</v>
      </c>
      <c r="Q40" s="271"/>
      <c r="V40" s="57">
        <f t="shared" ca="1" si="9"/>
        <v>37834</v>
      </c>
      <c r="W40" s="265">
        <f ca="1">IF(Calculation!$V$10=2, VLOOKUP(V40,Curves!$D40:$K293,3), ( VLOOKUP(V40,Curves!$D40:$K293,3)*16+ VLOOKUP(V40,Curves!$D40:$K293,7)*8)/24)</f>
        <v>92.5</v>
      </c>
      <c r="X40" s="61">
        <v>0</v>
      </c>
      <c r="Y40" s="116">
        <v>55</v>
      </c>
      <c r="Z40" s="23">
        <f ca="1">VLOOKUP(V40,Curves!A34:B293,2)</f>
        <v>6.6753312109068014E-2</v>
      </c>
      <c r="AA40" s="24">
        <f t="shared" ca="1" si="10"/>
        <v>37834</v>
      </c>
      <c r="AB40" s="73">
        <v>0</v>
      </c>
      <c r="AC40" s="24">
        <f t="shared" ca="1" si="11"/>
        <v>37834</v>
      </c>
      <c r="AD40" s="73">
        <v>0</v>
      </c>
      <c r="AE40" s="68">
        <v>1</v>
      </c>
      <c r="AF40" s="68"/>
      <c r="AG40" s="54">
        <v>2.6666699999999999</v>
      </c>
      <c r="AH40" s="53"/>
      <c r="AI40" s="58">
        <f t="shared" ca="1" si="12"/>
        <v>37834</v>
      </c>
      <c r="AJ40" s="278">
        <f ca="1">IF(Calculation!$Y$22=1, Data!AO40, Data!AP40)</f>
        <v>0.7577556652602262</v>
      </c>
      <c r="AK40" s="270">
        <f t="shared" ca="1" si="13"/>
        <v>0.90930679831227135</v>
      </c>
      <c r="AM40" s="267"/>
      <c r="AN40" s="57">
        <f t="shared" ca="1" si="14"/>
        <v>37834</v>
      </c>
      <c r="AO40" s="289">
        <f ca="1">IF(Calculation!$V$10=2,SQRT((AR40^2*(AN40-today-1)+AU40^2*15)/(AN40-today+14)),SQRT(( ((AR40^2*16+AS40^2*8)/24) *(AN40-today-1)+((AU40^2*16+AV40^2*8)/24)*15)/(AN40-today+14)))</f>
        <v>0.7577556652602262</v>
      </c>
      <c r="AP40" s="290">
        <f ca="1">IF(Calculation!$V$10=2, AR40, SQRT((AR40^2*16+AS40^2*8)/24))</f>
        <v>0.42125000000000001</v>
      </c>
      <c r="AQ40" s="265"/>
      <c r="AR40" s="297">
        <f t="shared" ca="1" si="15"/>
        <v>0.42125000000000001</v>
      </c>
      <c r="AS40" s="299">
        <f t="shared" ca="1" si="16"/>
        <v>0.12</v>
      </c>
      <c r="AT40" s="264"/>
      <c r="AU40" s="264">
        <f t="shared" ca="1" si="17"/>
        <v>5.1550000000000002</v>
      </c>
      <c r="AV40" s="298">
        <f t="shared" ca="1" si="18"/>
        <v>3.25</v>
      </c>
    </row>
    <row r="41" spans="1:48">
      <c r="A41" s="64">
        <f t="shared" ca="1" si="3"/>
        <v>37865</v>
      </c>
      <c r="B41" s="265">
        <f t="shared" ca="1" si="19"/>
        <v>34.75</v>
      </c>
      <c r="C41" s="36"/>
      <c r="D41" s="65">
        <f t="shared" ca="1" si="4"/>
        <v>55</v>
      </c>
      <c r="E41" s="10">
        <f t="shared" ca="1" si="20"/>
        <v>6.6779554820438E-2</v>
      </c>
      <c r="F41" s="62">
        <v>34</v>
      </c>
      <c r="G41" s="266">
        <f t="shared" si="5"/>
        <v>0</v>
      </c>
      <c r="H41" s="63">
        <f t="shared" si="6"/>
        <v>34</v>
      </c>
      <c r="I41" s="266"/>
      <c r="J41" s="61"/>
      <c r="K41" s="104"/>
      <c r="L41" s="7">
        <f ca="1">(A41-Calculation!$C$6)/365.25</f>
        <v>2.7488021902806299</v>
      </c>
      <c r="M41" s="1">
        <v>4</v>
      </c>
      <c r="N41" s="67">
        <f t="shared" ca="1" si="7"/>
        <v>37865</v>
      </c>
      <c r="O41" s="267">
        <f t="shared" ca="1" si="21"/>
        <v>0.45430269510042559</v>
      </c>
      <c r="P41" s="268">
        <f t="shared" ca="1" si="8"/>
        <v>0.54516323412051071</v>
      </c>
      <c r="Q41" s="271"/>
      <c r="V41" s="57">
        <f t="shared" ca="1" si="9"/>
        <v>37865</v>
      </c>
      <c r="W41" s="265">
        <f ca="1">IF(Calculation!$V$10=2, VLOOKUP(V41,Curves!$D41:$K294,3), ( VLOOKUP(V41,Curves!$D41:$K294,3)*16+ VLOOKUP(V41,Curves!$D41:$K294,7)*8)/24)</f>
        <v>34.75</v>
      </c>
      <c r="X41" s="61">
        <v>0</v>
      </c>
      <c r="Y41" s="116">
        <v>55</v>
      </c>
      <c r="Z41" s="23">
        <f ca="1">VLOOKUP(V41,Curves!A35:B294,2)</f>
        <v>6.6779554820438E-2</v>
      </c>
      <c r="AA41" s="24">
        <f t="shared" ca="1" si="10"/>
        <v>37865</v>
      </c>
      <c r="AB41" s="73">
        <v>0</v>
      </c>
      <c r="AC41" s="24">
        <f t="shared" ca="1" si="11"/>
        <v>37865</v>
      </c>
      <c r="AD41" s="73">
        <v>0</v>
      </c>
      <c r="AE41" s="68">
        <v>1</v>
      </c>
      <c r="AF41" s="68"/>
      <c r="AG41" s="54">
        <v>2.7515399999999999</v>
      </c>
      <c r="AH41" s="53"/>
      <c r="AI41" s="58">
        <f t="shared" ca="1" si="12"/>
        <v>37865</v>
      </c>
      <c r="AJ41" s="278">
        <f ca="1">IF(Calculation!$Y$22=1, Data!AO41, Data!AP41)</f>
        <v>0.45430269510042559</v>
      </c>
      <c r="AK41" s="270">
        <f t="shared" ca="1" si="13"/>
        <v>0.54516323412051071</v>
      </c>
      <c r="AM41" s="267"/>
      <c r="AN41" s="57">
        <f t="shared" ca="1" si="14"/>
        <v>37865</v>
      </c>
      <c r="AO41" s="289">
        <f ca="1">IF(Calculation!$V$10=2,SQRT((AR41^2*(AN41-today-1)+AU41^2*15)/(AN41-today+14)),SQRT(( ((AR41^2*16+AS41^2*8)/24) *(AN41-today-1)+((AU41^2*16+AV41^2*8)/24)*15)/(AN41-today+14)))</f>
        <v>0.45430269510042559</v>
      </c>
      <c r="AP41" s="290">
        <f ca="1">IF(Calculation!$V$10=2, AR41, SQRT((AR41^2*16+AS41^2*8)/24))</f>
        <v>0.318</v>
      </c>
      <c r="AQ41" s="265"/>
      <c r="AR41" s="297">
        <f t="shared" ca="1" si="15"/>
        <v>0.318</v>
      </c>
      <c r="AS41" s="299">
        <f t="shared" ca="1" si="16"/>
        <v>0.1</v>
      </c>
      <c r="AT41" s="264"/>
      <c r="AU41" s="264">
        <f t="shared" ca="1" si="17"/>
        <v>2.706</v>
      </c>
      <c r="AV41" s="298">
        <f t="shared" ca="1" si="18"/>
        <v>2.4500000000000002</v>
      </c>
    </row>
    <row r="42" spans="1:48">
      <c r="A42" s="64">
        <f t="shared" ca="1" si="3"/>
        <v>37895</v>
      </c>
      <c r="B42" s="265">
        <f t="shared" ca="1" si="19"/>
        <v>29.749998092651367</v>
      </c>
      <c r="C42" s="36"/>
      <c r="D42" s="65">
        <f t="shared" ca="1" si="4"/>
        <v>55</v>
      </c>
      <c r="E42" s="10">
        <f t="shared" ca="1" si="20"/>
        <v>6.6806026253400014E-2</v>
      </c>
      <c r="F42" s="62">
        <v>35</v>
      </c>
      <c r="G42" s="266">
        <f t="shared" si="5"/>
        <v>0</v>
      </c>
      <c r="H42" s="63">
        <f t="shared" si="6"/>
        <v>35</v>
      </c>
      <c r="I42" s="266"/>
      <c r="J42" s="61"/>
      <c r="K42" s="104"/>
      <c r="L42" s="7">
        <f ca="1">(A42-Calculation!$C$6)/365.25</f>
        <v>2.8309377138945928</v>
      </c>
      <c r="M42" s="1">
        <v>5</v>
      </c>
      <c r="N42" s="67">
        <f t="shared" ca="1" si="7"/>
        <v>37895</v>
      </c>
      <c r="O42" s="267">
        <f t="shared" ca="1" si="21"/>
        <v>0.37993429803260687</v>
      </c>
      <c r="P42" s="268">
        <f t="shared" ca="1" si="8"/>
        <v>0.45592115763912822</v>
      </c>
      <c r="Q42" s="271"/>
      <c r="V42" s="57">
        <f t="shared" ca="1" si="9"/>
        <v>37895</v>
      </c>
      <c r="W42" s="265">
        <f ca="1">IF(Calculation!$V$10=2, VLOOKUP(V42,Curves!$D42:$K295,3), ( VLOOKUP(V42,Curves!$D42:$K295,3)*16+ VLOOKUP(V42,Curves!$D42:$K295,7)*8)/24)</f>
        <v>29.749998092651367</v>
      </c>
      <c r="X42" s="61">
        <v>0</v>
      </c>
      <c r="Y42" s="116">
        <v>55</v>
      </c>
      <c r="Z42" s="23">
        <f ca="1">VLOOKUP(V42,Curves!A36:B295,2)</f>
        <v>6.6806026253400014E-2</v>
      </c>
      <c r="AA42" s="24">
        <f t="shared" ca="1" si="10"/>
        <v>37895</v>
      </c>
      <c r="AB42" s="73">
        <v>0</v>
      </c>
      <c r="AC42" s="24">
        <f t="shared" ca="1" si="11"/>
        <v>37895</v>
      </c>
      <c r="AD42" s="73">
        <v>0</v>
      </c>
      <c r="AE42" s="68">
        <v>1</v>
      </c>
      <c r="AF42" s="68"/>
      <c r="AG42" s="54">
        <v>2.8364099999999999</v>
      </c>
      <c r="AH42" s="53"/>
      <c r="AI42" s="58">
        <f t="shared" ca="1" si="12"/>
        <v>37895</v>
      </c>
      <c r="AJ42" s="278">
        <f ca="1">IF(Calculation!$Y$22=1, Data!AO42, Data!AP42)</f>
        <v>0.37993429803260687</v>
      </c>
      <c r="AK42" s="270">
        <f t="shared" ca="1" si="13"/>
        <v>0.45592115763912822</v>
      </c>
      <c r="AM42" s="267"/>
      <c r="AN42" s="57">
        <f t="shared" ca="1" si="14"/>
        <v>37895</v>
      </c>
      <c r="AO42" s="289">
        <f ca="1">IF(Calculation!$V$10=2,SQRT((AR42^2*(AN42-today-1)+AU42^2*15)/(AN42-today+14)),SQRT(( ((AR42^2*16+AS42^2*8)/24) *(AN42-today-1)+((AU42^2*16+AV42^2*8)/24)*15)/(AN42-today+14)))</f>
        <v>0.37993429803260687</v>
      </c>
      <c r="AP42" s="290">
        <f ca="1">IF(Calculation!$V$10=2, AR42, SQRT((AR42^2*16+AS42^2*8)/24))</f>
        <v>0.3075</v>
      </c>
      <c r="AQ42" s="265"/>
      <c r="AR42" s="297">
        <f t="shared" ca="1" si="15"/>
        <v>0.3075</v>
      </c>
      <c r="AS42" s="299">
        <f t="shared" ca="1" si="16"/>
        <v>0.1</v>
      </c>
      <c r="AT42" s="264"/>
      <c r="AU42" s="264">
        <f t="shared" ca="1" si="17"/>
        <v>1.9</v>
      </c>
      <c r="AV42" s="298">
        <f t="shared" ca="1" si="18"/>
        <v>2</v>
      </c>
    </row>
    <row r="43" spans="1:48">
      <c r="A43" s="64">
        <f t="shared" ca="1" si="3"/>
        <v>37926</v>
      </c>
      <c r="B43" s="265">
        <f t="shared" ca="1" si="19"/>
        <v>29.749998092651367</v>
      </c>
      <c r="C43" s="36"/>
      <c r="D43" s="65">
        <f t="shared" ca="1" si="4"/>
        <v>55</v>
      </c>
      <c r="E43" s="10">
        <f t="shared" ca="1" si="20"/>
        <v>6.6834730198158998E-2</v>
      </c>
      <c r="F43" s="62">
        <v>36</v>
      </c>
      <c r="G43" s="266">
        <f t="shared" si="5"/>
        <v>0</v>
      </c>
      <c r="H43" s="63">
        <f t="shared" si="6"/>
        <v>36</v>
      </c>
      <c r="I43" s="266"/>
      <c r="J43" s="61"/>
      <c r="K43" s="104"/>
      <c r="L43" s="7">
        <f ca="1">(A43-Calculation!$C$6)/365.25</f>
        <v>2.9158110882956878</v>
      </c>
      <c r="M43" s="1">
        <v>6</v>
      </c>
      <c r="N43" s="67">
        <f t="shared" ca="1" si="7"/>
        <v>37926</v>
      </c>
      <c r="O43" s="267">
        <f t="shared" ca="1" si="21"/>
        <v>0.38509854422143414</v>
      </c>
      <c r="P43" s="268">
        <f t="shared" ca="1" si="8"/>
        <v>0.46211825306572096</v>
      </c>
      <c r="Q43" s="271"/>
      <c r="V43" s="57">
        <f t="shared" ca="1" si="9"/>
        <v>37926</v>
      </c>
      <c r="W43" s="265">
        <f ca="1">IF(Calculation!$V$10=2, VLOOKUP(V43,Curves!$D43:$K296,3), ( VLOOKUP(V43,Curves!$D43:$K296,3)*16+ VLOOKUP(V43,Curves!$D43:$K296,7)*8)/24)</f>
        <v>29.749998092651367</v>
      </c>
      <c r="X43" s="61">
        <v>0</v>
      </c>
      <c r="Y43" s="116">
        <v>55</v>
      </c>
      <c r="Z43" s="23">
        <f ca="1">VLOOKUP(V43,Curves!A37:B296,2)</f>
        <v>6.6834730198158998E-2</v>
      </c>
      <c r="AA43" s="24">
        <f t="shared" ca="1" si="10"/>
        <v>37926</v>
      </c>
      <c r="AB43" s="73">
        <v>0</v>
      </c>
      <c r="AC43" s="24">
        <f t="shared" ca="1" si="11"/>
        <v>37926</v>
      </c>
      <c r="AD43" s="73">
        <v>0</v>
      </c>
      <c r="AE43" s="68">
        <v>1</v>
      </c>
      <c r="AF43" s="68"/>
      <c r="AG43" s="54">
        <v>2.9130699999999998</v>
      </c>
      <c r="AH43" s="53"/>
      <c r="AI43" s="58">
        <f t="shared" ca="1" si="12"/>
        <v>37926</v>
      </c>
      <c r="AJ43" s="278">
        <f ca="1">IF(Calculation!$Y$22=1, Data!AO43, Data!AP43)</f>
        <v>0.38509854422143414</v>
      </c>
      <c r="AK43" s="270">
        <f t="shared" ca="1" si="13"/>
        <v>0.46211825306572096</v>
      </c>
      <c r="AM43" s="267"/>
      <c r="AN43" s="57">
        <f t="shared" ca="1" si="14"/>
        <v>37926</v>
      </c>
      <c r="AO43" s="289">
        <f ca="1">IF(Calculation!$V$10=2,SQRT((AR43^2*(AN43-today-1)+AU43^2*15)/(AN43-today+14)),SQRT(( ((AR43^2*16+AS43^2*8)/24) *(AN43-today-1)+((AU43^2*16+AV43^2*8)/24)*15)/(AN43-today+14)))</f>
        <v>0.38509854422143414</v>
      </c>
      <c r="AP43" s="290">
        <f ca="1">IF(Calculation!$V$10=2, AR43, SQRT((AR43^2*16+AS43^2*8)/24))</f>
        <v>0.3075</v>
      </c>
      <c r="AQ43" s="265"/>
      <c r="AR43" s="297">
        <f t="shared" ca="1" si="15"/>
        <v>0.3075</v>
      </c>
      <c r="AS43" s="299">
        <f t="shared" ca="1" si="16"/>
        <v>0.1</v>
      </c>
      <c r="AT43" s="264"/>
      <c r="AU43" s="264">
        <f t="shared" ca="1" si="17"/>
        <v>2</v>
      </c>
      <c r="AV43" s="298">
        <f t="shared" ca="1" si="18"/>
        <v>2</v>
      </c>
    </row>
    <row r="44" spans="1:48">
      <c r="A44" s="108">
        <f t="shared" ca="1" si="3"/>
        <v>37956</v>
      </c>
      <c r="B44" s="265">
        <f t="shared" ca="1" si="19"/>
        <v>29.75</v>
      </c>
      <c r="C44" s="36"/>
      <c r="D44" s="65">
        <f t="shared" ca="1" si="4"/>
        <v>55</v>
      </c>
      <c r="E44" s="10">
        <f t="shared" ca="1" si="20"/>
        <v>6.6862508209476007E-2</v>
      </c>
      <c r="F44" s="62">
        <v>37</v>
      </c>
      <c r="G44" s="266">
        <f t="shared" si="5"/>
        <v>0</v>
      </c>
      <c r="H44" s="63">
        <f t="shared" si="6"/>
        <v>37</v>
      </c>
      <c r="I44" s="266"/>
      <c r="J44" s="61"/>
      <c r="K44" s="104"/>
      <c r="L44" s="7">
        <f ca="1">(A44-Calculation!$C$6)/365.25</f>
        <v>2.9979466119096507</v>
      </c>
      <c r="M44" s="1">
        <v>1</v>
      </c>
      <c r="N44" s="67">
        <f t="shared" ca="1" si="7"/>
        <v>37956</v>
      </c>
      <c r="O44" s="267">
        <f t="shared" ca="1" si="21"/>
        <v>0.38322486900410613</v>
      </c>
      <c r="P44" s="268">
        <f t="shared" ca="1" si="8"/>
        <v>0.45986984280492732</v>
      </c>
      <c r="Q44" s="271"/>
      <c r="V44" s="57">
        <f t="shared" ca="1" si="9"/>
        <v>37956</v>
      </c>
      <c r="W44" s="265">
        <f ca="1">IF(Calculation!$V$10=2, VLOOKUP(V44,Curves!$D44:$K297,3), ( VLOOKUP(V44,Curves!$D44:$K297,3)*16+ VLOOKUP(V44,Curves!$D44:$K297,7)*8)/24)</f>
        <v>29.75</v>
      </c>
      <c r="X44" s="61">
        <v>0</v>
      </c>
      <c r="Y44" s="116">
        <v>55</v>
      </c>
      <c r="Z44" s="23">
        <f ca="1">VLOOKUP(V44,Curves!A38:B297,2)</f>
        <v>6.6862508209476007E-2</v>
      </c>
      <c r="AA44" s="24">
        <f t="shared" ca="1" si="10"/>
        <v>37956</v>
      </c>
      <c r="AB44" s="73">
        <v>0</v>
      </c>
      <c r="AC44" s="24">
        <f t="shared" ca="1" si="11"/>
        <v>37956</v>
      </c>
      <c r="AD44" s="73">
        <v>0</v>
      </c>
      <c r="AE44" s="68">
        <v>1</v>
      </c>
      <c r="AF44" s="68"/>
      <c r="AG44" s="54">
        <v>2.9979499999999999</v>
      </c>
      <c r="AH44" s="53"/>
      <c r="AI44" s="58">
        <f t="shared" ca="1" si="12"/>
        <v>37956</v>
      </c>
      <c r="AJ44" s="278">
        <f ca="1">IF(Calculation!$Y$22=1, Data!AO44, Data!AP44)</f>
        <v>0.38322486900410613</v>
      </c>
      <c r="AK44" s="270">
        <f t="shared" ca="1" si="13"/>
        <v>0.45986984280492732</v>
      </c>
      <c r="AM44" s="267"/>
      <c r="AN44" s="57">
        <f t="shared" ca="1" si="14"/>
        <v>37956</v>
      </c>
      <c r="AO44" s="289">
        <f ca="1">IF(Calculation!$V$10=2,SQRT((AR44^2*(AN44-today-1)+AU44^2*15)/(AN44-today+14)),SQRT(( ((AR44^2*16+AS44^2*8)/24) *(AN44-today-1)+((AU44^2*16+AV44^2*8)/24)*15)/(AN44-today+14)))</f>
        <v>0.38322486900410613</v>
      </c>
      <c r="AP44" s="290">
        <f ca="1">IF(Calculation!$V$10=2, AR44, SQRT((AR44^2*16+AS44^2*8)/24))</f>
        <v>0.3075</v>
      </c>
      <c r="AQ44" s="265"/>
      <c r="AR44" s="297">
        <f t="shared" ca="1" si="15"/>
        <v>0.3075</v>
      </c>
      <c r="AS44" s="299">
        <f t="shared" ca="1" si="16"/>
        <v>0.1</v>
      </c>
      <c r="AT44" s="264"/>
      <c r="AU44" s="264">
        <f t="shared" ca="1" si="17"/>
        <v>2</v>
      </c>
      <c r="AV44" s="298">
        <f t="shared" ca="1" si="18"/>
        <v>2</v>
      </c>
    </row>
    <row r="45" spans="1:48">
      <c r="A45" s="64">
        <f t="shared" ca="1" si="3"/>
        <v>37987</v>
      </c>
      <c r="B45" s="265">
        <f t="shared" ca="1" si="19"/>
        <v>33.754997253417969</v>
      </c>
      <c r="C45" s="36"/>
      <c r="D45" s="65">
        <f t="shared" ca="1" si="4"/>
        <v>55</v>
      </c>
      <c r="E45" s="10">
        <f t="shared" ca="1" si="20"/>
        <v>6.6900744761785022E-2</v>
      </c>
      <c r="F45" s="62">
        <v>38</v>
      </c>
      <c r="G45" s="266">
        <f t="shared" si="5"/>
        <v>0</v>
      </c>
      <c r="H45" s="63">
        <f t="shared" si="6"/>
        <v>38</v>
      </c>
      <c r="I45" s="266"/>
      <c r="J45" s="61"/>
      <c r="K45" s="104"/>
      <c r="L45" s="7">
        <f ca="1">(A45-Calculation!$C$6)/365.25</f>
        <v>3.0828199863107462</v>
      </c>
      <c r="M45" s="1">
        <v>2</v>
      </c>
      <c r="N45" s="67">
        <f t="shared" ca="1" si="7"/>
        <v>37987</v>
      </c>
      <c r="O45" s="267">
        <f t="shared" ca="1" si="21"/>
        <v>0.4029377351635936</v>
      </c>
      <c r="P45" s="268">
        <f t="shared" ca="1" si="8"/>
        <v>0.4835252821963123</v>
      </c>
      <c r="Q45" s="271"/>
      <c r="V45" s="57">
        <f t="shared" ca="1" si="9"/>
        <v>37987</v>
      </c>
      <c r="W45" s="265">
        <f ca="1">IF(Calculation!$V$10=2, VLOOKUP(V45,Curves!$D45:$K298,3), ( VLOOKUP(V45,Curves!$D45:$K298,3)*16+ VLOOKUP(V45,Curves!$D45:$K298,7)*8)/24)</f>
        <v>33.754997253417969</v>
      </c>
      <c r="X45" s="61">
        <v>0</v>
      </c>
      <c r="Y45" s="116">
        <v>55</v>
      </c>
      <c r="Z45" s="23">
        <f ca="1">VLOOKUP(V45,Curves!A39:B298,2)</f>
        <v>6.6900744761785022E-2</v>
      </c>
      <c r="AA45" s="24">
        <f t="shared" ca="1" si="10"/>
        <v>37987</v>
      </c>
      <c r="AB45" s="73">
        <v>0</v>
      </c>
      <c r="AC45" s="24">
        <f t="shared" ca="1" si="11"/>
        <v>37987</v>
      </c>
      <c r="AD45" s="73">
        <v>0</v>
      </c>
      <c r="AE45" s="68">
        <v>1</v>
      </c>
      <c r="AF45" s="68"/>
      <c r="AG45" s="54">
        <v>3.0800800000000002</v>
      </c>
      <c r="AH45" s="53"/>
      <c r="AI45" s="58">
        <f t="shared" ca="1" si="12"/>
        <v>37987</v>
      </c>
      <c r="AJ45" s="278">
        <f ca="1">IF(Calculation!$Y$22=1, Data!AO45, Data!AP45)</f>
        <v>0.4029377351635936</v>
      </c>
      <c r="AK45" s="270">
        <f t="shared" ca="1" si="13"/>
        <v>0.4835252821963123</v>
      </c>
      <c r="AM45" s="267"/>
      <c r="AN45" s="57">
        <f t="shared" ca="1" si="14"/>
        <v>37987</v>
      </c>
      <c r="AO45" s="289">
        <f ca="1">IF(Calculation!$V$10=2,SQRT((AR45^2*(AN45-today-1)+AU45^2*15)/(AN45-today+14)),SQRT(( ((AR45^2*16+AS45^2*8)/24) *(AN45-today-1)+((AU45^2*16+AV45^2*8)/24)*15)/(AN45-today+14)))</f>
        <v>0.4029377351635936</v>
      </c>
      <c r="AP45" s="290">
        <f ca="1">IF(Calculation!$V$10=2, AR45, SQRT((AR45^2*16+AS45^2*8)/24))</f>
        <v>0.3125</v>
      </c>
      <c r="AQ45" s="265"/>
      <c r="AR45" s="297">
        <f t="shared" ca="1" si="15"/>
        <v>0.3125</v>
      </c>
      <c r="AS45" s="299">
        <f t="shared" ca="1" si="16"/>
        <v>0.09</v>
      </c>
      <c r="AT45" s="264"/>
      <c r="AU45" s="264">
        <f t="shared" ca="1" si="17"/>
        <v>2.25</v>
      </c>
      <c r="AV45" s="298">
        <f t="shared" ca="1" si="18"/>
        <v>2.25</v>
      </c>
    </row>
    <row r="46" spans="1:48">
      <c r="A46" s="64">
        <f t="shared" ca="1" si="3"/>
        <v>38018</v>
      </c>
      <c r="B46" s="265">
        <f t="shared" ca="1" si="19"/>
        <v>33.750003814697266</v>
      </c>
      <c r="C46" s="36"/>
      <c r="D46" s="65">
        <f t="shared" ca="1" si="4"/>
        <v>55</v>
      </c>
      <c r="E46" s="10">
        <f t="shared" ca="1" si="20"/>
        <v>6.6949149428888008E-2</v>
      </c>
      <c r="F46" s="62">
        <v>39</v>
      </c>
      <c r="G46" s="266">
        <f t="shared" si="5"/>
        <v>0</v>
      </c>
      <c r="H46" s="63">
        <f t="shared" si="6"/>
        <v>39</v>
      </c>
      <c r="I46" s="266"/>
      <c r="J46" s="61"/>
      <c r="K46" s="104"/>
      <c r="L46" s="7">
        <f ca="1">(A46-Calculation!$C$6)/365.25</f>
        <v>3.1676933607118412</v>
      </c>
      <c r="M46" s="1">
        <v>3</v>
      </c>
      <c r="N46" s="67">
        <f t="shared" ca="1" si="7"/>
        <v>38018</v>
      </c>
      <c r="O46" s="267">
        <f t="shared" ca="1" si="21"/>
        <v>0.40082649780818841</v>
      </c>
      <c r="P46" s="268">
        <f t="shared" ca="1" si="8"/>
        <v>0.48099179736982606</v>
      </c>
      <c r="Q46" s="271"/>
      <c r="V46" s="57">
        <f t="shared" ca="1" si="9"/>
        <v>38018</v>
      </c>
      <c r="W46" s="265">
        <f ca="1">IF(Calculation!$V$10=2, VLOOKUP(V46,Curves!$D46:$K299,3), ( VLOOKUP(V46,Curves!$D46:$K299,3)*16+ VLOOKUP(V46,Curves!$D46:$K299,7)*8)/24)</f>
        <v>33.750003814697266</v>
      </c>
      <c r="X46" s="61">
        <v>0</v>
      </c>
      <c r="Y46" s="116">
        <v>55</v>
      </c>
      <c r="Z46" s="23">
        <f ca="1">VLOOKUP(V46,Curves!A40:B299,2)</f>
        <v>6.6949149428888008E-2</v>
      </c>
      <c r="AA46" s="24">
        <f t="shared" ca="1" si="10"/>
        <v>38018</v>
      </c>
      <c r="AB46" s="73">
        <v>0</v>
      </c>
      <c r="AC46" s="24">
        <f t="shared" ca="1" si="11"/>
        <v>38018</v>
      </c>
      <c r="AD46" s="73">
        <v>0</v>
      </c>
      <c r="AE46" s="68">
        <v>1</v>
      </c>
      <c r="AF46" s="68"/>
      <c r="AG46" s="54">
        <v>3.1649600000000002</v>
      </c>
      <c r="AH46" s="53"/>
      <c r="AI46" s="58">
        <f t="shared" ca="1" si="12"/>
        <v>38018</v>
      </c>
      <c r="AJ46" s="278">
        <f ca="1">IF(Calculation!$Y$22=1, Data!AO46, Data!AP46)</f>
        <v>0.40082649780818841</v>
      </c>
      <c r="AK46" s="270">
        <f t="shared" ca="1" si="13"/>
        <v>0.48099179736982606</v>
      </c>
      <c r="AM46" s="267"/>
      <c r="AN46" s="57">
        <f t="shared" ca="1" si="14"/>
        <v>38018</v>
      </c>
      <c r="AO46" s="289">
        <f ca="1">IF(Calculation!$V$10=2,SQRT((AR46^2*(AN46-today-1)+AU46^2*15)/(AN46-today+14)),SQRT(( ((AR46^2*16+AS46^2*8)/24) *(AN46-today-1)+((AU46^2*16+AV46^2*8)/24)*15)/(AN46-today+14)))</f>
        <v>0.40082649780818841</v>
      </c>
      <c r="AP46" s="290">
        <f ca="1">IF(Calculation!$V$10=2, AR46, SQRT((AR46^2*16+AS46^2*8)/24))</f>
        <v>0.3125</v>
      </c>
      <c r="AQ46" s="265"/>
      <c r="AR46" s="297">
        <f t="shared" ca="1" si="15"/>
        <v>0.3125</v>
      </c>
      <c r="AS46" s="299">
        <f t="shared" ca="1" si="16"/>
        <v>0.09</v>
      </c>
      <c r="AT46" s="264"/>
      <c r="AU46" s="264">
        <f t="shared" ca="1" si="17"/>
        <v>2.25</v>
      </c>
      <c r="AV46" s="298">
        <f t="shared" ca="1" si="18"/>
        <v>2.25</v>
      </c>
    </row>
    <row r="47" spans="1:48">
      <c r="A47" s="64">
        <f t="shared" ca="1" si="3"/>
        <v>38047</v>
      </c>
      <c r="B47" s="265">
        <f t="shared" ca="1" si="19"/>
        <v>29.250001907348633</v>
      </c>
      <c r="C47" s="36"/>
      <c r="D47" s="65">
        <f t="shared" ca="1" si="4"/>
        <v>55</v>
      </c>
      <c r="E47" s="10">
        <f t="shared" ca="1" si="20"/>
        <v>6.6994431214945027E-2</v>
      </c>
      <c r="F47" s="62">
        <v>40</v>
      </c>
      <c r="G47" s="266">
        <f t="shared" si="5"/>
        <v>0</v>
      </c>
      <c r="H47" s="63">
        <f t="shared" si="6"/>
        <v>40</v>
      </c>
      <c r="I47" s="266"/>
      <c r="J47" s="61"/>
      <c r="K47" s="104"/>
      <c r="L47" s="7">
        <f ca="1">(A47-Calculation!$C$6)/365.25</f>
        <v>3.247091033538672</v>
      </c>
      <c r="M47" s="1">
        <v>4</v>
      </c>
      <c r="N47" s="67">
        <f t="shared" ca="1" si="7"/>
        <v>38047</v>
      </c>
      <c r="O47" s="267">
        <f t="shared" ca="1" si="21"/>
        <v>0.3748126699729537</v>
      </c>
      <c r="P47" s="268">
        <f t="shared" ca="1" si="8"/>
        <v>0.44977520396754445</v>
      </c>
      <c r="Q47" s="271"/>
      <c r="V47" s="57">
        <f t="shared" ca="1" si="9"/>
        <v>38047</v>
      </c>
      <c r="W47" s="265">
        <f ca="1">IF(Calculation!$V$10=2, VLOOKUP(V47,Curves!$D47:$K300,3), ( VLOOKUP(V47,Curves!$D47:$K300,3)*16+ VLOOKUP(V47,Curves!$D47:$K300,7)*8)/24)</f>
        <v>29.250001907348633</v>
      </c>
      <c r="X47" s="61">
        <v>0</v>
      </c>
      <c r="Y47" s="116">
        <v>55</v>
      </c>
      <c r="Z47" s="23">
        <f ca="1">VLOOKUP(V47,Curves!A41:B300,2)</f>
        <v>6.6994431214945027E-2</v>
      </c>
      <c r="AA47" s="24">
        <f t="shared" ca="1" si="10"/>
        <v>38047</v>
      </c>
      <c r="AB47" s="73">
        <v>0</v>
      </c>
      <c r="AC47" s="24">
        <f t="shared" ca="1" si="11"/>
        <v>38047</v>
      </c>
      <c r="AD47" s="73">
        <v>0</v>
      </c>
      <c r="AE47" s="68">
        <v>1</v>
      </c>
      <c r="AF47" s="68"/>
      <c r="AG47" s="54">
        <v>3.24709</v>
      </c>
      <c r="AH47" s="53"/>
      <c r="AI47" s="58">
        <f t="shared" ca="1" si="12"/>
        <v>38047</v>
      </c>
      <c r="AJ47" s="278">
        <f ca="1">IF(Calculation!$Y$22=1, Data!AO47, Data!AP47)</f>
        <v>0.3748126699729537</v>
      </c>
      <c r="AK47" s="270">
        <f t="shared" ca="1" si="13"/>
        <v>0.44977520396754445</v>
      </c>
      <c r="AM47" s="267"/>
      <c r="AN47" s="57">
        <f t="shared" ca="1" si="14"/>
        <v>38047</v>
      </c>
      <c r="AO47" s="289">
        <f ca="1">IF(Calculation!$V$10=2,SQRT((AR47^2*(AN47-today-1)+AU47^2*15)/(AN47-today+14)),SQRT(( ((AR47^2*16+AS47^2*8)/24) *(AN47-today-1)+((AU47^2*16+AV47^2*8)/24)*15)/(AN47-today+14)))</f>
        <v>0.3748126699729537</v>
      </c>
      <c r="AP47" s="290">
        <f ca="1">IF(Calculation!$V$10=2, AR47, SQRT((AR47^2*16+AS47^2*8)/24))</f>
        <v>0.3075</v>
      </c>
      <c r="AQ47" s="265"/>
      <c r="AR47" s="297">
        <f t="shared" ca="1" si="15"/>
        <v>0.3075</v>
      </c>
      <c r="AS47" s="299">
        <f t="shared" ca="1" si="16"/>
        <v>0.09</v>
      </c>
      <c r="AT47" s="264"/>
      <c r="AU47" s="264">
        <f t="shared" ca="1" si="17"/>
        <v>1.95</v>
      </c>
      <c r="AV47" s="298">
        <f t="shared" ca="1" si="18"/>
        <v>2</v>
      </c>
    </row>
    <row r="48" spans="1:48">
      <c r="A48" s="64">
        <f t="shared" ca="1" si="3"/>
        <v>38078</v>
      </c>
      <c r="B48" s="265">
        <f t="shared" ca="1" si="19"/>
        <v>29.25</v>
      </c>
      <c r="C48" s="36"/>
      <c r="D48" s="65">
        <f t="shared" ca="1" si="4"/>
        <v>55</v>
      </c>
      <c r="E48" s="10">
        <f t="shared" ca="1" si="20"/>
        <v>6.7035047789272995E-2</v>
      </c>
      <c r="F48" s="62">
        <v>41</v>
      </c>
      <c r="G48" s="266">
        <f t="shared" si="5"/>
        <v>0</v>
      </c>
      <c r="H48" s="63">
        <f t="shared" si="6"/>
        <v>41</v>
      </c>
      <c r="I48" s="266"/>
      <c r="J48" s="61"/>
      <c r="K48" s="104"/>
      <c r="L48" s="7">
        <f ca="1">(A48-Calculation!$C$6)/365.25</f>
        <v>3.3319644079397674</v>
      </c>
      <c r="M48" s="1">
        <v>5</v>
      </c>
      <c r="N48" s="67">
        <f t="shared" ca="1" si="7"/>
        <v>38078</v>
      </c>
      <c r="O48" s="267">
        <f t="shared" ca="1" si="21"/>
        <v>0.37015307660584551</v>
      </c>
      <c r="P48" s="268">
        <f t="shared" ca="1" si="8"/>
        <v>0.44418369192701462</v>
      </c>
      <c r="Q48" s="271"/>
      <c r="V48" s="57">
        <f t="shared" ca="1" si="9"/>
        <v>38078</v>
      </c>
      <c r="W48" s="265">
        <f ca="1">IF(Calculation!$V$10=2, VLOOKUP(V48,Curves!$D48:$K301,3), ( VLOOKUP(V48,Curves!$D48:$K301,3)*16+ VLOOKUP(V48,Curves!$D48:$K301,7)*8)/24)</f>
        <v>29.25</v>
      </c>
      <c r="X48" s="61">
        <v>0</v>
      </c>
      <c r="Y48" s="116">
        <v>55</v>
      </c>
      <c r="Z48" s="23">
        <f ca="1">VLOOKUP(V48,Curves!A42:B301,2)</f>
        <v>6.7035047789272995E-2</v>
      </c>
      <c r="AA48" s="24">
        <f t="shared" ca="1" si="10"/>
        <v>38078</v>
      </c>
      <c r="AB48" s="73">
        <v>0</v>
      </c>
      <c r="AC48" s="24">
        <f t="shared" ca="1" si="11"/>
        <v>38078</v>
      </c>
      <c r="AD48" s="73">
        <v>0</v>
      </c>
      <c r="AE48" s="68">
        <v>1</v>
      </c>
      <c r="AF48" s="68"/>
      <c r="AG48" s="54">
        <v>3.33196</v>
      </c>
      <c r="AH48" s="53"/>
      <c r="AI48" s="58">
        <f t="shared" ca="1" si="12"/>
        <v>38078</v>
      </c>
      <c r="AJ48" s="278">
        <f ca="1">IF(Calculation!$Y$22=1, Data!AO48, Data!AP48)</f>
        <v>0.37015307660584551</v>
      </c>
      <c r="AK48" s="270">
        <f t="shared" ca="1" si="13"/>
        <v>0.44418369192701462</v>
      </c>
      <c r="AM48" s="267"/>
      <c r="AN48" s="57">
        <f t="shared" ca="1" si="14"/>
        <v>38078</v>
      </c>
      <c r="AO48" s="289">
        <f ca="1">IF(Calculation!$V$10=2,SQRT((AR48^2*(AN48-today-1)+AU48^2*15)/(AN48-today+14)),SQRT(( ((AR48^2*16+AS48^2*8)/24) *(AN48-today-1)+((AU48^2*16+AV48^2*8)/24)*15)/(AN48-today+14)))</f>
        <v>0.37015307660584551</v>
      </c>
      <c r="AP48" s="290">
        <f ca="1">IF(Calculation!$V$10=2, AR48, SQRT((AR48^2*16+AS48^2*8)/24))</f>
        <v>0.3075</v>
      </c>
      <c r="AQ48" s="265"/>
      <c r="AR48" s="297">
        <f t="shared" ca="1" si="15"/>
        <v>0.3075</v>
      </c>
      <c r="AS48" s="299">
        <f t="shared" ca="1" si="16"/>
        <v>0.09</v>
      </c>
      <c r="AT48" s="264"/>
      <c r="AU48" s="264">
        <f t="shared" ca="1" si="17"/>
        <v>1.9</v>
      </c>
      <c r="AV48" s="298">
        <f t="shared" ca="1" si="18"/>
        <v>2</v>
      </c>
    </row>
    <row r="49" spans="1:48">
      <c r="A49" s="64">
        <f t="shared" ca="1" si="3"/>
        <v>38108</v>
      </c>
      <c r="B49" s="265">
        <f t="shared" ca="1" si="19"/>
        <v>38.5</v>
      </c>
      <c r="C49" s="36"/>
      <c r="D49" s="65">
        <f t="shared" ca="1" si="4"/>
        <v>55</v>
      </c>
      <c r="E49" s="10">
        <f t="shared" ca="1" si="20"/>
        <v>6.7066314828837015E-2</v>
      </c>
      <c r="F49" s="62">
        <v>42</v>
      </c>
      <c r="G49" s="266">
        <f t="shared" si="5"/>
        <v>0</v>
      </c>
      <c r="H49" s="63">
        <f t="shared" si="6"/>
        <v>42</v>
      </c>
      <c r="I49" s="266"/>
      <c r="J49" s="61"/>
      <c r="K49" s="104"/>
      <c r="L49" s="7">
        <f ca="1">(A49-Calculation!$C$6)/365.25</f>
        <v>3.4140999315537304</v>
      </c>
      <c r="M49" s="1">
        <v>6</v>
      </c>
      <c r="N49" s="67">
        <f t="shared" ca="1" si="7"/>
        <v>38108</v>
      </c>
      <c r="O49" s="267">
        <f t="shared" ca="1" si="21"/>
        <v>0.37498134780656783</v>
      </c>
      <c r="P49" s="268">
        <f t="shared" ca="1" si="8"/>
        <v>0.44997761736788139</v>
      </c>
      <c r="Q49" s="271"/>
      <c r="V49" s="57">
        <f t="shared" ca="1" si="9"/>
        <v>38108</v>
      </c>
      <c r="W49" s="265">
        <f ca="1">IF(Calculation!$V$10=2, VLOOKUP(V49,Curves!$D49:$K302,3), ( VLOOKUP(V49,Curves!$D49:$K302,3)*16+ VLOOKUP(V49,Curves!$D49:$K302,7)*8)/24)</f>
        <v>38.5</v>
      </c>
      <c r="X49" s="61">
        <v>0</v>
      </c>
      <c r="Y49" s="116">
        <v>55</v>
      </c>
      <c r="Z49" s="23">
        <f ca="1">VLOOKUP(V49,Curves!A43:B302,2)</f>
        <v>6.7066314828837015E-2</v>
      </c>
      <c r="AA49" s="24">
        <f t="shared" ca="1" si="10"/>
        <v>38108</v>
      </c>
      <c r="AB49" s="73">
        <v>0</v>
      </c>
      <c r="AC49" s="24">
        <f t="shared" ca="1" si="11"/>
        <v>38108</v>
      </c>
      <c r="AD49" s="73">
        <v>0</v>
      </c>
      <c r="AE49" s="68">
        <v>1</v>
      </c>
      <c r="AF49" s="68"/>
      <c r="AG49" s="54">
        <v>3.4168400000000001</v>
      </c>
      <c r="AH49" s="53"/>
      <c r="AI49" s="58">
        <f t="shared" ca="1" si="12"/>
        <v>38108</v>
      </c>
      <c r="AJ49" s="278">
        <f ca="1">IF(Calculation!$Y$22=1, Data!AO49, Data!AP49)</f>
        <v>0.37498134780656783</v>
      </c>
      <c r="AK49" s="270">
        <f t="shared" ca="1" si="13"/>
        <v>0.44997761736788139</v>
      </c>
      <c r="AM49" s="267"/>
      <c r="AN49" s="57">
        <f t="shared" ca="1" si="14"/>
        <v>38108</v>
      </c>
      <c r="AO49" s="289">
        <f ca="1">IF(Calculation!$V$10=2,SQRT((AR49^2*(AN49-today-1)+AU49^2*15)/(AN49-today+14)),SQRT(( ((AR49^2*16+AS49^2*8)/24) *(AN49-today-1)+((AU49^2*16+AV49^2*8)/24)*15)/(AN49-today+14)))</f>
        <v>0.37498134780656783</v>
      </c>
      <c r="AP49" s="290">
        <f ca="1">IF(Calculation!$V$10=2, AR49, SQRT((AR49^2*16+AS49^2*8)/24))</f>
        <v>0.3075</v>
      </c>
      <c r="AQ49" s="265"/>
      <c r="AR49" s="297">
        <f t="shared" ca="1" si="15"/>
        <v>0.3075</v>
      </c>
      <c r="AS49" s="299">
        <f t="shared" ca="1" si="16"/>
        <v>0.09</v>
      </c>
      <c r="AT49" s="264"/>
      <c r="AU49" s="264">
        <f t="shared" ca="1" si="17"/>
        <v>2</v>
      </c>
      <c r="AV49" s="298">
        <f t="shared" ca="1" si="18"/>
        <v>2</v>
      </c>
    </row>
    <row r="50" spans="1:48">
      <c r="A50" s="64">
        <f t="shared" ca="1" si="3"/>
        <v>38139</v>
      </c>
      <c r="B50" s="265">
        <f t="shared" ca="1" si="19"/>
        <v>58.5</v>
      </c>
      <c r="C50" s="36"/>
      <c r="D50" s="65">
        <f t="shared" ca="1" si="4"/>
        <v>55</v>
      </c>
      <c r="E50" s="10">
        <f t="shared" ca="1" si="20"/>
        <v>6.7098624103393012E-2</v>
      </c>
      <c r="H50" s="29"/>
      <c r="I50" s="26"/>
      <c r="J50" s="61">
        <f t="shared" ref="J50:J72" si="22">X50</f>
        <v>0</v>
      </c>
      <c r="K50" s="104">
        <f t="shared" ref="K50:K72" si="23">J50-C50</f>
        <v>0</v>
      </c>
      <c r="L50" s="7">
        <f ca="1">(A50-Calculation!$C$6)/365.25</f>
        <v>3.4989733059548254</v>
      </c>
      <c r="M50" s="1">
        <v>1</v>
      </c>
      <c r="N50" s="67">
        <f t="shared" ca="1" si="7"/>
        <v>38139</v>
      </c>
      <c r="O50" s="267">
        <f t="shared" ca="1" si="21"/>
        <v>0.52587277160067403</v>
      </c>
      <c r="P50" s="268">
        <f t="shared" ca="1" si="8"/>
        <v>0.63104732592080881</v>
      </c>
      <c r="Q50" s="271"/>
      <c r="V50" s="57">
        <f t="shared" ca="1" si="9"/>
        <v>38139</v>
      </c>
      <c r="W50" s="265">
        <f ca="1">IF(Calculation!$V$10=2, VLOOKUP(V50,Curves!$D50:$K303,3), ( VLOOKUP(V50,Curves!$D50:$K303,3)*16+ VLOOKUP(V50,Curves!$D50:$K303,7)*8)/24)</f>
        <v>58.5</v>
      </c>
      <c r="X50" s="61">
        <v>0</v>
      </c>
      <c r="Y50" s="116">
        <v>55</v>
      </c>
      <c r="Z50" s="23">
        <f ca="1">VLOOKUP(V50,Curves!A44:B303,2)</f>
        <v>6.7098624103393012E-2</v>
      </c>
      <c r="AA50" s="29"/>
      <c r="AB50" s="26"/>
      <c r="AC50" s="29"/>
      <c r="AD50" s="26"/>
      <c r="AE50" s="68">
        <v>1</v>
      </c>
      <c r="AF50" s="68"/>
      <c r="AG50" s="54">
        <v>3.4989699999999999</v>
      </c>
      <c r="AH50" s="53"/>
      <c r="AI50" s="58">
        <f t="shared" ca="1" si="12"/>
        <v>38139</v>
      </c>
      <c r="AJ50" s="278">
        <f ca="1">IF(Calculation!$Y$22=1, Data!AO50, Data!AP50)</f>
        <v>0.52587277160067403</v>
      </c>
      <c r="AK50" s="270">
        <f t="shared" ca="1" si="13"/>
        <v>0.63104732592080881</v>
      </c>
      <c r="AM50" s="267"/>
      <c r="AN50" s="57">
        <f t="shared" ca="1" si="14"/>
        <v>38139</v>
      </c>
      <c r="AO50" s="289">
        <f ca="1">IF(Calculation!$V$10=2,SQRT((AR50^2*(AN50-today-1)+AU50^2*15)/(AN50-today+14)),SQRT(( ((AR50^2*16+AS50^2*8)/24) *(AN50-today-1)+((AU50^2*16+AV50^2*8)/24)*15)/(AN50-today+14)))</f>
        <v>0.52587277160067403</v>
      </c>
      <c r="AP50" s="290">
        <f ca="1">IF(Calculation!$V$10=2, AR50, SQRT((AR50^2*16+AS50^2*8)/24))</f>
        <v>0.3175</v>
      </c>
      <c r="AQ50" s="265"/>
      <c r="AR50" s="297">
        <f t="shared" ca="1" si="15"/>
        <v>0.3175</v>
      </c>
      <c r="AS50" s="299">
        <f t="shared" ca="1" si="16"/>
        <v>0.1</v>
      </c>
      <c r="AT50" s="264"/>
      <c r="AU50" s="264">
        <f t="shared" ca="1" si="17"/>
        <v>3.92</v>
      </c>
      <c r="AV50" s="298">
        <f t="shared" ca="1" si="18"/>
        <v>2.4</v>
      </c>
    </row>
    <row r="51" spans="1:48">
      <c r="A51" s="64">
        <f t="shared" ca="1" si="3"/>
        <v>38169</v>
      </c>
      <c r="B51" s="265">
        <f t="shared" ca="1" si="19"/>
        <v>84.5</v>
      </c>
      <c r="C51" s="36"/>
      <c r="D51" s="65">
        <f t="shared" ca="1" si="4"/>
        <v>55</v>
      </c>
      <c r="E51" s="10">
        <f t="shared" ca="1" si="20"/>
        <v>6.713177946696601E-2</v>
      </c>
      <c r="H51" s="29"/>
      <c r="I51" s="26"/>
      <c r="J51" s="61">
        <f t="shared" si="22"/>
        <v>0</v>
      </c>
      <c r="K51" s="104">
        <f t="shared" si="23"/>
        <v>0</v>
      </c>
      <c r="L51" s="7">
        <f ca="1">(A51-Calculation!$C$6)/365.25</f>
        <v>3.5811088295687883</v>
      </c>
      <c r="M51" s="1">
        <v>2</v>
      </c>
      <c r="N51" s="67">
        <f t="shared" ca="1" si="7"/>
        <v>38169</v>
      </c>
      <c r="O51" s="267">
        <f t="shared" ca="1" si="21"/>
        <v>0.66140686932700377</v>
      </c>
      <c r="P51" s="268">
        <f t="shared" ca="1" si="8"/>
        <v>0.7936882431924045</v>
      </c>
      <c r="Q51" s="271"/>
      <c r="V51" s="57">
        <f t="shared" ca="1" si="9"/>
        <v>38169</v>
      </c>
      <c r="W51" s="265">
        <f ca="1">IF(Calculation!$V$10=2, VLOOKUP(V51,Curves!$D51:$K304,3), ( VLOOKUP(V51,Curves!$D51:$K304,3)*16+ VLOOKUP(V51,Curves!$D51:$K304,7)*8)/24)</f>
        <v>84.5</v>
      </c>
      <c r="X51" s="61">
        <v>0</v>
      </c>
      <c r="Y51" s="116">
        <v>55</v>
      </c>
      <c r="Z51" s="23">
        <f ca="1">VLOOKUP(V51,Curves!A45:B304,2)</f>
        <v>6.713177946696601E-2</v>
      </c>
      <c r="AA51" s="29"/>
      <c r="AB51" s="26"/>
      <c r="AC51" s="29"/>
      <c r="AD51" s="26"/>
      <c r="AE51" s="68">
        <v>1</v>
      </c>
      <c r="AF51" s="68"/>
      <c r="AG51" s="54">
        <v>3.58385</v>
      </c>
      <c r="AH51" s="53"/>
      <c r="AI51" s="58">
        <f t="shared" ca="1" si="12"/>
        <v>38169</v>
      </c>
      <c r="AJ51" s="278">
        <f ca="1">IF(Calculation!$Y$22=1, Data!AO51, Data!AP51)</f>
        <v>0.66140686932700377</v>
      </c>
      <c r="AK51" s="270">
        <f t="shared" ca="1" si="13"/>
        <v>0.7936882431924045</v>
      </c>
      <c r="AM51" s="267"/>
      <c r="AN51" s="57">
        <f t="shared" ca="1" si="14"/>
        <v>38169</v>
      </c>
      <c r="AO51" s="289">
        <f ca="1">IF(Calculation!$V$10=2,SQRT((AR51^2*(AN51-today-1)+AU51^2*15)/(AN51-today+14)),SQRT(( ((AR51^2*16+AS51^2*8)/24) *(AN51-today-1)+((AU51^2*16+AV51^2*8)/24)*15)/(AN51-today+14)))</f>
        <v>0.66140686932700377</v>
      </c>
      <c r="AP51" s="290">
        <f ca="1">IF(Calculation!$V$10=2, AR51, SQRT((AR51^2*16+AS51^2*8)/24))</f>
        <v>0.40375</v>
      </c>
      <c r="AQ51" s="265"/>
      <c r="AR51" s="297">
        <f t="shared" ca="1" si="15"/>
        <v>0.40375</v>
      </c>
      <c r="AS51" s="299">
        <f t="shared" ca="1" si="16"/>
        <v>0.11</v>
      </c>
      <c r="AT51" s="264"/>
      <c r="AU51" s="264">
        <f t="shared" ca="1" si="17"/>
        <v>4.9550000000000001</v>
      </c>
      <c r="AV51" s="298">
        <f t="shared" ca="1" si="18"/>
        <v>3.25</v>
      </c>
    </row>
    <row r="52" spans="1:48">
      <c r="A52" s="64">
        <f t="shared" ca="1" si="3"/>
        <v>38200</v>
      </c>
      <c r="B52" s="265">
        <f t="shared" ca="1" si="19"/>
        <v>84.5</v>
      </c>
      <c r="C52" s="36"/>
      <c r="D52" s="65">
        <f t="shared" ca="1" si="4"/>
        <v>55</v>
      </c>
      <c r="E52" s="10">
        <f t="shared" ca="1" si="20"/>
        <v>6.7168115990103E-2</v>
      </c>
      <c r="H52" s="29"/>
      <c r="I52" s="26"/>
      <c r="J52" s="61">
        <f t="shared" si="22"/>
        <v>0</v>
      </c>
      <c r="K52" s="104">
        <f t="shared" si="23"/>
        <v>0</v>
      </c>
      <c r="L52" s="7">
        <f ca="1">(A52-Calculation!$C$6)/365.25</f>
        <v>3.6659822039698837</v>
      </c>
      <c r="M52" s="1">
        <v>3</v>
      </c>
      <c r="N52" s="67">
        <f t="shared" ca="1" si="7"/>
        <v>38200</v>
      </c>
      <c r="O52" s="267">
        <f t="shared" ca="1" si="21"/>
        <v>0.6566746993651349</v>
      </c>
      <c r="P52" s="268">
        <f t="shared" ca="1" si="8"/>
        <v>0.78800963923816181</v>
      </c>
      <c r="Q52" s="271"/>
      <c r="V52" s="57">
        <f t="shared" ca="1" si="9"/>
        <v>38200</v>
      </c>
      <c r="W52" s="265">
        <f ca="1">IF(Calculation!$V$10=2, VLOOKUP(V52,Curves!$D52:$K305,3), ( VLOOKUP(V52,Curves!$D52:$K305,3)*16+ VLOOKUP(V52,Curves!$D52:$K305,7)*8)/24)</f>
        <v>84.5</v>
      </c>
      <c r="X52" s="61">
        <v>0</v>
      </c>
      <c r="Y52" s="116">
        <v>55</v>
      </c>
      <c r="Z52" s="23">
        <f ca="1">VLOOKUP(V52,Curves!A46:B305,2)</f>
        <v>6.7168115990103E-2</v>
      </c>
      <c r="AA52" s="29"/>
      <c r="AB52" s="26"/>
      <c r="AC52" s="29"/>
      <c r="AD52" s="26"/>
      <c r="AE52" s="68">
        <v>1</v>
      </c>
      <c r="AF52" s="68"/>
      <c r="AG52" s="54">
        <v>3.6659799999999998</v>
      </c>
      <c r="AH52" s="53"/>
      <c r="AI52" s="58">
        <f t="shared" ca="1" si="12"/>
        <v>38200</v>
      </c>
      <c r="AJ52" s="278">
        <f ca="1">IF(Calculation!$Y$22=1, Data!AO52, Data!AP52)</f>
        <v>0.6566746993651349</v>
      </c>
      <c r="AK52" s="270">
        <f t="shared" ca="1" si="13"/>
        <v>0.78800963923816181</v>
      </c>
      <c r="AM52" s="267"/>
      <c r="AN52" s="57">
        <f t="shared" ca="1" si="14"/>
        <v>38200</v>
      </c>
      <c r="AO52" s="289">
        <f ca="1">IF(Calculation!$V$10=2,SQRT((AR52^2*(AN52-today-1)+AU52^2*15)/(AN52-today+14)),SQRT(( ((AR52^2*16+AS52^2*8)/24) *(AN52-today-1)+((AU52^2*16+AV52^2*8)/24)*15)/(AN52-today+14)))</f>
        <v>0.6566746993651349</v>
      </c>
      <c r="AP52" s="290">
        <f ca="1">IF(Calculation!$V$10=2, AR52, SQRT((AR52^2*16+AS52^2*8)/24))</f>
        <v>0.40375</v>
      </c>
      <c r="AQ52" s="265"/>
      <c r="AR52" s="297">
        <f t="shared" ca="1" si="15"/>
        <v>0.40375</v>
      </c>
      <c r="AS52" s="299">
        <f t="shared" ca="1" si="16"/>
        <v>0.11</v>
      </c>
      <c r="AT52" s="264"/>
      <c r="AU52" s="264">
        <f t="shared" ca="1" si="17"/>
        <v>4.9550000000000001</v>
      </c>
      <c r="AV52" s="298">
        <f t="shared" ca="1" si="18"/>
        <v>3.25</v>
      </c>
    </row>
    <row r="53" spans="1:48">
      <c r="A53" s="64">
        <f t="shared" ca="1" si="3"/>
        <v>38231</v>
      </c>
      <c r="B53" s="265">
        <f t="shared" ca="1" si="19"/>
        <v>34.75</v>
      </c>
      <c r="C53" s="36"/>
      <c r="D53" s="65">
        <f t="shared" ca="1" si="4"/>
        <v>55</v>
      </c>
      <c r="E53" s="10">
        <f t="shared" ca="1" si="20"/>
        <v>6.7204452513677002E-2</v>
      </c>
      <c r="H53" s="29"/>
      <c r="I53" s="26"/>
      <c r="J53" s="61">
        <f t="shared" si="22"/>
        <v>0</v>
      </c>
      <c r="K53" s="104">
        <f t="shared" si="23"/>
        <v>0</v>
      </c>
      <c r="L53" s="7">
        <f ca="1">(A53-Calculation!$C$6)/365.25</f>
        <v>3.7508555783709787</v>
      </c>
      <c r="M53" s="1">
        <v>4</v>
      </c>
      <c r="N53" s="67">
        <f t="shared" ca="1" si="7"/>
        <v>38231</v>
      </c>
      <c r="O53" s="267">
        <f t="shared" ca="1" si="21"/>
        <v>0.41873864613078271</v>
      </c>
      <c r="P53" s="268">
        <f t="shared" ca="1" si="8"/>
        <v>0.50248637535693919</v>
      </c>
      <c r="Q53" s="271"/>
      <c r="V53" s="57">
        <f t="shared" ca="1" si="9"/>
        <v>38231</v>
      </c>
      <c r="W53" s="265">
        <f ca="1">IF(Calculation!$V$10=2, VLOOKUP(V53,Curves!$D53:$K306,3), ( VLOOKUP(V53,Curves!$D53:$K306,3)*16+ VLOOKUP(V53,Curves!$D53:$K306,7)*8)/24)</f>
        <v>34.75</v>
      </c>
      <c r="X53" s="61">
        <v>0</v>
      </c>
      <c r="Y53" s="116">
        <v>55</v>
      </c>
      <c r="Z53" s="23">
        <f ca="1">VLOOKUP(V53,Curves!A47:B306,2)</f>
        <v>6.7204452513677002E-2</v>
      </c>
      <c r="AA53" s="29"/>
      <c r="AB53" s="26"/>
      <c r="AC53" s="29"/>
      <c r="AD53" s="26"/>
      <c r="AE53" s="68">
        <v>1</v>
      </c>
      <c r="AF53" s="68"/>
      <c r="AG53" s="54">
        <v>3.7508599999999999</v>
      </c>
      <c r="AH53" s="53"/>
      <c r="AI53" s="58">
        <f t="shared" ca="1" si="12"/>
        <v>38231</v>
      </c>
      <c r="AJ53" s="278">
        <f ca="1">IF(Calculation!$Y$22=1, Data!AO53, Data!AP53)</f>
        <v>0.41873864613078271</v>
      </c>
      <c r="AK53" s="270">
        <f t="shared" ca="1" si="13"/>
        <v>0.50248637535693919</v>
      </c>
      <c r="AM53" s="267"/>
      <c r="AN53" s="57">
        <f t="shared" ca="1" si="14"/>
        <v>38231</v>
      </c>
      <c r="AO53" s="289">
        <f ca="1">IF(Calculation!$V$10=2,SQRT((AR53^2*(AN53-today-1)+AU53^2*15)/(AN53-today+14)),SQRT(( ((AR53^2*16+AS53^2*8)/24) *(AN53-today-1)+((AU53^2*16+AV53^2*8)/24)*15)/(AN53-today+14)))</f>
        <v>0.41873864613078271</v>
      </c>
      <c r="AP53" s="290">
        <f ca="1">IF(Calculation!$V$10=2, AR53, SQRT((AR53^2*16+AS53^2*8)/24))</f>
        <v>0.3125</v>
      </c>
      <c r="AQ53" s="265"/>
      <c r="AR53" s="297">
        <f t="shared" ca="1" si="15"/>
        <v>0.3125</v>
      </c>
      <c r="AS53" s="299">
        <f t="shared" ca="1" si="16"/>
        <v>0.09</v>
      </c>
      <c r="AT53" s="264"/>
      <c r="AU53" s="264">
        <f t="shared" ca="1" si="17"/>
        <v>2.706</v>
      </c>
      <c r="AV53" s="298">
        <f t="shared" ca="1" si="18"/>
        <v>2.4500000000000002</v>
      </c>
    </row>
    <row r="54" spans="1:48">
      <c r="A54" s="64">
        <f t="shared" ca="1" si="3"/>
        <v>38261</v>
      </c>
      <c r="B54" s="265">
        <f t="shared" ca="1" si="19"/>
        <v>29.749998092651367</v>
      </c>
      <c r="C54" s="36"/>
      <c r="D54" s="65">
        <f t="shared" ca="1" si="4"/>
        <v>55</v>
      </c>
      <c r="E54" s="10">
        <f t="shared" ca="1" si="20"/>
        <v>6.7240153557179022E-2</v>
      </c>
      <c r="H54" s="29"/>
      <c r="I54" s="26"/>
      <c r="J54" s="61">
        <f t="shared" si="22"/>
        <v>0</v>
      </c>
      <c r="K54" s="104">
        <f t="shared" si="23"/>
        <v>0</v>
      </c>
      <c r="L54" s="7">
        <f ca="1">(A54-Calculation!$C$6)/365.25</f>
        <v>3.8329911019849416</v>
      </c>
      <c r="M54" s="1">
        <v>5</v>
      </c>
      <c r="N54" s="67">
        <f t="shared" ca="1" si="7"/>
        <v>38261</v>
      </c>
      <c r="O54" s="267">
        <f t="shared" ca="1" si="21"/>
        <v>0.36271327664235226</v>
      </c>
      <c r="P54" s="268">
        <f t="shared" ca="1" si="8"/>
        <v>0.43525593197082268</v>
      </c>
      <c r="Q54" s="271"/>
      <c r="V54" s="57">
        <f t="shared" ca="1" si="9"/>
        <v>38261</v>
      </c>
      <c r="W54" s="265">
        <f ca="1">IF(Calculation!$V$10=2, VLOOKUP(V54,Curves!$D54:$K307,3), ( VLOOKUP(V54,Curves!$D54:$K307,3)*16+ VLOOKUP(V54,Curves!$D54:$K307,7)*8)/24)</f>
        <v>29.749998092651367</v>
      </c>
      <c r="X54" s="61">
        <v>0</v>
      </c>
      <c r="Y54" s="116">
        <v>55</v>
      </c>
      <c r="Z54" s="23">
        <f ca="1">VLOOKUP(V54,Curves!A48:B307,2)</f>
        <v>6.7240153557179022E-2</v>
      </c>
      <c r="AA54" s="29"/>
      <c r="AB54" s="26"/>
      <c r="AC54" s="29"/>
      <c r="AD54" s="26"/>
      <c r="AE54" s="68">
        <v>1</v>
      </c>
      <c r="AF54" s="68"/>
      <c r="AG54" s="54">
        <v>3.8357299999999999</v>
      </c>
      <c r="AH54" s="53"/>
      <c r="AI54" s="58">
        <f t="shared" ca="1" si="12"/>
        <v>38261</v>
      </c>
      <c r="AJ54" s="278">
        <f ca="1">IF(Calculation!$Y$22=1, Data!AO54, Data!AP54)</f>
        <v>0.36271327664235226</v>
      </c>
      <c r="AK54" s="270">
        <f t="shared" ca="1" si="13"/>
        <v>0.43525593197082268</v>
      </c>
      <c r="AM54" s="267"/>
      <c r="AN54" s="57">
        <f t="shared" ca="1" si="14"/>
        <v>38261</v>
      </c>
      <c r="AO54" s="289">
        <f ca="1">IF(Calculation!$V$10=2,SQRT((AR54^2*(AN54-today-1)+AU54^2*15)/(AN54-today+14)),SQRT(( ((AR54^2*16+AS54^2*8)/24) *(AN54-today-1)+((AU54^2*16+AV54^2*8)/24)*15)/(AN54-today+14)))</f>
        <v>0.36271327664235226</v>
      </c>
      <c r="AP54" s="290">
        <f ca="1">IF(Calculation!$V$10=2, AR54, SQRT((AR54^2*16+AS54^2*8)/24))</f>
        <v>0.3075</v>
      </c>
      <c r="AQ54" s="265"/>
      <c r="AR54" s="297">
        <f t="shared" ca="1" si="15"/>
        <v>0.3075</v>
      </c>
      <c r="AS54" s="299">
        <f t="shared" ca="1" si="16"/>
        <v>0.09</v>
      </c>
      <c r="AT54" s="264"/>
      <c r="AU54" s="264">
        <f t="shared" ca="1" si="17"/>
        <v>1.9</v>
      </c>
      <c r="AV54" s="298">
        <f t="shared" ca="1" si="18"/>
        <v>2</v>
      </c>
    </row>
    <row r="55" spans="1:48">
      <c r="A55" s="64">
        <f t="shared" ca="1" si="3"/>
        <v>38292</v>
      </c>
      <c r="B55" s="265">
        <f t="shared" ca="1" si="19"/>
        <v>29.749998092651367</v>
      </c>
      <c r="C55" s="36"/>
      <c r="D55" s="65">
        <f t="shared" ca="1" si="4"/>
        <v>55</v>
      </c>
      <c r="E55" s="10">
        <f t="shared" ca="1" si="20"/>
        <v>6.7277561199792016E-2</v>
      </c>
      <c r="H55" s="29"/>
      <c r="I55" s="26"/>
      <c r="J55" s="61">
        <f t="shared" si="22"/>
        <v>0</v>
      </c>
      <c r="K55" s="104">
        <f t="shared" si="23"/>
        <v>0</v>
      </c>
      <c r="L55" s="7">
        <f ca="1">(A55-Calculation!$C$6)/365.25</f>
        <v>3.9178644763860371</v>
      </c>
      <c r="M55" s="1">
        <v>6</v>
      </c>
      <c r="N55" s="67">
        <f t="shared" ca="1" si="7"/>
        <v>38292</v>
      </c>
      <c r="O55" s="267">
        <f t="shared" ca="1" si="21"/>
        <v>0.36713880756174105</v>
      </c>
      <c r="P55" s="268">
        <f t="shared" ca="1" si="8"/>
        <v>0.44056656907408925</v>
      </c>
      <c r="Q55" s="271"/>
      <c r="V55" s="57">
        <f t="shared" ca="1" si="9"/>
        <v>38292</v>
      </c>
      <c r="W55" s="265">
        <f ca="1">IF(Calculation!$V$10=2, VLOOKUP(V55,Curves!$D55:$K308,3), ( VLOOKUP(V55,Curves!$D55:$K308,3)*16+ VLOOKUP(V55,Curves!$D55:$K308,7)*8)/24)</f>
        <v>29.749998092651367</v>
      </c>
      <c r="X55" s="61">
        <v>0</v>
      </c>
      <c r="Y55" s="116">
        <v>55</v>
      </c>
      <c r="Z55" s="23">
        <f ca="1">VLOOKUP(V55,Curves!A49:B308,2)</f>
        <v>6.7277561199792016E-2</v>
      </c>
      <c r="AA55" s="29"/>
      <c r="AB55" s="26"/>
      <c r="AC55" s="29"/>
      <c r="AD55" s="26"/>
      <c r="AE55" s="68">
        <v>1</v>
      </c>
      <c r="AF55" s="68"/>
      <c r="AG55" s="54">
        <v>3.91513</v>
      </c>
      <c r="AH55" s="53"/>
      <c r="AI55" s="58">
        <f t="shared" ca="1" si="12"/>
        <v>38292</v>
      </c>
      <c r="AJ55" s="278">
        <f ca="1">IF(Calculation!$Y$22=1, Data!AO55, Data!AP55)</f>
        <v>0.36713880756174105</v>
      </c>
      <c r="AK55" s="270">
        <f t="shared" ca="1" si="13"/>
        <v>0.44056656907408925</v>
      </c>
      <c r="AM55" s="267"/>
      <c r="AN55" s="57">
        <f t="shared" ca="1" si="14"/>
        <v>38292</v>
      </c>
      <c r="AO55" s="289">
        <f ca="1">IF(Calculation!$V$10=2,SQRT((AR55^2*(AN55-today-1)+AU55^2*15)/(AN55-today+14)),SQRT(( ((AR55^2*16+AS55^2*8)/24) *(AN55-today-1)+((AU55^2*16+AV55^2*8)/24)*15)/(AN55-today+14)))</f>
        <v>0.36713880756174105</v>
      </c>
      <c r="AP55" s="290">
        <f ca="1">IF(Calculation!$V$10=2, AR55, SQRT((AR55^2*16+AS55^2*8)/24))</f>
        <v>0.3075</v>
      </c>
      <c r="AQ55" s="265"/>
      <c r="AR55" s="297">
        <f t="shared" ca="1" si="15"/>
        <v>0.3075</v>
      </c>
      <c r="AS55" s="299">
        <f t="shared" ca="1" si="16"/>
        <v>0.09</v>
      </c>
      <c r="AT55" s="264"/>
      <c r="AU55" s="264">
        <f t="shared" ca="1" si="17"/>
        <v>2</v>
      </c>
      <c r="AV55" s="298">
        <f t="shared" ca="1" si="18"/>
        <v>2</v>
      </c>
    </row>
    <row r="56" spans="1:48">
      <c r="A56" s="108">
        <f t="shared" ca="1" si="3"/>
        <v>38322</v>
      </c>
      <c r="B56" s="265">
        <f t="shared" ca="1" si="19"/>
        <v>29.75</v>
      </c>
      <c r="C56" s="36"/>
      <c r="D56" s="65">
        <f t="shared" ca="1" si="4"/>
        <v>55</v>
      </c>
      <c r="E56" s="10">
        <f t="shared" ca="1" si="20"/>
        <v>6.7313762144698003E-2</v>
      </c>
      <c r="H56" s="29"/>
      <c r="I56" s="26"/>
      <c r="J56" s="61">
        <f t="shared" si="22"/>
        <v>0</v>
      </c>
      <c r="K56" s="104">
        <f t="shared" si="23"/>
        <v>0</v>
      </c>
      <c r="L56" s="7">
        <f ca="1">(A56-Calculation!$C$6)/365.25</f>
        <v>4</v>
      </c>
      <c r="M56" s="1">
        <v>1</v>
      </c>
      <c r="N56" s="67">
        <f t="shared" ca="1" si="7"/>
        <v>38322</v>
      </c>
      <c r="O56" s="267">
        <f t="shared" ca="1" si="21"/>
        <v>0.36603091359970208</v>
      </c>
      <c r="P56" s="268">
        <f t="shared" ca="1" si="8"/>
        <v>0.43923709631964247</v>
      </c>
      <c r="Q56" s="271"/>
      <c r="V56" s="57">
        <f t="shared" ca="1" si="9"/>
        <v>38322</v>
      </c>
      <c r="W56" s="265">
        <f ca="1">IF(Calculation!$V$10=2, VLOOKUP(V56,Curves!$D56:$K309,3), ( VLOOKUP(V56,Curves!$D56:$K309,3)*16+ VLOOKUP(V56,Curves!$D56:$K309,7)*8)/24)</f>
        <v>29.75</v>
      </c>
      <c r="X56" s="61">
        <v>0</v>
      </c>
      <c r="Y56" s="116">
        <v>55</v>
      </c>
      <c r="Z56" s="23">
        <f ca="1">VLOOKUP(V56,Curves!A50:B309,2)</f>
        <v>6.7313762144698003E-2</v>
      </c>
      <c r="AA56" s="29"/>
      <c r="AB56" s="26"/>
      <c r="AC56" s="29"/>
      <c r="AD56" s="26"/>
      <c r="AE56" s="68">
        <v>1</v>
      </c>
      <c r="AF56" s="68"/>
      <c r="AG56" s="54">
        <v>4</v>
      </c>
      <c r="AH56" s="53"/>
      <c r="AI56" s="58">
        <f t="shared" ca="1" si="12"/>
        <v>38322</v>
      </c>
      <c r="AJ56" s="278">
        <f ca="1">IF(Calculation!$Y$22=1, Data!AO56, Data!AP56)</f>
        <v>0.36603091359970208</v>
      </c>
      <c r="AK56" s="270">
        <f t="shared" ca="1" si="13"/>
        <v>0.43923709631964247</v>
      </c>
      <c r="AM56" s="267"/>
      <c r="AN56" s="57">
        <f t="shared" ca="1" si="14"/>
        <v>38322</v>
      </c>
      <c r="AO56" s="289">
        <f ca="1">IF(Calculation!$V$10=2,SQRT((AR56^2*(AN56-today-1)+AU56^2*15)/(AN56-today+14)),SQRT(( ((AR56^2*16+AS56^2*8)/24) *(AN56-today-1)+((AU56^2*16+AV56^2*8)/24)*15)/(AN56-today+14)))</f>
        <v>0.36603091359970208</v>
      </c>
      <c r="AP56" s="290">
        <f ca="1">IF(Calculation!$V$10=2, AR56, SQRT((AR56^2*16+AS56^2*8)/24))</f>
        <v>0.3075</v>
      </c>
      <c r="AQ56" s="265"/>
      <c r="AR56" s="297">
        <f t="shared" ca="1" si="15"/>
        <v>0.3075</v>
      </c>
      <c r="AS56" s="299">
        <f t="shared" ca="1" si="16"/>
        <v>0.09</v>
      </c>
      <c r="AT56" s="264"/>
      <c r="AU56" s="264">
        <f t="shared" ca="1" si="17"/>
        <v>2</v>
      </c>
      <c r="AV56" s="298">
        <f t="shared" ca="1" si="18"/>
        <v>2</v>
      </c>
    </row>
    <row r="57" spans="1:48">
      <c r="A57" s="64">
        <f t="shared" ca="1" si="3"/>
        <v>38353</v>
      </c>
      <c r="B57" s="265">
        <f t="shared" ca="1" si="19"/>
        <v>34.504997253417969</v>
      </c>
      <c r="C57" s="36"/>
      <c r="D57" s="65">
        <f t="shared" ca="1" si="4"/>
        <v>55</v>
      </c>
      <c r="E57" s="10">
        <f t="shared" ca="1" si="20"/>
        <v>6.7373062407598022E-2</v>
      </c>
      <c r="H57" s="29"/>
      <c r="I57" s="26"/>
      <c r="J57" s="61">
        <f t="shared" si="22"/>
        <v>0</v>
      </c>
      <c r="K57" s="104">
        <f t="shared" si="23"/>
        <v>0</v>
      </c>
      <c r="L57" s="7">
        <f ca="1">(A57-Calculation!$C$6)/365.25</f>
        <v>4.084873374401095</v>
      </c>
      <c r="M57" s="1">
        <v>2</v>
      </c>
      <c r="N57" s="67">
        <f t="shared" ca="1" si="7"/>
        <v>38353</v>
      </c>
      <c r="O57" s="267">
        <f t="shared" ca="1" si="21"/>
        <v>0.38307742143176593</v>
      </c>
      <c r="P57" s="268">
        <f t="shared" ca="1" si="8"/>
        <v>0.4596929057181191</v>
      </c>
      <c r="Q57" s="271"/>
      <c r="V57" s="57">
        <f t="shared" ca="1" si="9"/>
        <v>38353</v>
      </c>
      <c r="W57" s="265">
        <f ca="1">IF(Calculation!$V$10=2, VLOOKUP(V57,Curves!$D57:$K310,3), ( VLOOKUP(V57,Curves!$D57:$K310,3)*16+ VLOOKUP(V57,Curves!$D57:$K310,7)*8)/24)</f>
        <v>34.504997253417969</v>
      </c>
      <c r="X57" s="61">
        <v>0</v>
      </c>
      <c r="Y57" s="116">
        <v>55</v>
      </c>
      <c r="Z57" s="23">
        <f ca="1">VLOOKUP(V57,Curves!A51:B310,2)</f>
        <v>6.7373062407598022E-2</v>
      </c>
      <c r="AA57" s="29"/>
      <c r="AB57" s="26"/>
      <c r="AC57" s="29"/>
      <c r="AD57" s="26"/>
      <c r="AE57" s="68">
        <v>1</v>
      </c>
      <c r="AF57" s="68"/>
      <c r="AG57" s="54">
        <v>4.0821399999999999</v>
      </c>
      <c r="AH57" s="53"/>
      <c r="AI57" s="58">
        <f t="shared" ca="1" si="12"/>
        <v>38353</v>
      </c>
      <c r="AJ57" s="278">
        <f ca="1">IF(Calculation!$Y$22=1, Data!AO57, Data!AP57)</f>
        <v>0.38307742143176593</v>
      </c>
      <c r="AK57" s="270">
        <f t="shared" ca="1" si="13"/>
        <v>0.4596929057181191</v>
      </c>
      <c r="AM57" s="267"/>
      <c r="AN57" s="57">
        <f t="shared" ca="1" si="14"/>
        <v>38353</v>
      </c>
      <c r="AO57" s="289">
        <f ca="1">IF(Calculation!$V$10=2,SQRT((AR57^2*(AN57-today-1)+AU57^2*15)/(AN57-today+14)),SQRT(( ((AR57^2*16+AS57^2*8)/24) *(AN57-today-1)+((AU57^2*16+AV57^2*8)/24)*15)/(AN57-today+14)))</f>
        <v>0.38307742143176593</v>
      </c>
      <c r="AP57" s="290">
        <f ca="1">IF(Calculation!$V$10=2, AR57, SQRT((AR57^2*16+AS57^2*8)/24))</f>
        <v>0.3125</v>
      </c>
      <c r="AQ57" s="265"/>
      <c r="AR57" s="297">
        <f t="shared" ca="1" si="15"/>
        <v>0.3125</v>
      </c>
      <c r="AS57" s="299">
        <f t="shared" ca="1" si="16"/>
        <v>8.5000000000000006E-2</v>
      </c>
      <c r="AT57" s="264"/>
      <c r="AU57" s="264">
        <f t="shared" ca="1" si="17"/>
        <v>2.25</v>
      </c>
      <c r="AV57" s="298">
        <f t="shared" ca="1" si="18"/>
        <v>2.25</v>
      </c>
    </row>
    <row r="58" spans="1:48">
      <c r="A58" s="64">
        <f t="shared" ca="1" si="3"/>
        <v>38384</v>
      </c>
      <c r="B58" s="265">
        <f t="shared" ca="1" si="19"/>
        <v>34.500003814697266</v>
      </c>
      <c r="C58" s="36"/>
      <c r="D58" s="65">
        <f t="shared" ca="1" si="4"/>
        <v>55</v>
      </c>
      <c r="E58" s="10">
        <f t="shared" ca="1" si="20"/>
        <v>6.7450391888094027E-2</v>
      </c>
      <c r="H58" s="29"/>
      <c r="I58" s="26"/>
      <c r="J58" s="61">
        <f t="shared" si="22"/>
        <v>0</v>
      </c>
      <c r="K58" s="104">
        <f t="shared" si="23"/>
        <v>0</v>
      </c>
      <c r="L58" s="7">
        <f ca="1">(A58-Calculation!$C$6)/365.25</f>
        <v>4.16974674880219</v>
      </c>
      <c r="M58" s="1">
        <v>3</v>
      </c>
      <c r="N58" s="67">
        <f t="shared" ca="1" si="7"/>
        <v>38384</v>
      </c>
      <c r="O58" s="267">
        <f t="shared" ca="1" si="21"/>
        <v>0.38179209141349624</v>
      </c>
      <c r="P58" s="268">
        <f t="shared" ca="1" si="8"/>
        <v>0.45815050969619547</v>
      </c>
      <c r="Q58" s="271"/>
      <c r="V58" s="57">
        <f t="shared" ca="1" si="9"/>
        <v>38384</v>
      </c>
      <c r="W58" s="265">
        <f ca="1">IF(Calculation!$V$10=2, VLOOKUP(V58,Curves!$D58:$K311,3), ( VLOOKUP(V58,Curves!$D58:$K311,3)*16+ VLOOKUP(V58,Curves!$D58:$K311,7)*8)/24)</f>
        <v>34.500003814697266</v>
      </c>
      <c r="X58" s="61">
        <v>0</v>
      </c>
      <c r="Y58" s="116">
        <v>55</v>
      </c>
      <c r="Z58" s="23">
        <f ca="1">VLOOKUP(V58,Curves!A52:B311,2)</f>
        <v>6.7450391888094027E-2</v>
      </c>
      <c r="AA58" s="29"/>
      <c r="AB58" s="26"/>
      <c r="AC58" s="29"/>
      <c r="AD58" s="26"/>
      <c r="AE58" s="68">
        <v>1</v>
      </c>
      <c r="AF58" s="68"/>
      <c r="AG58" s="54">
        <v>4.1670100000000003</v>
      </c>
      <c r="AH58" s="53"/>
      <c r="AI58" s="58">
        <f t="shared" ca="1" si="12"/>
        <v>38384</v>
      </c>
      <c r="AJ58" s="278">
        <f ca="1">IF(Calculation!$Y$22=1, Data!AO58, Data!AP58)</f>
        <v>0.38179209141349624</v>
      </c>
      <c r="AK58" s="270">
        <f t="shared" ca="1" si="13"/>
        <v>0.45815050969619547</v>
      </c>
      <c r="AM58" s="267"/>
      <c r="AN58" s="57">
        <f t="shared" ca="1" si="14"/>
        <v>38384</v>
      </c>
      <c r="AO58" s="289">
        <f ca="1">IF(Calculation!$V$10=2,SQRT((AR58^2*(AN58-today-1)+AU58^2*15)/(AN58-today+14)),SQRT(( ((AR58^2*16+AS58^2*8)/24) *(AN58-today-1)+((AU58^2*16+AV58^2*8)/24)*15)/(AN58-today+14)))</f>
        <v>0.38179209141349624</v>
      </c>
      <c r="AP58" s="290">
        <f ca="1">IF(Calculation!$V$10=2, AR58, SQRT((AR58^2*16+AS58^2*8)/24))</f>
        <v>0.3125</v>
      </c>
      <c r="AQ58" s="265"/>
      <c r="AR58" s="297">
        <f t="shared" ca="1" si="15"/>
        <v>0.3125</v>
      </c>
      <c r="AS58" s="299">
        <f t="shared" ca="1" si="16"/>
        <v>8.5000000000000006E-2</v>
      </c>
      <c r="AT58" s="264"/>
      <c r="AU58" s="264">
        <f t="shared" ca="1" si="17"/>
        <v>2.25</v>
      </c>
      <c r="AV58" s="298">
        <f t="shared" ca="1" si="18"/>
        <v>2.25</v>
      </c>
    </row>
    <row r="59" spans="1:48">
      <c r="A59" s="64">
        <f t="shared" ca="1" si="3"/>
        <v>38412</v>
      </c>
      <c r="B59" s="265">
        <f t="shared" ca="1" si="19"/>
        <v>30.000001907348633</v>
      </c>
      <c r="C59" s="36"/>
      <c r="D59" s="65">
        <f t="shared" ca="1" si="4"/>
        <v>55</v>
      </c>
      <c r="E59" s="10">
        <f t="shared" ca="1" si="20"/>
        <v>6.7520237872177008E-2</v>
      </c>
      <c r="F59" s="29"/>
      <c r="G59" s="26"/>
      <c r="H59" s="29"/>
      <c r="I59" s="26"/>
      <c r="J59" s="61">
        <f t="shared" si="22"/>
        <v>0</v>
      </c>
      <c r="K59" s="104">
        <f t="shared" si="23"/>
        <v>0</v>
      </c>
      <c r="L59" s="7">
        <f ca="1">(A59-Calculation!$C$6)/365.25</f>
        <v>4.2464065708418888</v>
      </c>
      <c r="M59" s="1">
        <v>4</v>
      </c>
      <c r="N59" s="67">
        <f t="shared" ca="1" si="7"/>
        <v>38412</v>
      </c>
      <c r="O59" s="267">
        <f t="shared" ca="1" si="21"/>
        <v>0.35612725532601491</v>
      </c>
      <c r="P59" s="268">
        <f t="shared" ca="1" si="8"/>
        <v>0.42735270639121786</v>
      </c>
      <c r="Q59" s="271"/>
      <c r="V59" s="57">
        <f t="shared" ca="1" si="9"/>
        <v>38412</v>
      </c>
      <c r="W59" s="265">
        <f ca="1">IF(Calculation!$V$10=2, VLOOKUP(V59,Curves!$D59:$K312,3), ( VLOOKUP(V59,Curves!$D59:$K312,3)*16+ VLOOKUP(V59,Curves!$D59:$K312,7)*8)/24)</f>
        <v>30.000001907348633</v>
      </c>
      <c r="X59" s="61">
        <v>0</v>
      </c>
      <c r="Y59" s="116">
        <v>55</v>
      </c>
      <c r="Z59" s="23">
        <f ca="1">VLOOKUP(V59,Curves!A53:B312,2)</f>
        <v>6.7520237872177008E-2</v>
      </c>
      <c r="AA59" s="29"/>
      <c r="AB59" s="26"/>
      <c r="AC59" s="29"/>
      <c r="AD59" s="26"/>
      <c r="AE59" s="68">
        <v>1</v>
      </c>
      <c r="AF59" s="68"/>
      <c r="AG59" s="54">
        <v>4.2491399999999997</v>
      </c>
      <c r="AH59" s="53"/>
      <c r="AI59" s="58">
        <f t="shared" ca="1" si="12"/>
        <v>38412</v>
      </c>
      <c r="AJ59" s="278">
        <f ca="1">IF(Calculation!$Y$22=1, Data!AO59, Data!AP59)</f>
        <v>0.35612725532601491</v>
      </c>
      <c r="AK59" s="270">
        <f t="shared" ca="1" si="13"/>
        <v>0.42735270639121786</v>
      </c>
      <c r="AM59" s="267"/>
      <c r="AN59" s="57">
        <f t="shared" ca="1" si="14"/>
        <v>38412</v>
      </c>
      <c r="AO59" s="289">
        <f ca="1">IF(Calculation!$V$10=2,SQRT((AR59^2*(AN59-today-1)+AU59^2*15)/(AN59-today+14)),SQRT(( ((AR59^2*16+AS59^2*8)/24) *(AN59-today-1)+((AU59^2*16+AV59^2*8)/24)*15)/(AN59-today+14)))</f>
        <v>0.35612725532601491</v>
      </c>
      <c r="AP59" s="290">
        <f ca="1">IF(Calculation!$V$10=2, AR59, SQRT((AR59^2*16+AS59^2*8)/24))</f>
        <v>0.30249999999999999</v>
      </c>
      <c r="AQ59" s="265"/>
      <c r="AR59" s="297">
        <f t="shared" ca="1" si="15"/>
        <v>0.30249999999999999</v>
      </c>
      <c r="AS59" s="299">
        <f t="shared" ca="1" si="16"/>
        <v>8.5000000000000006E-2</v>
      </c>
      <c r="AT59" s="264"/>
      <c r="AU59" s="264">
        <f t="shared" ca="1" si="17"/>
        <v>1.95</v>
      </c>
      <c r="AV59" s="298">
        <f t="shared" ca="1" si="18"/>
        <v>2</v>
      </c>
    </row>
    <row r="60" spans="1:48">
      <c r="A60" s="64">
        <f t="shared" ca="1" si="3"/>
        <v>38443</v>
      </c>
      <c r="B60" s="265">
        <f t="shared" ca="1" si="19"/>
        <v>30</v>
      </c>
      <c r="C60" s="36"/>
      <c r="D60" s="65">
        <f t="shared" ca="1" si="4"/>
        <v>55</v>
      </c>
      <c r="E60" s="10">
        <f t="shared" ca="1" si="20"/>
        <v>6.7597567356439014E-2</v>
      </c>
      <c r="F60" s="29"/>
      <c r="G60" s="26"/>
      <c r="H60" s="29"/>
      <c r="I60" s="26"/>
      <c r="J60" s="61">
        <f t="shared" si="22"/>
        <v>0</v>
      </c>
      <c r="K60" s="104">
        <f t="shared" si="23"/>
        <v>0</v>
      </c>
      <c r="L60" s="7">
        <f ca="1">(A60-Calculation!$C$6)/365.25</f>
        <v>4.3312799452429847</v>
      </c>
      <c r="M60" s="1">
        <v>5</v>
      </c>
      <c r="N60" s="67">
        <f t="shared" ca="1" si="7"/>
        <v>38443</v>
      </c>
      <c r="O60" s="267">
        <f t="shared" ca="1" si="21"/>
        <v>0.35263074781726078</v>
      </c>
      <c r="P60" s="268">
        <f t="shared" ca="1" si="8"/>
        <v>0.42315689738071294</v>
      </c>
      <c r="Q60" s="271"/>
      <c r="V60" s="57">
        <f t="shared" ca="1" si="9"/>
        <v>38443</v>
      </c>
      <c r="W60" s="265">
        <f ca="1">IF(Calculation!$V$10=2, VLOOKUP(V60,Curves!$D60:$K313,3), ( VLOOKUP(V60,Curves!$D60:$K313,3)*16+ VLOOKUP(V60,Curves!$D60:$K313,7)*8)/24)</f>
        <v>30</v>
      </c>
      <c r="X60" s="61">
        <v>0</v>
      </c>
      <c r="Y60" s="116">
        <v>55</v>
      </c>
      <c r="Z60" s="23">
        <f ca="1">VLOOKUP(V60,Curves!A54:B313,2)</f>
        <v>6.7597567356439014E-2</v>
      </c>
      <c r="AA60" s="29"/>
      <c r="AB60" s="26"/>
      <c r="AC60" s="29"/>
      <c r="AD60" s="26"/>
      <c r="AE60" s="68">
        <v>1</v>
      </c>
      <c r="AF60" s="68"/>
      <c r="AG60" s="54">
        <v>4.3340199999999998</v>
      </c>
      <c r="AH60" s="53"/>
      <c r="AI60" s="58">
        <f t="shared" ca="1" si="12"/>
        <v>38443</v>
      </c>
      <c r="AJ60" s="278">
        <f ca="1">IF(Calculation!$Y$22=1, Data!AO60, Data!AP60)</f>
        <v>0.35263074781726078</v>
      </c>
      <c r="AK60" s="270">
        <f t="shared" ca="1" si="13"/>
        <v>0.42315689738071294</v>
      </c>
      <c r="AM60" s="267"/>
      <c r="AN60" s="57">
        <f t="shared" ca="1" si="14"/>
        <v>38443</v>
      </c>
      <c r="AO60" s="289">
        <f ca="1">IF(Calculation!$V$10=2,SQRT((AR60^2*(AN60-today-1)+AU60^2*15)/(AN60-today+14)),SQRT(( ((AR60^2*16+AS60^2*8)/24) *(AN60-today-1)+((AU60^2*16+AV60^2*8)/24)*15)/(AN60-today+14)))</f>
        <v>0.35263074781726078</v>
      </c>
      <c r="AP60" s="290">
        <f ca="1">IF(Calculation!$V$10=2, AR60, SQRT((AR60^2*16+AS60^2*8)/24))</f>
        <v>0.30249999999999999</v>
      </c>
      <c r="AQ60" s="265"/>
      <c r="AR60" s="297">
        <f t="shared" ca="1" si="15"/>
        <v>0.30249999999999999</v>
      </c>
      <c r="AS60" s="299">
        <f t="shared" ca="1" si="16"/>
        <v>8.5000000000000006E-2</v>
      </c>
      <c r="AT60" s="264"/>
      <c r="AU60" s="264">
        <f t="shared" ca="1" si="17"/>
        <v>1.9</v>
      </c>
      <c r="AV60" s="298">
        <f t="shared" ca="1" si="18"/>
        <v>2</v>
      </c>
    </row>
    <row r="61" spans="1:48">
      <c r="A61" s="64">
        <f t="shared" ca="1" si="3"/>
        <v>38473</v>
      </c>
      <c r="B61" s="265">
        <f t="shared" ca="1" si="19"/>
        <v>39.25</v>
      </c>
      <c r="C61" s="36"/>
      <c r="D61" s="65">
        <f t="shared" ca="1" si="4"/>
        <v>55</v>
      </c>
      <c r="E61" s="10">
        <f t="shared" ca="1" si="20"/>
        <v>6.7672402343094004E-2</v>
      </c>
      <c r="F61" s="29"/>
      <c r="G61" s="26"/>
      <c r="H61" s="29"/>
      <c r="I61" s="26"/>
      <c r="J61" s="61">
        <f t="shared" si="22"/>
        <v>0</v>
      </c>
      <c r="K61" s="104">
        <f t="shared" si="23"/>
        <v>0</v>
      </c>
      <c r="L61" s="7">
        <f ca="1">(A61-Calculation!$C$6)/365.25</f>
        <v>4.4134154688569476</v>
      </c>
      <c r="M61" s="1">
        <v>6</v>
      </c>
      <c r="N61" s="67">
        <f t="shared" ca="1" si="7"/>
        <v>38473</v>
      </c>
      <c r="O61" s="267">
        <f t="shared" ca="1" si="21"/>
        <v>0.35681953664966398</v>
      </c>
      <c r="P61" s="268">
        <f t="shared" ca="1" si="8"/>
        <v>0.42818344397959679</v>
      </c>
      <c r="Q61" s="271"/>
      <c r="V61" s="57">
        <f t="shared" ca="1" si="9"/>
        <v>38473</v>
      </c>
      <c r="W61" s="265">
        <f ca="1">IF(Calculation!$V$10=2, VLOOKUP(V61,Curves!$D61:$K314,3), ( VLOOKUP(V61,Curves!$D61:$K314,3)*16+ VLOOKUP(V61,Curves!$D61:$K314,7)*8)/24)</f>
        <v>39.25</v>
      </c>
      <c r="X61" s="61">
        <v>0</v>
      </c>
      <c r="Y61" s="116">
        <v>55</v>
      </c>
      <c r="Z61" s="23">
        <f ca="1">VLOOKUP(V61,Curves!A55:B314,2)</f>
        <v>6.7672402343094004E-2</v>
      </c>
      <c r="AA61" s="29"/>
      <c r="AB61" s="26"/>
      <c r="AC61" s="29"/>
      <c r="AD61" s="26"/>
      <c r="AE61" s="68">
        <v>1</v>
      </c>
      <c r="AF61" s="68"/>
      <c r="AG61" s="54">
        <v>4.4188900000000002</v>
      </c>
      <c r="AH61" s="53"/>
      <c r="AI61" s="58">
        <f t="shared" ca="1" si="12"/>
        <v>38473</v>
      </c>
      <c r="AJ61" s="278">
        <f ca="1">IF(Calculation!$Y$22=1, Data!AO61, Data!AP61)</f>
        <v>0.35681953664966398</v>
      </c>
      <c r="AK61" s="270">
        <f t="shared" ca="1" si="13"/>
        <v>0.42818344397959679</v>
      </c>
      <c r="AM61" s="267"/>
      <c r="AN61" s="57">
        <f t="shared" ca="1" si="14"/>
        <v>38473</v>
      </c>
      <c r="AO61" s="289">
        <f ca="1">IF(Calculation!$V$10=2,SQRT((AR61^2*(AN61-today-1)+AU61^2*15)/(AN61-today+14)),SQRT(( ((AR61^2*16+AS61^2*8)/24) *(AN61-today-1)+((AU61^2*16+AV61^2*8)/24)*15)/(AN61-today+14)))</f>
        <v>0.35681953664966398</v>
      </c>
      <c r="AP61" s="290">
        <f ca="1">IF(Calculation!$V$10=2, AR61, SQRT((AR61^2*16+AS61^2*8)/24))</f>
        <v>0.30249999999999999</v>
      </c>
      <c r="AQ61" s="265"/>
      <c r="AR61" s="297">
        <f t="shared" ca="1" si="15"/>
        <v>0.30249999999999999</v>
      </c>
      <c r="AS61" s="299">
        <f t="shared" ca="1" si="16"/>
        <v>8.5000000000000006E-2</v>
      </c>
      <c r="AT61" s="264"/>
      <c r="AU61" s="264">
        <f t="shared" ca="1" si="17"/>
        <v>2</v>
      </c>
      <c r="AV61" s="298">
        <f t="shared" ca="1" si="18"/>
        <v>2</v>
      </c>
    </row>
    <row r="62" spans="1:48">
      <c r="A62" s="64">
        <f t="shared" ca="1" si="3"/>
        <v>38504</v>
      </c>
      <c r="B62" s="265">
        <f t="shared" ca="1" si="19"/>
        <v>57.5</v>
      </c>
      <c r="C62" s="36"/>
      <c r="D62" s="65">
        <f t="shared" ca="1" si="4"/>
        <v>55</v>
      </c>
      <c r="E62" s="10">
        <f t="shared" ca="1" si="20"/>
        <v>6.7749731831252005E-2</v>
      </c>
      <c r="F62" s="29"/>
      <c r="G62" s="26"/>
      <c r="H62" s="29"/>
      <c r="I62" s="26"/>
      <c r="J62" s="61">
        <f t="shared" si="22"/>
        <v>0</v>
      </c>
      <c r="K62" s="104">
        <f t="shared" si="23"/>
        <v>0</v>
      </c>
      <c r="L62" s="7">
        <f ca="1">(A62-Calculation!$C$6)/365.25</f>
        <v>4.4982888432580426</v>
      </c>
      <c r="M62" s="1">
        <v>1</v>
      </c>
      <c r="N62" s="67">
        <f t="shared" ca="1" si="7"/>
        <v>38504</v>
      </c>
      <c r="O62" s="267">
        <f t="shared" ca="1" si="21"/>
        <v>0.44956402491747488</v>
      </c>
      <c r="P62" s="268">
        <f t="shared" ca="1" si="8"/>
        <v>0.53947682990096979</v>
      </c>
      <c r="Q62" s="271"/>
      <c r="V62" s="57">
        <f t="shared" ca="1" si="9"/>
        <v>38504</v>
      </c>
      <c r="W62" s="265">
        <f ca="1">IF(Calculation!$V$10=2, VLOOKUP(V62,Curves!$D62:$K315,3), ( VLOOKUP(V62,Curves!$D62:$K315,3)*16+ VLOOKUP(V62,Curves!$D62:$K315,7)*8)/24)</f>
        <v>57.5</v>
      </c>
      <c r="X62" s="61">
        <v>0</v>
      </c>
      <c r="Y62" s="116">
        <v>55</v>
      </c>
      <c r="Z62" s="23">
        <f ca="1">VLOOKUP(V62,Curves!A56:B315,2)</f>
        <v>6.7749731831252005E-2</v>
      </c>
      <c r="AA62" s="29"/>
      <c r="AB62" s="26"/>
      <c r="AC62" s="29"/>
      <c r="AD62" s="26"/>
      <c r="AE62" s="68">
        <v>1</v>
      </c>
      <c r="AF62" s="68"/>
      <c r="AG62" s="54">
        <v>4.5010300000000001</v>
      </c>
      <c r="AH62" s="53"/>
      <c r="AI62" s="58">
        <f t="shared" ca="1" si="12"/>
        <v>38504</v>
      </c>
      <c r="AJ62" s="278">
        <f ca="1">IF(Calculation!$Y$22=1, Data!AO62, Data!AP62)</f>
        <v>0.44956402491747488</v>
      </c>
      <c r="AK62" s="270">
        <f t="shared" ca="1" si="13"/>
        <v>0.53947682990096979</v>
      </c>
      <c r="AM62" s="267"/>
      <c r="AN62" s="57">
        <f t="shared" ca="1" si="14"/>
        <v>38504</v>
      </c>
      <c r="AO62" s="289">
        <f ca="1">IF(Calculation!$V$10=2,SQRT((AR62^2*(AN62-today-1)+AU62^2*15)/(AN62-today+14)),SQRT(( ((AR62^2*16+AS62^2*8)/24) *(AN62-today-1)+((AU62^2*16+AV62^2*8)/24)*15)/(AN62-today+14)))</f>
        <v>0.44956402491747488</v>
      </c>
      <c r="AP62" s="290">
        <f ca="1">IF(Calculation!$V$10=2, AR62, SQRT((AR62^2*16+AS62^2*8)/24))</f>
        <v>0.30249999999999999</v>
      </c>
      <c r="AQ62" s="265"/>
      <c r="AR62" s="297">
        <f t="shared" ca="1" si="15"/>
        <v>0.30249999999999999</v>
      </c>
      <c r="AS62" s="299">
        <f t="shared" ca="1" si="16"/>
        <v>9.5000000000000001E-2</v>
      </c>
      <c r="AT62" s="264"/>
      <c r="AU62" s="264">
        <f t="shared" ca="1" si="17"/>
        <v>3.52</v>
      </c>
      <c r="AV62" s="298">
        <f t="shared" ca="1" si="18"/>
        <v>2.4</v>
      </c>
    </row>
    <row r="63" spans="1:48">
      <c r="A63" s="64">
        <f t="shared" ca="1" si="3"/>
        <v>38534</v>
      </c>
      <c r="B63" s="265">
        <f t="shared" ca="1" si="19"/>
        <v>82.5</v>
      </c>
      <c r="C63" s="36"/>
      <c r="D63" s="65">
        <f t="shared" ca="1" si="4"/>
        <v>55</v>
      </c>
      <c r="E63" s="10">
        <f t="shared" ca="1" si="20"/>
        <v>6.7824566821676022E-2</v>
      </c>
      <c r="F63" s="29"/>
      <c r="G63" s="26"/>
      <c r="H63" s="29"/>
      <c r="I63" s="26"/>
      <c r="J63" s="61">
        <f t="shared" si="22"/>
        <v>0</v>
      </c>
      <c r="K63" s="104">
        <f t="shared" si="23"/>
        <v>0</v>
      </c>
      <c r="L63" s="7">
        <f ca="1">(A63-Calculation!$C$6)/365.25</f>
        <v>4.5804243668720055</v>
      </c>
      <c r="M63" s="1">
        <v>2</v>
      </c>
      <c r="N63" s="67">
        <f t="shared" ca="1" si="7"/>
        <v>38534</v>
      </c>
      <c r="O63" s="267">
        <f t="shared" ca="1" si="21"/>
        <v>0.5906666243021419</v>
      </c>
      <c r="P63" s="268">
        <f t="shared" ca="1" si="8"/>
        <v>0.70879994916257028</v>
      </c>
      <c r="Q63" s="271"/>
      <c r="V63" s="57">
        <f t="shared" ca="1" si="9"/>
        <v>38534</v>
      </c>
      <c r="W63" s="265">
        <f ca="1">IF(Calculation!$V$10=2, VLOOKUP(V63,Curves!$D63:$K316,3), ( VLOOKUP(V63,Curves!$D63:$K316,3)*16+ VLOOKUP(V63,Curves!$D63:$K316,7)*8)/24)</f>
        <v>82.5</v>
      </c>
      <c r="X63" s="61">
        <v>0</v>
      </c>
      <c r="Y63" s="116">
        <v>55</v>
      </c>
      <c r="Z63" s="23">
        <f ca="1">VLOOKUP(V63,Curves!A57:B316,2)</f>
        <v>6.7824566821676022E-2</v>
      </c>
      <c r="AA63" s="29"/>
      <c r="AB63" s="26"/>
      <c r="AC63" s="29"/>
      <c r="AD63" s="26"/>
      <c r="AE63" s="68">
        <v>1</v>
      </c>
      <c r="AF63" s="68"/>
      <c r="AG63" s="54">
        <v>4.5858999999999996</v>
      </c>
      <c r="AH63" s="53"/>
      <c r="AI63" s="58">
        <f t="shared" ca="1" si="12"/>
        <v>38534</v>
      </c>
      <c r="AJ63" s="278">
        <f ca="1">IF(Calculation!$Y$22=1, Data!AO63, Data!AP63)</f>
        <v>0.5906666243021419</v>
      </c>
      <c r="AK63" s="270">
        <f t="shared" ca="1" si="13"/>
        <v>0.70879994916257028</v>
      </c>
      <c r="AM63" s="267"/>
      <c r="AN63" s="57">
        <f t="shared" ca="1" si="14"/>
        <v>38534</v>
      </c>
      <c r="AO63" s="289">
        <f ca="1">IF(Calculation!$V$10=2,SQRT((AR63^2*(AN63-today-1)+AU63^2*15)/(AN63-today+14)),SQRT(( ((AR63^2*16+AS63^2*8)/24) *(AN63-today-1)+((AU63^2*16+AV63^2*8)/24)*15)/(AN63-today+14)))</f>
        <v>0.5906666243021419</v>
      </c>
      <c r="AP63" s="290">
        <f ca="1">IF(Calculation!$V$10=2, AR63, SQRT((AR63^2*16+AS63^2*8)/24))</f>
        <v>0.40875</v>
      </c>
      <c r="AQ63" s="265"/>
      <c r="AR63" s="297">
        <f t="shared" ca="1" si="15"/>
        <v>0.40875</v>
      </c>
      <c r="AS63" s="299">
        <f t="shared" ca="1" si="16"/>
        <v>0.105</v>
      </c>
      <c r="AT63" s="264"/>
      <c r="AU63" s="264">
        <f t="shared" ca="1" si="17"/>
        <v>4.5549999999999997</v>
      </c>
      <c r="AV63" s="298">
        <f t="shared" ca="1" si="18"/>
        <v>3.25</v>
      </c>
    </row>
    <row r="64" spans="1:48">
      <c r="A64" s="64">
        <f t="shared" ca="1" si="3"/>
        <v>38565</v>
      </c>
      <c r="B64" s="265">
        <f t="shared" ca="1" si="19"/>
        <v>82.5</v>
      </c>
      <c r="C64" s="36"/>
      <c r="D64" s="65">
        <f t="shared" ca="1" si="4"/>
        <v>55</v>
      </c>
      <c r="E64" s="10">
        <f t="shared" ca="1" si="20"/>
        <v>6.7901896313729004E-2</v>
      </c>
      <c r="F64" s="29"/>
      <c r="G64" s="26"/>
      <c r="H64" s="29"/>
      <c r="I64" s="26"/>
      <c r="J64" s="61">
        <f t="shared" si="22"/>
        <v>0</v>
      </c>
      <c r="K64" s="104">
        <f t="shared" si="23"/>
        <v>0</v>
      </c>
      <c r="L64" s="7">
        <f ca="1">(A64-Calculation!$C$6)/365.25</f>
        <v>4.6652977412731005</v>
      </c>
      <c r="M64" s="1">
        <v>3</v>
      </c>
      <c r="N64" s="67">
        <f t="shared" ca="1" si="7"/>
        <v>38565</v>
      </c>
      <c r="O64" s="267">
        <f t="shared" ca="1" si="21"/>
        <v>0.58790075763191174</v>
      </c>
      <c r="P64" s="268">
        <f t="shared" ca="1" si="8"/>
        <v>0.70548090915829409</v>
      </c>
      <c r="Q64" s="271"/>
      <c r="V64" s="57">
        <f t="shared" ca="1" si="9"/>
        <v>38565</v>
      </c>
      <c r="W64" s="265">
        <f ca="1">IF(Calculation!$V$10=2, VLOOKUP(V64,Curves!$D64:$K317,3), ( VLOOKUP(V64,Curves!$D64:$K317,3)*16+ VLOOKUP(V64,Curves!$D64:$K317,7)*8)/24)</f>
        <v>82.5</v>
      </c>
      <c r="X64" s="61">
        <v>0</v>
      </c>
      <c r="Y64" s="116">
        <v>55</v>
      </c>
      <c r="Z64" s="23">
        <f ca="1">VLOOKUP(V64,Curves!A58:B317,2)</f>
        <v>6.7901896313729004E-2</v>
      </c>
      <c r="AA64" s="29"/>
      <c r="AB64" s="26"/>
      <c r="AC64" s="29"/>
      <c r="AD64" s="26"/>
      <c r="AE64" s="68">
        <v>1</v>
      </c>
      <c r="AF64" s="68"/>
      <c r="AG64" s="54">
        <v>4.6680400000000004</v>
      </c>
      <c r="AH64" s="53"/>
      <c r="AI64" s="58">
        <f t="shared" ca="1" si="12"/>
        <v>38565</v>
      </c>
      <c r="AJ64" s="278">
        <f ca="1">IF(Calculation!$Y$22=1, Data!AO64, Data!AP64)</f>
        <v>0.58790075763191174</v>
      </c>
      <c r="AK64" s="270">
        <f t="shared" ca="1" si="13"/>
        <v>0.70548090915829409</v>
      </c>
      <c r="AM64" s="267"/>
      <c r="AN64" s="57">
        <f t="shared" ca="1" si="14"/>
        <v>38565</v>
      </c>
      <c r="AO64" s="289">
        <f ca="1">IF(Calculation!$V$10=2,SQRT((AR64^2*(AN64-today-1)+AU64^2*15)/(AN64-today+14)),SQRT(( ((AR64^2*16+AS64^2*8)/24) *(AN64-today-1)+((AU64^2*16+AV64^2*8)/24)*15)/(AN64-today+14)))</f>
        <v>0.58790075763191174</v>
      </c>
      <c r="AP64" s="290">
        <f ca="1">IF(Calculation!$V$10=2, AR64, SQRT((AR64^2*16+AS64^2*8)/24))</f>
        <v>0.40875</v>
      </c>
      <c r="AQ64" s="265"/>
      <c r="AR64" s="297">
        <f t="shared" ca="1" si="15"/>
        <v>0.40875</v>
      </c>
      <c r="AS64" s="299">
        <f t="shared" ca="1" si="16"/>
        <v>0.105</v>
      </c>
      <c r="AT64" s="264"/>
      <c r="AU64" s="264">
        <f t="shared" ca="1" si="17"/>
        <v>4.5549999999999997</v>
      </c>
      <c r="AV64" s="298">
        <f t="shared" ca="1" si="18"/>
        <v>3.25</v>
      </c>
    </row>
    <row r="65" spans="1:48">
      <c r="A65" s="64">
        <f t="shared" ca="1" si="3"/>
        <v>38596</v>
      </c>
      <c r="B65" s="265">
        <f t="shared" ca="1" si="19"/>
        <v>34.75</v>
      </c>
      <c r="C65" s="36"/>
      <c r="D65" s="65">
        <f t="shared" ca="1" si="4"/>
        <v>55</v>
      </c>
      <c r="E65" s="10">
        <f t="shared" ca="1" si="20"/>
        <v>6.7979225807761029E-2</v>
      </c>
      <c r="F65" s="29"/>
      <c r="G65" s="26"/>
      <c r="H65" s="29"/>
      <c r="I65" s="26"/>
      <c r="J65" s="61">
        <f t="shared" si="22"/>
        <v>0</v>
      </c>
      <c r="K65" s="104">
        <f t="shared" si="23"/>
        <v>0</v>
      </c>
      <c r="L65" s="7">
        <f ca="1">(A65-Calculation!$C$6)/365.25</f>
        <v>4.7501711156741955</v>
      </c>
      <c r="M65" s="1">
        <v>4</v>
      </c>
      <c r="N65" s="67">
        <f t="shared" ca="1" si="7"/>
        <v>38596</v>
      </c>
      <c r="O65" s="267">
        <f t="shared" ca="1" si="21"/>
        <v>0.39132274683118023</v>
      </c>
      <c r="P65" s="268">
        <f t="shared" ca="1" si="8"/>
        <v>0.46958729619741624</v>
      </c>
      <c r="Q65" s="271"/>
      <c r="V65" s="57">
        <f t="shared" ca="1" si="9"/>
        <v>38596</v>
      </c>
      <c r="W65" s="265">
        <f ca="1">IF(Calculation!$V$10=2, VLOOKUP(V65,Curves!$D65:$K318,3), ( VLOOKUP(V65,Curves!$D65:$K318,3)*16+ VLOOKUP(V65,Curves!$D65:$K318,7)*8)/24)</f>
        <v>34.75</v>
      </c>
      <c r="X65" s="61">
        <v>0</v>
      </c>
      <c r="Y65" s="116">
        <v>55</v>
      </c>
      <c r="Z65" s="23">
        <f ca="1">VLOOKUP(V65,Curves!A59:B318,2)</f>
        <v>6.7979225807761029E-2</v>
      </c>
      <c r="AA65" s="29"/>
      <c r="AB65" s="26"/>
      <c r="AC65" s="29"/>
      <c r="AD65" s="26"/>
      <c r="AE65" s="68">
        <v>1</v>
      </c>
      <c r="AF65" s="68"/>
      <c r="AG65" s="54">
        <v>4.75291</v>
      </c>
      <c r="AH65" s="53"/>
      <c r="AI65" s="58">
        <f t="shared" ca="1" si="12"/>
        <v>38596</v>
      </c>
      <c r="AJ65" s="278">
        <f ca="1">IF(Calculation!$Y$22=1, Data!AO65, Data!AP65)</f>
        <v>0.39132274683118023</v>
      </c>
      <c r="AK65" s="270">
        <f t="shared" ca="1" si="13"/>
        <v>0.46958729619741624</v>
      </c>
      <c r="AM65" s="267"/>
      <c r="AN65" s="57">
        <f t="shared" ca="1" si="14"/>
        <v>38596</v>
      </c>
      <c r="AO65" s="289">
        <f ca="1">IF(Calculation!$V$10=2,SQRT((AR65^2*(AN65-today-1)+AU65^2*15)/(AN65-today+14)),SQRT(( ((AR65^2*16+AS65^2*8)/24) *(AN65-today-1)+((AU65^2*16+AV65^2*8)/24)*15)/(AN65-today+14)))</f>
        <v>0.39132274683118023</v>
      </c>
      <c r="AP65" s="290">
        <f ca="1">IF(Calculation!$V$10=2, AR65, SQRT((AR65^2*16+AS65^2*8)/24))</f>
        <v>0.30249999999999999</v>
      </c>
      <c r="AQ65" s="265"/>
      <c r="AR65" s="297">
        <f t="shared" ca="1" si="15"/>
        <v>0.30249999999999999</v>
      </c>
      <c r="AS65" s="299">
        <f t="shared" ca="1" si="16"/>
        <v>8.5000000000000006E-2</v>
      </c>
      <c r="AT65" s="264"/>
      <c r="AU65" s="264">
        <f t="shared" ca="1" si="17"/>
        <v>2.706</v>
      </c>
      <c r="AV65" s="298">
        <f t="shared" ca="1" si="18"/>
        <v>2.4500000000000002</v>
      </c>
    </row>
    <row r="66" spans="1:48">
      <c r="A66" s="64">
        <f t="shared" ca="1" si="3"/>
        <v>38626</v>
      </c>
      <c r="B66" s="265">
        <f t="shared" ca="1" si="19"/>
        <v>30.499998092651367</v>
      </c>
      <c r="C66" s="36"/>
      <c r="D66" s="65">
        <f t="shared" ca="1" si="4"/>
        <v>55</v>
      </c>
      <c r="E66" s="10">
        <f t="shared" ca="1" si="20"/>
        <v>6.8054060803870012E-2</v>
      </c>
      <c r="F66" s="29"/>
      <c r="G66" s="26"/>
      <c r="H66" s="29"/>
      <c r="I66" s="26"/>
      <c r="J66" s="61">
        <f t="shared" si="22"/>
        <v>0</v>
      </c>
      <c r="K66" s="104">
        <f t="shared" si="23"/>
        <v>0</v>
      </c>
      <c r="L66" s="7">
        <f ca="1">(A66-Calculation!$C$6)/365.25</f>
        <v>4.8323066392881584</v>
      </c>
      <c r="M66" s="1">
        <v>5</v>
      </c>
      <c r="N66" s="67">
        <f t="shared" ca="1" si="7"/>
        <v>38626</v>
      </c>
      <c r="O66" s="267">
        <f t="shared" ca="1" si="21"/>
        <v>0.3478373678850602</v>
      </c>
      <c r="P66" s="268">
        <f t="shared" ca="1" si="8"/>
        <v>0.41740484146207224</v>
      </c>
      <c r="Q66" s="271"/>
      <c r="V66" s="57">
        <f t="shared" ca="1" si="9"/>
        <v>38626</v>
      </c>
      <c r="W66" s="265">
        <f ca="1">IF(Calculation!$V$10=2, VLOOKUP(V66,Curves!$D66:$K319,3), ( VLOOKUP(V66,Curves!$D66:$K319,3)*16+ VLOOKUP(V66,Curves!$D66:$K319,7)*8)/24)</f>
        <v>30.499998092651367</v>
      </c>
      <c r="X66" s="61">
        <v>0</v>
      </c>
      <c r="Y66" s="116">
        <v>55</v>
      </c>
      <c r="Z66" s="23">
        <f ca="1">VLOOKUP(V66,Curves!A60:B319,2)</f>
        <v>6.8054060803870012E-2</v>
      </c>
      <c r="AA66" s="29"/>
      <c r="AB66" s="26"/>
      <c r="AC66" s="29"/>
      <c r="AD66" s="26"/>
      <c r="AE66" s="68">
        <v>1</v>
      </c>
      <c r="AF66" s="68"/>
      <c r="AG66" s="54">
        <v>4.8377800000000004</v>
      </c>
      <c r="AH66" s="53"/>
      <c r="AI66" s="58">
        <f t="shared" ca="1" si="12"/>
        <v>38626</v>
      </c>
      <c r="AJ66" s="278">
        <f ca="1">IF(Calculation!$Y$22=1, Data!AO66, Data!AP66)</f>
        <v>0.3478373678850602</v>
      </c>
      <c r="AK66" s="270">
        <f t="shared" ca="1" si="13"/>
        <v>0.41740484146207224</v>
      </c>
      <c r="AM66" s="267"/>
      <c r="AN66" s="57">
        <f t="shared" ca="1" si="14"/>
        <v>38626</v>
      </c>
      <c r="AO66" s="289">
        <f ca="1">IF(Calculation!$V$10=2,SQRT((AR66^2*(AN66-today-1)+AU66^2*15)/(AN66-today+14)),SQRT(( ((AR66^2*16+AS66^2*8)/24) *(AN66-today-1)+((AU66^2*16+AV66^2*8)/24)*15)/(AN66-today+14)))</f>
        <v>0.3478373678850602</v>
      </c>
      <c r="AP66" s="290">
        <f ca="1">IF(Calculation!$V$10=2, AR66, SQRT((AR66^2*16+AS66^2*8)/24))</f>
        <v>0.30249999999999999</v>
      </c>
      <c r="AQ66" s="265"/>
      <c r="AR66" s="297">
        <f t="shared" ca="1" si="15"/>
        <v>0.30249999999999999</v>
      </c>
      <c r="AS66" s="299">
        <f t="shared" ca="1" si="16"/>
        <v>8.5000000000000006E-2</v>
      </c>
      <c r="AT66" s="264"/>
      <c r="AU66" s="264">
        <f t="shared" ca="1" si="17"/>
        <v>1.9</v>
      </c>
      <c r="AV66" s="298">
        <f t="shared" ca="1" si="18"/>
        <v>2</v>
      </c>
    </row>
    <row r="67" spans="1:48">
      <c r="A67" s="64">
        <f t="shared" ca="1" si="3"/>
        <v>38657</v>
      </c>
      <c r="B67" s="265">
        <f t="shared" ca="1" si="19"/>
        <v>30.499998092651367</v>
      </c>
      <c r="C67" s="36"/>
      <c r="D67" s="65">
        <f t="shared" ca="1" si="4"/>
        <v>55</v>
      </c>
      <c r="E67" s="10">
        <f t="shared" ca="1" si="20"/>
        <v>6.8131390301796019E-2</v>
      </c>
      <c r="F67" s="29"/>
      <c r="G67" s="26"/>
      <c r="H67" s="29"/>
      <c r="I67" s="26"/>
      <c r="J67" s="61">
        <f t="shared" si="22"/>
        <v>0</v>
      </c>
      <c r="K67" s="104">
        <f t="shared" si="23"/>
        <v>0</v>
      </c>
      <c r="L67" s="7">
        <f ca="1">(A67-Calculation!$C$6)/365.25</f>
        <v>4.9171800136892543</v>
      </c>
      <c r="M67" s="1">
        <v>6</v>
      </c>
      <c r="N67" s="67">
        <f t="shared" ca="1" si="7"/>
        <v>38657</v>
      </c>
      <c r="O67" s="267">
        <f t="shared" ca="1" si="21"/>
        <v>0.35171212791510331</v>
      </c>
      <c r="P67" s="268">
        <f t="shared" ca="1" si="8"/>
        <v>0.42205455349812399</v>
      </c>
      <c r="Q67" s="271"/>
      <c r="V67" s="57">
        <f t="shared" ca="1" si="9"/>
        <v>38657</v>
      </c>
      <c r="W67" s="265">
        <f ca="1">IF(Calculation!$V$10=2, VLOOKUP(V67,Curves!$D67:$K320,3), ( VLOOKUP(V67,Curves!$D67:$K320,3)*16+ VLOOKUP(V67,Curves!$D67:$K320,7)*8)/24)</f>
        <v>30.499998092651367</v>
      </c>
      <c r="X67" s="61">
        <v>0</v>
      </c>
      <c r="Y67" s="116">
        <v>55</v>
      </c>
      <c r="Z67" s="23">
        <f ca="1">VLOOKUP(V67,Curves!A61:B320,2)</f>
        <v>6.8131390301796019E-2</v>
      </c>
      <c r="AA67" s="29"/>
      <c r="AB67" s="26"/>
      <c r="AC67" s="29"/>
      <c r="AD67" s="26"/>
      <c r="AE67" s="68">
        <v>1</v>
      </c>
      <c r="AF67" s="68"/>
      <c r="AG67" s="54">
        <v>4.9144399999999999</v>
      </c>
      <c r="AH67" s="53"/>
      <c r="AI67" s="58">
        <f t="shared" ca="1" si="12"/>
        <v>38657</v>
      </c>
      <c r="AJ67" s="278">
        <f ca="1">IF(Calculation!$Y$22=1, Data!AO67, Data!AP67)</f>
        <v>0.35171212791510331</v>
      </c>
      <c r="AK67" s="270">
        <f t="shared" ca="1" si="13"/>
        <v>0.42205455349812399</v>
      </c>
      <c r="AM67" s="267"/>
      <c r="AN67" s="57">
        <f t="shared" ca="1" si="14"/>
        <v>38657</v>
      </c>
      <c r="AO67" s="289">
        <f ca="1">IF(Calculation!$V$10=2,SQRT((AR67^2*(AN67-today-1)+AU67^2*15)/(AN67-today+14)),SQRT(( ((AR67^2*16+AS67^2*8)/24) *(AN67-today-1)+((AU67^2*16+AV67^2*8)/24)*15)/(AN67-today+14)))</f>
        <v>0.35171212791510331</v>
      </c>
      <c r="AP67" s="290">
        <f ca="1">IF(Calculation!$V$10=2, AR67, SQRT((AR67^2*16+AS67^2*8)/24))</f>
        <v>0.30249999999999999</v>
      </c>
      <c r="AQ67" s="265"/>
      <c r="AR67" s="297">
        <f t="shared" ca="1" si="15"/>
        <v>0.30249999999999999</v>
      </c>
      <c r="AS67" s="299">
        <f t="shared" ca="1" si="16"/>
        <v>8.5000000000000006E-2</v>
      </c>
      <c r="AT67" s="264"/>
      <c r="AU67" s="264">
        <f t="shared" ca="1" si="17"/>
        <v>2</v>
      </c>
      <c r="AV67" s="298">
        <f t="shared" ca="1" si="18"/>
        <v>2</v>
      </c>
    </row>
    <row r="68" spans="1:48">
      <c r="A68" s="108">
        <f t="shared" ca="1" si="3"/>
        <v>38687</v>
      </c>
      <c r="B68" s="265">
        <f t="shared" ca="1" si="19"/>
        <v>30.5</v>
      </c>
      <c r="C68" s="36"/>
      <c r="D68" s="65">
        <f t="shared" ca="1" si="4"/>
        <v>55</v>
      </c>
      <c r="E68" s="10">
        <f t="shared" ca="1" si="20"/>
        <v>6.8179332831243999E-2</v>
      </c>
      <c r="F68" s="29"/>
      <c r="G68" s="26"/>
      <c r="H68" s="29"/>
      <c r="I68" s="26"/>
      <c r="J68" s="61">
        <f t="shared" si="22"/>
        <v>0</v>
      </c>
      <c r="K68" s="104">
        <f t="shared" si="23"/>
        <v>0</v>
      </c>
      <c r="L68" s="7">
        <f ca="1">(A68-Calculation!$C$6)/365.25</f>
        <v>4.9993155373032172</v>
      </c>
      <c r="M68" s="1">
        <v>1</v>
      </c>
      <c r="N68" s="67">
        <f t="shared" ca="1" si="7"/>
        <v>38687</v>
      </c>
      <c r="O68" s="267">
        <f t="shared" ca="1" si="21"/>
        <v>0.35096954159128596</v>
      </c>
      <c r="P68" s="268">
        <f t="shared" ca="1" si="8"/>
        <v>0.42116344990954313</v>
      </c>
      <c r="Q68" s="271"/>
      <c r="V68" s="57">
        <f t="shared" ca="1" si="9"/>
        <v>38687</v>
      </c>
      <c r="W68" s="265">
        <f ca="1">IF(Calculation!$V$10=2, VLOOKUP(V68,Curves!$D68:$K321,3), ( VLOOKUP(V68,Curves!$D68:$K321,3)*16+ VLOOKUP(V68,Curves!$D68:$K321,7)*8)/24)</f>
        <v>30.5</v>
      </c>
      <c r="X68" s="61">
        <v>0</v>
      </c>
      <c r="Y68" s="116">
        <v>55</v>
      </c>
      <c r="Z68" s="23">
        <f ca="1">VLOOKUP(V68,Curves!A62:B321,2)</f>
        <v>6.8179332831243999E-2</v>
      </c>
      <c r="AA68" s="29"/>
      <c r="AB68" s="26"/>
      <c r="AC68" s="29"/>
      <c r="AD68" s="26"/>
      <c r="AE68" s="68">
        <v>1</v>
      </c>
      <c r="AF68" s="68"/>
      <c r="AG68" s="54">
        <v>4.99932</v>
      </c>
      <c r="AH68" s="53"/>
      <c r="AI68" s="58">
        <f t="shared" ca="1" si="12"/>
        <v>38687</v>
      </c>
      <c r="AJ68" s="278">
        <f ca="1">IF(Calculation!$Y$22=1, Data!AO68, Data!AP68)</f>
        <v>0.35096954159128596</v>
      </c>
      <c r="AK68" s="270">
        <f t="shared" ca="1" si="13"/>
        <v>0.42116344990954313</v>
      </c>
      <c r="AM68" s="267"/>
      <c r="AN68" s="57">
        <f t="shared" ca="1" si="14"/>
        <v>38687</v>
      </c>
      <c r="AO68" s="289">
        <f ca="1">IF(Calculation!$V$10=2,SQRT((AR68^2*(AN68-today-1)+AU68^2*15)/(AN68-today+14)),SQRT(( ((AR68^2*16+AS68^2*8)/24) *(AN68-today-1)+((AU68^2*16+AV68^2*8)/24)*15)/(AN68-today+14)))</f>
        <v>0.35096954159128596</v>
      </c>
      <c r="AP68" s="290">
        <f ca="1">IF(Calculation!$V$10=2, AR68, SQRT((AR68^2*16+AS68^2*8)/24))</f>
        <v>0.30249999999999999</v>
      </c>
      <c r="AQ68" s="265"/>
      <c r="AR68" s="297">
        <f t="shared" ca="1" si="15"/>
        <v>0.30249999999999999</v>
      </c>
      <c r="AS68" s="299">
        <f t="shared" ca="1" si="16"/>
        <v>8.5000000000000006E-2</v>
      </c>
      <c r="AT68" s="264"/>
      <c r="AU68" s="264">
        <f t="shared" ca="1" si="17"/>
        <v>2</v>
      </c>
      <c r="AV68" s="298">
        <f t="shared" ca="1" si="18"/>
        <v>2</v>
      </c>
    </row>
    <row r="69" spans="1:48">
      <c r="A69" s="64">
        <f t="shared" ca="1" si="3"/>
        <v>38718</v>
      </c>
      <c r="B69" s="265">
        <f t="shared" ca="1" si="19"/>
        <v>35.004997253417969</v>
      </c>
      <c r="C69" s="36"/>
      <c r="D69" s="65">
        <f t="shared" ca="1" si="4"/>
        <v>55</v>
      </c>
      <c r="E69" s="10">
        <f t="shared" ca="1" si="20"/>
        <v>6.822041595864102E-2</v>
      </c>
      <c r="F69" s="29"/>
      <c r="G69" s="26"/>
      <c r="H69" s="29"/>
      <c r="I69" s="26"/>
      <c r="J69" s="61">
        <f t="shared" si="22"/>
        <v>0</v>
      </c>
      <c r="K69" s="104">
        <f t="shared" si="23"/>
        <v>0</v>
      </c>
      <c r="L69" s="7">
        <f ca="1">(A69-Calculation!$C$6)/365.25</f>
        <v>5.0841889117043122</v>
      </c>
      <c r="M69" s="1">
        <v>2</v>
      </c>
      <c r="N69" s="67">
        <f t="shared" ca="1" si="7"/>
        <v>38718</v>
      </c>
      <c r="O69" s="267">
        <f t="shared" ca="1" si="21"/>
        <v>0.35798072006069731</v>
      </c>
      <c r="P69" s="268">
        <f t="shared" ca="1" si="8"/>
        <v>0.42957686407283674</v>
      </c>
      <c r="Q69" s="271"/>
      <c r="V69" s="57">
        <f t="shared" ca="1" si="9"/>
        <v>38718</v>
      </c>
      <c r="W69" s="265">
        <f ca="1">IF(Calculation!$V$10=2, VLOOKUP(V69,Curves!$D69:$K322,3), ( VLOOKUP(V69,Curves!$D69:$K322,3)*16+ VLOOKUP(V69,Curves!$D69:$K322,7)*8)/24)</f>
        <v>35.004997253417969</v>
      </c>
      <c r="X69" s="61">
        <v>0</v>
      </c>
      <c r="Y69" s="116">
        <v>55</v>
      </c>
      <c r="Z69" s="23">
        <f ca="1">VLOOKUP(V69,Curves!A63:B322,2)</f>
        <v>6.822041595864102E-2</v>
      </c>
      <c r="AA69" s="29"/>
      <c r="AB69" s="26"/>
      <c r="AC69" s="29"/>
      <c r="AD69" s="26"/>
      <c r="AE69" s="68">
        <v>1</v>
      </c>
      <c r="AF69" s="68"/>
      <c r="AG69" s="54">
        <v>5.0814500000000002</v>
      </c>
      <c r="AH69" s="53"/>
      <c r="AI69" s="58">
        <f t="shared" ca="1" si="12"/>
        <v>38718</v>
      </c>
      <c r="AJ69" s="278">
        <f ca="1">IF(Calculation!$Y$22=1, Data!AO69, Data!AP69)</f>
        <v>0.35798072006069731</v>
      </c>
      <c r="AK69" s="270">
        <f t="shared" ca="1" si="13"/>
        <v>0.42957686407283674</v>
      </c>
      <c r="AM69" s="267"/>
      <c r="AN69" s="57">
        <f t="shared" ca="1" si="14"/>
        <v>38718</v>
      </c>
      <c r="AO69" s="289">
        <f ca="1">IF(Calculation!$V$10=2,SQRT((AR69^2*(AN69-today-1)+AU69^2*15)/(AN69-today+14)),SQRT(( ((AR69^2*16+AS69^2*8)/24) *(AN69-today-1)+((AU69^2*16+AV69^2*8)/24)*15)/(AN69-today+14)))</f>
        <v>0.35798072006069731</v>
      </c>
      <c r="AP69" s="290">
        <f ca="1">IF(Calculation!$V$10=2, AR69, SQRT((AR69^2*16+AS69^2*8)/24))</f>
        <v>0.29749999999999999</v>
      </c>
      <c r="AQ69" s="265"/>
      <c r="AR69" s="297">
        <f t="shared" ca="1" si="15"/>
        <v>0.29749999999999999</v>
      </c>
      <c r="AS69" s="299">
        <f t="shared" ca="1" si="16"/>
        <v>0.08</v>
      </c>
      <c r="AT69" s="264"/>
      <c r="AU69" s="264">
        <f t="shared" ca="1" si="17"/>
        <v>2.25</v>
      </c>
      <c r="AV69" s="298">
        <f t="shared" ca="1" si="18"/>
        <v>2.25</v>
      </c>
    </row>
    <row r="70" spans="1:48">
      <c r="A70" s="64">
        <f t="shared" ca="1" si="3"/>
        <v>38749</v>
      </c>
      <c r="B70" s="265">
        <f t="shared" ca="1" si="19"/>
        <v>35.000003814697266</v>
      </c>
      <c r="C70" s="36"/>
      <c r="D70" s="65">
        <f t="shared" ca="1" si="4"/>
        <v>55</v>
      </c>
      <c r="E70" s="10">
        <f t="shared" ca="1" si="20"/>
        <v>6.8261499086597011E-2</v>
      </c>
      <c r="F70" s="29"/>
      <c r="G70" s="26"/>
      <c r="H70" s="29"/>
      <c r="I70" s="26"/>
      <c r="J70" s="61">
        <f t="shared" si="22"/>
        <v>0</v>
      </c>
      <c r="K70" s="104">
        <f t="shared" si="23"/>
        <v>0</v>
      </c>
      <c r="L70" s="7">
        <f ca="1">(A70-Calculation!$C$6)/365.25</f>
        <v>5.1690622861054072</v>
      </c>
      <c r="M70" s="1">
        <v>3</v>
      </c>
      <c r="N70" s="67">
        <f t="shared" ca="1" si="7"/>
        <v>38749</v>
      </c>
      <c r="O70" s="267">
        <f t="shared" ca="1" si="21"/>
        <v>0.35708230033237975</v>
      </c>
      <c r="P70" s="268">
        <f t="shared" ca="1" si="8"/>
        <v>0.4284987603988557</v>
      </c>
      <c r="Q70" s="271"/>
      <c r="V70" s="57">
        <f t="shared" ca="1" si="9"/>
        <v>38749</v>
      </c>
      <c r="W70" s="265">
        <f ca="1">IF(Calculation!$V$10=2, VLOOKUP(V70,Curves!$D70:$K323,3), ( VLOOKUP(V70,Curves!$D70:$K323,3)*16+ VLOOKUP(V70,Curves!$D70:$K323,7)*8)/24)</f>
        <v>35.000003814697266</v>
      </c>
      <c r="X70" s="61">
        <v>0</v>
      </c>
      <c r="Y70" s="116">
        <v>55</v>
      </c>
      <c r="Z70" s="23">
        <f ca="1">VLOOKUP(V70,Curves!A64:B323,2)</f>
        <v>6.8261499086597011E-2</v>
      </c>
      <c r="AA70" s="29"/>
      <c r="AB70" s="26"/>
      <c r="AC70" s="29"/>
      <c r="AD70" s="26"/>
      <c r="AE70" s="68">
        <v>1</v>
      </c>
      <c r="AF70" s="68"/>
      <c r="AG70" s="54">
        <v>5.1663199999999998</v>
      </c>
      <c r="AH70" s="53"/>
      <c r="AI70" s="58">
        <f t="shared" ca="1" si="12"/>
        <v>38749</v>
      </c>
      <c r="AJ70" s="278">
        <f ca="1">IF(Calculation!$Y$22=1, Data!AO70, Data!AP70)</f>
        <v>0.35708230033237975</v>
      </c>
      <c r="AK70" s="270">
        <f t="shared" ca="1" si="13"/>
        <v>0.4284987603988557</v>
      </c>
      <c r="AM70" s="267"/>
      <c r="AN70" s="57">
        <f t="shared" ca="1" si="14"/>
        <v>38749</v>
      </c>
      <c r="AO70" s="289">
        <f ca="1">IF(Calculation!$V$10=2,SQRT((AR70^2*(AN70-today-1)+AU70^2*15)/(AN70-today+14)),SQRT(( ((AR70^2*16+AS70^2*8)/24) *(AN70-today-1)+((AU70^2*16+AV70^2*8)/24)*15)/(AN70-today+14)))</f>
        <v>0.35708230033237975</v>
      </c>
      <c r="AP70" s="290">
        <f ca="1">IF(Calculation!$V$10=2, AR70, SQRT((AR70^2*16+AS70^2*8)/24))</f>
        <v>0.29749999999999999</v>
      </c>
      <c r="AQ70" s="265"/>
      <c r="AR70" s="297">
        <f t="shared" ca="1" si="15"/>
        <v>0.29749999999999999</v>
      </c>
      <c r="AS70" s="299">
        <f t="shared" ca="1" si="16"/>
        <v>0.08</v>
      </c>
      <c r="AT70" s="264"/>
      <c r="AU70" s="264">
        <f t="shared" ca="1" si="17"/>
        <v>2.25</v>
      </c>
      <c r="AV70" s="298">
        <f t="shared" ca="1" si="18"/>
        <v>2.25</v>
      </c>
    </row>
    <row r="71" spans="1:48">
      <c r="A71" s="64">
        <f t="shared" ca="1" si="3"/>
        <v>38777</v>
      </c>
      <c r="B71" s="265">
        <f t="shared" ca="1" si="19"/>
        <v>30.500001907348633</v>
      </c>
      <c r="C71" s="36"/>
      <c r="D71" s="65">
        <f t="shared" ca="1" si="4"/>
        <v>55</v>
      </c>
      <c r="E71" s="10">
        <f t="shared" ca="1" si="20"/>
        <v>6.8298606428456018E-2</v>
      </c>
      <c r="F71" s="29"/>
      <c r="G71" s="26"/>
      <c r="H71" s="29"/>
      <c r="I71" s="26"/>
      <c r="J71" s="61">
        <f t="shared" si="22"/>
        <v>0</v>
      </c>
      <c r="K71" s="104">
        <f t="shared" si="23"/>
        <v>0</v>
      </c>
      <c r="L71" s="7">
        <f ca="1">(A71-Calculation!$C$6)/365.25</f>
        <v>5.245722108145106</v>
      </c>
      <c r="M71" s="1">
        <v>4</v>
      </c>
      <c r="N71" s="67">
        <f t="shared" ca="1" si="7"/>
        <v>38777</v>
      </c>
      <c r="O71" s="267">
        <f t="shared" ca="1" si="21"/>
        <v>0.34235639595999084</v>
      </c>
      <c r="P71" s="268">
        <f t="shared" ca="1" si="8"/>
        <v>0.41082767515198898</v>
      </c>
      <c r="Q71" s="271"/>
      <c r="V71" s="57">
        <f t="shared" ca="1" si="9"/>
        <v>38777</v>
      </c>
      <c r="W71" s="265">
        <f ca="1">IF(Calculation!$V$10=2, VLOOKUP(V71,Curves!$D71:$K324,3), ( VLOOKUP(V71,Curves!$D71:$K324,3)*16+ VLOOKUP(V71,Curves!$D71:$K324,7)*8)/24)</f>
        <v>30.500001907348633</v>
      </c>
      <c r="X71" s="61">
        <v>0</v>
      </c>
      <c r="Y71" s="116">
        <v>55</v>
      </c>
      <c r="Z71" s="23">
        <f ca="1">VLOOKUP(V71,Curves!A65:B324,2)</f>
        <v>6.8298606428456018E-2</v>
      </c>
      <c r="AA71" s="29"/>
      <c r="AB71" s="26"/>
      <c r="AC71" s="29"/>
      <c r="AD71" s="26"/>
      <c r="AE71" s="68">
        <v>1</v>
      </c>
      <c r="AF71" s="68"/>
      <c r="AG71" s="54">
        <v>5.2484599999999997</v>
      </c>
      <c r="AH71" s="53"/>
      <c r="AI71" s="58">
        <f t="shared" ca="1" si="12"/>
        <v>38777</v>
      </c>
      <c r="AJ71" s="278">
        <f ca="1">IF(Calculation!$Y$22=1, Data!AO71, Data!AP71)</f>
        <v>0.34235639595999084</v>
      </c>
      <c r="AK71" s="270">
        <f t="shared" ca="1" si="13"/>
        <v>0.41082767515198898</v>
      </c>
      <c r="AM71" s="267"/>
      <c r="AN71" s="57">
        <f t="shared" ca="1" si="14"/>
        <v>38777</v>
      </c>
      <c r="AO71" s="289">
        <f ca="1">IF(Calculation!$V$10=2,SQRT((AR71^2*(AN71-today-1)+AU71^2*15)/(AN71-today+14)),SQRT(( ((AR71^2*16+AS71^2*8)/24) *(AN71-today-1)+((AU71^2*16+AV71^2*8)/24)*15)/(AN71-today+14)))</f>
        <v>0.34235639595999084</v>
      </c>
      <c r="AP71" s="290">
        <f ca="1">IF(Calculation!$V$10=2, AR71, SQRT((AR71^2*16+AS71^2*8)/24))</f>
        <v>0.29749999999999999</v>
      </c>
      <c r="AQ71" s="265"/>
      <c r="AR71" s="297">
        <f t="shared" ca="1" si="15"/>
        <v>0.29749999999999999</v>
      </c>
      <c r="AS71" s="299">
        <f t="shared" ca="1" si="16"/>
        <v>0.08</v>
      </c>
      <c r="AT71" s="264"/>
      <c r="AU71" s="264">
        <f t="shared" ca="1" si="17"/>
        <v>1.95</v>
      </c>
      <c r="AV71" s="298">
        <f t="shared" ca="1" si="18"/>
        <v>2</v>
      </c>
    </row>
    <row r="72" spans="1:48">
      <c r="A72" s="64">
        <f t="shared" ca="1" si="3"/>
        <v>38808</v>
      </c>
      <c r="B72" s="265">
        <f t="shared" ca="1" si="19"/>
        <v>30.5</v>
      </c>
      <c r="C72" s="36"/>
      <c r="D72" s="65">
        <f t="shared" ca="1" si="4"/>
        <v>55</v>
      </c>
      <c r="E72" s="10">
        <f t="shared" ca="1" si="20"/>
        <v>6.8339689557474007E-2</v>
      </c>
      <c r="F72" s="29"/>
      <c r="G72" s="26"/>
      <c r="H72" s="29"/>
      <c r="I72" s="26"/>
      <c r="J72" s="61">
        <f t="shared" si="22"/>
        <v>0</v>
      </c>
      <c r="K72" s="104">
        <f t="shared" si="23"/>
        <v>0</v>
      </c>
      <c r="L72" s="7">
        <f ca="1">(A72-Calculation!$C$6)/365.25</f>
        <v>5.330595482546201</v>
      </c>
      <c r="M72" s="1">
        <v>5</v>
      </c>
      <c r="N72" s="67">
        <f t="shared" ca="1" si="7"/>
        <v>38808</v>
      </c>
      <c r="O72" s="267">
        <f t="shared" ca="1" si="21"/>
        <v>0.33954743419134081</v>
      </c>
      <c r="P72" s="268">
        <f t="shared" ca="1" si="8"/>
        <v>0.40745692102960895</v>
      </c>
      <c r="Q72" s="271"/>
      <c r="V72" s="57">
        <f t="shared" ca="1" si="9"/>
        <v>38808</v>
      </c>
      <c r="W72" s="265">
        <f ca="1">IF(Calculation!$V$10=2, VLOOKUP(V72,Curves!$D72:$K325,3), ( VLOOKUP(V72,Curves!$D72:$K325,3)*16+ VLOOKUP(V72,Curves!$D72:$K325,7)*8)/24)</f>
        <v>30.5</v>
      </c>
      <c r="X72" s="61">
        <v>0</v>
      </c>
      <c r="Y72" s="116">
        <v>55</v>
      </c>
      <c r="Z72" s="23">
        <f ca="1">VLOOKUP(V72,Curves!A66:B325,2)</f>
        <v>6.8339689557474007E-2</v>
      </c>
      <c r="AA72" s="29"/>
      <c r="AB72" s="26"/>
      <c r="AC72" s="29"/>
      <c r="AD72" s="26"/>
      <c r="AE72" s="68">
        <v>1</v>
      </c>
      <c r="AF72" s="68"/>
      <c r="AG72" s="54">
        <v>5.3333300000000001</v>
      </c>
      <c r="AH72" s="53"/>
      <c r="AI72" s="58">
        <f t="shared" ca="1" si="12"/>
        <v>38808</v>
      </c>
      <c r="AJ72" s="278">
        <f ca="1">IF(Calculation!$Y$22=1, Data!AO72, Data!AP72)</f>
        <v>0.33954743419134081</v>
      </c>
      <c r="AK72" s="270">
        <f t="shared" ca="1" si="13"/>
        <v>0.40745692102960895</v>
      </c>
      <c r="AM72" s="267"/>
      <c r="AN72" s="57">
        <f t="shared" ca="1" si="14"/>
        <v>38808</v>
      </c>
      <c r="AO72" s="289">
        <f ca="1">IF(Calculation!$V$10=2,SQRT((AR72^2*(AN72-today-1)+AU72^2*15)/(AN72-today+14)),SQRT(( ((AR72^2*16+AS72^2*8)/24) *(AN72-today-1)+((AU72^2*16+AV72^2*8)/24)*15)/(AN72-today+14)))</f>
        <v>0.33954743419134081</v>
      </c>
      <c r="AP72" s="290">
        <f ca="1">IF(Calculation!$V$10=2, AR72, SQRT((AR72^2*16+AS72^2*8)/24))</f>
        <v>0.29749999999999999</v>
      </c>
      <c r="AQ72" s="265"/>
      <c r="AR72" s="297">
        <f t="shared" ca="1" si="15"/>
        <v>0.29749999999999999</v>
      </c>
      <c r="AS72" s="299">
        <f t="shared" ca="1" si="16"/>
        <v>0.08</v>
      </c>
      <c r="AT72" s="264"/>
      <c r="AU72" s="264">
        <f t="shared" ca="1" si="17"/>
        <v>1.9</v>
      </c>
      <c r="AV72" s="298">
        <f t="shared" ca="1" si="18"/>
        <v>2</v>
      </c>
    </row>
    <row r="73" spans="1:48">
      <c r="A73" s="64">
        <f t="shared" ref="A73:A136" ca="1" si="24">EOMONTH(A72,0)+1</f>
        <v>38838</v>
      </c>
      <c r="B73" s="265">
        <f t="shared" ref="B73:B136" ca="1" si="25">VLOOKUP(A73,$V$8:$Z$258,2)+PPadd</f>
        <v>39.75</v>
      </c>
      <c r="C73" s="36"/>
      <c r="D73" s="65">
        <f t="shared" ref="D73:D136" ca="1" si="26">VLOOKUP($A73,$V$8:$Z$258,4)*AE73</f>
        <v>55</v>
      </c>
      <c r="E73" s="10">
        <f t="shared" ref="E73:E136" ca="1" si="27">VLOOKUP($A73,$V$8:$Z$258,5)</f>
        <v>6.8379447424798012E-2</v>
      </c>
      <c r="F73" s="29"/>
      <c r="G73" s="26"/>
      <c r="H73" s="29"/>
      <c r="I73" s="26"/>
      <c r="J73" s="61">
        <f t="shared" ref="J73:J136" si="28">X73</f>
        <v>0</v>
      </c>
      <c r="K73" s="104">
        <f t="shared" ref="K73:K136" si="29">J73-C73</f>
        <v>0</v>
      </c>
      <c r="L73" s="7">
        <f ca="1">(A73-Calculation!$C$6)/365.25</f>
        <v>5.4127310061601639</v>
      </c>
      <c r="M73" s="1">
        <v>6</v>
      </c>
      <c r="N73" s="67">
        <f t="shared" ref="N73:N136" ca="1" si="30">$A73</f>
        <v>38838</v>
      </c>
      <c r="O73" s="267">
        <f t="shared" ref="O73:O136" ca="1" si="31">VLOOKUP($N73,$AI$8:$AJ$258,2)+PvolMult</f>
        <v>0.34323919681290949</v>
      </c>
      <c r="P73" s="268">
        <f t="shared" ref="P73:P136" ca="1" si="32">VLOOKUP($N73,$AI$8:$AK$258,3)+PvolMult</f>
        <v>0.41188703617549138</v>
      </c>
      <c r="Q73" s="271"/>
      <c r="V73" s="57">
        <f t="shared" ref="V73:V136" ca="1" si="33">$A73</f>
        <v>38838</v>
      </c>
      <c r="W73" s="265">
        <f ca="1">IF(Calculation!$V$10=2, VLOOKUP(V73,Curves!$D73:$K326,3), ( VLOOKUP(V73,Curves!$D73:$K326,3)*16+ VLOOKUP(V73,Curves!$D73:$K326,7)*8)/24)</f>
        <v>39.75</v>
      </c>
      <c r="X73" s="61">
        <v>0</v>
      </c>
      <c r="Y73" s="116">
        <v>55</v>
      </c>
      <c r="Z73" s="23">
        <f ca="1">VLOOKUP(V73,Curves!A67:B326,2)</f>
        <v>6.8379447424798012E-2</v>
      </c>
      <c r="AA73" s="29"/>
      <c r="AB73" s="26"/>
      <c r="AC73" s="29"/>
      <c r="AD73" s="26"/>
      <c r="AE73" s="68">
        <v>1</v>
      </c>
      <c r="AF73" s="68"/>
      <c r="AG73" s="54">
        <v>5.4182100000000002</v>
      </c>
      <c r="AH73" s="53"/>
      <c r="AI73" s="58">
        <f t="shared" ref="AI73:AI136" ca="1" si="34">+V73</f>
        <v>38838</v>
      </c>
      <c r="AJ73" s="278">
        <f ca="1">IF(Calculation!$Y$22=1, Data!AO73, Data!AP73)</f>
        <v>0.34323919681290949</v>
      </c>
      <c r="AK73" s="270">
        <f t="shared" ref="AK73:AK136" ca="1" si="35">AJ73*1.2</f>
        <v>0.41188703617549138</v>
      </c>
      <c r="AM73" s="267"/>
      <c r="AN73" s="57">
        <f t="shared" ref="AN73:AN136" ca="1" si="36">AI73</f>
        <v>38838</v>
      </c>
      <c r="AO73" s="289">
        <f ca="1">IF(Calculation!$V$10=2,SQRT((AR73^2*(AN73-today-1)+AU73^2*15)/(AN73-today+14)),SQRT(( ((AR73^2*16+AS73^2*8)/24) *(AN73-today-1)+((AU73^2*16+AV73^2*8)/24)*15)/(AN73-today+14)))</f>
        <v>0.34323919681290949</v>
      </c>
      <c r="AP73" s="290">
        <f ca="1">IF(Calculation!$V$10=2, AR73, SQRT((AR73^2*16+AS73^2*8)/24))</f>
        <v>0.29749999999999999</v>
      </c>
      <c r="AQ73" s="265"/>
      <c r="AR73" s="297">
        <f t="shared" ref="AR73:AR136" ca="1" si="37">VLOOKUP(AN73, VolTable, 15)</f>
        <v>0.29749999999999999</v>
      </c>
      <c r="AS73" s="299">
        <f t="shared" ref="AS73:AS136" ca="1" si="38">VLOOKUP(AN73, VolTable, 19)</f>
        <v>0.08</v>
      </c>
      <c r="AT73" s="264"/>
      <c r="AU73" s="264">
        <f t="shared" ref="AU73:AU136" ca="1" si="39">VLOOKUP(AN73, VolTable, 23)</f>
        <v>2</v>
      </c>
      <c r="AV73" s="298">
        <f t="shared" ref="AV73:AV136" ca="1" si="40">VLOOKUP(AN73, VolTable, 27)</f>
        <v>2</v>
      </c>
    </row>
    <row r="74" spans="1:48">
      <c r="A74" s="64">
        <f t="shared" ca="1" si="24"/>
        <v>38869</v>
      </c>
      <c r="B74" s="265">
        <f t="shared" ca="1" si="25"/>
        <v>57.5</v>
      </c>
      <c r="C74" s="36"/>
      <c r="D74" s="65">
        <f t="shared" ca="1" si="26"/>
        <v>55</v>
      </c>
      <c r="E74" s="10">
        <f t="shared" ca="1" si="27"/>
        <v>6.8420530554914996E-2</v>
      </c>
      <c r="F74" s="29"/>
      <c r="G74" s="26"/>
      <c r="H74" s="29"/>
      <c r="I74" s="26"/>
      <c r="J74" s="61">
        <f t="shared" si="28"/>
        <v>0</v>
      </c>
      <c r="K74" s="104">
        <f t="shared" si="29"/>
        <v>0</v>
      </c>
      <c r="L74" s="7">
        <f ca="1">(A74-Calculation!$C$6)/365.25</f>
        <v>5.4976043805612598</v>
      </c>
      <c r="M74" s="1">
        <v>1</v>
      </c>
      <c r="N74" s="67">
        <f t="shared" ca="1" si="30"/>
        <v>38869</v>
      </c>
      <c r="O74" s="267">
        <f t="shared" ca="1" si="31"/>
        <v>0.4234061938234106</v>
      </c>
      <c r="P74" s="268">
        <f t="shared" ca="1" si="32"/>
        <v>0.50808743258809275</v>
      </c>
      <c r="Q74" s="271"/>
      <c r="V74" s="57">
        <f t="shared" ca="1" si="33"/>
        <v>38869</v>
      </c>
      <c r="W74" s="265">
        <f ca="1">IF(Calculation!$V$10=2, VLOOKUP(V74,Curves!$D74:$K327,3), ( VLOOKUP(V74,Curves!$D74:$K327,3)*16+ VLOOKUP(V74,Curves!$D74:$K327,7)*8)/24)</f>
        <v>57.5</v>
      </c>
      <c r="X74" s="61">
        <v>0</v>
      </c>
      <c r="Y74" s="116">
        <v>55</v>
      </c>
      <c r="Z74" s="23">
        <f ca="1">VLOOKUP(V74,Curves!A68:B327,2)</f>
        <v>6.8420530554914996E-2</v>
      </c>
      <c r="AA74" s="29"/>
      <c r="AB74" s="26"/>
      <c r="AC74" s="29"/>
      <c r="AD74" s="26"/>
      <c r="AE74" s="68">
        <v>1</v>
      </c>
      <c r="AF74" s="68"/>
      <c r="AG74" s="54">
        <v>5.5003399999999996</v>
      </c>
      <c r="AH74" s="53"/>
      <c r="AI74" s="58">
        <f t="shared" ca="1" si="34"/>
        <v>38869</v>
      </c>
      <c r="AJ74" s="278">
        <f ca="1">IF(Calculation!$Y$22=1, Data!AO74, Data!AP74)</f>
        <v>0.4234061938234106</v>
      </c>
      <c r="AK74" s="270">
        <f t="shared" ca="1" si="35"/>
        <v>0.50808743258809275</v>
      </c>
      <c r="AM74" s="267"/>
      <c r="AN74" s="57">
        <f t="shared" ca="1" si="36"/>
        <v>38869</v>
      </c>
      <c r="AO74" s="289">
        <f ca="1">IF(Calculation!$V$10=2,SQRT((AR74^2*(AN74-today-1)+AU74^2*15)/(AN74-today+14)),SQRT(( ((AR74^2*16+AS74^2*8)/24) *(AN74-today-1)+((AU74^2*16+AV74^2*8)/24)*15)/(AN74-today+14)))</f>
        <v>0.4234061938234106</v>
      </c>
      <c r="AP74" s="290">
        <f ca="1">IF(Calculation!$V$10=2, AR74, SQRT((AR74^2*16+AS74^2*8)/24))</f>
        <v>0.29749999999999999</v>
      </c>
      <c r="AQ74" s="265"/>
      <c r="AR74" s="297">
        <f t="shared" ca="1" si="37"/>
        <v>0.29749999999999999</v>
      </c>
      <c r="AS74" s="299">
        <f t="shared" ca="1" si="38"/>
        <v>0.09</v>
      </c>
      <c r="AT74" s="264"/>
      <c r="AU74" s="264">
        <f t="shared" ca="1" si="39"/>
        <v>3.52</v>
      </c>
      <c r="AV74" s="298">
        <f t="shared" ca="1" si="40"/>
        <v>2.4</v>
      </c>
    </row>
    <row r="75" spans="1:48">
      <c r="A75" s="64">
        <f t="shared" ca="1" si="24"/>
        <v>38899</v>
      </c>
      <c r="B75" s="265">
        <f t="shared" ca="1" si="25"/>
        <v>82.5</v>
      </c>
      <c r="C75" s="36"/>
      <c r="D75" s="65">
        <f t="shared" ca="1" si="26"/>
        <v>55</v>
      </c>
      <c r="E75" s="10">
        <f t="shared" ca="1" si="27"/>
        <v>6.8460288423303026E-2</v>
      </c>
      <c r="F75" s="29"/>
      <c r="G75" s="26"/>
      <c r="H75" s="29"/>
      <c r="I75" s="26"/>
      <c r="J75" s="61">
        <f t="shared" si="28"/>
        <v>0</v>
      </c>
      <c r="K75" s="104">
        <f t="shared" si="29"/>
        <v>0</v>
      </c>
      <c r="L75" s="7">
        <f ca="1">(A75-Calculation!$C$6)/365.25</f>
        <v>5.5797399041752227</v>
      </c>
      <c r="M75" s="1">
        <v>2</v>
      </c>
      <c r="N75" s="67">
        <f t="shared" ca="1" si="30"/>
        <v>38899</v>
      </c>
      <c r="O75" s="267">
        <f t="shared" ca="1" si="31"/>
        <v>0.48859070783910574</v>
      </c>
      <c r="P75" s="268">
        <f t="shared" ca="1" si="32"/>
        <v>0.58630884940692685</v>
      </c>
      <c r="Q75" s="271"/>
      <c r="V75" s="57">
        <f t="shared" ca="1" si="33"/>
        <v>38899</v>
      </c>
      <c r="W75" s="265">
        <f ca="1">IF(Calculation!$V$10=2, VLOOKUP(V75,Curves!$D75:$K328,3), ( VLOOKUP(V75,Curves!$D75:$K328,3)*16+ VLOOKUP(V75,Curves!$D75:$K328,7)*8)/24)</f>
        <v>82.5</v>
      </c>
      <c r="X75" s="61">
        <v>0</v>
      </c>
      <c r="Y75" s="116">
        <v>55</v>
      </c>
      <c r="Z75" s="23">
        <f ca="1">VLOOKUP(V75,Curves!A69:B328,2)</f>
        <v>6.8460288423303026E-2</v>
      </c>
      <c r="AA75" s="29"/>
      <c r="AB75" s="26"/>
      <c r="AC75" s="29"/>
      <c r="AD75" s="26"/>
      <c r="AE75" s="68">
        <v>1</v>
      </c>
      <c r="AF75" s="68"/>
      <c r="AG75" s="54">
        <v>5.5852199999999996</v>
      </c>
      <c r="AH75" s="53"/>
      <c r="AI75" s="58">
        <f t="shared" ca="1" si="34"/>
        <v>38899</v>
      </c>
      <c r="AJ75" s="278">
        <f ca="1">IF(Calculation!$Y$22=1, Data!AO75, Data!AP75)</f>
        <v>0.48859070783910574</v>
      </c>
      <c r="AK75" s="270">
        <f t="shared" ca="1" si="35"/>
        <v>0.58630884940692685</v>
      </c>
      <c r="AM75" s="267"/>
      <c r="AN75" s="57">
        <f t="shared" ca="1" si="36"/>
        <v>38899</v>
      </c>
      <c r="AO75" s="289">
        <f ca="1">IF(Calculation!$V$10=2,SQRT((AR75^2*(AN75-today-1)+AU75^2*15)/(AN75-today+14)),SQRT(( ((AR75^2*16+AS75^2*8)/24) *(AN75-today-1)+((AU75^2*16+AV75^2*8)/24)*15)/(AN75-today+14)))</f>
        <v>0.48859070783910574</v>
      </c>
      <c r="AP75" s="290">
        <f ca="1">IF(Calculation!$V$10=2, AR75, SQRT((AR75^2*16+AS75^2*8)/24))</f>
        <v>0.29749999999999999</v>
      </c>
      <c r="AQ75" s="265"/>
      <c r="AR75" s="297">
        <f t="shared" ca="1" si="37"/>
        <v>0.29749999999999999</v>
      </c>
      <c r="AS75" s="299">
        <f t="shared" ca="1" si="38"/>
        <v>0.1</v>
      </c>
      <c r="AT75" s="264"/>
      <c r="AU75" s="264">
        <f t="shared" ca="1" si="39"/>
        <v>4.5549999999999997</v>
      </c>
      <c r="AV75" s="298">
        <f t="shared" ca="1" si="40"/>
        <v>3.25</v>
      </c>
    </row>
    <row r="76" spans="1:48">
      <c r="A76" s="64">
        <f t="shared" ca="1" si="24"/>
        <v>38930</v>
      </c>
      <c r="B76" s="265">
        <f t="shared" ca="1" si="25"/>
        <v>82.5</v>
      </c>
      <c r="C76" s="36"/>
      <c r="D76" s="65">
        <f t="shared" ca="1" si="26"/>
        <v>55</v>
      </c>
      <c r="E76" s="10">
        <f t="shared" ca="1" si="27"/>
        <v>6.8501371554519019E-2</v>
      </c>
      <c r="F76" s="29"/>
      <c r="G76" s="26"/>
      <c r="H76" s="29"/>
      <c r="I76" s="26"/>
      <c r="J76" s="61">
        <f t="shared" si="28"/>
        <v>0</v>
      </c>
      <c r="K76" s="104">
        <f t="shared" si="29"/>
        <v>0</v>
      </c>
      <c r="L76" s="7">
        <f ca="1">(A76-Calculation!$C$6)/365.25</f>
        <v>5.6646132785763177</v>
      </c>
      <c r="M76" s="1">
        <v>3</v>
      </c>
      <c r="N76" s="67">
        <f t="shared" ca="1" si="30"/>
        <v>38930</v>
      </c>
      <c r="O76" s="267">
        <f t="shared" ca="1" si="31"/>
        <v>0.48630964620435407</v>
      </c>
      <c r="P76" s="268">
        <f t="shared" ca="1" si="32"/>
        <v>0.58357157544522487</v>
      </c>
      <c r="Q76" s="271"/>
      <c r="V76" s="57">
        <f t="shared" ca="1" si="33"/>
        <v>38930</v>
      </c>
      <c r="W76" s="265">
        <f ca="1">IF(Calculation!$V$10=2, VLOOKUP(V76,Curves!$D76:$K329,3), ( VLOOKUP(V76,Curves!$D76:$K329,3)*16+ VLOOKUP(V76,Curves!$D76:$K329,7)*8)/24)</f>
        <v>82.5</v>
      </c>
      <c r="X76" s="61">
        <v>0</v>
      </c>
      <c r="Y76" s="116">
        <v>55</v>
      </c>
      <c r="Z76" s="23">
        <f ca="1">VLOOKUP(V76,Curves!A70:B329,2)</f>
        <v>6.8501371554519019E-2</v>
      </c>
      <c r="AA76" s="29"/>
      <c r="AB76" s="26"/>
      <c r="AC76" s="29"/>
      <c r="AD76" s="26"/>
      <c r="AE76" s="68">
        <v>1</v>
      </c>
      <c r="AF76" s="68"/>
      <c r="AG76" s="54">
        <v>5.6673499999999999</v>
      </c>
      <c r="AH76" s="53"/>
      <c r="AI76" s="58">
        <f t="shared" ca="1" si="34"/>
        <v>38930</v>
      </c>
      <c r="AJ76" s="278">
        <f ca="1">IF(Calculation!$Y$22=1, Data!AO76, Data!AP76)</f>
        <v>0.48630964620435407</v>
      </c>
      <c r="AK76" s="270">
        <f t="shared" ca="1" si="35"/>
        <v>0.58357157544522487</v>
      </c>
      <c r="AM76" s="267"/>
      <c r="AN76" s="57">
        <f t="shared" ca="1" si="36"/>
        <v>38930</v>
      </c>
      <c r="AO76" s="289">
        <f ca="1">IF(Calculation!$V$10=2,SQRT((AR76^2*(AN76-today-1)+AU76^2*15)/(AN76-today+14)),SQRT(( ((AR76^2*16+AS76^2*8)/24) *(AN76-today-1)+((AU76^2*16+AV76^2*8)/24)*15)/(AN76-today+14)))</f>
        <v>0.48630964620435407</v>
      </c>
      <c r="AP76" s="290">
        <f ca="1">IF(Calculation!$V$10=2, AR76, SQRT((AR76^2*16+AS76^2*8)/24))</f>
        <v>0.29749999999999999</v>
      </c>
      <c r="AQ76" s="265"/>
      <c r="AR76" s="297">
        <f t="shared" ca="1" si="37"/>
        <v>0.29749999999999999</v>
      </c>
      <c r="AS76" s="299">
        <f t="shared" ca="1" si="38"/>
        <v>0.1</v>
      </c>
      <c r="AT76" s="264"/>
      <c r="AU76" s="264">
        <f t="shared" ca="1" si="39"/>
        <v>4.5549999999999997</v>
      </c>
      <c r="AV76" s="298">
        <f t="shared" ca="1" si="40"/>
        <v>3.25</v>
      </c>
    </row>
    <row r="77" spans="1:48">
      <c r="A77" s="64">
        <f t="shared" ca="1" si="24"/>
        <v>38961</v>
      </c>
      <c r="B77" s="265">
        <f t="shared" ca="1" si="25"/>
        <v>35.25</v>
      </c>
      <c r="C77" s="36"/>
      <c r="D77" s="65">
        <f t="shared" ca="1" si="26"/>
        <v>55</v>
      </c>
      <c r="E77" s="10">
        <f t="shared" ca="1" si="27"/>
        <v>6.8542454686294024E-2</v>
      </c>
      <c r="F77" s="29"/>
      <c r="G77" s="26"/>
      <c r="H77" s="29"/>
      <c r="I77" s="26"/>
      <c r="J77" s="61">
        <f t="shared" si="28"/>
        <v>0</v>
      </c>
      <c r="K77" s="104">
        <f t="shared" si="29"/>
        <v>0</v>
      </c>
      <c r="L77" s="7">
        <f ca="1">(A77-Calculation!$C$6)/365.25</f>
        <v>5.7494866529774127</v>
      </c>
      <c r="M77" s="1">
        <v>4</v>
      </c>
      <c r="N77" s="67">
        <f t="shared" ca="1" si="30"/>
        <v>38961</v>
      </c>
      <c r="O77" s="267">
        <f t="shared" ca="1" si="31"/>
        <v>0.37358972620966407</v>
      </c>
      <c r="P77" s="268">
        <f t="shared" ca="1" si="32"/>
        <v>0.44830767145159689</v>
      </c>
      <c r="Q77" s="271"/>
      <c r="V77" s="57">
        <f t="shared" ca="1" si="33"/>
        <v>38961</v>
      </c>
      <c r="W77" s="265">
        <f ca="1">IF(Calculation!$V$10=2, VLOOKUP(V77,Curves!$D77:$K330,3), ( VLOOKUP(V77,Curves!$D77:$K330,3)*16+ VLOOKUP(V77,Curves!$D77:$K330,7)*8)/24)</f>
        <v>35.25</v>
      </c>
      <c r="X77" s="61">
        <v>0</v>
      </c>
      <c r="Y77" s="116">
        <v>55</v>
      </c>
      <c r="Z77" s="23">
        <f ca="1">VLOOKUP(V77,Curves!A71:B330,2)</f>
        <v>6.8542454686294024E-2</v>
      </c>
      <c r="AA77" s="29"/>
      <c r="AB77" s="26"/>
      <c r="AC77" s="29"/>
      <c r="AD77" s="26"/>
      <c r="AE77" s="68">
        <v>1</v>
      </c>
      <c r="AF77" s="68"/>
      <c r="AG77" s="54">
        <v>5.7522200000000003</v>
      </c>
      <c r="AH77" s="53"/>
      <c r="AI77" s="58">
        <f t="shared" ca="1" si="34"/>
        <v>38961</v>
      </c>
      <c r="AJ77" s="278">
        <f ca="1">IF(Calculation!$Y$22=1, Data!AO77, Data!AP77)</f>
        <v>0.37358972620966407</v>
      </c>
      <c r="AK77" s="270">
        <f t="shared" ca="1" si="35"/>
        <v>0.44830767145159689</v>
      </c>
      <c r="AM77" s="267"/>
      <c r="AN77" s="57">
        <f t="shared" ca="1" si="36"/>
        <v>38961</v>
      </c>
      <c r="AO77" s="289">
        <f ca="1">IF(Calculation!$V$10=2,SQRT((AR77^2*(AN77-today-1)+AU77^2*15)/(AN77-today+14)),SQRT(( ((AR77^2*16+AS77^2*8)/24) *(AN77-today-1)+((AU77^2*16+AV77^2*8)/24)*15)/(AN77-today+14)))</f>
        <v>0.37358972620966407</v>
      </c>
      <c r="AP77" s="290">
        <f ca="1">IF(Calculation!$V$10=2, AR77, SQRT((AR77^2*16+AS77^2*8)/24))</f>
        <v>0.29749999999999999</v>
      </c>
      <c r="AQ77" s="265"/>
      <c r="AR77" s="297">
        <f t="shared" ca="1" si="37"/>
        <v>0.29749999999999999</v>
      </c>
      <c r="AS77" s="299">
        <f t="shared" ca="1" si="38"/>
        <v>0.08</v>
      </c>
      <c r="AT77" s="264"/>
      <c r="AU77" s="264">
        <f t="shared" ca="1" si="39"/>
        <v>2.706</v>
      </c>
      <c r="AV77" s="298">
        <f t="shared" ca="1" si="40"/>
        <v>2.4500000000000002</v>
      </c>
    </row>
    <row r="78" spans="1:48">
      <c r="A78" s="64">
        <f t="shared" ca="1" si="24"/>
        <v>38991</v>
      </c>
      <c r="B78" s="265">
        <f t="shared" ca="1" si="25"/>
        <v>30.999998092651367</v>
      </c>
      <c r="C78" s="36"/>
      <c r="D78" s="65">
        <f t="shared" ca="1" si="26"/>
        <v>55</v>
      </c>
      <c r="E78" s="10">
        <f t="shared" ca="1" si="27"/>
        <v>6.8582212556286021E-2</v>
      </c>
      <c r="F78" s="29"/>
      <c r="G78" s="26"/>
      <c r="H78" s="29"/>
      <c r="I78" s="26"/>
      <c r="J78" s="61">
        <f t="shared" si="28"/>
        <v>0</v>
      </c>
      <c r="K78" s="104">
        <f t="shared" si="29"/>
        <v>0</v>
      </c>
      <c r="L78" s="7">
        <f ca="1">(A78-Calculation!$C$6)/365.25</f>
        <v>5.8316221765913756</v>
      </c>
      <c r="M78" s="1">
        <v>5</v>
      </c>
      <c r="N78" s="67">
        <f t="shared" ca="1" si="30"/>
        <v>38991</v>
      </c>
      <c r="O78" s="267">
        <f t="shared" ca="1" si="31"/>
        <v>0.33618121218264707</v>
      </c>
      <c r="P78" s="268">
        <f t="shared" ca="1" si="32"/>
        <v>0.4034174546191765</v>
      </c>
      <c r="Q78" s="271"/>
      <c r="V78" s="57">
        <f t="shared" ca="1" si="33"/>
        <v>38991</v>
      </c>
      <c r="W78" s="265">
        <f ca="1">IF(Calculation!$V$10=2, VLOOKUP(V78,Curves!$D78:$K331,3), ( VLOOKUP(V78,Curves!$D78:$K331,3)*16+ VLOOKUP(V78,Curves!$D78:$K331,7)*8)/24)</f>
        <v>30.999998092651367</v>
      </c>
      <c r="X78" s="61">
        <v>0</v>
      </c>
      <c r="Y78" s="116">
        <v>55</v>
      </c>
      <c r="Z78" s="23">
        <f ca="1">VLOOKUP(V78,Curves!A72:B331,2)</f>
        <v>6.8582212556286021E-2</v>
      </c>
      <c r="AA78" s="29"/>
      <c r="AB78" s="26"/>
      <c r="AC78" s="29"/>
      <c r="AD78" s="26"/>
      <c r="AE78" s="68">
        <v>1</v>
      </c>
      <c r="AF78" s="68"/>
      <c r="AG78" s="54">
        <v>5.8371000000000004</v>
      </c>
      <c r="AH78" s="53"/>
      <c r="AI78" s="58">
        <f t="shared" ca="1" si="34"/>
        <v>38991</v>
      </c>
      <c r="AJ78" s="278">
        <f ca="1">IF(Calculation!$Y$22=1, Data!AO78, Data!AP78)</f>
        <v>0.33618121218264707</v>
      </c>
      <c r="AK78" s="270">
        <f t="shared" ca="1" si="35"/>
        <v>0.4034174546191765</v>
      </c>
      <c r="AM78" s="267"/>
      <c r="AN78" s="57">
        <f t="shared" ca="1" si="36"/>
        <v>38991</v>
      </c>
      <c r="AO78" s="289">
        <f ca="1">IF(Calculation!$V$10=2,SQRT((AR78^2*(AN78-today-1)+AU78^2*15)/(AN78-today+14)),SQRT(( ((AR78^2*16+AS78^2*8)/24) *(AN78-today-1)+((AU78^2*16+AV78^2*8)/24)*15)/(AN78-today+14)))</f>
        <v>0.33618121218264707</v>
      </c>
      <c r="AP78" s="290">
        <f ca="1">IF(Calculation!$V$10=2, AR78, SQRT((AR78^2*16+AS78^2*8)/24))</f>
        <v>0.29749999999999999</v>
      </c>
      <c r="AQ78" s="265"/>
      <c r="AR78" s="297">
        <f t="shared" ca="1" si="37"/>
        <v>0.29749999999999999</v>
      </c>
      <c r="AS78" s="299">
        <f t="shared" ca="1" si="38"/>
        <v>0.08</v>
      </c>
      <c r="AT78" s="264"/>
      <c r="AU78" s="264">
        <f t="shared" ca="1" si="39"/>
        <v>1.9</v>
      </c>
      <c r="AV78" s="298">
        <f t="shared" ca="1" si="40"/>
        <v>2</v>
      </c>
    </row>
    <row r="79" spans="1:48">
      <c r="A79" s="64">
        <f t="shared" ca="1" si="24"/>
        <v>39022</v>
      </c>
      <c r="B79" s="265">
        <f t="shared" ca="1" si="25"/>
        <v>30.999998092651367</v>
      </c>
      <c r="C79" s="36"/>
      <c r="D79" s="65">
        <f t="shared" ca="1" si="26"/>
        <v>55</v>
      </c>
      <c r="E79" s="10">
        <f t="shared" ca="1" si="27"/>
        <v>6.8623295689159008E-2</v>
      </c>
      <c r="F79" s="29"/>
      <c r="G79" s="26"/>
      <c r="H79" s="29"/>
      <c r="I79" s="26"/>
      <c r="J79" s="61">
        <f t="shared" si="28"/>
        <v>0</v>
      </c>
      <c r="K79" s="104">
        <f t="shared" si="29"/>
        <v>0</v>
      </c>
      <c r="L79" s="7">
        <f ca="1">(A79-Calculation!$C$6)/365.25</f>
        <v>5.9164955509924706</v>
      </c>
      <c r="M79" s="1">
        <v>6</v>
      </c>
      <c r="N79" s="67">
        <f t="shared" ca="1" si="30"/>
        <v>39022</v>
      </c>
      <c r="O79" s="267">
        <f t="shared" ca="1" si="31"/>
        <v>0.33962674519558977</v>
      </c>
      <c r="P79" s="268">
        <f t="shared" ca="1" si="32"/>
        <v>0.40755209423470773</v>
      </c>
      <c r="Q79" s="271"/>
      <c r="V79" s="57">
        <f t="shared" ca="1" si="33"/>
        <v>39022</v>
      </c>
      <c r="W79" s="265">
        <f ca="1">IF(Calculation!$V$10=2, VLOOKUP(V79,Curves!$D79:$K332,3), ( VLOOKUP(V79,Curves!$D79:$K332,3)*16+ VLOOKUP(V79,Curves!$D79:$K332,7)*8)/24)</f>
        <v>30.999998092651367</v>
      </c>
      <c r="X79" s="61">
        <v>0</v>
      </c>
      <c r="Y79" s="116">
        <v>55</v>
      </c>
      <c r="Z79" s="23">
        <f ca="1">VLOOKUP(V79,Curves!A73:B332,2)</f>
        <v>6.8623295689159008E-2</v>
      </c>
      <c r="AA79" s="29"/>
      <c r="AB79" s="26"/>
      <c r="AC79" s="29"/>
      <c r="AD79" s="26"/>
      <c r="AE79" s="68">
        <v>1</v>
      </c>
      <c r="AF79" s="68"/>
      <c r="AG79" s="54">
        <v>5.9137599999999999</v>
      </c>
      <c r="AH79" s="53"/>
      <c r="AI79" s="58">
        <f t="shared" ca="1" si="34"/>
        <v>39022</v>
      </c>
      <c r="AJ79" s="278">
        <f ca="1">IF(Calculation!$Y$22=1, Data!AO79, Data!AP79)</f>
        <v>0.33962674519558977</v>
      </c>
      <c r="AK79" s="270">
        <f t="shared" ca="1" si="35"/>
        <v>0.40755209423470773</v>
      </c>
      <c r="AM79" s="267"/>
      <c r="AN79" s="57">
        <f t="shared" ca="1" si="36"/>
        <v>39022</v>
      </c>
      <c r="AO79" s="289">
        <f ca="1">IF(Calculation!$V$10=2,SQRT((AR79^2*(AN79-today-1)+AU79^2*15)/(AN79-today+14)),SQRT(( ((AR79^2*16+AS79^2*8)/24) *(AN79-today-1)+((AU79^2*16+AV79^2*8)/24)*15)/(AN79-today+14)))</f>
        <v>0.33962674519558977</v>
      </c>
      <c r="AP79" s="290">
        <f ca="1">IF(Calculation!$V$10=2, AR79, SQRT((AR79^2*16+AS79^2*8)/24))</f>
        <v>0.29749999999999999</v>
      </c>
      <c r="AQ79" s="265"/>
      <c r="AR79" s="297">
        <f t="shared" ca="1" si="37"/>
        <v>0.29749999999999999</v>
      </c>
      <c r="AS79" s="299">
        <f t="shared" ca="1" si="38"/>
        <v>0.08</v>
      </c>
      <c r="AT79" s="264"/>
      <c r="AU79" s="264">
        <f t="shared" ca="1" si="39"/>
        <v>2</v>
      </c>
      <c r="AV79" s="298">
        <f t="shared" ca="1" si="40"/>
        <v>2</v>
      </c>
    </row>
    <row r="80" spans="1:48">
      <c r="A80" s="108">
        <f t="shared" ca="1" si="24"/>
        <v>39052</v>
      </c>
      <c r="B80" s="265">
        <f t="shared" ca="1" si="25"/>
        <v>31</v>
      </c>
      <c r="C80" s="36"/>
      <c r="D80" s="65">
        <f t="shared" ca="1" si="26"/>
        <v>55</v>
      </c>
      <c r="E80" s="10">
        <f t="shared" ca="1" si="27"/>
        <v>6.8663053560214002E-2</v>
      </c>
      <c r="F80" s="29"/>
      <c r="G80" s="26"/>
      <c r="H80" s="29"/>
      <c r="I80" s="26"/>
      <c r="J80" s="61">
        <f t="shared" si="28"/>
        <v>0</v>
      </c>
      <c r="K80" s="104">
        <f t="shared" si="29"/>
        <v>0</v>
      </c>
      <c r="L80" s="7">
        <f ca="1">(A80-Calculation!$C$6)/365.25</f>
        <v>5.9986310746064335</v>
      </c>
      <c r="M80" s="1">
        <v>1</v>
      </c>
      <c r="N80" s="67">
        <f t="shared" ca="1" si="30"/>
        <v>39052</v>
      </c>
      <c r="O80" s="267">
        <f t="shared" ca="1" si="31"/>
        <v>0.33909138535480543</v>
      </c>
      <c r="P80" s="268">
        <f t="shared" ca="1" si="32"/>
        <v>0.40690966242576648</v>
      </c>
      <c r="Q80" s="271"/>
      <c r="V80" s="57">
        <f t="shared" ca="1" si="33"/>
        <v>39052</v>
      </c>
      <c r="W80" s="265">
        <f ca="1">IF(Calculation!$V$10=2, VLOOKUP(V80,Curves!$D80:$K333,3), ( VLOOKUP(V80,Curves!$D80:$K333,3)*16+ VLOOKUP(V80,Curves!$D80:$K333,7)*8)/24)</f>
        <v>31</v>
      </c>
      <c r="X80" s="61">
        <v>0</v>
      </c>
      <c r="Y80" s="116">
        <v>55</v>
      </c>
      <c r="Z80" s="23">
        <f ca="1">VLOOKUP(V80,Curves!A74:B333,2)</f>
        <v>6.8663053560214002E-2</v>
      </c>
      <c r="AA80" s="29"/>
      <c r="AB80" s="26"/>
      <c r="AC80" s="29"/>
      <c r="AD80" s="26"/>
      <c r="AE80" s="68">
        <v>1</v>
      </c>
      <c r="AF80" s="68"/>
      <c r="AG80" s="54">
        <v>5.9986300000000004</v>
      </c>
      <c r="AH80" s="53"/>
      <c r="AI80" s="58">
        <f t="shared" ca="1" si="34"/>
        <v>39052</v>
      </c>
      <c r="AJ80" s="278">
        <f ca="1">IF(Calculation!$Y$22=1, Data!AO80, Data!AP80)</f>
        <v>0.33909138535480543</v>
      </c>
      <c r="AK80" s="270">
        <f t="shared" ca="1" si="35"/>
        <v>0.40690966242576648</v>
      </c>
      <c r="AM80" s="267"/>
      <c r="AN80" s="57">
        <f t="shared" ca="1" si="36"/>
        <v>39052</v>
      </c>
      <c r="AO80" s="289">
        <f ca="1">IF(Calculation!$V$10=2,SQRT((AR80^2*(AN80-today-1)+AU80^2*15)/(AN80-today+14)),SQRT(( ((AR80^2*16+AS80^2*8)/24) *(AN80-today-1)+((AU80^2*16+AV80^2*8)/24)*15)/(AN80-today+14)))</f>
        <v>0.33909138535480543</v>
      </c>
      <c r="AP80" s="290">
        <f ca="1">IF(Calculation!$V$10=2, AR80, SQRT((AR80^2*16+AS80^2*8)/24))</f>
        <v>0.29749999999999999</v>
      </c>
      <c r="AQ80" s="265"/>
      <c r="AR80" s="297">
        <f t="shared" ca="1" si="37"/>
        <v>0.29749999999999999</v>
      </c>
      <c r="AS80" s="299">
        <f t="shared" ca="1" si="38"/>
        <v>0.08</v>
      </c>
      <c r="AT80" s="264"/>
      <c r="AU80" s="264">
        <f t="shared" ca="1" si="39"/>
        <v>2</v>
      </c>
      <c r="AV80" s="298">
        <f t="shared" ca="1" si="40"/>
        <v>2</v>
      </c>
    </row>
    <row r="81" spans="1:48">
      <c r="A81" s="64">
        <f t="shared" ca="1" si="24"/>
        <v>39083</v>
      </c>
      <c r="B81" s="265">
        <f t="shared" ca="1" si="25"/>
        <v>35.504997253417969</v>
      </c>
      <c r="C81" s="36"/>
      <c r="D81" s="65">
        <f t="shared" ca="1" si="26"/>
        <v>55</v>
      </c>
      <c r="E81" s="10">
        <f t="shared" ca="1" si="27"/>
        <v>6.8704136694187026E-2</v>
      </c>
      <c r="F81" s="29"/>
      <c r="G81" s="26"/>
      <c r="H81" s="29"/>
      <c r="I81" s="26"/>
      <c r="J81" s="61">
        <f t="shared" si="28"/>
        <v>0</v>
      </c>
      <c r="K81" s="104">
        <f t="shared" si="29"/>
        <v>0</v>
      </c>
      <c r="L81" s="7">
        <f ca="1">(A81-Calculation!$C$6)/365.25</f>
        <v>6.0835044490075294</v>
      </c>
      <c r="M81" s="1">
        <v>2</v>
      </c>
      <c r="N81" s="67">
        <f t="shared" ca="1" si="30"/>
        <v>39083</v>
      </c>
      <c r="O81" s="267">
        <f t="shared" ca="1" si="31"/>
        <v>0.34887029200098774</v>
      </c>
      <c r="P81" s="268">
        <f t="shared" ca="1" si="32"/>
        <v>0.41864435040118525</v>
      </c>
      <c r="Q81" s="271"/>
      <c r="V81" s="57">
        <f t="shared" ca="1" si="33"/>
        <v>39083</v>
      </c>
      <c r="W81" s="265">
        <f ca="1">IF(Calculation!$V$10=2, VLOOKUP(V81,Curves!$D81:$K334,3), ( VLOOKUP(V81,Curves!$D81:$K334,3)*16+ VLOOKUP(V81,Curves!$D81:$K334,7)*8)/24)</f>
        <v>35.504997253417969</v>
      </c>
      <c r="X81" s="61">
        <v>0</v>
      </c>
      <c r="Y81" s="116">
        <v>55</v>
      </c>
      <c r="Z81" s="23">
        <f ca="1">VLOOKUP(V81,Curves!A75:B334,2)</f>
        <v>6.8704136694187026E-2</v>
      </c>
      <c r="AA81" s="29"/>
      <c r="AB81" s="26"/>
      <c r="AC81" s="29"/>
      <c r="AD81" s="26"/>
      <c r="AE81" s="68">
        <v>1</v>
      </c>
      <c r="AF81" s="68"/>
      <c r="AG81" s="54">
        <v>6.0807700000000002</v>
      </c>
      <c r="AH81" s="53"/>
      <c r="AI81" s="58">
        <f t="shared" ca="1" si="34"/>
        <v>39083</v>
      </c>
      <c r="AJ81" s="278">
        <f ca="1">IF(Calculation!$Y$22=1, Data!AO81, Data!AP81)</f>
        <v>0.34887029200098774</v>
      </c>
      <c r="AK81" s="270">
        <f t="shared" ca="1" si="35"/>
        <v>0.41864435040118525</v>
      </c>
      <c r="AM81" s="267"/>
      <c r="AN81" s="57">
        <f t="shared" ca="1" si="36"/>
        <v>39083</v>
      </c>
      <c r="AO81" s="289">
        <f ca="1">IF(Calculation!$V$10=2,SQRT((AR81^2*(AN81-today-1)+AU81^2*15)/(AN81-today+14)),SQRT(( ((AR81^2*16+AS81^2*8)/24) *(AN81-today-1)+((AU81^2*16+AV81^2*8)/24)*15)/(AN81-today+14)))</f>
        <v>0.34887029200098774</v>
      </c>
      <c r="AP81" s="290">
        <f ca="1">IF(Calculation!$V$10=2, AR81, SQRT((AR81^2*16+AS81^2*8)/24))</f>
        <v>0.29749999999999999</v>
      </c>
      <c r="AQ81" s="265"/>
      <c r="AR81" s="297">
        <f t="shared" ca="1" si="37"/>
        <v>0.29749999999999999</v>
      </c>
      <c r="AS81" s="299">
        <f t="shared" ca="1" si="38"/>
        <v>0.08</v>
      </c>
      <c r="AT81" s="264"/>
      <c r="AU81" s="264">
        <f t="shared" ca="1" si="39"/>
        <v>2.25</v>
      </c>
      <c r="AV81" s="298">
        <f t="shared" ca="1" si="40"/>
        <v>2.25</v>
      </c>
    </row>
    <row r="82" spans="1:48">
      <c r="A82" s="64">
        <f t="shared" ca="1" si="24"/>
        <v>39114</v>
      </c>
      <c r="B82" s="265">
        <f t="shared" ca="1" si="25"/>
        <v>35.500003814697266</v>
      </c>
      <c r="C82" s="36"/>
      <c r="D82" s="65">
        <f t="shared" ca="1" si="26"/>
        <v>55</v>
      </c>
      <c r="E82" s="10">
        <f t="shared" ca="1" si="27"/>
        <v>6.8745219828718007E-2</v>
      </c>
      <c r="F82" s="29"/>
      <c r="G82" s="26"/>
      <c r="H82" s="29"/>
      <c r="I82" s="26"/>
      <c r="J82" s="61">
        <f t="shared" si="28"/>
        <v>0</v>
      </c>
      <c r="K82" s="104">
        <f t="shared" si="29"/>
        <v>0</v>
      </c>
      <c r="L82" s="7">
        <f ca="1">(A82-Calculation!$C$6)/365.25</f>
        <v>6.1683778234086244</v>
      </c>
      <c r="M82" s="1">
        <v>3</v>
      </c>
      <c r="N82" s="67">
        <f t="shared" ca="1" si="30"/>
        <v>39114</v>
      </c>
      <c r="O82" s="267">
        <f t="shared" ca="1" si="31"/>
        <v>0.34822208896632872</v>
      </c>
      <c r="P82" s="268">
        <f t="shared" ca="1" si="32"/>
        <v>0.41786650675959447</v>
      </c>
      <c r="Q82" s="271"/>
      <c r="V82" s="57">
        <f t="shared" ca="1" si="33"/>
        <v>39114</v>
      </c>
      <c r="W82" s="265">
        <f ca="1">IF(Calculation!$V$10=2, VLOOKUP(V82,Curves!$D82:$K335,3), ( VLOOKUP(V82,Curves!$D82:$K335,3)*16+ VLOOKUP(V82,Curves!$D82:$K335,7)*8)/24)</f>
        <v>35.500003814697266</v>
      </c>
      <c r="X82" s="61">
        <v>0</v>
      </c>
      <c r="Y82" s="116">
        <v>55</v>
      </c>
      <c r="Z82" s="23">
        <f ca="1">VLOOKUP(V82,Curves!A76:B335,2)</f>
        <v>6.8745219828718007E-2</v>
      </c>
      <c r="AA82" s="29"/>
      <c r="AB82" s="26"/>
      <c r="AC82" s="29"/>
      <c r="AD82" s="26"/>
      <c r="AE82" s="68">
        <v>1</v>
      </c>
      <c r="AF82" s="68"/>
      <c r="AG82" s="54">
        <v>6.1656399999999998</v>
      </c>
      <c r="AH82" s="53"/>
      <c r="AI82" s="58">
        <f t="shared" ca="1" si="34"/>
        <v>39114</v>
      </c>
      <c r="AJ82" s="278">
        <f ca="1">IF(Calculation!$Y$22=1, Data!AO82, Data!AP82)</f>
        <v>0.34822208896632872</v>
      </c>
      <c r="AK82" s="270">
        <f t="shared" ca="1" si="35"/>
        <v>0.41786650675959447</v>
      </c>
      <c r="AM82" s="267"/>
      <c r="AN82" s="57">
        <f t="shared" ca="1" si="36"/>
        <v>39114</v>
      </c>
      <c r="AO82" s="289">
        <f ca="1">IF(Calculation!$V$10=2,SQRT((AR82^2*(AN82-today-1)+AU82^2*15)/(AN82-today+14)),SQRT(( ((AR82^2*16+AS82^2*8)/24) *(AN82-today-1)+((AU82^2*16+AV82^2*8)/24)*15)/(AN82-today+14)))</f>
        <v>0.34822208896632872</v>
      </c>
      <c r="AP82" s="290">
        <f ca="1">IF(Calculation!$V$10=2, AR82, SQRT((AR82^2*16+AS82^2*8)/24))</f>
        <v>0.29749999999999999</v>
      </c>
      <c r="AQ82" s="265"/>
      <c r="AR82" s="297">
        <f t="shared" ca="1" si="37"/>
        <v>0.29749999999999999</v>
      </c>
      <c r="AS82" s="299">
        <f t="shared" ca="1" si="38"/>
        <v>0.08</v>
      </c>
      <c r="AT82" s="264"/>
      <c r="AU82" s="264">
        <f t="shared" ca="1" si="39"/>
        <v>2.25</v>
      </c>
      <c r="AV82" s="298">
        <f t="shared" ca="1" si="40"/>
        <v>2.25</v>
      </c>
    </row>
    <row r="83" spans="1:48">
      <c r="A83" s="64">
        <f t="shared" ca="1" si="24"/>
        <v>39142</v>
      </c>
      <c r="B83" s="265">
        <f t="shared" ca="1" si="25"/>
        <v>31.000001907348633</v>
      </c>
      <c r="C83" s="36"/>
      <c r="D83" s="65">
        <f t="shared" ca="1" si="26"/>
        <v>55</v>
      </c>
      <c r="E83" s="10">
        <f t="shared" ca="1" si="27"/>
        <v>6.8782327176516014E-2</v>
      </c>
      <c r="F83" s="29"/>
      <c r="G83" s="26"/>
      <c r="H83" s="29"/>
      <c r="I83" s="26"/>
      <c r="J83" s="61">
        <f t="shared" si="28"/>
        <v>0</v>
      </c>
      <c r="K83" s="104">
        <f t="shared" si="29"/>
        <v>0</v>
      </c>
      <c r="L83" s="7">
        <f ca="1">(A83-Calculation!$C$6)/365.25</f>
        <v>6.2450376454483232</v>
      </c>
      <c r="M83" s="1">
        <v>4</v>
      </c>
      <c r="N83" s="67">
        <f t="shared" ca="1" si="30"/>
        <v>39142</v>
      </c>
      <c r="O83" s="267">
        <f t="shared" ca="1" si="31"/>
        <v>0.33565596335713638</v>
      </c>
      <c r="P83" s="268">
        <f t="shared" ca="1" si="32"/>
        <v>0.40278715602856363</v>
      </c>
      <c r="Q83" s="271"/>
      <c r="V83" s="57">
        <f t="shared" ca="1" si="33"/>
        <v>39142</v>
      </c>
      <c r="W83" s="265">
        <f ca="1">IF(Calculation!$V$10=2, VLOOKUP(V83,Curves!$D83:$K336,3), ( VLOOKUP(V83,Curves!$D83:$K336,3)*16+ VLOOKUP(V83,Curves!$D83:$K336,7)*8)/24)</f>
        <v>31.000001907348633</v>
      </c>
      <c r="X83" s="61">
        <v>0</v>
      </c>
      <c r="Y83" s="116">
        <v>55</v>
      </c>
      <c r="Z83" s="23">
        <f ca="1">VLOOKUP(V83,Curves!A77:B336,2)</f>
        <v>6.8782327176516014E-2</v>
      </c>
      <c r="AA83" s="29"/>
      <c r="AB83" s="26"/>
      <c r="AC83" s="29"/>
      <c r="AD83" s="26"/>
      <c r="AE83" s="68">
        <v>1</v>
      </c>
      <c r="AF83" s="68"/>
      <c r="AG83" s="54">
        <v>6.2477799999999997</v>
      </c>
      <c r="AH83" s="53"/>
      <c r="AI83" s="58">
        <f t="shared" ca="1" si="34"/>
        <v>39142</v>
      </c>
      <c r="AJ83" s="278">
        <f ca="1">IF(Calculation!$Y$22=1, Data!AO83, Data!AP83)</f>
        <v>0.33565596335713638</v>
      </c>
      <c r="AK83" s="270">
        <f t="shared" ca="1" si="35"/>
        <v>0.40278715602856363</v>
      </c>
      <c r="AM83" s="267"/>
      <c r="AN83" s="57">
        <f t="shared" ca="1" si="36"/>
        <v>39142</v>
      </c>
      <c r="AO83" s="289">
        <f ca="1">IF(Calculation!$V$10=2,SQRT((AR83^2*(AN83-today-1)+AU83^2*15)/(AN83-today+14)),SQRT(( ((AR83^2*16+AS83^2*8)/24) *(AN83-today-1)+((AU83^2*16+AV83^2*8)/24)*15)/(AN83-today+14)))</f>
        <v>0.33565596335713638</v>
      </c>
      <c r="AP83" s="290">
        <f ca="1">IF(Calculation!$V$10=2, AR83, SQRT((AR83^2*16+AS83^2*8)/24))</f>
        <v>0.29749999999999999</v>
      </c>
      <c r="AQ83" s="265"/>
      <c r="AR83" s="297">
        <f t="shared" ca="1" si="37"/>
        <v>0.29749999999999999</v>
      </c>
      <c r="AS83" s="299">
        <f t="shared" ca="1" si="38"/>
        <v>0.08</v>
      </c>
      <c r="AT83" s="264"/>
      <c r="AU83" s="264">
        <f t="shared" ca="1" si="39"/>
        <v>1.95</v>
      </c>
      <c r="AV83" s="298">
        <f t="shared" ca="1" si="40"/>
        <v>2</v>
      </c>
    </row>
    <row r="84" spans="1:48">
      <c r="A84" s="64">
        <f t="shared" ca="1" si="24"/>
        <v>39173</v>
      </c>
      <c r="B84" s="265">
        <f t="shared" ca="1" si="25"/>
        <v>31</v>
      </c>
      <c r="C84" s="36"/>
      <c r="D84" s="65">
        <f t="shared" ca="1" si="26"/>
        <v>55</v>
      </c>
      <c r="E84" s="10">
        <f t="shared" ca="1" si="27"/>
        <v>6.8823410312110006E-2</v>
      </c>
      <c r="F84" s="29"/>
      <c r="G84" s="26"/>
      <c r="H84" s="29"/>
      <c r="I84" s="26"/>
      <c r="J84" s="61">
        <f t="shared" si="28"/>
        <v>0</v>
      </c>
      <c r="K84" s="104">
        <f t="shared" si="29"/>
        <v>0</v>
      </c>
      <c r="L84" s="7">
        <f ca="1">(A84-Calculation!$C$6)/365.25</f>
        <v>6.3299110198494182</v>
      </c>
      <c r="M84" s="1">
        <v>5</v>
      </c>
      <c r="N84" s="67">
        <f t="shared" ca="1" si="30"/>
        <v>39173</v>
      </c>
      <c r="O84" s="267">
        <f t="shared" ca="1" si="31"/>
        <v>0.33333002512265075</v>
      </c>
      <c r="P84" s="268">
        <f t="shared" ca="1" si="32"/>
        <v>0.39999603014718088</v>
      </c>
      <c r="Q84" s="271"/>
      <c r="V84" s="57">
        <f t="shared" ca="1" si="33"/>
        <v>39173</v>
      </c>
      <c r="W84" s="265">
        <f ca="1">IF(Calculation!$V$10=2, VLOOKUP(V84,Curves!$D84:$K337,3), ( VLOOKUP(V84,Curves!$D84:$K337,3)*16+ VLOOKUP(V84,Curves!$D84:$K337,7)*8)/24)</f>
        <v>31</v>
      </c>
      <c r="X84" s="61">
        <v>0</v>
      </c>
      <c r="Y84" s="116">
        <v>55</v>
      </c>
      <c r="Z84" s="23">
        <f ca="1">VLOOKUP(V84,Curves!A78:B337,2)</f>
        <v>6.8823410312110006E-2</v>
      </c>
      <c r="AA84" s="29"/>
      <c r="AB84" s="26"/>
      <c r="AC84" s="29"/>
      <c r="AD84" s="26"/>
      <c r="AE84" s="68">
        <v>1</v>
      </c>
      <c r="AF84" s="68"/>
      <c r="AG84" s="54">
        <v>6.3326500000000001</v>
      </c>
      <c r="AH84" s="53"/>
      <c r="AI84" s="58">
        <f t="shared" ca="1" si="34"/>
        <v>39173</v>
      </c>
      <c r="AJ84" s="278">
        <f ca="1">IF(Calculation!$Y$22=1, Data!AO84, Data!AP84)</f>
        <v>0.33333002512265075</v>
      </c>
      <c r="AK84" s="270">
        <f t="shared" ca="1" si="35"/>
        <v>0.39999603014718088</v>
      </c>
      <c r="AM84" s="267"/>
      <c r="AN84" s="57">
        <f t="shared" ca="1" si="36"/>
        <v>39173</v>
      </c>
      <c r="AO84" s="289">
        <f ca="1">IF(Calculation!$V$10=2,SQRT((AR84^2*(AN84-today-1)+AU84^2*15)/(AN84-today+14)),SQRT(( ((AR84^2*16+AS84^2*8)/24) *(AN84-today-1)+((AU84^2*16+AV84^2*8)/24)*15)/(AN84-today+14)))</f>
        <v>0.33333002512265075</v>
      </c>
      <c r="AP84" s="290">
        <f ca="1">IF(Calculation!$V$10=2, AR84, SQRT((AR84^2*16+AS84^2*8)/24))</f>
        <v>0.29749999999999999</v>
      </c>
      <c r="AQ84" s="265"/>
      <c r="AR84" s="297">
        <f t="shared" ca="1" si="37"/>
        <v>0.29749999999999999</v>
      </c>
      <c r="AS84" s="299">
        <f t="shared" ca="1" si="38"/>
        <v>0.08</v>
      </c>
      <c r="AT84" s="264"/>
      <c r="AU84" s="264">
        <f t="shared" ca="1" si="39"/>
        <v>1.9</v>
      </c>
      <c r="AV84" s="298">
        <f t="shared" ca="1" si="40"/>
        <v>2</v>
      </c>
    </row>
    <row r="85" spans="1:48">
      <c r="A85" s="64">
        <f t="shared" ca="1" si="24"/>
        <v>39203</v>
      </c>
      <c r="B85" s="265">
        <f t="shared" ca="1" si="25"/>
        <v>40.25</v>
      </c>
      <c r="C85" s="36"/>
      <c r="D85" s="65">
        <f t="shared" ca="1" si="26"/>
        <v>55</v>
      </c>
      <c r="E85" s="10">
        <f t="shared" ca="1" si="27"/>
        <v>6.8863168185798004E-2</v>
      </c>
      <c r="F85" s="29"/>
      <c r="G85" s="26"/>
      <c r="H85" s="29"/>
      <c r="I85" s="26"/>
      <c r="J85" s="61">
        <f t="shared" si="28"/>
        <v>0</v>
      </c>
      <c r="K85" s="104">
        <f t="shared" si="29"/>
        <v>0</v>
      </c>
      <c r="L85" s="7">
        <f ca="1">(A85-Calculation!$C$6)/365.25</f>
        <v>6.4120465434633811</v>
      </c>
      <c r="M85" s="1">
        <v>6</v>
      </c>
      <c r="N85" s="67">
        <f t="shared" ca="1" si="30"/>
        <v>39203</v>
      </c>
      <c r="O85" s="267">
        <f t="shared" ca="1" si="31"/>
        <v>0.33659161657683911</v>
      </c>
      <c r="P85" s="268">
        <f t="shared" ca="1" si="32"/>
        <v>0.40390993989220692</v>
      </c>
      <c r="Q85" s="271"/>
      <c r="V85" s="57">
        <f t="shared" ca="1" si="33"/>
        <v>39203</v>
      </c>
      <c r="W85" s="265">
        <f ca="1">IF(Calculation!$V$10=2, VLOOKUP(V85,Curves!$D85:$K338,3), ( VLOOKUP(V85,Curves!$D85:$K338,3)*16+ VLOOKUP(V85,Curves!$D85:$K338,7)*8)/24)</f>
        <v>40.25</v>
      </c>
      <c r="X85" s="61">
        <v>0</v>
      </c>
      <c r="Y85" s="116">
        <v>55</v>
      </c>
      <c r="Z85" s="23">
        <f ca="1">VLOOKUP(V85,Curves!A79:B338,2)</f>
        <v>6.8863168185798004E-2</v>
      </c>
      <c r="AA85" s="29"/>
      <c r="AB85" s="26"/>
      <c r="AC85" s="29"/>
      <c r="AD85" s="26"/>
      <c r="AE85" s="68">
        <v>1</v>
      </c>
      <c r="AF85" s="68"/>
      <c r="AG85" s="54">
        <v>6.4175199999999997</v>
      </c>
      <c r="AH85" s="53"/>
      <c r="AI85" s="58">
        <f t="shared" ca="1" si="34"/>
        <v>39203</v>
      </c>
      <c r="AJ85" s="278">
        <f ca="1">IF(Calculation!$Y$22=1, Data!AO85, Data!AP85)</f>
        <v>0.33659161657683911</v>
      </c>
      <c r="AK85" s="270">
        <f t="shared" ca="1" si="35"/>
        <v>0.40390993989220692</v>
      </c>
      <c r="AM85" s="267"/>
      <c r="AN85" s="57">
        <f t="shared" ca="1" si="36"/>
        <v>39203</v>
      </c>
      <c r="AO85" s="289">
        <f ca="1">IF(Calculation!$V$10=2,SQRT((AR85^2*(AN85-today-1)+AU85^2*15)/(AN85-today+14)),SQRT(( ((AR85^2*16+AS85^2*8)/24) *(AN85-today-1)+((AU85^2*16+AV85^2*8)/24)*15)/(AN85-today+14)))</f>
        <v>0.33659161657683911</v>
      </c>
      <c r="AP85" s="290">
        <f ca="1">IF(Calculation!$V$10=2, AR85, SQRT((AR85^2*16+AS85^2*8)/24))</f>
        <v>0.29749999999999999</v>
      </c>
      <c r="AQ85" s="265"/>
      <c r="AR85" s="297">
        <f t="shared" ca="1" si="37"/>
        <v>0.29749999999999999</v>
      </c>
      <c r="AS85" s="299">
        <f t="shared" ca="1" si="38"/>
        <v>0.08</v>
      </c>
      <c r="AT85" s="264"/>
      <c r="AU85" s="264">
        <f t="shared" ca="1" si="39"/>
        <v>2</v>
      </c>
      <c r="AV85" s="298">
        <f t="shared" ca="1" si="40"/>
        <v>2</v>
      </c>
    </row>
    <row r="86" spans="1:48">
      <c r="A86" s="64">
        <f t="shared" ca="1" si="24"/>
        <v>39234</v>
      </c>
      <c r="B86" s="265">
        <f t="shared" ca="1" si="25"/>
        <v>57.5</v>
      </c>
      <c r="C86" s="36"/>
      <c r="D86" s="65">
        <f t="shared" ca="1" si="26"/>
        <v>55</v>
      </c>
      <c r="E86" s="10">
        <f t="shared" ca="1" si="27"/>
        <v>6.890425132249102E-2</v>
      </c>
      <c r="F86" s="29"/>
      <c r="G86" s="26"/>
      <c r="H86" s="29"/>
      <c r="I86" s="26"/>
      <c r="J86" s="61">
        <f t="shared" si="28"/>
        <v>0</v>
      </c>
      <c r="K86" s="104">
        <f t="shared" si="29"/>
        <v>0</v>
      </c>
      <c r="L86" s="7">
        <f ca="1">(A86-Calculation!$C$6)/365.25</f>
        <v>6.4969199178644761</v>
      </c>
      <c r="M86" s="1">
        <v>1</v>
      </c>
      <c r="N86" s="67">
        <f t="shared" ca="1" si="30"/>
        <v>39234</v>
      </c>
      <c r="O86" s="267">
        <f t="shared" ca="1" si="31"/>
        <v>0.40676431964830584</v>
      </c>
      <c r="P86" s="268">
        <f t="shared" ca="1" si="32"/>
        <v>0.48811718357796696</v>
      </c>
      <c r="Q86" s="271"/>
      <c r="V86" s="57">
        <f t="shared" ca="1" si="33"/>
        <v>39234</v>
      </c>
      <c r="W86" s="265">
        <f ca="1">IF(Calculation!$V$10=2, VLOOKUP(V86,Curves!$D86:$K339,3), ( VLOOKUP(V86,Curves!$D86:$K339,3)*16+ VLOOKUP(V86,Curves!$D86:$K339,7)*8)/24)</f>
        <v>57.5</v>
      </c>
      <c r="X86" s="61">
        <v>0</v>
      </c>
      <c r="Y86" s="116">
        <v>55</v>
      </c>
      <c r="Z86" s="23">
        <f ca="1">VLOOKUP(V86,Curves!A80:B339,2)</f>
        <v>6.890425132249102E-2</v>
      </c>
      <c r="AA86" s="29"/>
      <c r="AB86" s="26"/>
      <c r="AC86" s="29"/>
      <c r="AD86" s="26"/>
      <c r="AE86" s="68">
        <v>1</v>
      </c>
      <c r="AF86" s="68"/>
      <c r="AG86" s="54">
        <v>6.4996600000000004</v>
      </c>
      <c r="AH86" s="53"/>
      <c r="AI86" s="58">
        <f t="shared" ca="1" si="34"/>
        <v>39234</v>
      </c>
      <c r="AJ86" s="278">
        <f ca="1">IF(Calculation!$Y$22=1, Data!AO86, Data!AP86)</f>
        <v>0.40676431964830584</v>
      </c>
      <c r="AK86" s="270">
        <f t="shared" ca="1" si="35"/>
        <v>0.48811718357796696</v>
      </c>
      <c r="AM86" s="267"/>
      <c r="AN86" s="57">
        <f t="shared" ca="1" si="36"/>
        <v>39234</v>
      </c>
      <c r="AO86" s="289">
        <f ca="1">IF(Calculation!$V$10=2,SQRT((AR86^2*(AN86-today-1)+AU86^2*15)/(AN86-today+14)),SQRT(( ((AR86^2*16+AS86^2*8)/24) *(AN86-today-1)+((AU86^2*16+AV86^2*8)/24)*15)/(AN86-today+14)))</f>
        <v>0.40676431964830584</v>
      </c>
      <c r="AP86" s="290">
        <f ca="1">IF(Calculation!$V$10=2, AR86, SQRT((AR86^2*16+AS86^2*8)/24))</f>
        <v>0.29749999999999999</v>
      </c>
      <c r="AQ86" s="265"/>
      <c r="AR86" s="297">
        <f t="shared" ca="1" si="37"/>
        <v>0.29749999999999999</v>
      </c>
      <c r="AS86" s="299">
        <f t="shared" ca="1" si="38"/>
        <v>0.09</v>
      </c>
      <c r="AT86" s="264"/>
      <c r="AU86" s="264">
        <f t="shared" ca="1" si="39"/>
        <v>3.52</v>
      </c>
      <c r="AV86" s="298">
        <f t="shared" ca="1" si="40"/>
        <v>2.4</v>
      </c>
    </row>
    <row r="87" spans="1:48">
      <c r="A87" s="64">
        <f t="shared" ca="1" si="24"/>
        <v>39264</v>
      </c>
      <c r="B87" s="265">
        <f t="shared" ca="1" si="25"/>
        <v>82.5</v>
      </c>
      <c r="C87" s="36"/>
      <c r="D87" s="65">
        <f t="shared" ca="1" si="26"/>
        <v>55</v>
      </c>
      <c r="E87" s="10">
        <f t="shared" ca="1" si="27"/>
        <v>6.894400919724103E-2</v>
      </c>
      <c r="F87" s="29"/>
      <c r="G87" s="26"/>
      <c r="H87" s="29"/>
      <c r="I87" s="26"/>
      <c r="J87" s="61">
        <f t="shared" si="28"/>
        <v>0</v>
      </c>
      <c r="K87" s="104">
        <f t="shared" si="29"/>
        <v>0</v>
      </c>
      <c r="L87" s="7">
        <f ca="1">(A87-Calculation!$C$6)/365.25</f>
        <v>6.579055441478439</v>
      </c>
      <c r="M87" s="1">
        <v>2</v>
      </c>
      <c r="N87" s="67">
        <f t="shared" ca="1" si="30"/>
        <v>39264</v>
      </c>
      <c r="O87" s="267">
        <f t="shared" ca="1" si="31"/>
        <v>0.46490772332448355</v>
      </c>
      <c r="P87" s="268">
        <f t="shared" ca="1" si="32"/>
        <v>0.55788926798938021</v>
      </c>
      <c r="Q87" s="271"/>
      <c r="V87" s="57">
        <f t="shared" ca="1" si="33"/>
        <v>39264</v>
      </c>
      <c r="W87" s="265">
        <f ca="1">IF(Calculation!$V$10=2, VLOOKUP(V87,Curves!$D87:$K340,3), ( VLOOKUP(V87,Curves!$D87:$K340,3)*16+ VLOOKUP(V87,Curves!$D87:$K340,7)*8)/24)</f>
        <v>82.5</v>
      </c>
      <c r="X87" s="61">
        <v>0</v>
      </c>
      <c r="Y87" s="116">
        <v>55</v>
      </c>
      <c r="Z87" s="23">
        <f ca="1">VLOOKUP(V87,Curves!A81:B340,2)</f>
        <v>6.894400919724103E-2</v>
      </c>
      <c r="AA87" s="29"/>
      <c r="AB87" s="26"/>
      <c r="AC87" s="29"/>
      <c r="AD87" s="26"/>
      <c r="AE87" s="68">
        <v>1</v>
      </c>
      <c r="AF87" s="68"/>
      <c r="AG87" s="54">
        <v>6.58453</v>
      </c>
      <c r="AH87" s="53"/>
      <c r="AI87" s="58">
        <f t="shared" ca="1" si="34"/>
        <v>39264</v>
      </c>
      <c r="AJ87" s="278">
        <f ca="1">IF(Calculation!$Y$22=1, Data!AO87, Data!AP87)</f>
        <v>0.46490772332448355</v>
      </c>
      <c r="AK87" s="270">
        <f t="shared" ca="1" si="35"/>
        <v>0.55788926798938021</v>
      </c>
      <c r="AM87" s="267"/>
      <c r="AN87" s="57">
        <f t="shared" ca="1" si="36"/>
        <v>39264</v>
      </c>
      <c r="AO87" s="289">
        <f ca="1">IF(Calculation!$V$10=2,SQRT((AR87^2*(AN87-today-1)+AU87^2*15)/(AN87-today+14)),SQRT(( ((AR87^2*16+AS87^2*8)/24) *(AN87-today-1)+((AU87^2*16+AV87^2*8)/24)*15)/(AN87-today+14)))</f>
        <v>0.46490772332448355</v>
      </c>
      <c r="AP87" s="290">
        <f ca="1">IF(Calculation!$V$10=2, AR87, SQRT((AR87^2*16+AS87^2*8)/24))</f>
        <v>0.29749999999999999</v>
      </c>
      <c r="AQ87" s="265"/>
      <c r="AR87" s="297">
        <f t="shared" ca="1" si="37"/>
        <v>0.29749999999999999</v>
      </c>
      <c r="AS87" s="299">
        <f t="shared" ca="1" si="38"/>
        <v>0.1</v>
      </c>
      <c r="AT87" s="264"/>
      <c r="AU87" s="264">
        <f t="shared" ca="1" si="39"/>
        <v>4.5549999999999997</v>
      </c>
      <c r="AV87" s="298">
        <f t="shared" ca="1" si="40"/>
        <v>3.25</v>
      </c>
    </row>
    <row r="88" spans="1:48">
      <c r="A88" s="64">
        <f t="shared" ca="1" si="24"/>
        <v>39295</v>
      </c>
      <c r="B88" s="265">
        <f t="shared" ca="1" si="25"/>
        <v>82.5</v>
      </c>
      <c r="C88" s="36"/>
      <c r="D88" s="65">
        <f t="shared" ca="1" si="26"/>
        <v>55</v>
      </c>
      <c r="E88" s="10">
        <f t="shared" ca="1" si="27"/>
        <v>6.8985092335032014E-2</v>
      </c>
      <c r="F88" s="29"/>
      <c r="G88" s="26"/>
      <c r="H88" s="29"/>
      <c r="I88" s="26"/>
      <c r="J88" s="61">
        <f t="shared" si="28"/>
        <v>0</v>
      </c>
      <c r="K88" s="104">
        <f t="shared" si="29"/>
        <v>0</v>
      </c>
      <c r="L88" s="7">
        <f ca="1">(A88-Calculation!$C$6)/365.25</f>
        <v>6.6639288158795349</v>
      </c>
      <c r="M88" s="1">
        <v>3</v>
      </c>
      <c r="N88" s="67">
        <f t="shared" ca="1" si="30"/>
        <v>39295</v>
      </c>
      <c r="O88" s="267">
        <f t="shared" ca="1" si="31"/>
        <v>0.46317400027890548</v>
      </c>
      <c r="P88" s="268">
        <f t="shared" ca="1" si="32"/>
        <v>0.5558088003346866</v>
      </c>
      <c r="Q88" s="271"/>
      <c r="V88" s="57">
        <f t="shared" ca="1" si="33"/>
        <v>39295</v>
      </c>
      <c r="W88" s="265">
        <f ca="1">IF(Calculation!$V$10=2, VLOOKUP(V88,Curves!$D88:$K341,3), ( VLOOKUP(V88,Curves!$D88:$K341,3)*16+ VLOOKUP(V88,Curves!$D88:$K341,7)*8)/24)</f>
        <v>82.5</v>
      </c>
      <c r="X88" s="61">
        <v>0</v>
      </c>
      <c r="Y88" s="116">
        <v>55</v>
      </c>
      <c r="Z88" s="23">
        <f ca="1">VLOOKUP(V88,Curves!A82:B341,2)</f>
        <v>6.8985092335032014E-2</v>
      </c>
      <c r="AA88" s="29"/>
      <c r="AB88" s="26"/>
      <c r="AC88" s="29"/>
      <c r="AD88" s="26"/>
      <c r="AE88" s="68">
        <v>1</v>
      </c>
      <c r="AF88" s="68"/>
      <c r="AG88" s="54">
        <v>6.6666699999999999</v>
      </c>
      <c r="AH88" s="53"/>
      <c r="AI88" s="58">
        <f t="shared" ca="1" si="34"/>
        <v>39295</v>
      </c>
      <c r="AJ88" s="278">
        <f ca="1">IF(Calculation!$Y$22=1, Data!AO88, Data!AP88)</f>
        <v>0.46317400027890548</v>
      </c>
      <c r="AK88" s="270">
        <f t="shared" ca="1" si="35"/>
        <v>0.5558088003346866</v>
      </c>
      <c r="AM88" s="267"/>
      <c r="AN88" s="57">
        <f t="shared" ca="1" si="36"/>
        <v>39295</v>
      </c>
      <c r="AO88" s="289">
        <f ca="1">IF(Calculation!$V$10=2,SQRT((AR88^2*(AN88-today-1)+AU88^2*15)/(AN88-today+14)),SQRT(( ((AR88^2*16+AS88^2*8)/24) *(AN88-today-1)+((AU88^2*16+AV88^2*8)/24)*15)/(AN88-today+14)))</f>
        <v>0.46317400027890548</v>
      </c>
      <c r="AP88" s="290">
        <f ca="1">IF(Calculation!$V$10=2, AR88, SQRT((AR88^2*16+AS88^2*8)/24))</f>
        <v>0.29749999999999999</v>
      </c>
      <c r="AQ88" s="265"/>
      <c r="AR88" s="297">
        <f t="shared" ca="1" si="37"/>
        <v>0.29749999999999999</v>
      </c>
      <c r="AS88" s="299">
        <f t="shared" ca="1" si="38"/>
        <v>0.1</v>
      </c>
      <c r="AT88" s="264"/>
      <c r="AU88" s="264">
        <f t="shared" ca="1" si="39"/>
        <v>4.5549999999999997</v>
      </c>
      <c r="AV88" s="298">
        <f t="shared" ca="1" si="40"/>
        <v>3.25</v>
      </c>
    </row>
    <row r="89" spans="1:48">
      <c r="A89" s="64">
        <f t="shared" ca="1" si="24"/>
        <v>39326</v>
      </c>
      <c r="B89" s="265">
        <f t="shared" ca="1" si="25"/>
        <v>35.75</v>
      </c>
      <c r="C89" s="36"/>
      <c r="D89" s="65">
        <f t="shared" ca="1" si="26"/>
        <v>55</v>
      </c>
      <c r="E89" s="10">
        <f t="shared" ca="1" si="27"/>
        <v>6.9026175473382023E-2</v>
      </c>
      <c r="F89" s="29"/>
      <c r="G89" s="26"/>
      <c r="H89" s="29"/>
      <c r="I89" s="26"/>
      <c r="J89" s="61">
        <f t="shared" si="28"/>
        <v>0</v>
      </c>
      <c r="K89" s="104">
        <f t="shared" si="29"/>
        <v>0</v>
      </c>
      <c r="L89" s="7">
        <f ca="1">(A89-Calculation!$C$6)/365.25</f>
        <v>6.7488021902806299</v>
      </c>
      <c r="M89" s="1">
        <v>4</v>
      </c>
      <c r="N89" s="67">
        <f t="shared" ca="1" si="30"/>
        <v>39326</v>
      </c>
      <c r="O89" s="267">
        <f t="shared" ca="1" si="31"/>
        <v>0.36343381799199831</v>
      </c>
      <c r="P89" s="268">
        <f t="shared" ca="1" si="32"/>
        <v>0.43612058159039796</v>
      </c>
      <c r="Q89" s="271"/>
      <c r="V89" s="57">
        <f t="shared" ca="1" si="33"/>
        <v>39326</v>
      </c>
      <c r="W89" s="265">
        <f ca="1">IF(Calculation!$V$10=2, VLOOKUP(V89,Curves!$D89:$K342,3), ( VLOOKUP(V89,Curves!$D89:$K342,3)*16+ VLOOKUP(V89,Curves!$D89:$K342,7)*8)/24)</f>
        <v>35.75</v>
      </c>
      <c r="X89" s="61">
        <v>0</v>
      </c>
      <c r="Y89" s="116">
        <v>55</v>
      </c>
      <c r="Z89" s="23">
        <f ca="1">VLOOKUP(V89,Curves!A83:B342,2)</f>
        <v>6.9026175473382023E-2</v>
      </c>
      <c r="AA89" s="29"/>
      <c r="AB89" s="26"/>
      <c r="AC89" s="29"/>
      <c r="AD89" s="26"/>
      <c r="AE89" s="68">
        <v>1</v>
      </c>
      <c r="AF89" s="68"/>
      <c r="AG89" s="54">
        <v>6.7515400000000003</v>
      </c>
      <c r="AH89" s="53"/>
      <c r="AI89" s="58">
        <f t="shared" ca="1" si="34"/>
        <v>39326</v>
      </c>
      <c r="AJ89" s="278">
        <f ca="1">IF(Calculation!$Y$22=1, Data!AO89, Data!AP89)</f>
        <v>0.36343381799199831</v>
      </c>
      <c r="AK89" s="270">
        <f t="shared" ca="1" si="35"/>
        <v>0.43612058159039796</v>
      </c>
      <c r="AM89" s="267"/>
      <c r="AN89" s="57">
        <f t="shared" ca="1" si="36"/>
        <v>39326</v>
      </c>
      <c r="AO89" s="289">
        <f ca="1">IF(Calculation!$V$10=2,SQRT((AR89^2*(AN89-today-1)+AU89^2*15)/(AN89-today+14)),SQRT(( ((AR89^2*16+AS89^2*8)/24) *(AN89-today-1)+((AU89^2*16+AV89^2*8)/24)*15)/(AN89-today+14)))</f>
        <v>0.36343381799199831</v>
      </c>
      <c r="AP89" s="290">
        <f ca="1">IF(Calculation!$V$10=2, AR89, SQRT((AR89^2*16+AS89^2*8)/24))</f>
        <v>0.29749999999999999</v>
      </c>
      <c r="AQ89" s="265"/>
      <c r="AR89" s="297">
        <f t="shared" ca="1" si="37"/>
        <v>0.29749999999999999</v>
      </c>
      <c r="AS89" s="299">
        <f t="shared" ca="1" si="38"/>
        <v>0.08</v>
      </c>
      <c r="AT89" s="264"/>
      <c r="AU89" s="264">
        <f t="shared" ca="1" si="39"/>
        <v>2.706</v>
      </c>
      <c r="AV89" s="298">
        <f t="shared" ca="1" si="40"/>
        <v>2.4500000000000002</v>
      </c>
    </row>
    <row r="90" spans="1:48">
      <c r="A90" s="64">
        <f t="shared" ca="1" si="24"/>
        <v>39356</v>
      </c>
      <c r="B90" s="265">
        <f t="shared" ca="1" si="25"/>
        <v>31.499998092651367</v>
      </c>
      <c r="C90" s="36"/>
      <c r="D90" s="65">
        <f t="shared" ca="1" si="26"/>
        <v>55</v>
      </c>
      <c r="E90" s="10">
        <f t="shared" ca="1" si="27"/>
        <v>6.9065933349737013E-2</v>
      </c>
      <c r="F90" s="29"/>
      <c r="G90" s="26"/>
      <c r="H90" s="29"/>
      <c r="I90" s="26"/>
      <c r="J90" s="61">
        <f t="shared" si="28"/>
        <v>0</v>
      </c>
      <c r="K90" s="104">
        <f t="shared" si="29"/>
        <v>0</v>
      </c>
      <c r="L90" s="7">
        <f ca="1">(A90-Calculation!$C$6)/365.25</f>
        <v>6.8309377138945928</v>
      </c>
      <c r="M90" s="1">
        <v>5</v>
      </c>
      <c r="N90" s="67">
        <f t="shared" ca="1" si="30"/>
        <v>39356</v>
      </c>
      <c r="O90" s="267">
        <f t="shared" ca="1" si="31"/>
        <v>0.3308587649155279</v>
      </c>
      <c r="P90" s="268">
        <f t="shared" ca="1" si="32"/>
        <v>0.39703051789863347</v>
      </c>
      <c r="Q90" s="271"/>
      <c r="V90" s="57">
        <f t="shared" ca="1" si="33"/>
        <v>39356</v>
      </c>
      <c r="W90" s="265">
        <f ca="1">IF(Calculation!$V$10=2, VLOOKUP(V90,Curves!$D90:$K343,3), ( VLOOKUP(V90,Curves!$D90:$K343,3)*16+ VLOOKUP(V90,Curves!$D90:$K343,7)*8)/24)</f>
        <v>31.499998092651367</v>
      </c>
      <c r="X90" s="61">
        <v>0</v>
      </c>
      <c r="Y90" s="116">
        <v>55</v>
      </c>
      <c r="Z90" s="23">
        <f ca="1">VLOOKUP(V90,Curves!A84:B343,2)</f>
        <v>6.9065933349737013E-2</v>
      </c>
      <c r="AA90" s="29"/>
      <c r="AB90" s="26"/>
      <c r="AC90" s="29"/>
      <c r="AD90" s="26"/>
      <c r="AE90" s="68">
        <v>1</v>
      </c>
      <c r="AF90" s="68"/>
      <c r="AG90" s="54">
        <v>6.8364099999999999</v>
      </c>
      <c r="AH90" s="53"/>
      <c r="AI90" s="58">
        <f t="shared" ca="1" si="34"/>
        <v>39356</v>
      </c>
      <c r="AJ90" s="278">
        <f ca="1">IF(Calculation!$Y$22=1, Data!AO90, Data!AP90)</f>
        <v>0.3308587649155279</v>
      </c>
      <c r="AK90" s="270">
        <f t="shared" ca="1" si="35"/>
        <v>0.39703051789863347</v>
      </c>
      <c r="AM90" s="267"/>
      <c r="AN90" s="57">
        <f t="shared" ca="1" si="36"/>
        <v>39356</v>
      </c>
      <c r="AO90" s="289">
        <f ca="1">IF(Calculation!$V$10=2,SQRT((AR90^2*(AN90-today-1)+AU90^2*15)/(AN90-today+14)),SQRT(( ((AR90^2*16+AS90^2*8)/24) *(AN90-today-1)+((AU90^2*16+AV90^2*8)/24)*15)/(AN90-today+14)))</f>
        <v>0.3308587649155279</v>
      </c>
      <c r="AP90" s="290">
        <f ca="1">IF(Calculation!$V$10=2, AR90, SQRT((AR90^2*16+AS90^2*8)/24))</f>
        <v>0.29749999999999999</v>
      </c>
      <c r="AQ90" s="265"/>
      <c r="AR90" s="297">
        <f t="shared" ca="1" si="37"/>
        <v>0.29749999999999999</v>
      </c>
      <c r="AS90" s="299">
        <f t="shared" ca="1" si="38"/>
        <v>0.08</v>
      </c>
      <c r="AT90" s="264"/>
      <c r="AU90" s="264">
        <f t="shared" ca="1" si="39"/>
        <v>1.9</v>
      </c>
      <c r="AV90" s="298">
        <f t="shared" ca="1" si="40"/>
        <v>2</v>
      </c>
    </row>
    <row r="91" spans="1:48">
      <c r="A91" s="64">
        <f t="shared" ca="1" si="24"/>
        <v>39387</v>
      </c>
      <c r="B91" s="265">
        <f t="shared" ca="1" si="25"/>
        <v>31.499998092651367</v>
      </c>
      <c r="C91" s="36"/>
      <c r="D91" s="65">
        <f t="shared" ca="1" si="26"/>
        <v>55</v>
      </c>
      <c r="E91" s="10">
        <f t="shared" ca="1" si="27"/>
        <v>6.9107016489185005E-2</v>
      </c>
      <c r="F91" s="29"/>
      <c r="G91" s="26"/>
      <c r="H91" s="29"/>
      <c r="I91" s="26"/>
      <c r="J91" s="61">
        <f t="shared" si="28"/>
        <v>0</v>
      </c>
      <c r="K91" s="104">
        <f t="shared" si="29"/>
        <v>0</v>
      </c>
      <c r="L91" s="7">
        <f ca="1">(A91-Calculation!$C$6)/365.25</f>
        <v>6.9158110882956878</v>
      </c>
      <c r="M91" s="1">
        <v>6</v>
      </c>
      <c r="N91" s="67">
        <f t="shared" ca="1" si="30"/>
        <v>39387</v>
      </c>
      <c r="O91" s="267">
        <f t="shared" ca="1" si="31"/>
        <v>0.33392516713799514</v>
      </c>
      <c r="P91" s="268">
        <f t="shared" ca="1" si="32"/>
        <v>0.40071020056559414</v>
      </c>
      <c r="Q91" s="271"/>
      <c r="V91" s="57">
        <f t="shared" ca="1" si="33"/>
        <v>39387</v>
      </c>
      <c r="W91" s="265">
        <f ca="1">IF(Calculation!$V$10=2, VLOOKUP(V91,Curves!$D91:$K344,3), ( VLOOKUP(V91,Curves!$D91:$K344,3)*16+ VLOOKUP(V91,Curves!$D91:$K344,7)*8)/24)</f>
        <v>31.499998092651367</v>
      </c>
      <c r="X91" s="61">
        <v>0</v>
      </c>
      <c r="Y91" s="116">
        <v>55</v>
      </c>
      <c r="Z91" s="23">
        <f ca="1">VLOOKUP(V91,Curves!A85:B344,2)</f>
        <v>6.9107016489185005E-2</v>
      </c>
      <c r="AA91" s="29"/>
      <c r="AB91" s="26"/>
      <c r="AC91" s="29"/>
      <c r="AD91" s="26"/>
      <c r="AE91" s="68">
        <v>1</v>
      </c>
      <c r="AF91" s="68"/>
      <c r="AG91" s="54">
        <v>6.9130700000000003</v>
      </c>
      <c r="AH91" s="53"/>
      <c r="AI91" s="58">
        <f t="shared" ca="1" si="34"/>
        <v>39387</v>
      </c>
      <c r="AJ91" s="278">
        <f ca="1">IF(Calculation!$Y$22=1, Data!AO91, Data!AP91)</f>
        <v>0.33392516713799514</v>
      </c>
      <c r="AK91" s="270">
        <f t="shared" ca="1" si="35"/>
        <v>0.40071020056559414</v>
      </c>
      <c r="AM91" s="267"/>
      <c r="AN91" s="57">
        <f t="shared" ca="1" si="36"/>
        <v>39387</v>
      </c>
      <c r="AO91" s="289">
        <f ca="1">IF(Calculation!$V$10=2,SQRT((AR91^2*(AN91-today-1)+AU91^2*15)/(AN91-today+14)),SQRT(( ((AR91^2*16+AS91^2*8)/24) *(AN91-today-1)+((AU91^2*16+AV91^2*8)/24)*15)/(AN91-today+14)))</f>
        <v>0.33392516713799514</v>
      </c>
      <c r="AP91" s="290">
        <f ca="1">IF(Calculation!$V$10=2, AR91, SQRT((AR91^2*16+AS91^2*8)/24))</f>
        <v>0.29749999999999999</v>
      </c>
      <c r="AQ91" s="265"/>
      <c r="AR91" s="297">
        <f t="shared" ca="1" si="37"/>
        <v>0.29749999999999999</v>
      </c>
      <c r="AS91" s="299">
        <f t="shared" ca="1" si="38"/>
        <v>0.08</v>
      </c>
      <c r="AT91" s="264"/>
      <c r="AU91" s="264">
        <f t="shared" ca="1" si="39"/>
        <v>2</v>
      </c>
      <c r="AV91" s="298">
        <f t="shared" ca="1" si="40"/>
        <v>2</v>
      </c>
    </row>
    <row r="92" spans="1:48">
      <c r="A92" s="108">
        <f t="shared" ca="1" si="24"/>
        <v>39417</v>
      </c>
      <c r="B92" s="265">
        <f t="shared" ca="1" si="25"/>
        <v>31.5</v>
      </c>
      <c r="C92" s="36"/>
      <c r="D92" s="65">
        <f t="shared" ca="1" si="26"/>
        <v>55</v>
      </c>
      <c r="E92" s="10">
        <f t="shared" ca="1" si="27"/>
        <v>6.9132706905603025E-2</v>
      </c>
      <c r="F92" s="29"/>
      <c r="G92" s="26"/>
      <c r="H92" s="29"/>
      <c r="I92" s="26"/>
      <c r="J92" s="61">
        <f t="shared" si="28"/>
        <v>0</v>
      </c>
      <c r="K92" s="104">
        <f t="shared" si="29"/>
        <v>0</v>
      </c>
      <c r="L92" s="7">
        <f ca="1">(A92-Calculation!$C$6)/365.25</f>
        <v>6.9979466119096507</v>
      </c>
      <c r="M92" s="1">
        <v>1</v>
      </c>
      <c r="N92" s="67">
        <f t="shared" ca="1" si="30"/>
        <v>39417</v>
      </c>
      <c r="O92" s="267">
        <f t="shared" ca="1" si="31"/>
        <v>0.33352463434132495</v>
      </c>
      <c r="P92" s="268">
        <f t="shared" ca="1" si="32"/>
        <v>0.40022956120958991</v>
      </c>
      <c r="Q92" s="271"/>
      <c r="V92" s="57">
        <f t="shared" ca="1" si="33"/>
        <v>39417</v>
      </c>
      <c r="W92" s="265">
        <f ca="1">IF(Calculation!$V$10=2, VLOOKUP(V92,Curves!$D92:$K345,3), ( VLOOKUP(V92,Curves!$D92:$K345,3)*16+ VLOOKUP(V92,Curves!$D92:$K345,7)*8)/24)</f>
        <v>31.5</v>
      </c>
      <c r="X92" s="61">
        <v>0</v>
      </c>
      <c r="Y92" s="116">
        <v>55</v>
      </c>
      <c r="Z92" s="23">
        <f ca="1">VLOOKUP(V92,Curves!A86:B345,2)</f>
        <v>6.9132706905603025E-2</v>
      </c>
      <c r="AA92" s="29"/>
      <c r="AB92" s="26"/>
      <c r="AC92" s="29"/>
      <c r="AD92" s="26"/>
      <c r="AE92" s="68">
        <v>1</v>
      </c>
      <c r="AF92" s="68"/>
      <c r="AG92" s="54">
        <v>6.9979500000000003</v>
      </c>
      <c r="AH92" s="53"/>
      <c r="AI92" s="58">
        <f t="shared" ca="1" si="34"/>
        <v>39417</v>
      </c>
      <c r="AJ92" s="278">
        <f ca="1">IF(Calculation!$Y$22=1, Data!AO92, Data!AP92)</f>
        <v>0.33352463434132495</v>
      </c>
      <c r="AK92" s="270">
        <f t="shared" ca="1" si="35"/>
        <v>0.40022956120958991</v>
      </c>
      <c r="AM92" s="267"/>
      <c r="AN92" s="57">
        <f t="shared" ca="1" si="36"/>
        <v>39417</v>
      </c>
      <c r="AO92" s="289">
        <f ca="1">IF(Calculation!$V$10=2,SQRT((AR92^2*(AN92-today-1)+AU92^2*15)/(AN92-today+14)),SQRT(( ((AR92^2*16+AS92^2*8)/24) *(AN92-today-1)+((AU92^2*16+AV92^2*8)/24)*15)/(AN92-today+14)))</f>
        <v>0.33352463434132495</v>
      </c>
      <c r="AP92" s="290">
        <f ca="1">IF(Calculation!$V$10=2, AR92, SQRT((AR92^2*16+AS92^2*8)/24))</f>
        <v>0.29749999999999999</v>
      </c>
      <c r="AQ92" s="265"/>
      <c r="AR92" s="297">
        <f t="shared" ca="1" si="37"/>
        <v>0.29749999999999999</v>
      </c>
      <c r="AS92" s="299">
        <f t="shared" ca="1" si="38"/>
        <v>0.08</v>
      </c>
      <c r="AT92" s="264"/>
      <c r="AU92" s="264">
        <f t="shared" ca="1" si="39"/>
        <v>2</v>
      </c>
      <c r="AV92" s="298">
        <f t="shared" ca="1" si="40"/>
        <v>2</v>
      </c>
    </row>
    <row r="93" spans="1:48">
      <c r="A93" s="64">
        <f t="shared" ca="1" si="24"/>
        <v>39448</v>
      </c>
      <c r="B93" s="265">
        <f t="shared" ca="1" si="25"/>
        <v>36.004997253417969</v>
      </c>
      <c r="C93" s="36"/>
      <c r="D93" s="65">
        <f t="shared" ca="1" si="26"/>
        <v>55</v>
      </c>
      <c r="E93" s="10">
        <f t="shared" ca="1" si="27"/>
        <v>6.9154829554894021E-2</v>
      </c>
      <c r="F93" s="29"/>
      <c r="G93" s="26"/>
      <c r="H93" s="29"/>
      <c r="I93" s="26"/>
      <c r="J93" s="61">
        <f t="shared" si="28"/>
        <v>0</v>
      </c>
      <c r="K93" s="104">
        <f t="shared" si="29"/>
        <v>0</v>
      </c>
      <c r="L93" s="7">
        <f ca="1">(A93-Calculation!$C$6)/365.25</f>
        <v>7.0828199863107457</v>
      </c>
      <c r="M93" s="1">
        <v>2</v>
      </c>
      <c r="N93" s="67">
        <f t="shared" ca="1" si="30"/>
        <v>39448</v>
      </c>
      <c r="O93" s="267">
        <f t="shared" ca="1" si="31"/>
        <v>0.18824398084575092</v>
      </c>
      <c r="P93" s="268">
        <f t="shared" ca="1" si="32"/>
        <v>0.2258927770149011</v>
      </c>
      <c r="Q93" s="271"/>
      <c r="V93" s="57">
        <f t="shared" ca="1" si="33"/>
        <v>39448</v>
      </c>
      <c r="W93" s="265">
        <f ca="1">IF(Calculation!$V$10=2, VLOOKUP(V93,Curves!$D93:$K346,3), ( VLOOKUP(V93,Curves!$D93:$K346,3)*16+ VLOOKUP(V93,Curves!$D93:$K346,7)*8)/24)</f>
        <v>36.004997253417969</v>
      </c>
      <c r="X93" s="61">
        <v>0</v>
      </c>
      <c r="Y93" s="116">
        <v>55</v>
      </c>
      <c r="Z93" s="23">
        <f ca="1">VLOOKUP(V93,Curves!A87:B346,2)</f>
        <v>6.9154829554894021E-2</v>
      </c>
      <c r="AA93" s="29"/>
      <c r="AB93" s="26"/>
      <c r="AC93" s="29"/>
      <c r="AD93" s="26"/>
      <c r="AE93" s="68">
        <v>1</v>
      </c>
      <c r="AF93" s="68"/>
      <c r="AG93" s="54">
        <v>7.0800799999999997</v>
      </c>
      <c r="AH93" s="53"/>
      <c r="AI93" s="58">
        <f t="shared" ca="1" si="34"/>
        <v>39448</v>
      </c>
      <c r="AJ93" s="278">
        <f ca="1">IF(Calculation!$Y$22=1, Data!AO93, Data!AP93)</f>
        <v>0.18824398084575092</v>
      </c>
      <c r="AK93" s="270">
        <f t="shared" ca="1" si="35"/>
        <v>0.2258927770149011</v>
      </c>
      <c r="AM93" s="267"/>
      <c r="AN93" s="57">
        <f t="shared" ca="1" si="36"/>
        <v>39448</v>
      </c>
      <c r="AO93" s="289">
        <f ca="1">IF(Calculation!$V$10=2,SQRT((AR93^2*(AN93-today-1)+AU93^2*15)/(AN93-today+14)),SQRT(( ((AR93^2*16+AS93^2*8)/24) *(AN93-today-1)+((AU93^2*16+AV93^2*8)/24)*15)/(AN93-today+14)))</f>
        <v>0.18824398084575092</v>
      </c>
      <c r="AP93" s="290">
        <f ca="1">IF(Calculation!$V$10=2, AR93, SQRT((AR93^2*16+AS93^2*8)/24))</f>
        <v>0.08</v>
      </c>
      <c r="AQ93" s="265"/>
      <c r="AR93" s="297">
        <f t="shared" ca="1" si="37"/>
        <v>0.08</v>
      </c>
      <c r="AS93" s="299">
        <f t="shared" ca="1" si="38"/>
        <v>0.08</v>
      </c>
      <c r="AT93" s="264"/>
      <c r="AU93" s="264">
        <f t="shared" ca="1" si="39"/>
        <v>2.25</v>
      </c>
      <c r="AV93" s="298">
        <f t="shared" ca="1" si="40"/>
        <v>2.25</v>
      </c>
    </row>
    <row r="94" spans="1:48">
      <c r="A94" s="64">
        <f t="shared" ca="1" si="24"/>
        <v>39479</v>
      </c>
      <c r="B94" s="265">
        <f t="shared" ca="1" si="25"/>
        <v>36.000003814697266</v>
      </c>
      <c r="C94" s="36"/>
      <c r="D94" s="65">
        <f t="shared" ca="1" si="26"/>
        <v>55</v>
      </c>
      <c r="E94" s="10">
        <f t="shared" ca="1" si="27"/>
        <v>6.9176952204346012E-2</v>
      </c>
      <c r="F94" s="29"/>
      <c r="G94" s="26"/>
      <c r="H94" s="29"/>
      <c r="I94" s="26"/>
      <c r="J94" s="61">
        <f t="shared" si="28"/>
        <v>0</v>
      </c>
      <c r="K94" s="104">
        <f t="shared" si="29"/>
        <v>0</v>
      </c>
      <c r="L94" s="7">
        <f ca="1">(A94-Calculation!$C$6)/365.25</f>
        <v>7.1676933607118416</v>
      </c>
      <c r="M94" s="1">
        <v>3</v>
      </c>
      <c r="N94" s="67">
        <f t="shared" ca="1" si="30"/>
        <v>39479</v>
      </c>
      <c r="O94" s="267">
        <f t="shared" ca="1" si="31"/>
        <v>0.18733721651109492</v>
      </c>
      <c r="P94" s="268">
        <f t="shared" ca="1" si="32"/>
        <v>0.22480465981331391</v>
      </c>
      <c r="Q94" s="271"/>
      <c r="V94" s="57">
        <f t="shared" ca="1" si="33"/>
        <v>39479</v>
      </c>
      <c r="W94" s="265">
        <f ca="1">IF(Calculation!$V$10=2, VLOOKUP(V94,Curves!$D94:$K347,3), ( VLOOKUP(V94,Curves!$D94:$K347,3)*16+ VLOOKUP(V94,Curves!$D94:$K347,7)*8)/24)</f>
        <v>36.000003814697266</v>
      </c>
      <c r="X94" s="61">
        <v>0</v>
      </c>
      <c r="Y94" s="116">
        <v>55</v>
      </c>
      <c r="Z94" s="23">
        <f ca="1">VLOOKUP(V94,Curves!A88:B347,2)</f>
        <v>6.9176952204346012E-2</v>
      </c>
      <c r="AA94" s="29"/>
      <c r="AB94" s="26"/>
      <c r="AC94" s="29"/>
      <c r="AD94" s="26"/>
      <c r="AE94" s="68">
        <v>1</v>
      </c>
      <c r="AF94" s="68"/>
      <c r="AG94" s="54">
        <v>7.1649599999999998</v>
      </c>
      <c r="AH94" s="53"/>
      <c r="AI94" s="58">
        <f t="shared" ca="1" si="34"/>
        <v>39479</v>
      </c>
      <c r="AJ94" s="278">
        <f ca="1">IF(Calculation!$Y$22=1, Data!AO94, Data!AP94)</f>
        <v>0.18733721651109492</v>
      </c>
      <c r="AK94" s="270">
        <f t="shared" ca="1" si="35"/>
        <v>0.22480465981331391</v>
      </c>
      <c r="AM94" s="267"/>
      <c r="AN94" s="57">
        <f t="shared" ca="1" si="36"/>
        <v>39479</v>
      </c>
      <c r="AO94" s="289">
        <f ca="1">IF(Calculation!$V$10=2,SQRT((AR94^2*(AN94-today-1)+AU94^2*15)/(AN94-today+14)),SQRT(( ((AR94^2*16+AS94^2*8)/24) *(AN94-today-1)+((AU94^2*16+AV94^2*8)/24)*15)/(AN94-today+14)))</f>
        <v>0.18733721651109492</v>
      </c>
      <c r="AP94" s="290">
        <f ca="1">IF(Calculation!$V$10=2, AR94, SQRT((AR94^2*16+AS94^2*8)/24))</f>
        <v>0.08</v>
      </c>
      <c r="AQ94" s="265"/>
      <c r="AR94" s="297">
        <f t="shared" ca="1" si="37"/>
        <v>0.08</v>
      </c>
      <c r="AS94" s="299">
        <f t="shared" ca="1" si="38"/>
        <v>0.08</v>
      </c>
      <c r="AT94" s="264"/>
      <c r="AU94" s="264">
        <f t="shared" ca="1" si="39"/>
        <v>2.25</v>
      </c>
      <c r="AV94" s="298">
        <f t="shared" ca="1" si="40"/>
        <v>2.25</v>
      </c>
    </row>
    <row r="95" spans="1:48">
      <c r="A95" s="64">
        <f t="shared" ca="1" si="24"/>
        <v>39508</v>
      </c>
      <c r="B95" s="265">
        <f t="shared" ca="1" si="25"/>
        <v>31.500001907348633</v>
      </c>
      <c r="C95" s="36"/>
      <c r="D95" s="65">
        <f t="shared" ca="1" si="26"/>
        <v>55</v>
      </c>
      <c r="E95" s="10">
        <f t="shared" ca="1" si="27"/>
        <v>6.9197647586238017E-2</v>
      </c>
      <c r="F95" s="29"/>
      <c r="G95" s="26"/>
      <c r="H95" s="29"/>
      <c r="I95" s="26"/>
      <c r="J95" s="61">
        <f t="shared" si="28"/>
        <v>0</v>
      </c>
      <c r="K95" s="104">
        <f t="shared" si="29"/>
        <v>0</v>
      </c>
      <c r="L95" s="7">
        <f ca="1">(A95-Calculation!$C$6)/365.25</f>
        <v>7.2470910335386725</v>
      </c>
      <c r="M95" s="1">
        <v>4</v>
      </c>
      <c r="N95" s="67">
        <f t="shared" ca="1" si="30"/>
        <v>39508</v>
      </c>
      <c r="O95" s="267">
        <f t="shared" ca="1" si="31"/>
        <v>0.16646453561274385</v>
      </c>
      <c r="P95" s="268">
        <f t="shared" ca="1" si="32"/>
        <v>0.19975744273529261</v>
      </c>
      <c r="Q95" s="271"/>
      <c r="V95" s="57">
        <f t="shared" ca="1" si="33"/>
        <v>39508</v>
      </c>
      <c r="W95" s="265">
        <f ca="1">IF(Calculation!$V$10=2, VLOOKUP(V95,Curves!$D95:$K348,3), ( VLOOKUP(V95,Curves!$D95:$K348,3)*16+ VLOOKUP(V95,Curves!$D95:$K348,7)*8)/24)</f>
        <v>31.500001907348633</v>
      </c>
      <c r="X95" s="61">
        <v>0</v>
      </c>
      <c r="Y95" s="116">
        <v>55</v>
      </c>
      <c r="Z95" s="23">
        <f ca="1">VLOOKUP(V95,Curves!A89:B348,2)</f>
        <v>6.9197647586238017E-2</v>
      </c>
      <c r="AA95" s="29"/>
      <c r="AB95" s="26"/>
      <c r="AC95" s="29"/>
      <c r="AD95" s="26"/>
      <c r="AE95" s="68">
        <v>1</v>
      </c>
      <c r="AF95" s="68"/>
      <c r="AG95" s="54">
        <v>7.24709</v>
      </c>
      <c r="AH95" s="53"/>
      <c r="AI95" s="58">
        <f t="shared" ca="1" si="34"/>
        <v>39508</v>
      </c>
      <c r="AJ95" s="278">
        <f ca="1">IF(Calculation!$Y$22=1, Data!AO95, Data!AP95)</f>
        <v>0.16646453561274385</v>
      </c>
      <c r="AK95" s="270">
        <f t="shared" ca="1" si="35"/>
        <v>0.19975744273529261</v>
      </c>
      <c r="AM95" s="267"/>
      <c r="AN95" s="57">
        <f t="shared" ca="1" si="36"/>
        <v>39508</v>
      </c>
      <c r="AO95" s="289">
        <f ca="1">IF(Calculation!$V$10=2,SQRT((AR95^2*(AN95-today-1)+AU95^2*15)/(AN95-today+14)),SQRT(( ((AR95^2*16+AS95^2*8)/24) *(AN95-today-1)+((AU95^2*16+AV95^2*8)/24)*15)/(AN95-today+14)))</f>
        <v>0.16646453561274385</v>
      </c>
      <c r="AP95" s="290">
        <f ca="1">IF(Calculation!$V$10=2, AR95, SQRT((AR95^2*16+AS95^2*8)/24))</f>
        <v>0.08</v>
      </c>
      <c r="AQ95" s="265"/>
      <c r="AR95" s="297">
        <f t="shared" ca="1" si="37"/>
        <v>0.08</v>
      </c>
      <c r="AS95" s="299">
        <f t="shared" ca="1" si="38"/>
        <v>0.08</v>
      </c>
      <c r="AT95" s="264"/>
      <c r="AU95" s="264">
        <f t="shared" ca="1" si="39"/>
        <v>1.95</v>
      </c>
      <c r="AV95" s="298">
        <f t="shared" ca="1" si="40"/>
        <v>2</v>
      </c>
    </row>
    <row r="96" spans="1:48">
      <c r="A96" s="64">
        <f t="shared" ca="1" si="24"/>
        <v>39539</v>
      </c>
      <c r="B96" s="265">
        <f t="shared" ca="1" si="25"/>
        <v>31.5</v>
      </c>
      <c r="C96" s="36"/>
      <c r="D96" s="65">
        <f t="shared" ca="1" si="26"/>
        <v>55</v>
      </c>
      <c r="E96" s="10">
        <f t="shared" ca="1" si="27"/>
        <v>6.9219770236003994E-2</v>
      </c>
      <c r="F96" s="29"/>
      <c r="G96" s="26"/>
      <c r="H96" s="29"/>
      <c r="I96" s="26"/>
      <c r="J96" s="61">
        <f t="shared" si="28"/>
        <v>0</v>
      </c>
      <c r="K96" s="104">
        <f t="shared" si="29"/>
        <v>0</v>
      </c>
      <c r="L96" s="7">
        <f ca="1">(A96-Calculation!$C$6)/365.25</f>
        <v>7.3319644079397674</v>
      </c>
      <c r="M96" s="1">
        <v>5</v>
      </c>
      <c r="N96" s="67">
        <f t="shared" ca="1" si="30"/>
        <v>39539</v>
      </c>
      <c r="O96" s="267">
        <f t="shared" ca="1" si="31"/>
        <v>0.16247393712276792</v>
      </c>
      <c r="P96" s="268">
        <f t="shared" ca="1" si="32"/>
        <v>0.1949687245473215</v>
      </c>
      <c r="Q96" s="271"/>
      <c r="V96" s="57">
        <f t="shared" ca="1" si="33"/>
        <v>39539</v>
      </c>
      <c r="W96" s="265">
        <f ca="1">IF(Calculation!$V$10=2, VLOOKUP(V96,Curves!$D96:$K349,3), ( VLOOKUP(V96,Curves!$D96:$K349,3)*16+ VLOOKUP(V96,Curves!$D96:$K349,7)*8)/24)</f>
        <v>31.5</v>
      </c>
      <c r="X96" s="61">
        <v>0</v>
      </c>
      <c r="Y96" s="116">
        <v>55</v>
      </c>
      <c r="Z96" s="23">
        <f ca="1">VLOOKUP(V96,Curves!A90:B349,2)</f>
        <v>6.9219770236003994E-2</v>
      </c>
      <c r="AA96" s="29"/>
      <c r="AB96" s="26"/>
      <c r="AC96" s="29"/>
      <c r="AD96" s="26"/>
      <c r="AE96" s="68">
        <v>1</v>
      </c>
      <c r="AF96" s="68"/>
      <c r="AG96" s="54">
        <v>7.3319599999999996</v>
      </c>
      <c r="AH96" s="53"/>
      <c r="AI96" s="58">
        <f t="shared" ca="1" si="34"/>
        <v>39539</v>
      </c>
      <c r="AJ96" s="278">
        <f ca="1">IF(Calculation!$Y$22=1, Data!AO96, Data!AP96)</f>
        <v>0.16247393712276792</v>
      </c>
      <c r="AK96" s="270">
        <f t="shared" ca="1" si="35"/>
        <v>0.1949687245473215</v>
      </c>
      <c r="AM96" s="267"/>
      <c r="AN96" s="57">
        <f t="shared" ca="1" si="36"/>
        <v>39539</v>
      </c>
      <c r="AO96" s="289">
        <f ca="1">IF(Calculation!$V$10=2,SQRT((AR96^2*(AN96-today-1)+AU96^2*15)/(AN96-today+14)),SQRT(( ((AR96^2*16+AS96^2*8)/24) *(AN96-today-1)+((AU96^2*16+AV96^2*8)/24)*15)/(AN96-today+14)))</f>
        <v>0.16247393712276792</v>
      </c>
      <c r="AP96" s="290">
        <f ca="1">IF(Calculation!$V$10=2, AR96, SQRT((AR96^2*16+AS96^2*8)/24))</f>
        <v>0.08</v>
      </c>
      <c r="AQ96" s="265"/>
      <c r="AR96" s="297">
        <f t="shared" ca="1" si="37"/>
        <v>0.08</v>
      </c>
      <c r="AS96" s="299">
        <f t="shared" ca="1" si="38"/>
        <v>0.08</v>
      </c>
      <c r="AT96" s="264"/>
      <c r="AU96" s="264">
        <f t="shared" ca="1" si="39"/>
        <v>1.9</v>
      </c>
      <c r="AV96" s="298">
        <f t="shared" ca="1" si="40"/>
        <v>2</v>
      </c>
    </row>
    <row r="97" spans="1:48">
      <c r="A97" s="64">
        <f t="shared" ca="1" si="24"/>
        <v>39569</v>
      </c>
      <c r="B97" s="265">
        <f t="shared" ca="1" si="25"/>
        <v>40.75</v>
      </c>
      <c r="C97" s="36"/>
      <c r="D97" s="65">
        <f t="shared" ca="1" si="26"/>
        <v>55</v>
      </c>
      <c r="E97" s="10">
        <f t="shared" ca="1" si="27"/>
        <v>6.9241179252059998E-2</v>
      </c>
      <c r="F97" s="29"/>
      <c r="G97" s="26"/>
      <c r="H97" s="29"/>
      <c r="I97" s="26"/>
      <c r="J97" s="61">
        <f t="shared" si="28"/>
        <v>0</v>
      </c>
      <c r="K97" s="104">
        <f t="shared" si="29"/>
        <v>0</v>
      </c>
      <c r="L97" s="7">
        <f ca="1">(A97-Calculation!$C$6)/365.25</f>
        <v>7.4140999315537304</v>
      </c>
      <c r="M97" s="1">
        <v>6</v>
      </c>
      <c r="N97" s="67">
        <f t="shared" ca="1" si="30"/>
        <v>39569</v>
      </c>
      <c r="O97" s="267">
        <f t="shared" ca="1" si="31"/>
        <v>0.16828181892818447</v>
      </c>
      <c r="P97" s="268">
        <f t="shared" ca="1" si="32"/>
        <v>0.20193818271382136</v>
      </c>
      <c r="Q97" s="271"/>
      <c r="V97" s="57">
        <f t="shared" ca="1" si="33"/>
        <v>39569</v>
      </c>
      <c r="W97" s="265">
        <f ca="1">IF(Calculation!$V$10=2, VLOOKUP(V97,Curves!$D97:$K350,3), ( VLOOKUP(V97,Curves!$D97:$K350,3)*16+ VLOOKUP(V97,Curves!$D97:$K350,7)*8)/24)</f>
        <v>40.75</v>
      </c>
      <c r="X97" s="61">
        <v>0</v>
      </c>
      <c r="Y97" s="116">
        <v>55</v>
      </c>
      <c r="Z97" s="23">
        <f ca="1">VLOOKUP(V97,Curves!A91:B350,2)</f>
        <v>6.9241179252059998E-2</v>
      </c>
      <c r="AA97" s="29"/>
      <c r="AB97" s="26"/>
      <c r="AC97" s="29"/>
      <c r="AD97" s="26"/>
      <c r="AE97" s="68">
        <v>1</v>
      </c>
      <c r="AF97" s="68"/>
      <c r="AG97" s="54">
        <v>7.4168399999999997</v>
      </c>
      <c r="AH97" s="53"/>
      <c r="AI97" s="58">
        <f t="shared" ca="1" si="34"/>
        <v>39569</v>
      </c>
      <c r="AJ97" s="278">
        <f ca="1">IF(Calculation!$Y$22=1, Data!AO97, Data!AP97)</f>
        <v>0.16828181892818447</v>
      </c>
      <c r="AK97" s="270">
        <f t="shared" ca="1" si="35"/>
        <v>0.20193818271382136</v>
      </c>
      <c r="AM97" s="267"/>
      <c r="AN97" s="57">
        <f t="shared" ca="1" si="36"/>
        <v>39569</v>
      </c>
      <c r="AO97" s="289">
        <f ca="1">IF(Calculation!$V$10=2,SQRT((AR97^2*(AN97-today-1)+AU97^2*15)/(AN97-today+14)),SQRT(( ((AR97^2*16+AS97^2*8)/24) *(AN97-today-1)+((AU97^2*16+AV97^2*8)/24)*15)/(AN97-today+14)))</f>
        <v>0.16828181892818447</v>
      </c>
      <c r="AP97" s="290">
        <f ca="1">IF(Calculation!$V$10=2, AR97, SQRT((AR97^2*16+AS97^2*8)/24))</f>
        <v>0.08</v>
      </c>
      <c r="AQ97" s="265"/>
      <c r="AR97" s="297">
        <f t="shared" ca="1" si="37"/>
        <v>0.08</v>
      </c>
      <c r="AS97" s="299">
        <f t="shared" ca="1" si="38"/>
        <v>0.08</v>
      </c>
      <c r="AT97" s="264"/>
      <c r="AU97" s="264">
        <f t="shared" ca="1" si="39"/>
        <v>2</v>
      </c>
      <c r="AV97" s="298">
        <f t="shared" ca="1" si="40"/>
        <v>2</v>
      </c>
    </row>
    <row r="98" spans="1:48">
      <c r="A98" s="64">
        <f t="shared" ca="1" si="24"/>
        <v>39600</v>
      </c>
      <c r="B98" s="265">
        <f t="shared" ca="1" si="25"/>
        <v>58.5</v>
      </c>
      <c r="C98" s="36"/>
      <c r="D98" s="65">
        <f t="shared" ca="1" si="26"/>
        <v>55</v>
      </c>
      <c r="E98" s="10">
        <f t="shared" ca="1" si="27"/>
        <v>6.9263301902144039E-2</v>
      </c>
      <c r="F98" s="29"/>
      <c r="G98" s="26"/>
      <c r="H98" s="29"/>
      <c r="I98" s="26"/>
      <c r="J98" s="61">
        <f t="shared" si="28"/>
        <v>0</v>
      </c>
      <c r="K98" s="104">
        <f t="shared" si="29"/>
        <v>0</v>
      </c>
      <c r="L98" s="7">
        <f ca="1">(A98-Calculation!$C$6)/365.25</f>
        <v>7.4989733059548254</v>
      </c>
      <c r="M98" s="1">
        <v>1</v>
      </c>
      <c r="N98" s="67">
        <f t="shared" ca="1" si="30"/>
        <v>39600</v>
      </c>
      <c r="O98" s="267">
        <f t="shared" ca="1" si="31"/>
        <v>0.27130600150828565</v>
      </c>
      <c r="P98" s="268">
        <f t="shared" ca="1" si="32"/>
        <v>0.32556720180994275</v>
      </c>
      <c r="Q98" s="271"/>
      <c r="V98" s="57">
        <f t="shared" ca="1" si="33"/>
        <v>39600</v>
      </c>
      <c r="W98" s="265">
        <f ca="1">IF(Calculation!$V$10=2, VLOOKUP(V98,Curves!$D98:$K351,3), ( VLOOKUP(V98,Curves!$D98:$K351,3)*16+ VLOOKUP(V98,Curves!$D98:$K351,7)*8)/24)</f>
        <v>58.5</v>
      </c>
      <c r="X98" s="61">
        <v>0</v>
      </c>
      <c r="Y98" s="116">
        <v>55</v>
      </c>
      <c r="Z98" s="23">
        <f ca="1">VLOOKUP(V98,Curves!A92:B351,2)</f>
        <v>6.9263301902144039E-2</v>
      </c>
      <c r="AA98" s="29"/>
      <c r="AB98" s="26"/>
      <c r="AC98" s="29"/>
      <c r="AD98" s="26"/>
      <c r="AE98" s="68">
        <v>1</v>
      </c>
      <c r="AF98" s="68"/>
      <c r="AG98" s="54">
        <v>7.4989699999999999</v>
      </c>
      <c r="AH98" s="53"/>
      <c r="AI98" s="58">
        <f t="shared" ca="1" si="34"/>
        <v>39600</v>
      </c>
      <c r="AJ98" s="278">
        <f ca="1">IF(Calculation!$Y$22=1, Data!AO98, Data!AP98)</f>
        <v>0.27130600150828565</v>
      </c>
      <c r="AK98" s="270">
        <f t="shared" ca="1" si="35"/>
        <v>0.32556720180994275</v>
      </c>
      <c r="AM98" s="267"/>
      <c r="AN98" s="57">
        <f t="shared" ca="1" si="36"/>
        <v>39600</v>
      </c>
      <c r="AO98" s="289">
        <f ca="1">IF(Calculation!$V$10=2,SQRT((AR98^2*(AN98-today-1)+AU98^2*15)/(AN98-today+14)),SQRT(( ((AR98^2*16+AS98^2*8)/24) *(AN98-today-1)+((AU98^2*16+AV98^2*8)/24)*15)/(AN98-today+14)))</f>
        <v>0.27130600150828565</v>
      </c>
      <c r="AP98" s="290">
        <f ca="1">IF(Calculation!$V$10=2, AR98, SQRT((AR98^2*16+AS98^2*8)/24))</f>
        <v>0.08</v>
      </c>
      <c r="AQ98" s="265"/>
      <c r="AR98" s="297">
        <f t="shared" ca="1" si="37"/>
        <v>0.08</v>
      </c>
      <c r="AS98" s="299">
        <f t="shared" ca="1" si="38"/>
        <v>0.09</v>
      </c>
      <c r="AT98" s="264"/>
      <c r="AU98" s="264">
        <f t="shared" ca="1" si="39"/>
        <v>3.52</v>
      </c>
      <c r="AV98" s="298">
        <f t="shared" ca="1" si="40"/>
        <v>2.4</v>
      </c>
    </row>
    <row r="99" spans="1:48">
      <c r="A99" s="64">
        <f t="shared" ca="1" si="24"/>
        <v>39630</v>
      </c>
      <c r="B99" s="265">
        <f t="shared" ca="1" si="25"/>
        <v>85</v>
      </c>
      <c r="C99" s="36"/>
      <c r="D99" s="65">
        <f t="shared" ca="1" si="26"/>
        <v>55</v>
      </c>
      <c r="E99" s="10">
        <f t="shared" ca="1" si="27"/>
        <v>6.9284710918508005E-2</v>
      </c>
      <c r="F99" s="29"/>
      <c r="G99" s="26"/>
      <c r="H99" s="29"/>
      <c r="I99" s="26"/>
      <c r="J99" s="61">
        <f t="shared" si="28"/>
        <v>0</v>
      </c>
      <c r="K99" s="104">
        <f t="shared" si="29"/>
        <v>0</v>
      </c>
      <c r="L99" s="7">
        <f ca="1">(A99-Calculation!$C$6)/365.25</f>
        <v>7.5811088295687883</v>
      </c>
      <c r="M99" s="1">
        <v>2</v>
      </c>
      <c r="N99" s="67">
        <f t="shared" ca="1" si="30"/>
        <v>39630</v>
      </c>
      <c r="O99" s="267">
        <f t="shared" ca="1" si="31"/>
        <v>0.34315370451860044</v>
      </c>
      <c r="P99" s="268">
        <f t="shared" ca="1" si="32"/>
        <v>0.41178444542232051</v>
      </c>
      <c r="Q99" s="271"/>
      <c r="V99" s="57">
        <f t="shared" ca="1" si="33"/>
        <v>39630</v>
      </c>
      <c r="W99" s="265">
        <f ca="1">IF(Calculation!$V$10=2, VLOOKUP(V99,Curves!$D99:$K352,3), ( VLOOKUP(V99,Curves!$D99:$K352,3)*16+ VLOOKUP(V99,Curves!$D99:$K352,7)*8)/24)</f>
        <v>85</v>
      </c>
      <c r="X99" s="61">
        <v>0</v>
      </c>
      <c r="Y99" s="116">
        <v>55</v>
      </c>
      <c r="Z99" s="23">
        <f ca="1">VLOOKUP(V99,Curves!A93:B352,2)</f>
        <v>6.9284710918508005E-2</v>
      </c>
      <c r="AA99" s="29"/>
      <c r="AB99" s="26"/>
      <c r="AC99" s="29"/>
      <c r="AD99" s="26"/>
      <c r="AE99" s="68">
        <v>1</v>
      </c>
      <c r="AF99" s="68"/>
      <c r="AG99" s="54">
        <v>7.58385</v>
      </c>
      <c r="AH99" s="53"/>
      <c r="AI99" s="58">
        <f t="shared" ca="1" si="34"/>
        <v>39630</v>
      </c>
      <c r="AJ99" s="278">
        <f ca="1">IF(Calculation!$Y$22=1, Data!AO99, Data!AP99)</f>
        <v>0.34315370451860044</v>
      </c>
      <c r="AK99" s="270">
        <f t="shared" ca="1" si="35"/>
        <v>0.41178444542232051</v>
      </c>
      <c r="AM99" s="267"/>
      <c r="AN99" s="57">
        <f t="shared" ca="1" si="36"/>
        <v>39630</v>
      </c>
      <c r="AO99" s="289">
        <f ca="1">IF(Calculation!$V$10=2,SQRT((AR99^2*(AN99-today-1)+AU99^2*15)/(AN99-today+14)),SQRT(( ((AR99^2*16+AS99^2*8)/24) *(AN99-today-1)+((AU99^2*16+AV99^2*8)/24)*15)/(AN99-today+14)))</f>
        <v>0.34315370451860044</v>
      </c>
      <c r="AP99" s="290">
        <f ca="1">IF(Calculation!$V$10=2, AR99, SQRT((AR99^2*16+AS99^2*8)/24))</f>
        <v>0.08</v>
      </c>
      <c r="AQ99" s="265"/>
      <c r="AR99" s="297">
        <f t="shared" ca="1" si="37"/>
        <v>0.08</v>
      </c>
      <c r="AS99" s="299">
        <f t="shared" ca="1" si="38"/>
        <v>0.1</v>
      </c>
      <c r="AT99" s="264"/>
      <c r="AU99" s="264">
        <f t="shared" ca="1" si="39"/>
        <v>4.5549999999999997</v>
      </c>
      <c r="AV99" s="298">
        <f t="shared" ca="1" si="40"/>
        <v>3.25</v>
      </c>
    </row>
    <row r="100" spans="1:48">
      <c r="A100" s="64">
        <f t="shared" ca="1" si="24"/>
        <v>39661</v>
      </c>
      <c r="B100" s="265">
        <f t="shared" ca="1" si="25"/>
        <v>85</v>
      </c>
      <c r="C100" s="36"/>
      <c r="D100" s="65">
        <f t="shared" ca="1" si="26"/>
        <v>55</v>
      </c>
      <c r="E100" s="10">
        <f t="shared" ca="1" si="27"/>
        <v>6.9306833568911042E-2</v>
      </c>
      <c r="F100" s="29"/>
      <c r="G100" s="26"/>
      <c r="H100" s="29"/>
      <c r="I100" s="26"/>
      <c r="J100" s="61">
        <f t="shared" si="28"/>
        <v>0</v>
      </c>
      <c r="K100" s="104">
        <f t="shared" si="29"/>
        <v>0</v>
      </c>
      <c r="L100" s="7">
        <f ca="1">(A100-Calculation!$C$6)/365.25</f>
        <v>7.6659822039698833</v>
      </c>
      <c r="M100" s="1">
        <v>3</v>
      </c>
      <c r="N100" s="67">
        <f t="shared" ca="1" si="30"/>
        <v>39661</v>
      </c>
      <c r="O100" s="267">
        <f t="shared" ca="1" si="31"/>
        <v>0.34136860154954762</v>
      </c>
      <c r="P100" s="268">
        <f t="shared" ca="1" si="32"/>
        <v>0.40964232185945715</v>
      </c>
      <c r="Q100" s="271"/>
      <c r="V100" s="57">
        <f t="shared" ca="1" si="33"/>
        <v>39661</v>
      </c>
      <c r="W100" s="265">
        <f ca="1">IF(Calculation!$V$10=2, VLOOKUP(V100,Curves!$D100:$K353,3), ( VLOOKUP(V100,Curves!$D100:$K353,3)*16+ VLOOKUP(V100,Curves!$D100:$K353,7)*8)/24)</f>
        <v>85</v>
      </c>
      <c r="X100" s="61">
        <v>0</v>
      </c>
      <c r="Y100" s="116">
        <v>55</v>
      </c>
      <c r="Z100" s="23">
        <f ca="1">VLOOKUP(V100,Curves!A94:B353,2)</f>
        <v>6.9306833568911042E-2</v>
      </c>
      <c r="AA100" s="29"/>
      <c r="AB100" s="26"/>
      <c r="AC100" s="29"/>
      <c r="AD100" s="26"/>
      <c r="AE100" s="68">
        <v>1</v>
      </c>
      <c r="AF100" s="68"/>
      <c r="AG100" s="54">
        <v>7.6659800000000002</v>
      </c>
      <c r="AH100" s="53"/>
      <c r="AI100" s="58">
        <f t="shared" ca="1" si="34"/>
        <v>39661</v>
      </c>
      <c r="AJ100" s="278">
        <f ca="1">IF(Calculation!$Y$22=1, Data!AO100, Data!AP100)</f>
        <v>0.34136860154954762</v>
      </c>
      <c r="AK100" s="270">
        <f t="shared" ca="1" si="35"/>
        <v>0.40964232185945715</v>
      </c>
      <c r="AM100" s="267"/>
      <c r="AN100" s="57">
        <f t="shared" ca="1" si="36"/>
        <v>39661</v>
      </c>
      <c r="AO100" s="289">
        <f ca="1">IF(Calculation!$V$10=2,SQRT((AR100^2*(AN100-today-1)+AU100^2*15)/(AN100-today+14)),SQRT(( ((AR100^2*16+AS100^2*8)/24) *(AN100-today-1)+((AU100^2*16+AV100^2*8)/24)*15)/(AN100-today+14)))</f>
        <v>0.34136860154954762</v>
      </c>
      <c r="AP100" s="290">
        <f ca="1">IF(Calculation!$V$10=2, AR100, SQRT((AR100^2*16+AS100^2*8)/24))</f>
        <v>0.08</v>
      </c>
      <c r="AQ100" s="265"/>
      <c r="AR100" s="297">
        <f t="shared" ca="1" si="37"/>
        <v>0.08</v>
      </c>
      <c r="AS100" s="299">
        <f t="shared" ca="1" si="38"/>
        <v>0.1</v>
      </c>
      <c r="AT100" s="264"/>
      <c r="AU100" s="264">
        <f t="shared" ca="1" si="39"/>
        <v>4.5549999999999997</v>
      </c>
      <c r="AV100" s="298">
        <f t="shared" ca="1" si="40"/>
        <v>3.25</v>
      </c>
    </row>
    <row r="101" spans="1:48">
      <c r="A101" s="64">
        <f t="shared" ca="1" si="24"/>
        <v>39692</v>
      </c>
      <c r="B101" s="265">
        <f t="shared" ca="1" si="25"/>
        <v>35.75</v>
      </c>
      <c r="C101" s="36"/>
      <c r="D101" s="65">
        <f t="shared" ca="1" si="26"/>
        <v>55</v>
      </c>
      <c r="E101" s="10">
        <f t="shared" ca="1" si="27"/>
        <v>6.9328956219476032E-2</v>
      </c>
      <c r="F101" s="29"/>
      <c r="G101" s="26"/>
      <c r="H101" s="29"/>
      <c r="I101" s="26"/>
      <c r="J101" s="61">
        <f t="shared" si="28"/>
        <v>0</v>
      </c>
      <c r="K101" s="104">
        <f t="shared" si="29"/>
        <v>0</v>
      </c>
      <c r="L101" s="7">
        <f ca="1">(A101-Calculation!$C$6)/365.25</f>
        <v>7.7508555783709792</v>
      </c>
      <c r="M101" s="1">
        <v>4</v>
      </c>
      <c r="N101" s="67">
        <f t="shared" ca="1" si="30"/>
        <v>39692</v>
      </c>
      <c r="O101" s="267">
        <f t="shared" ca="1" si="31"/>
        <v>0.21171811170405191</v>
      </c>
      <c r="P101" s="268">
        <f t="shared" ca="1" si="32"/>
        <v>0.25406173404486226</v>
      </c>
      <c r="Q101" s="271"/>
      <c r="V101" s="57">
        <f t="shared" ca="1" si="33"/>
        <v>39692</v>
      </c>
      <c r="W101" s="265">
        <f ca="1">IF(Calculation!$V$10=2, VLOOKUP(V101,Curves!$D101:$K354,3), ( VLOOKUP(V101,Curves!$D101:$K354,3)*16+ VLOOKUP(V101,Curves!$D101:$K354,7)*8)/24)</f>
        <v>35.75</v>
      </c>
      <c r="X101" s="61">
        <v>0</v>
      </c>
      <c r="Y101" s="116">
        <v>55</v>
      </c>
      <c r="Z101" s="23">
        <f ca="1">VLOOKUP(V101,Curves!A95:B354,2)</f>
        <v>6.9328956219476032E-2</v>
      </c>
      <c r="AA101" s="29"/>
      <c r="AB101" s="26"/>
      <c r="AC101" s="29"/>
      <c r="AD101" s="26"/>
      <c r="AE101" s="68">
        <v>1</v>
      </c>
      <c r="AF101" s="68"/>
      <c r="AG101" s="54">
        <v>7.7508600000000003</v>
      </c>
      <c r="AH101" s="53"/>
      <c r="AI101" s="58">
        <f t="shared" ca="1" si="34"/>
        <v>39692</v>
      </c>
      <c r="AJ101" s="278">
        <f ca="1">IF(Calculation!$Y$22=1, Data!AO101, Data!AP101)</f>
        <v>0.21171811170405191</v>
      </c>
      <c r="AK101" s="270">
        <f t="shared" ca="1" si="35"/>
        <v>0.25406173404486226</v>
      </c>
      <c r="AM101" s="267"/>
      <c r="AN101" s="57">
        <f t="shared" ca="1" si="36"/>
        <v>39692</v>
      </c>
      <c r="AO101" s="289">
        <f ca="1">IF(Calculation!$V$10=2,SQRT((AR101^2*(AN101-today-1)+AU101^2*15)/(AN101-today+14)),SQRT(( ((AR101^2*16+AS101^2*8)/24) *(AN101-today-1)+((AU101^2*16+AV101^2*8)/24)*15)/(AN101-today+14)))</f>
        <v>0.21171811170405191</v>
      </c>
      <c r="AP101" s="290">
        <f ca="1">IF(Calculation!$V$10=2, AR101, SQRT((AR101^2*16+AS101^2*8)/24))</f>
        <v>0.08</v>
      </c>
      <c r="AQ101" s="265"/>
      <c r="AR101" s="297">
        <f t="shared" ca="1" si="37"/>
        <v>0.08</v>
      </c>
      <c r="AS101" s="299">
        <f t="shared" ca="1" si="38"/>
        <v>0.08</v>
      </c>
      <c r="AT101" s="264"/>
      <c r="AU101" s="264">
        <f t="shared" ca="1" si="39"/>
        <v>2.706</v>
      </c>
      <c r="AV101" s="298">
        <f t="shared" ca="1" si="40"/>
        <v>2.4500000000000002</v>
      </c>
    </row>
    <row r="102" spans="1:48">
      <c r="A102" s="64">
        <f t="shared" ca="1" si="24"/>
        <v>39722</v>
      </c>
      <c r="B102" s="265">
        <f t="shared" ca="1" si="25"/>
        <v>31.999998092651367</v>
      </c>
      <c r="C102" s="36"/>
      <c r="D102" s="65">
        <f t="shared" ca="1" si="26"/>
        <v>55</v>
      </c>
      <c r="E102" s="10">
        <f t="shared" ca="1" si="27"/>
        <v>6.9350365236305014E-2</v>
      </c>
      <c r="F102" s="29"/>
      <c r="G102" s="26"/>
      <c r="H102" s="29"/>
      <c r="I102" s="26"/>
      <c r="J102" s="61">
        <f t="shared" si="28"/>
        <v>0</v>
      </c>
      <c r="K102" s="104">
        <f t="shared" si="29"/>
        <v>0</v>
      </c>
      <c r="L102" s="7">
        <f ca="1">(A102-Calculation!$C$6)/365.25</f>
        <v>7.8329911019849421</v>
      </c>
      <c r="M102" s="1">
        <v>5</v>
      </c>
      <c r="N102" s="67">
        <f t="shared" ca="1" si="30"/>
        <v>39722</v>
      </c>
      <c r="O102" s="267">
        <f t="shared" ca="1" si="31"/>
        <v>0.15852359360590376</v>
      </c>
      <c r="P102" s="268">
        <f t="shared" ca="1" si="32"/>
        <v>0.19022831232708451</v>
      </c>
      <c r="Q102" s="271"/>
      <c r="V102" s="57">
        <f t="shared" ca="1" si="33"/>
        <v>39722</v>
      </c>
      <c r="W102" s="265">
        <f ca="1">IF(Calculation!$V$10=2, VLOOKUP(V102,Curves!$D102:$K355,3), ( VLOOKUP(V102,Curves!$D102:$K355,3)*16+ VLOOKUP(V102,Curves!$D102:$K355,7)*8)/24)</f>
        <v>31.999998092651367</v>
      </c>
      <c r="X102" s="61">
        <v>0</v>
      </c>
      <c r="Y102" s="116">
        <v>55</v>
      </c>
      <c r="Z102" s="23">
        <f ca="1">VLOOKUP(V102,Curves!A96:B355,2)</f>
        <v>6.9350365236305014E-2</v>
      </c>
      <c r="AA102" s="29"/>
      <c r="AB102" s="26"/>
      <c r="AC102" s="29"/>
      <c r="AD102" s="26"/>
      <c r="AE102" s="68">
        <v>1</v>
      </c>
      <c r="AF102" s="68"/>
      <c r="AG102" s="54">
        <v>7.8357299999999999</v>
      </c>
      <c r="AH102" s="53"/>
      <c r="AI102" s="58">
        <f t="shared" ca="1" si="34"/>
        <v>39722</v>
      </c>
      <c r="AJ102" s="278">
        <f ca="1">IF(Calculation!$Y$22=1, Data!AO102, Data!AP102)</f>
        <v>0.15852359360590376</v>
      </c>
      <c r="AK102" s="270">
        <f t="shared" ca="1" si="35"/>
        <v>0.19022831232708451</v>
      </c>
      <c r="AM102" s="267"/>
      <c r="AN102" s="57">
        <f t="shared" ca="1" si="36"/>
        <v>39722</v>
      </c>
      <c r="AO102" s="289">
        <f ca="1">IF(Calculation!$V$10=2,SQRT((AR102^2*(AN102-today-1)+AU102^2*15)/(AN102-today+14)),SQRT(( ((AR102^2*16+AS102^2*8)/24) *(AN102-today-1)+((AU102^2*16+AV102^2*8)/24)*15)/(AN102-today+14)))</f>
        <v>0.15852359360590376</v>
      </c>
      <c r="AP102" s="290">
        <f ca="1">IF(Calculation!$V$10=2, AR102, SQRT((AR102^2*16+AS102^2*8)/24))</f>
        <v>0.08</v>
      </c>
      <c r="AQ102" s="265"/>
      <c r="AR102" s="297">
        <f t="shared" ca="1" si="37"/>
        <v>0.08</v>
      </c>
      <c r="AS102" s="299">
        <f t="shared" ca="1" si="38"/>
        <v>0.08</v>
      </c>
      <c r="AT102" s="264"/>
      <c r="AU102" s="264">
        <f t="shared" ca="1" si="39"/>
        <v>1.9</v>
      </c>
      <c r="AV102" s="298">
        <f t="shared" ca="1" si="40"/>
        <v>2</v>
      </c>
    </row>
    <row r="103" spans="1:48">
      <c r="A103" s="64">
        <f t="shared" ca="1" si="24"/>
        <v>39753</v>
      </c>
      <c r="B103" s="265">
        <f t="shared" ca="1" si="25"/>
        <v>31.999998092651367</v>
      </c>
      <c r="C103" s="36"/>
      <c r="D103" s="65">
        <f t="shared" ca="1" si="26"/>
        <v>55</v>
      </c>
      <c r="E103" s="10">
        <f t="shared" ca="1" si="27"/>
        <v>6.9372487887188014E-2</v>
      </c>
      <c r="F103" s="29"/>
      <c r="G103" s="26"/>
      <c r="H103" s="29"/>
      <c r="I103" s="26"/>
      <c r="J103" s="61">
        <f t="shared" si="28"/>
        <v>0</v>
      </c>
      <c r="K103" s="104">
        <f t="shared" si="29"/>
        <v>0</v>
      </c>
      <c r="L103" s="7">
        <f ca="1">(A103-Calculation!$C$6)/365.25</f>
        <v>7.9178644763860371</v>
      </c>
      <c r="M103" s="1">
        <v>6</v>
      </c>
      <c r="N103" s="67">
        <f t="shared" ca="1" si="30"/>
        <v>39753</v>
      </c>
      <c r="O103" s="267">
        <f t="shared" ca="1" si="31"/>
        <v>0.16412241557802598</v>
      </c>
      <c r="P103" s="268">
        <f t="shared" ca="1" si="32"/>
        <v>0.19694689869363116</v>
      </c>
      <c r="Q103" s="271"/>
      <c r="V103" s="57">
        <f t="shared" ca="1" si="33"/>
        <v>39753</v>
      </c>
      <c r="W103" s="265">
        <f ca="1">IF(Calculation!$V$10=2, VLOOKUP(V103,Curves!$D103:$K356,3), ( VLOOKUP(V103,Curves!$D103:$K356,3)*16+ VLOOKUP(V103,Curves!$D103:$K356,7)*8)/24)</f>
        <v>31.999998092651367</v>
      </c>
      <c r="X103" s="61">
        <v>0</v>
      </c>
      <c r="Y103" s="116">
        <v>55</v>
      </c>
      <c r="Z103" s="23">
        <f ca="1">VLOOKUP(V103,Curves!A97:B356,2)</f>
        <v>6.9372487887188014E-2</v>
      </c>
      <c r="AA103" s="29"/>
      <c r="AB103" s="26"/>
      <c r="AC103" s="29"/>
      <c r="AD103" s="26"/>
      <c r="AE103" s="68">
        <v>1</v>
      </c>
      <c r="AF103" s="68"/>
      <c r="AG103" s="54">
        <v>7.9151300000000004</v>
      </c>
      <c r="AH103" s="53"/>
      <c r="AI103" s="58">
        <f t="shared" ca="1" si="34"/>
        <v>39753</v>
      </c>
      <c r="AJ103" s="278">
        <f ca="1">IF(Calculation!$Y$22=1, Data!AO103, Data!AP103)</f>
        <v>0.16412241557802598</v>
      </c>
      <c r="AK103" s="270">
        <f t="shared" ca="1" si="35"/>
        <v>0.19694689869363116</v>
      </c>
      <c r="AM103" s="267"/>
      <c r="AN103" s="57">
        <f t="shared" ca="1" si="36"/>
        <v>39753</v>
      </c>
      <c r="AO103" s="289">
        <f ca="1">IF(Calculation!$V$10=2,SQRT((AR103^2*(AN103-today-1)+AU103^2*15)/(AN103-today+14)),SQRT(( ((AR103^2*16+AS103^2*8)/24) *(AN103-today-1)+((AU103^2*16+AV103^2*8)/24)*15)/(AN103-today+14)))</f>
        <v>0.16412241557802598</v>
      </c>
      <c r="AP103" s="290">
        <f ca="1">IF(Calculation!$V$10=2, AR103, SQRT((AR103^2*16+AS103^2*8)/24))</f>
        <v>0.08</v>
      </c>
      <c r="AQ103" s="265"/>
      <c r="AR103" s="297">
        <f t="shared" ca="1" si="37"/>
        <v>0.08</v>
      </c>
      <c r="AS103" s="299">
        <f t="shared" ca="1" si="38"/>
        <v>0.08</v>
      </c>
      <c r="AT103" s="264"/>
      <c r="AU103" s="264">
        <f t="shared" ca="1" si="39"/>
        <v>2</v>
      </c>
      <c r="AV103" s="298">
        <f t="shared" ca="1" si="40"/>
        <v>2</v>
      </c>
    </row>
    <row r="104" spans="1:48">
      <c r="A104" s="108">
        <f t="shared" ca="1" si="24"/>
        <v>39783</v>
      </c>
      <c r="B104" s="265">
        <f t="shared" ca="1" si="25"/>
        <v>32</v>
      </c>
      <c r="C104" s="36"/>
      <c r="D104" s="65">
        <f t="shared" ca="1" si="26"/>
        <v>55</v>
      </c>
      <c r="E104" s="10">
        <f t="shared" ca="1" si="27"/>
        <v>6.9393896904326027E-2</v>
      </c>
      <c r="F104" s="29"/>
      <c r="G104" s="26"/>
      <c r="H104" s="29"/>
      <c r="I104" s="26"/>
      <c r="J104" s="61">
        <f t="shared" si="28"/>
        <v>0</v>
      </c>
      <c r="K104" s="104">
        <f t="shared" si="29"/>
        <v>0</v>
      </c>
      <c r="L104" s="7">
        <f ca="1">(A104-Calculation!$C$6)/365.25</f>
        <v>8</v>
      </c>
      <c r="M104" s="1">
        <v>1</v>
      </c>
      <c r="N104" s="67">
        <f t="shared" ca="1" si="30"/>
        <v>39783</v>
      </c>
      <c r="O104" s="267">
        <f t="shared" ca="1" si="31"/>
        <v>0.16348428767808584</v>
      </c>
      <c r="P104" s="268">
        <f t="shared" ca="1" si="32"/>
        <v>0.196181145213703</v>
      </c>
      <c r="Q104" s="271"/>
      <c r="V104" s="57">
        <f t="shared" ca="1" si="33"/>
        <v>39783</v>
      </c>
      <c r="W104" s="265">
        <f ca="1">IF(Calculation!$V$10=2, VLOOKUP(V104,Curves!$D104:$K357,3), ( VLOOKUP(V104,Curves!$D104:$K357,3)*16+ VLOOKUP(V104,Curves!$D104:$K357,7)*8)/24)</f>
        <v>32</v>
      </c>
      <c r="X104" s="61">
        <v>0</v>
      </c>
      <c r="Y104" s="116">
        <v>55</v>
      </c>
      <c r="Z104" s="23">
        <f ca="1">VLOOKUP(V104,Curves!A98:B357,2)</f>
        <v>6.9393896904326027E-2</v>
      </c>
      <c r="AA104" s="29"/>
      <c r="AB104" s="26"/>
      <c r="AC104" s="29"/>
      <c r="AD104" s="26"/>
      <c r="AE104" s="68">
        <v>1</v>
      </c>
      <c r="AF104" s="68"/>
      <c r="AG104" s="54">
        <v>8</v>
      </c>
      <c r="AH104" s="53"/>
      <c r="AI104" s="58">
        <f t="shared" ca="1" si="34"/>
        <v>39783</v>
      </c>
      <c r="AJ104" s="278">
        <f ca="1">IF(Calculation!$Y$22=1, Data!AO104, Data!AP104)</f>
        <v>0.16348428767808584</v>
      </c>
      <c r="AK104" s="270">
        <f t="shared" ca="1" si="35"/>
        <v>0.196181145213703</v>
      </c>
      <c r="AM104" s="267"/>
      <c r="AN104" s="57">
        <f t="shared" ca="1" si="36"/>
        <v>39783</v>
      </c>
      <c r="AO104" s="289">
        <f ca="1">IF(Calculation!$V$10=2,SQRT((AR104^2*(AN104-today-1)+AU104^2*15)/(AN104-today+14)),SQRT(( ((AR104^2*16+AS104^2*8)/24) *(AN104-today-1)+((AU104^2*16+AV104^2*8)/24)*15)/(AN104-today+14)))</f>
        <v>0.16348428767808584</v>
      </c>
      <c r="AP104" s="290">
        <f ca="1">IF(Calculation!$V$10=2, AR104, SQRT((AR104^2*16+AS104^2*8)/24))</f>
        <v>0.08</v>
      </c>
      <c r="AQ104" s="265"/>
      <c r="AR104" s="297">
        <f t="shared" ca="1" si="37"/>
        <v>0.08</v>
      </c>
      <c r="AS104" s="299">
        <f t="shared" ca="1" si="38"/>
        <v>0.08</v>
      </c>
      <c r="AT104" s="264"/>
      <c r="AU104" s="264">
        <f t="shared" ca="1" si="39"/>
        <v>2</v>
      </c>
      <c r="AV104" s="298">
        <f t="shared" ca="1" si="40"/>
        <v>2</v>
      </c>
    </row>
    <row r="105" spans="1:48">
      <c r="A105" s="64">
        <f t="shared" ca="1" si="24"/>
        <v>39814</v>
      </c>
      <c r="B105" s="265">
        <f t="shared" ca="1" si="25"/>
        <v>36.254997253417969</v>
      </c>
      <c r="C105" s="36"/>
      <c r="D105" s="65">
        <f t="shared" ca="1" si="26"/>
        <v>55</v>
      </c>
      <c r="E105" s="10">
        <f t="shared" ca="1" si="27"/>
        <v>6.9416019555527009E-2</v>
      </c>
      <c r="F105" s="29"/>
      <c r="G105" s="26"/>
      <c r="H105" s="29"/>
      <c r="I105" s="26"/>
      <c r="J105" s="61">
        <f t="shared" si="28"/>
        <v>0</v>
      </c>
      <c r="K105" s="104">
        <f t="shared" si="29"/>
        <v>0</v>
      </c>
      <c r="L105" s="7">
        <f ca="1">(A105-Calculation!$C$6)/365.25</f>
        <v>8.084873374401095</v>
      </c>
      <c r="M105" s="1">
        <v>2</v>
      </c>
      <c r="N105" s="67">
        <f t="shared" ca="1" si="30"/>
        <v>39814</v>
      </c>
      <c r="O105" s="267">
        <f t="shared" ca="1" si="31"/>
        <v>0.17851403279848105</v>
      </c>
      <c r="P105" s="268">
        <f t="shared" ca="1" si="32"/>
        <v>0.21421683935817726</v>
      </c>
      <c r="Q105" s="271"/>
      <c r="V105" s="57">
        <f t="shared" ca="1" si="33"/>
        <v>39814</v>
      </c>
      <c r="W105" s="265">
        <f ca="1">IF(Calculation!$V$10=2, VLOOKUP(V105,Curves!$D105:$K358,3), ( VLOOKUP(V105,Curves!$D105:$K358,3)*16+ VLOOKUP(V105,Curves!$D105:$K358,7)*8)/24)</f>
        <v>36.254997253417969</v>
      </c>
      <c r="X105" s="61">
        <v>0</v>
      </c>
      <c r="Y105" s="116">
        <v>55</v>
      </c>
      <c r="Z105" s="23">
        <f ca="1">VLOOKUP(V105,Curves!A99:B358,2)</f>
        <v>6.9416019555527009E-2</v>
      </c>
      <c r="AA105" s="29"/>
      <c r="AB105" s="26"/>
      <c r="AC105" s="29"/>
      <c r="AD105" s="26"/>
      <c r="AE105" s="68">
        <v>1</v>
      </c>
      <c r="AF105" s="68"/>
      <c r="AG105" s="54">
        <v>8.0821400000000008</v>
      </c>
      <c r="AH105" s="53"/>
      <c r="AI105" s="58">
        <f t="shared" ca="1" si="34"/>
        <v>39814</v>
      </c>
      <c r="AJ105" s="278">
        <f ca="1">IF(Calculation!$Y$22=1, Data!AO105, Data!AP105)</f>
        <v>0.17851403279848105</v>
      </c>
      <c r="AK105" s="270">
        <f t="shared" ca="1" si="35"/>
        <v>0.21421683935817726</v>
      </c>
      <c r="AM105" s="267"/>
      <c r="AN105" s="57">
        <f t="shared" ca="1" si="36"/>
        <v>39814</v>
      </c>
      <c r="AO105" s="289">
        <f ca="1">IF(Calculation!$V$10=2,SQRT((AR105^2*(AN105-today-1)+AU105^2*15)/(AN105-today+14)),SQRT(( ((AR105^2*16+AS105^2*8)/24) *(AN105-today-1)+((AU105^2*16+AV105^2*8)/24)*15)/(AN105-today+14)))</f>
        <v>0.17851403279848105</v>
      </c>
      <c r="AP105" s="290">
        <f ca="1">IF(Calculation!$V$10=2, AR105, SQRT((AR105^2*16+AS105^2*8)/24))</f>
        <v>0.08</v>
      </c>
      <c r="AQ105" s="265"/>
      <c r="AR105" s="297">
        <f t="shared" ca="1" si="37"/>
        <v>0.08</v>
      </c>
      <c r="AS105" s="299">
        <f t="shared" ca="1" si="38"/>
        <v>0.08</v>
      </c>
      <c r="AT105" s="264"/>
      <c r="AU105" s="264">
        <f t="shared" ca="1" si="39"/>
        <v>2.25</v>
      </c>
      <c r="AV105" s="298">
        <f t="shared" ca="1" si="40"/>
        <v>2.25</v>
      </c>
    </row>
    <row r="106" spans="1:48">
      <c r="A106" s="64">
        <f t="shared" ca="1" si="24"/>
        <v>39845</v>
      </c>
      <c r="B106" s="265">
        <f t="shared" ca="1" si="25"/>
        <v>36.250003814697266</v>
      </c>
      <c r="C106" s="36"/>
      <c r="D106" s="65">
        <f t="shared" ca="1" si="26"/>
        <v>55</v>
      </c>
      <c r="E106" s="10">
        <f t="shared" ca="1" si="27"/>
        <v>6.9438142206889999E-2</v>
      </c>
      <c r="F106" s="29"/>
      <c r="G106" s="26"/>
      <c r="H106" s="29"/>
      <c r="I106" s="26"/>
      <c r="J106" s="61">
        <f t="shared" si="28"/>
        <v>0</v>
      </c>
      <c r="K106" s="104">
        <f t="shared" si="29"/>
        <v>0</v>
      </c>
      <c r="L106" s="7">
        <f ca="1">(A106-Calculation!$C$6)/365.25</f>
        <v>8.16974674880219</v>
      </c>
      <c r="M106" s="1">
        <v>3</v>
      </c>
      <c r="N106" s="67">
        <f t="shared" ca="1" si="30"/>
        <v>39845</v>
      </c>
      <c r="O106" s="267">
        <f t="shared" ca="1" si="31"/>
        <v>0.17777762891873683</v>
      </c>
      <c r="P106" s="268">
        <f t="shared" ca="1" si="32"/>
        <v>0.21333315470248418</v>
      </c>
      <c r="Q106" s="271"/>
      <c r="V106" s="57">
        <f t="shared" ca="1" si="33"/>
        <v>39845</v>
      </c>
      <c r="W106" s="265">
        <f ca="1">IF(Calculation!$V$10=2, VLOOKUP(V106,Curves!$D106:$K359,3), ( VLOOKUP(V106,Curves!$D106:$K359,3)*16+ VLOOKUP(V106,Curves!$D106:$K359,7)*8)/24)</f>
        <v>36.250003814697266</v>
      </c>
      <c r="X106" s="61">
        <v>0</v>
      </c>
      <c r="Y106" s="116">
        <v>55</v>
      </c>
      <c r="Z106" s="23">
        <f ca="1">VLOOKUP(V106,Curves!A100:B359,2)</f>
        <v>6.9438142206889999E-2</v>
      </c>
      <c r="AA106" s="29"/>
      <c r="AB106" s="26"/>
      <c r="AC106" s="29"/>
      <c r="AD106" s="26"/>
      <c r="AE106" s="68">
        <v>1</v>
      </c>
      <c r="AF106" s="68"/>
      <c r="AG106" s="54">
        <v>8.1670099999999994</v>
      </c>
      <c r="AH106" s="53"/>
      <c r="AI106" s="58">
        <f t="shared" ca="1" si="34"/>
        <v>39845</v>
      </c>
      <c r="AJ106" s="278">
        <f ca="1">IF(Calculation!$Y$22=1, Data!AO106, Data!AP106)</f>
        <v>0.17777762891873683</v>
      </c>
      <c r="AK106" s="270">
        <f t="shared" ca="1" si="35"/>
        <v>0.21333315470248418</v>
      </c>
      <c r="AM106" s="267"/>
      <c r="AN106" s="57">
        <f t="shared" ca="1" si="36"/>
        <v>39845</v>
      </c>
      <c r="AO106" s="289">
        <f ca="1">IF(Calculation!$V$10=2,SQRT((AR106^2*(AN106-today-1)+AU106^2*15)/(AN106-today+14)),SQRT(( ((AR106^2*16+AS106^2*8)/24) *(AN106-today-1)+((AU106^2*16+AV106^2*8)/24)*15)/(AN106-today+14)))</f>
        <v>0.17777762891873683</v>
      </c>
      <c r="AP106" s="290">
        <f ca="1">IF(Calculation!$V$10=2, AR106, SQRT((AR106^2*16+AS106^2*8)/24))</f>
        <v>0.08</v>
      </c>
      <c r="AQ106" s="265"/>
      <c r="AR106" s="297">
        <f t="shared" ca="1" si="37"/>
        <v>0.08</v>
      </c>
      <c r="AS106" s="299">
        <f t="shared" ca="1" si="38"/>
        <v>0.08</v>
      </c>
      <c r="AT106" s="264"/>
      <c r="AU106" s="264">
        <f t="shared" ca="1" si="39"/>
        <v>2.25</v>
      </c>
      <c r="AV106" s="298">
        <f t="shared" ca="1" si="40"/>
        <v>2.25</v>
      </c>
    </row>
    <row r="107" spans="1:48">
      <c r="A107" s="64">
        <f t="shared" ca="1" si="24"/>
        <v>39873</v>
      </c>
      <c r="B107" s="265">
        <f t="shared" ca="1" si="25"/>
        <v>31.750001907348633</v>
      </c>
      <c r="C107" s="36"/>
      <c r="D107" s="65">
        <f t="shared" ca="1" si="26"/>
        <v>55</v>
      </c>
      <c r="E107" s="10">
        <f t="shared" ca="1" si="27"/>
        <v>6.9458123956649021E-2</v>
      </c>
      <c r="F107" s="29"/>
      <c r="G107" s="26"/>
      <c r="H107" s="29"/>
      <c r="I107" s="26"/>
      <c r="J107" s="61">
        <f t="shared" si="28"/>
        <v>0</v>
      </c>
      <c r="K107" s="104">
        <f t="shared" si="29"/>
        <v>0</v>
      </c>
      <c r="L107" s="7">
        <f ca="1">(A107-Calculation!$C$6)/365.25</f>
        <v>8.2464065708418897</v>
      </c>
      <c r="M107" s="1">
        <v>4</v>
      </c>
      <c r="N107" s="67">
        <f t="shared" ca="1" si="30"/>
        <v>39873</v>
      </c>
      <c r="O107" s="267">
        <f t="shared" ca="1" si="31"/>
        <v>0.15858517943776004</v>
      </c>
      <c r="P107" s="268">
        <f t="shared" ca="1" si="32"/>
        <v>0.19030221532531205</v>
      </c>
      <c r="Q107" s="271"/>
      <c r="V107" s="57">
        <f t="shared" ca="1" si="33"/>
        <v>39873</v>
      </c>
      <c r="W107" s="265">
        <f ca="1">IF(Calculation!$V$10=2, VLOOKUP(V107,Curves!$D107:$K360,3), ( VLOOKUP(V107,Curves!$D107:$K360,3)*16+ VLOOKUP(V107,Curves!$D107:$K360,7)*8)/24)</f>
        <v>31.750001907348633</v>
      </c>
      <c r="X107" s="61">
        <v>0</v>
      </c>
      <c r="Y107" s="116">
        <v>55</v>
      </c>
      <c r="Z107" s="23">
        <f ca="1">VLOOKUP(V107,Curves!A101:B360,2)</f>
        <v>6.9458123956649021E-2</v>
      </c>
      <c r="AA107" s="29"/>
      <c r="AB107" s="26"/>
      <c r="AC107" s="29"/>
      <c r="AD107" s="26"/>
      <c r="AE107" s="68">
        <v>1</v>
      </c>
      <c r="AF107" s="68"/>
      <c r="AG107" s="54">
        <v>8.2491400000000006</v>
      </c>
      <c r="AH107" s="53"/>
      <c r="AI107" s="58">
        <f t="shared" ca="1" si="34"/>
        <v>39873</v>
      </c>
      <c r="AJ107" s="278">
        <f ca="1">IF(Calculation!$Y$22=1, Data!AO107, Data!AP107)</f>
        <v>0.15858517943776004</v>
      </c>
      <c r="AK107" s="270">
        <f t="shared" ca="1" si="35"/>
        <v>0.19030221532531205</v>
      </c>
      <c r="AM107" s="267"/>
      <c r="AN107" s="57">
        <f t="shared" ca="1" si="36"/>
        <v>39873</v>
      </c>
      <c r="AO107" s="289">
        <f ca="1">IF(Calculation!$V$10=2,SQRT((AR107^2*(AN107-today-1)+AU107^2*15)/(AN107-today+14)),SQRT(( ((AR107^2*16+AS107^2*8)/24) *(AN107-today-1)+((AU107^2*16+AV107^2*8)/24)*15)/(AN107-today+14)))</f>
        <v>0.15858517943776004</v>
      </c>
      <c r="AP107" s="290">
        <f ca="1">IF(Calculation!$V$10=2, AR107, SQRT((AR107^2*16+AS107^2*8)/24))</f>
        <v>0.08</v>
      </c>
      <c r="AQ107" s="265"/>
      <c r="AR107" s="297">
        <f t="shared" ca="1" si="37"/>
        <v>0.08</v>
      </c>
      <c r="AS107" s="299">
        <f t="shared" ca="1" si="38"/>
        <v>0.08</v>
      </c>
      <c r="AT107" s="264"/>
      <c r="AU107" s="264">
        <f t="shared" ca="1" si="39"/>
        <v>1.95</v>
      </c>
      <c r="AV107" s="298">
        <f t="shared" ca="1" si="40"/>
        <v>2</v>
      </c>
    </row>
    <row r="108" spans="1:48">
      <c r="A108" s="64">
        <f t="shared" ca="1" si="24"/>
        <v>39904</v>
      </c>
      <c r="B108" s="265">
        <f t="shared" ca="1" si="25"/>
        <v>31.75</v>
      </c>
      <c r="C108" s="36"/>
      <c r="D108" s="65">
        <f t="shared" ca="1" si="26"/>
        <v>55</v>
      </c>
      <c r="E108" s="10">
        <f t="shared" ca="1" si="27"/>
        <v>6.9480246608320015E-2</v>
      </c>
      <c r="F108" s="29"/>
      <c r="G108" s="26"/>
      <c r="H108" s="29"/>
      <c r="I108" s="26"/>
      <c r="J108" s="61">
        <f t="shared" si="28"/>
        <v>0</v>
      </c>
      <c r="K108" s="104">
        <f t="shared" si="29"/>
        <v>0</v>
      </c>
      <c r="L108" s="7">
        <f ca="1">(A108-Calculation!$C$6)/365.25</f>
        <v>8.3312799452429847</v>
      </c>
      <c r="M108" s="1">
        <v>5</v>
      </c>
      <c r="N108" s="67">
        <f t="shared" ca="1" si="30"/>
        <v>39904</v>
      </c>
      <c r="O108" s="267">
        <f t="shared" ca="1" si="31"/>
        <v>0.15497949563666999</v>
      </c>
      <c r="P108" s="268">
        <f t="shared" ca="1" si="32"/>
        <v>0.18597539476400399</v>
      </c>
      <c r="Q108" s="271"/>
      <c r="V108" s="57">
        <f t="shared" ca="1" si="33"/>
        <v>39904</v>
      </c>
      <c r="W108" s="265">
        <f ca="1">IF(Calculation!$V$10=2, VLOOKUP(V108,Curves!$D108:$K361,3), ( VLOOKUP(V108,Curves!$D108:$K361,3)*16+ VLOOKUP(V108,Curves!$D108:$K361,7)*8)/24)</f>
        <v>31.75</v>
      </c>
      <c r="X108" s="61">
        <v>0</v>
      </c>
      <c r="Y108" s="116">
        <v>55</v>
      </c>
      <c r="Z108" s="23">
        <f ca="1">VLOOKUP(V108,Curves!A102:B361,2)</f>
        <v>6.9480246608320015E-2</v>
      </c>
      <c r="AA108" s="29"/>
      <c r="AB108" s="26"/>
      <c r="AC108" s="29"/>
      <c r="AD108" s="26"/>
      <c r="AE108" s="68">
        <v>1</v>
      </c>
      <c r="AF108" s="68"/>
      <c r="AG108" s="54">
        <v>8.3340200000000006</v>
      </c>
      <c r="AH108" s="53"/>
      <c r="AI108" s="58">
        <f t="shared" ca="1" si="34"/>
        <v>39904</v>
      </c>
      <c r="AJ108" s="278">
        <f ca="1">IF(Calculation!$Y$22=1, Data!AO108, Data!AP108)</f>
        <v>0.15497949563666999</v>
      </c>
      <c r="AK108" s="270">
        <f t="shared" ca="1" si="35"/>
        <v>0.18597539476400399</v>
      </c>
      <c r="AM108" s="267"/>
      <c r="AN108" s="57">
        <f t="shared" ca="1" si="36"/>
        <v>39904</v>
      </c>
      <c r="AO108" s="289">
        <f ca="1">IF(Calculation!$V$10=2,SQRT((AR108^2*(AN108-today-1)+AU108^2*15)/(AN108-today+14)),SQRT(( ((AR108^2*16+AS108^2*8)/24) *(AN108-today-1)+((AU108^2*16+AV108^2*8)/24)*15)/(AN108-today+14)))</f>
        <v>0.15497949563666999</v>
      </c>
      <c r="AP108" s="290">
        <f ca="1">IF(Calculation!$V$10=2, AR108, SQRT((AR108^2*16+AS108^2*8)/24))</f>
        <v>0.08</v>
      </c>
      <c r="AQ108" s="265"/>
      <c r="AR108" s="297">
        <f t="shared" ca="1" si="37"/>
        <v>0.08</v>
      </c>
      <c r="AS108" s="299">
        <f t="shared" ca="1" si="38"/>
        <v>0.08</v>
      </c>
      <c r="AT108" s="264"/>
      <c r="AU108" s="264">
        <f t="shared" ca="1" si="39"/>
        <v>1.9</v>
      </c>
      <c r="AV108" s="298">
        <f t="shared" ca="1" si="40"/>
        <v>2</v>
      </c>
    </row>
    <row r="109" spans="1:48">
      <c r="A109" s="64">
        <f t="shared" ca="1" si="24"/>
        <v>39934</v>
      </c>
      <c r="B109" s="265">
        <f t="shared" ca="1" si="25"/>
        <v>41</v>
      </c>
      <c r="C109" s="36"/>
      <c r="D109" s="65">
        <f t="shared" ca="1" si="26"/>
        <v>55</v>
      </c>
      <c r="E109" s="10">
        <f t="shared" ca="1" si="27"/>
        <v>6.9501655626221015E-2</v>
      </c>
      <c r="F109" s="29"/>
      <c r="G109" s="26"/>
      <c r="H109" s="29"/>
      <c r="I109" s="26"/>
      <c r="J109" s="61">
        <f t="shared" si="28"/>
        <v>0</v>
      </c>
      <c r="K109" s="104">
        <f t="shared" si="29"/>
        <v>0</v>
      </c>
      <c r="L109" s="7">
        <f ca="1">(A109-Calculation!$C$6)/365.25</f>
        <v>8.4134154688569467</v>
      </c>
      <c r="M109" s="1">
        <v>6</v>
      </c>
      <c r="N109" s="67">
        <f t="shared" ca="1" si="30"/>
        <v>39934</v>
      </c>
      <c r="O109" s="267">
        <f t="shared" ca="1" si="31"/>
        <v>0.16042551551949763</v>
      </c>
      <c r="P109" s="268">
        <f t="shared" ca="1" si="32"/>
        <v>0.19251061862339716</v>
      </c>
      <c r="Q109" s="271"/>
      <c r="V109" s="57">
        <f t="shared" ca="1" si="33"/>
        <v>39934</v>
      </c>
      <c r="W109" s="265">
        <f ca="1">IF(Calculation!$V$10=2, VLOOKUP(V109,Curves!$D109:$K362,3), ( VLOOKUP(V109,Curves!$D109:$K362,3)*16+ VLOOKUP(V109,Curves!$D109:$K362,7)*8)/24)</f>
        <v>41</v>
      </c>
      <c r="X109" s="61">
        <v>0</v>
      </c>
      <c r="Y109" s="116">
        <v>55</v>
      </c>
      <c r="Z109" s="23">
        <f ca="1">VLOOKUP(V109,Curves!A103:B362,2)</f>
        <v>6.9501655626221015E-2</v>
      </c>
      <c r="AA109" s="29"/>
      <c r="AB109" s="26"/>
      <c r="AC109" s="29"/>
      <c r="AD109" s="26"/>
      <c r="AE109" s="68">
        <v>1</v>
      </c>
      <c r="AF109" s="68"/>
      <c r="AG109" s="54">
        <v>8.4188899999999993</v>
      </c>
      <c r="AH109" s="53"/>
      <c r="AI109" s="58">
        <f t="shared" ca="1" si="34"/>
        <v>39934</v>
      </c>
      <c r="AJ109" s="278">
        <f ca="1">IF(Calculation!$Y$22=1, Data!AO109, Data!AP109)</f>
        <v>0.16042551551949763</v>
      </c>
      <c r="AK109" s="270">
        <f t="shared" ca="1" si="35"/>
        <v>0.19251061862339716</v>
      </c>
      <c r="AM109" s="267"/>
      <c r="AN109" s="57">
        <f t="shared" ca="1" si="36"/>
        <v>39934</v>
      </c>
      <c r="AO109" s="289">
        <f ca="1">IF(Calculation!$V$10=2,SQRT((AR109^2*(AN109-today-1)+AU109^2*15)/(AN109-today+14)),SQRT(( ((AR109^2*16+AS109^2*8)/24) *(AN109-today-1)+((AU109^2*16+AV109^2*8)/24)*15)/(AN109-today+14)))</f>
        <v>0.16042551551949763</v>
      </c>
      <c r="AP109" s="290">
        <f ca="1">IF(Calculation!$V$10=2, AR109, SQRT((AR109^2*16+AS109^2*8)/24))</f>
        <v>0.08</v>
      </c>
      <c r="AQ109" s="265"/>
      <c r="AR109" s="297">
        <f t="shared" ca="1" si="37"/>
        <v>0.08</v>
      </c>
      <c r="AS109" s="299">
        <f t="shared" ca="1" si="38"/>
        <v>0.08</v>
      </c>
      <c r="AT109" s="264"/>
      <c r="AU109" s="264">
        <f t="shared" ca="1" si="39"/>
        <v>2</v>
      </c>
      <c r="AV109" s="298">
        <f t="shared" ca="1" si="40"/>
        <v>2</v>
      </c>
    </row>
    <row r="110" spans="1:48">
      <c r="A110" s="64">
        <f t="shared" ca="1" si="24"/>
        <v>39965</v>
      </c>
      <c r="B110" s="265">
        <f t="shared" ca="1" si="25"/>
        <v>60.5</v>
      </c>
      <c r="C110" s="36"/>
      <c r="D110" s="65">
        <f t="shared" ca="1" si="26"/>
        <v>55</v>
      </c>
      <c r="E110" s="10">
        <f t="shared" ca="1" si="27"/>
        <v>6.9523778278211018E-2</v>
      </c>
      <c r="F110" s="29"/>
      <c r="G110" s="26"/>
      <c r="H110" s="29"/>
      <c r="I110" s="26"/>
      <c r="J110" s="61">
        <f t="shared" si="28"/>
        <v>0</v>
      </c>
      <c r="K110" s="104">
        <f t="shared" si="29"/>
        <v>0</v>
      </c>
      <c r="L110" s="7">
        <f ca="1">(A110-Calculation!$C$6)/365.25</f>
        <v>8.4982888432580417</v>
      </c>
      <c r="M110" s="1">
        <v>1</v>
      </c>
      <c r="N110" s="67">
        <f t="shared" ca="1" si="30"/>
        <v>39965</v>
      </c>
      <c r="O110" s="267">
        <f t="shared" ca="1" si="31"/>
        <v>0.25645118438259706</v>
      </c>
      <c r="P110" s="268">
        <f t="shared" ca="1" si="32"/>
        <v>0.30774142125911647</v>
      </c>
      <c r="Q110" s="271"/>
      <c r="V110" s="57">
        <f t="shared" ca="1" si="33"/>
        <v>39965</v>
      </c>
      <c r="W110" s="265">
        <f ca="1">IF(Calculation!$V$10=2, VLOOKUP(V110,Curves!$D110:$K363,3), ( VLOOKUP(V110,Curves!$D110:$K363,3)*16+ VLOOKUP(V110,Curves!$D110:$K363,7)*8)/24)</f>
        <v>60.5</v>
      </c>
      <c r="X110" s="61">
        <v>0</v>
      </c>
      <c r="Y110" s="116">
        <v>55</v>
      </c>
      <c r="Z110" s="23">
        <f ca="1">VLOOKUP(V110,Curves!A104:B363,2)</f>
        <v>6.9523778278211018E-2</v>
      </c>
      <c r="AA110" s="29"/>
      <c r="AB110" s="26"/>
      <c r="AC110" s="29"/>
      <c r="AD110" s="26"/>
      <c r="AE110" s="68">
        <v>1</v>
      </c>
      <c r="AF110" s="68"/>
      <c r="AG110" s="54">
        <v>8.5010300000000001</v>
      </c>
      <c r="AH110" s="53"/>
      <c r="AI110" s="58">
        <f t="shared" ca="1" si="34"/>
        <v>39965</v>
      </c>
      <c r="AJ110" s="278">
        <f ca="1">IF(Calculation!$Y$22=1, Data!AO110, Data!AP110)</f>
        <v>0.25645118438259706</v>
      </c>
      <c r="AK110" s="270">
        <f t="shared" ca="1" si="35"/>
        <v>0.30774142125911647</v>
      </c>
      <c r="AM110" s="267"/>
      <c r="AN110" s="57">
        <f t="shared" ca="1" si="36"/>
        <v>39965</v>
      </c>
      <c r="AO110" s="289">
        <f ca="1">IF(Calculation!$V$10=2,SQRT((AR110^2*(AN110-today-1)+AU110^2*15)/(AN110-today+14)),SQRT(( ((AR110^2*16+AS110^2*8)/24) *(AN110-today-1)+((AU110^2*16+AV110^2*8)/24)*15)/(AN110-today+14)))</f>
        <v>0.25645118438259706</v>
      </c>
      <c r="AP110" s="290">
        <f ca="1">IF(Calculation!$V$10=2, AR110, SQRT((AR110^2*16+AS110^2*8)/24))</f>
        <v>0.08</v>
      </c>
      <c r="AQ110" s="265"/>
      <c r="AR110" s="297">
        <f t="shared" ca="1" si="37"/>
        <v>0.08</v>
      </c>
      <c r="AS110" s="299">
        <f t="shared" ca="1" si="38"/>
        <v>0.09</v>
      </c>
      <c r="AT110" s="264"/>
      <c r="AU110" s="264">
        <f t="shared" ca="1" si="39"/>
        <v>3.52</v>
      </c>
      <c r="AV110" s="298">
        <f t="shared" ca="1" si="40"/>
        <v>2.4</v>
      </c>
    </row>
    <row r="111" spans="1:48">
      <c r="A111" s="64">
        <f t="shared" ca="1" si="24"/>
        <v>39995</v>
      </c>
      <c r="B111" s="265">
        <f t="shared" ca="1" si="25"/>
        <v>87</v>
      </c>
      <c r="C111" s="36"/>
      <c r="D111" s="65">
        <f t="shared" ca="1" si="26"/>
        <v>55</v>
      </c>
      <c r="E111" s="10">
        <f t="shared" ca="1" si="27"/>
        <v>6.9545187296420008E-2</v>
      </c>
      <c r="F111" s="29"/>
      <c r="G111" s="26"/>
      <c r="H111" s="29"/>
      <c r="I111" s="26"/>
      <c r="J111" s="61">
        <f t="shared" si="28"/>
        <v>0</v>
      </c>
      <c r="K111" s="104">
        <f t="shared" si="29"/>
        <v>0</v>
      </c>
      <c r="L111" s="7">
        <f ca="1">(A111-Calculation!$C$6)/365.25</f>
        <v>8.5804243668720055</v>
      </c>
      <c r="M111" s="1">
        <v>2</v>
      </c>
      <c r="N111" s="67">
        <f t="shared" ca="1" si="30"/>
        <v>39995</v>
      </c>
      <c r="O111" s="267">
        <f t="shared" ca="1" si="31"/>
        <v>0.32386455172378448</v>
      </c>
      <c r="P111" s="268">
        <f t="shared" ca="1" si="32"/>
        <v>0.38863746206854138</v>
      </c>
      <c r="Q111" s="271"/>
      <c r="V111" s="57">
        <f t="shared" ca="1" si="33"/>
        <v>39995</v>
      </c>
      <c r="W111" s="265">
        <f ca="1">IF(Calculation!$V$10=2, VLOOKUP(V111,Curves!$D111:$K364,3), ( VLOOKUP(V111,Curves!$D111:$K364,3)*16+ VLOOKUP(V111,Curves!$D111:$K364,7)*8)/24)</f>
        <v>87</v>
      </c>
      <c r="X111" s="61">
        <v>0</v>
      </c>
      <c r="Y111" s="116">
        <v>55</v>
      </c>
      <c r="Z111" s="23">
        <f ca="1">VLOOKUP(V111,Curves!A105:B364,2)</f>
        <v>6.9545187296420008E-2</v>
      </c>
      <c r="AA111" s="29"/>
      <c r="AB111" s="26"/>
      <c r="AC111" s="29"/>
      <c r="AD111" s="26"/>
      <c r="AE111" s="68">
        <v>1</v>
      </c>
      <c r="AF111" s="68"/>
      <c r="AG111" s="54">
        <v>8.5859000000000005</v>
      </c>
      <c r="AH111" s="53"/>
      <c r="AI111" s="58">
        <f t="shared" ca="1" si="34"/>
        <v>39995</v>
      </c>
      <c r="AJ111" s="278">
        <f ca="1">IF(Calculation!$Y$22=1, Data!AO111, Data!AP111)</f>
        <v>0.32386455172378448</v>
      </c>
      <c r="AK111" s="270">
        <f t="shared" ca="1" si="35"/>
        <v>0.38863746206854138</v>
      </c>
      <c r="AM111" s="267"/>
      <c r="AN111" s="57">
        <f t="shared" ca="1" si="36"/>
        <v>39995</v>
      </c>
      <c r="AO111" s="289">
        <f ca="1">IF(Calculation!$V$10=2,SQRT((AR111^2*(AN111-today-1)+AU111^2*15)/(AN111-today+14)),SQRT(( ((AR111^2*16+AS111^2*8)/24) *(AN111-today-1)+((AU111^2*16+AV111^2*8)/24)*15)/(AN111-today+14)))</f>
        <v>0.32386455172378448</v>
      </c>
      <c r="AP111" s="290">
        <f ca="1">IF(Calculation!$V$10=2, AR111, SQRT((AR111^2*16+AS111^2*8)/24))</f>
        <v>0.08</v>
      </c>
      <c r="AQ111" s="265"/>
      <c r="AR111" s="297">
        <f t="shared" ca="1" si="37"/>
        <v>0.08</v>
      </c>
      <c r="AS111" s="299">
        <f t="shared" ca="1" si="38"/>
        <v>0.1</v>
      </c>
      <c r="AT111" s="264"/>
      <c r="AU111" s="264">
        <f t="shared" ca="1" si="39"/>
        <v>4.5549999999999997</v>
      </c>
      <c r="AV111" s="298">
        <f t="shared" ca="1" si="40"/>
        <v>3.25</v>
      </c>
    </row>
    <row r="112" spans="1:48">
      <c r="A112" s="64">
        <f t="shared" ca="1" si="24"/>
        <v>40026</v>
      </c>
      <c r="B112" s="265">
        <f t="shared" ca="1" si="25"/>
        <v>87</v>
      </c>
      <c r="C112" s="36"/>
      <c r="D112" s="65">
        <f t="shared" ca="1" si="26"/>
        <v>55</v>
      </c>
      <c r="E112" s="10">
        <f t="shared" ca="1" si="27"/>
        <v>6.9567309948729006E-2</v>
      </c>
      <c r="F112" s="29"/>
      <c r="G112" s="26"/>
      <c r="H112" s="29"/>
      <c r="I112" s="26"/>
      <c r="J112" s="61">
        <f t="shared" si="28"/>
        <v>0</v>
      </c>
      <c r="K112" s="104">
        <f t="shared" si="29"/>
        <v>0</v>
      </c>
      <c r="L112" s="7">
        <f ca="1">(A112-Calculation!$C$6)/365.25</f>
        <v>8.6652977412731005</v>
      </c>
      <c r="M112" s="1">
        <v>3</v>
      </c>
      <c r="N112" s="67">
        <f t="shared" ca="1" si="30"/>
        <v>40026</v>
      </c>
      <c r="O112" s="267">
        <f t="shared" ca="1" si="31"/>
        <v>0.32238354802566699</v>
      </c>
      <c r="P112" s="268">
        <f t="shared" ca="1" si="32"/>
        <v>0.3868602576308004</v>
      </c>
      <c r="Q112" s="271"/>
      <c r="V112" s="57">
        <f t="shared" ca="1" si="33"/>
        <v>40026</v>
      </c>
      <c r="W112" s="265">
        <f ca="1">IF(Calculation!$V$10=2, VLOOKUP(V112,Curves!$D112:$K365,3), ( VLOOKUP(V112,Curves!$D112:$K365,3)*16+ VLOOKUP(V112,Curves!$D112:$K365,7)*8)/24)</f>
        <v>87</v>
      </c>
      <c r="X112" s="61">
        <v>0</v>
      </c>
      <c r="Y112" s="116">
        <v>55</v>
      </c>
      <c r="Z112" s="23">
        <f ca="1">VLOOKUP(V112,Curves!A106:B365,2)</f>
        <v>6.9567309948729006E-2</v>
      </c>
      <c r="AA112" s="29"/>
      <c r="AB112" s="26"/>
      <c r="AC112" s="29"/>
      <c r="AD112" s="26"/>
      <c r="AE112" s="68">
        <v>1</v>
      </c>
      <c r="AF112" s="68"/>
      <c r="AG112" s="54">
        <v>8.6680399999999995</v>
      </c>
      <c r="AH112" s="53"/>
      <c r="AI112" s="58">
        <f t="shared" ca="1" si="34"/>
        <v>40026</v>
      </c>
      <c r="AJ112" s="278">
        <f ca="1">IF(Calculation!$Y$22=1, Data!AO112, Data!AP112)</f>
        <v>0.32238354802566699</v>
      </c>
      <c r="AK112" s="270">
        <f t="shared" ca="1" si="35"/>
        <v>0.3868602576308004</v>
      </c>
      <c r="AM112" s="267"/>
      <c r="AN112" s="57">
        <f t="shared" ca="1" si="36"/>
        <v>40026</v>
      </c>
      <c r="AO112" s="289">
        <f ca="1">IF(Calculation!$V$10=2,SQRT((AR112^2*(AN112-today-1)+AU112^2*15)/(AN112-today+14)),SQRT(( ((AR112^2*16+AS112^2*8)/24) *(AN112-today-1)+((AU112^2*16+AV112^2*8)/24)*15)/(AN112-today+14)))</f>
        <v>0.32238354802566699</v>
      </c>
      <c r="AP112" s="290">
        <f ca="1">IF(Calculation!$V$10=2, AR112, SQRT((AR112^2*16+AS112^2*8)/24))</f>
        <v>0.08</v>
      </c>
      <c r="AQ112" s="265"/>
      <c r="AR112" s="297">
        <f t="shared" ca="1" si="37"/>
        <v>0.08</v>
      </c>
      <c r="AS112" s="299">
        <f t="shared" ca="1" si="38"/>
        <v>0.1</v>
      </c>
      <c r="AT112" s="264"/>
      <c r="AU112" s="264">
        <f t="shared" ca="1" si="39"/>
        <v>4.5549999999999997</v>
      </c>
      <c r="AV112" s="298">
        <f t="shared" ca="1" si="40"/>
        <v>3.25</v>
      </c>
    </row>
    <row r="113" spans="1:48">
      <c r="A113" s="64">
        <f t="shared" ca="1" si="24"/>
        <v>40057</v>
      </c>
      <c r="B113" s="265">
        <f t="shared" ca="1" si="25"/>
        <v>35.75</v>
      </c>
      <c r="C113" s="36"/>
      <c r="D113" s="65">
        <f t="shared" ca="1" si="26"/>
        <v>55</v>
      </c>
      <c r="E113" s="10">
        <f t="shared" ca="1" si="27"/>
        <v>6.9589432601199014E-2</v>
      </c>
      <c r="F113" s="29"/>
      <c r="G113" s="26"/>
      <c r="H113" s="29"/>
      <c r="I113" s="26"/>
      <c r="J113" s="61">
        <f t="shared" si="28"/>
        <v>0</v>
      </c>
      <c r="K113" s="104">
        <f t="shared" si="29"/>
        <v>0</v>
      </c>
      <c r="L113" s="7">
        <f ca="1">(A113-Calculation!$C$6)/365.25</f>
        <v>8.7501711156741955</v>
      </c>
      <c r="M113" s="1">
        <v>4</v>
      </c>
      <c r="N113" s="67">
        <f t="shared" ca="1" si="30"/>
        <v>40057</v>
      </c>
      <c r="O113" s="267">
        <f t="shared" ca="1" si="31"/>
        <v>0.20117239421692654</v>
      </c>
      <c r="P113" s="268">
        <f t="shared" ca="1" si="32"/>
        <v>0.24140687306031183</v>
      </c>
      <c r="Q113" s="271"/>
      <c r="V113" s="57">
        <f t="shared" ca="1" si="33"/>
        <v>40057</v>
      </c>
      <c r="W113" s="265">
        <f ca="1">IF(Calculation!$V$10=2, VLOOKUP(V113,Curves!$D113:$K366,3), ( VLOOKUP(V113,Curves!$D113:$K366,3)*16+ VLOOKUP(V113,Curves!$D113:$K366,7)*8)/24)</f>
        <v>35.75</v>
      </c>
      <c r="X113" s="61">
        <v>0</v>
      </c>
      <c r="Y113" s="116">
        <v>55</v>
      </c>
      <c r="Z113" s="23">
        <f ca="1">VLOOKUP(V113,Curves!A107:B366,2)</f>
        <v>6.9589432601199014E-2</v>
      </c>
      <c r="AA113" s="29"/>
      <c r="AB113" s="26"/>
      <c r="AC113" s="29"/>
      <c r="AD113" s="26"/>
      <c r="AE113" s="68">
        <v>1</v>
      </c>
      <c r="AF113" s="68"/>
      <c r="AG113" s="54">
        <v>8.75291</v>
      </c>
      <c r="AH113" s="53"/>
      <c r="AI113" s="58">
        <f t="shared" ca="1" si="34"/>
        <v>40057</v>
      </c>
      <c r="AJ113" s="278">
        <f ca="1">IF(Calculation!$Y$22=1, Data!AO113, Data!AP113)</f>
        <v>0.20117239421692654</v>
      </c>
      <c r="AK113" s="270">
        <f t="shared" ca="1" si="35"/>
        <v>0.24140687306031183</v>
      </c>
      <c r="AM113" s="267"/>
      <c r="AN113" s="57">
        <f t="shared" ca="1" si="36"/>
        <v>40057</v>
      </c>
      <c r="AO113" s="289">
        <f ca="1">IF(Calculation!$V$10=2,SQRT((AR113^2*(AN113-today-1)+AU113^2*15)/(AN113-today+14)),SQRT(( ((AR113^2*16+AS113^2*8)/24) *(AN113-today-1)+((AU113^2*16+AV113^2*8)/24)*15)/(AN113-today+14)))</f>
        <v>0.20117239421692654</v>
      </c>
      <c r="AP113" s="290">
        <f ca="1">IF(Calculation!$V$10=2, AR113, SQRT((AR113^2*16+AS113^2*8)/24))</f>
        <v>0.08</v>
      </c>
      <c r="AQ113" s="265"/>
      <c r="AR113" s="297">
        <f t="shared" ca="1" si="37"/>
        <v>0.08</v>
      </c>
      <c r="AS113" s="299">
        <f t="shared" ca="1" si="38"/>
        <v>0.08</v>
      </c>
      <c r="AT113" s="264"/>
      <c r="AU113" s="264">
        <f t="shared" ca="1" si="39"/>
        <v>2.706</v>
      </c>
      <c r="AV113" s="298">
        <f t="shared" ca="1" si="40"/>
        <v>2.4500000000000002</v>
      </c>
    </row>
    <row r="114" spans="1:48">
      <c r="A114" s="64">
        <f t="shared" ca="1" si="24"/>
        <v>40087</v>
      </c>
      <c r="B114" s="265">
        <f t="shared" ca="1" si="25"/>
        <v>32.249998092651367</v>
      </c>
      <c r="C114" s="36"/>
      <c r="D114" s="65">
        <f t="shared" ca="1" si="26"/>
        <v>55</v>
      </c>
      <c r="E114" s="10">
        <f t="shared" ca="1" si="27"/>
        <v>6.9610841619872993E-2</v>
      </c>
      <c r="F114" s="29"/>
      <c r="G114" s="26"/>
      <c r="H114" s="29"/>
      <c r="I114" s="26"/>
      <c r="J114" s="61">
        <f t="shared" si="28"/>
        <v>0</v>
      </c>
      <c r="K114" s="104">
        <f t="shared" si="29"/>
        <v>0</v>
      </c>
      <c r="L114" s="7">
        <f ca="1">(A114-Calculation!$C$6)/365.25</f>
        <v>8.8323066392881593</v>
      </c>
      <c r="M114" s="1">
        <v>5</v>
      </c>
      <c r="N114" s="67">
        <f t="shared" ca="1" si="30"/>
        <v>40087</v>
      </c>
      <c r="O114" s="267">
        <f t="shared" ca="1" si="31"/>
        <v>0.15174611703658625</v>
      </c>
      <c r="P114" s="268">
        <f t="shared" ca="1" si="32"/>
        <v>0.18209534044390349</v>
      </c>
      <c r="Q114" s="271"/>
      <c r="V114" s="57">
        <f t="shared" ca="1" si="33"/>
        <v>40087</v>
      </c>
      <c r="W114" s="265">
        <f ca="1">IF(Calculation!$V$10=2, VLOOKUP(V114,Curves!$D114:$K367,3), ( VLOOKUP(V114,Curves!$D114:$K367,3)*16+ VLOOKUP(V114,Curves!$D114:$K367,7)*8)/24)</f>
        <v>32.249998092651367</v>
      </c>
      <c r="X114" s="61">
        <v>0</v>
      </c>
      <c r="Y114" s="116">
        <v>55</v>
      </c>
      <c r="Z114" s="23">
        <f ca="1">VLOOKUP(V114,Curves!A108:B367,2)</f>
        <v>6.9610841619872993E-2</v>
      </c>
      <c r="AA114" s="29"/>
      <c r="AB114" s="26"/>
      <c r="AC114" s="29"/>
      <c r="AD114" s="26"/>
      <c r="AE114" s="68">
        <v>1</v>
      </c>
      <c r="AF114" s="68"/>
      <c r="AG114" s="54">
        <v>8.8377800000000004</v>
      </c>
      <c r="AH114" s="53"/>
      <c r="AI114" s="58">
        <f t="shared" ca="1" si="34"/>
        <v>40087</v>
      </c>
      <c r="AJ114" s="278">
        <f ca="1">IF(Calculation!$Y$22=1, Data!AO114, Data!AP114)</f>
        <v>0.15174611703658625</v>
      </c>
      <c r="AK114" s="270">
        <f t="shared" ca="1" si="35"/>
        <v>0.18209534044390349</v>
      </c>
      <c r="AM114" s="267"/>
      <c r="AN114" s="57">
        <f t="shared" ca="1" si="36"/>
        <v>40087</v>
      </c>
      <c r="AO114" s="289">
        <f ca="1">IF(Calculation!$V$10=2,SQRT((AR114^2*(AN114-today-1)+AU114^2*15)/(AN114-today+14)),SQRT(( ((AR114^2*16+AS114^2*8)/24) *(AN114-today-1)+((AU114^2*16+AV114^2*8)/24)*15)/(AN114-today+14)))</f>
        <v>0.15174611703658625</v>
      </c>
      <c r="AP114" s="290">
        <f ca="1">IF(Calculation!$V$10=2, AR114, SQRT((AR114^2*16+AS114^2*8)/24))</f>
        <v>0.08</v>
      </c>
      <c r="AQ114" s="265"/>
      <c r="AR114" s="297">
        <f t="shared" ca="1" si="37"/>
        <v>0.08</v>
      </c>
      <c r="AS114" s="299">
        <f t="shared" ca="1" si="38"/>
        <v>0.08</v>
      </c>
      <c r="AT114" s="264"/>
      <c r="AU114" s="264">
        <f t="shared" ca="1" si="39"/>
        <v>1.9</v>
      </c>
      <c r="AV114" s="298">
        <f t="shared" ca="1" si="40"/>
        <v>2</v>
      </c>
    </row>
    <row r="115" spans="1:48">
      <c r="A115" s="64">
        <f t="shared" ca="1" si="24"/>
        <v>40118</v>
      </c>
      <c r="B115" s="265">
        <f t="shared" ca="1" si="25"/>
        <v>32.249998092651367</v>
      </c>
      <c r="C115" s="36"/>
      <c r="D115" s="65">
        <f t="shared" ca="1" si="26"/>
        <v>55</v>
      </c>
      <c r="E115" s="10">
        <f t="shared" ca="1" si="27"/>
        <v>6.9632964272662023E-2</v>
      </c>
      <c r="F115" s="29"/>
      <c r="G115" s="26"/>
      <c r="H115" s="29"/>
      <c r="I115" s="26"/>
      <c r="J115" s="61">
        <f t="shared" si="28"/>
        <v>0</v>
      </c>
      <c r="K115" s="104">
        <f t="shared" si="29"/>
        <v>0</v>
      </c>
      <c r="L115" s="7">
        <f ca="1">(A115-Calculation!$C$6)/365.25</f>
        <v>8.9171800136892543</v>
      </c>
      <c r="M115" s="1">
        <v>6</v>
      </c>
      <c r="N115" s="67">
        <f t="shared" ca="1" si="30"/>
        <v>40118</v>
      </c>
      <c r="O115" s="267">
        <f t="shared" ca="1" si="31"/>
        <v>0.1570104620461838</v>
      </c>
      <c r="P115" s="268">
        <f t="shared" ca="1" si="32"/>
        <v>0.18841255445542054</v>
      </c>
      <c r="Q115" s="271"/>
      <c r="V115" s="57">
        <f t="shared" ca="1" si="33"/>
        <v>40118</v>
      </c>
      <c r="W115" s="265">
        <f ca="1">IF(Calculation!$V$10=2, VLOOKUP(V115,Curves!$D115:$K368,3), ( VLOOKUP(V115,Curves!$D115:$K368,3)*16+ VLOOKUP(V115,Curves!$D115:$K368,7)*8)/24)</f>
        <v>32.249998092651367</v>
      </c>
      <c r="X115" s="61">
        <v>0</v>
      </c>
      <c r="Y115" s="116">
        <v>55</v>
      </c>
      <c r="Z115" s="23">
        <f ca="1">VLOOKUP(V115,Curves!A109:B368,2)</f>
        <v>6.9632964272662023E-2</v>
      </c>
      <c r="AA115" s="29"/>
      <c r="AB115" s="26"/>
      <c r="AC115" s="29"/>
      <c r="AD115" s="26"/>
      <c r="AE115" s="68">
        <v>1</v>
      </c>
      <c r="AF115" s="68"/>
      <c r="AG115" s="54">
        <v>8.9144400000000008</v>
      </c>
      <c r="AH115" s="53"/>
      <c r="AI115" s="58">
        <f t="shared" ca="1" si="34"/>
        <v>40118</v>
      </c>
      <c r="AJ115" s="278">
        <f ca="1">IF(Calculation!$Y$22=1, Data!AO115, Data!AP115)</f>
        <v>0.1570104620461838</v>
      </c>
      <c r="AK115" s="270">
        <f t="shared" ca="1" si="35"/>
        <v>0.18841255445542054</v>
      </c>
      <c r="AM115" s="267"/>
      <c r="AN115" s="57">
        <f t="shared" ca="1" si="36"/>
        <v>40118</v>
      </c>
      <c r="AO115" s="289">
        <f ca="1">IF(Calculation!$V$10=2,SQRT((AR115^2*(AN115-today-1)+AU115^2*15)/(AN115-today+14)),SQRT(( ((AR115^2*16+AS115^2*8)/24) *(AN115-today-1)+((AU115^2*16+AV115^2*8)/24)*15)/(AN115-today+14)))</f>
        <v>0.1570104620461838</v>
      </c>
      <c r="AP115" s="290">
        <f ca="1">IF(Calculation!$V$10=2, AR115, SQRT((AR115^2*16+AS115^2*8)/24))</f>
        <v>0.08</v>
      </c>
      <c r="AQ115" s="265"/>
      <c r="AR115" s="297">
        <f t="shared" ca="1" si="37"/>
        <v>0.08</v>
      </c>
      <c r="AS115" s="299">
        <f t="shared" ca="1" si="38"/>
        <v>0.08</v>
      </c>
      <c r="AT115" s="264"/>
      <c r="AU115" s="264">
        <f t="shared" ca="1" si="39"/>
        <v>2</v>
      </c>
      <c r="AV115" s="298">
        <f t="shared" ca="1" si="40"/>
        <v>2</v>
      </c>
    </row>
    <row r="116" spans="1:48">
      <c r="A116" s="108">
        <f t="shared" ca="1" si="24"/>
        <v>40148</v>
      </c>
      <c r="B116" s="265">
        <f t="shared" ca="1" si="25"/>
        <v>32.25</v>
      </c>
      <c r="C116" s="36"/>
      <c r="D116" s="65">
        <f t="shared" ca="1" si="26"/>
        <v>55</v>
      </c>
      <c r="E116" s="10">
        <f t="shared" ca="1" si="27"/>
        <v>6.9654373291644034E-2</v>
      </c>
      <c r="F116" s="29"/>
      <c r="G116" s="26"/>
      <c r="H116" s="29"/>
      <c r="I116" s="26"/>
      <c r="J116" s="61">
        <f t="shared" si="28"/>
        <v>0</v>
      </c>
      <c r="K116" s="104">
        <f t="shared" si="29"/>
        <v>0</v>
      </c>
      <c r="L116" s="7">
        <f ca="1">(A116-Calculation!$C$6)/365.25</f>
        <v>8.9993155373032163</v>
      </c>
      <c r="M116" s="1">
        <v>1</v>
      </c>
      <c r="N116" s="67">
        <f t="shared" ca="1" si="30"/>
        <v>40148</v>
      </c>
      <c r="O116" s="267">
        <f t="shared" ca="1" si="31"/>
        <v>0.15648308701498423</v>
      </c>
      <c r="P116" s="268">
        <f t="shared" ca="1" si="32"/>
        <v>0.18777970441798106</v>
      </c>
      <c r="Q116" s="271"/>
      <c r="V116" s="57">
        <f t="shared" ca="1" si="33"/>
        <v>40148</v>
      </c>
      <c r="W116" s="265">
        <f ca="1">IF(Calculation!$V$10=2, VLOOKUP(V116,Curves!$D116:$K369,3), ( VLOOKUP(V116,Curves!$D116:$K369,3)*16+ VLOOKUP(V116,Curves!$D116:$K369,7)*8)/24)</f>
        <v>32.25</v>
      </c>
      <c r="X116" s="61">
        <v>0</v>
      </c>
      <c r="Y116" s="116">
        <v>55</v>
      </c>
      <c r="Z116" s="23">
        <f ca="1">VLOOKUP(V116,Curves!A110:B369,2)</f>
        <v>6.9654373291644034E-2</v>
      </c>
      <c r="AA116" s="29"/>
      <c r="AB116" s="26"/>
      <c r="AC116" s="29"/>
      <c r="AD116" s="26"/>
      <c r="AE116" s="68">
        <v>1</v>
      </c>
      <c r="AF116" s="68"/>
      <c r="AG116" s="54">
        <v>8.9993200000000009</v>
      </c>
      <c r="AH116" s="53"/>
      <c r="AI116" s="58">
        <f t="shared" ca="1" si="34"/>
        <v>40148</v>
      </c>
      <c r="AJ116" s="278">
        <f ca="1">IF(Calculation!$Y$22=1, Data!AO116, Data!AP116)</f>
        <v>0.15648308701498423</v>
      </c>
      <c r="AK116" s="270">
        <f t="shared" ca="1" si="35"/>
        <v>0.18777970441798106</v>
      </c>
      <c r="AM116" s="267"/>
      <c r="AN116" s="57">
        <f t="shared" ca="1" si="36"/>
        <v>40148</v>
      </c>
      <c r="AO116" s="289">
        <f ca="1">IF(Calculation!$V$10=2,SQRT((AR116^2*(AN116-today-1)+AU116^2*15)/(AN116-today+14)),SQRT(( ((AR116^2*16+AS116^2*8)/24) *(AN116-today-1)+((AU116^2*16+AV116^2*8)/24)*15)/(AN116-today+14)))</f>
        <v>0.15648308701498423</v>
      </c>
      <c r="AP116" s="290">
        <f ca="1">IF(Calculation!$V$10=2, AR116, SQRT((AR116^2*16+AS116^2*8)/24))</f>
        <v>0.08</v>
      </c>
      <c r="AQ116" s="265"/>
      <c r="AR116" s="297">
        <f t="shared" ca="1" si="37"/>
        <v>0.08</v>
      </c>
      <c r="AS116" s="299">
        <f t="shared" ca="1" si="38"/>
        <v>0.08</v>
      </c>
      <c r="AT116" s="264"/>
      <c r="AU116" s="264">
        <f t="shared" ca="1" si="39"/>
        <v>2</v>
      </c>
      <c r="AV116" s="298">
        <f t="shared" ca="1" si="40"/>
        <v>2</v>
      </c>
    </row>
    <row r="117" spans="1:48">
      <c r="A117" s="64">
        <f t="shared" ca="1" si="24"/>
        <v>40179</v>
      </c>
      <c r="B117" s="265">
        <f t="shared" ca="1" si="25"/>
        <v>36.504997253417969</v>
      </c>
      <c r="C117" s="36"/>
      <c r="D117" s="65">
        <f t="shared" ca="1" si="26"/>
        <v>55</v>
      </c>
      <c r="E117" s="10">
        <f t="shared" ca="1" si="27"/>
        <v>6.9676495944751032E-2</v>
      </c>
      <c r="F117" s="29"/>
      <c r="G117" s="26"/>
      <c r="H117" s="29"/>
      <c r="I117" s="26"/>
      <c r="J117" s="61">
        <f t="shared" si="28"/>
        <v>0</v>
      </c>
      <c r="K117" s="104">
        <f t="shared" si="29"/>
        <v>0</v>
      </c>
      <c r="L117" s="7">
        <f ca="1">(A117-Calculation!$C$6)/365.25</f>
        <v>9.0841889117043113</v>
      </c>
      <c r="M117" s="1">
        <v>2</v>
      </c>
      <c r="N117" s="67">
        <f t="shared" ca="1" si="30"/>
        <v>40179</v>
      </c>
      <c r="O117" s="267">
        <f t="shared" ca="1" si="31"/>
        <v>0.1705481125366082</v>
      </c>
      <c r="P117" s="268">
        <f t="shared" ca="1" si="32"/>
        <v>0.20465773504392984</v>
      </c>
      <c r="Q117" s="271"/>
      <c r="V117" s="57">
        <f t="shared" ca="1" si="33"/>
        <v>40179</v>
      </c>
      <c r="W117" s="265">
        <f ca="1">IF(Calculation!$V$10=2, VLOOKUP(V117,Curves!$D117:$K370,3), ( VLOOKUP(V117,Curves!$D117:$K370,3)*16+ VLOOKUP(V117,Curves!$D117:$K370,7)*8)/24)</f>
        <v>36.504997253417969</v>
      </c>
      <c r="X117" s="61">
        <v>0</v>
      </c>
      <c r="Y117" s="116">
        <v>55</v>
      </c>
      <c r="Z117" s="23">
        <f ca="1">VLOOKUP(V117,Curves!A111:B370,2)</f>
        <v>6.9676495944751032E-2</v>
      </c>
      <c r="AA117" s="29"/>
      <c r="AB117" s="26"/>
      <c r="AC117" s="29"/>
      <c r="AD117" s="26"/>
      <c r="AE117" s="68">
        <v>1</v>
      </c>
      <c r="AF117" s="68"/>
      <c r="AG117" s="54">
        <v>9.0814500000000002</v>
      </c>
      <c r="AH117" s="53"/>
      <c r="AI117" s="58">
        <f t="shared" ca="1" si="34"/>
        <v>40179</v>
      </c>
      <c r="AJ117" s="278">
        <f ca="1">IF(Calculation!$Y$22=1, Data!AO117, Data!AP117)</f>
        <v>0.1705481125366082</v>
      </c>
      <c r="AK117" s="270">
        <f t="shared" ca="1" si="35"/>
        <v>0.20465773504392984</v>
      </c>
      <c r="AM117" s="267"/>
      <c r="AN117" s="57">
        <f t="shared" ca="1" si="36"/>
        <v>40179</v>
      </c>
      <c r="AO117" s="289">
        <f ca="1">IF(Calculation!$V$10=2,SQRT((AR117^2*(AN117-today-1)+AU117^2*15)/(AN117-today+14)),SQRT(( ((AR117^2*16+AS117^2*8)/24) *(AN117-today-1)+((AU117^2*16+AV117^2*8)/24)*15)/(AN117-today+14)))</f>
        <v>0.1705481125366082</v>
      </c>
      <c r="AP117" s="290">
        <f ca="1">IF(Calculation!$V$10=2, AR117, SQRT((AR117^2*16+AS117^2*8)/24))</f>
        <v>0.08</v>
      </c>
      <c r="AQ117" s="265"/>
      <c r="AR117" s="297">
        <f t="shared" ca="1" si="37"/>
        <v>0.08</v>
      </c>
      <c r="AS117" s="299">
        <f t="shared" ca="1" si="38"/>
        <v>0.08</v>
      </c>
      <c r="AT117" s="264"/>
      <c r="AU117" s="264">
        <f t="shared" ca="1" si="39"/>
        <v>2.25</v>
      </c>
      <c r="AV117" s="298">
        <f t="shared" ca="1" si="40"/>
        <v>2.25</v>
      </c>
    </row>
    <row r="118" spans="1:48">
      <c r="A118" s="64">
        <f t="shared" ca="1" si="24"/>
        <v>40210</v>
      </c>
      <c r="B118" s="265">
        <f t="shared" ca="1" si="25"/>
        <v>36.500003814697266</v>
      </c>
      <c r="C118" s="36"/>
      <c r="D118" s="65">
        <f t="shared" ca="1" si="26"/>
        <v>55</v>
      </c>
      <c r="E118" s="10">
        <f t="shared" ca="1" si="27"/>
        <v>6.9698618598021012E-2</v>
      </c>
      <c r="F118" s="29"/>
      <c r="G118" s="26"/>
      <c r="H118" s="29"/>
      <c r="I118" s="26"/>
      <c r="J118" s="61">
        <f t="shared" si="28"/>
        <v>0</v>
      </c>
      <c r="K118" s="104">
        <f t="shared" si="29"/>
        <v>0</v>
      </c>
      <c r="L118" s="7">
        <f ca="1">(A118-Calculation!$C$6)/365.25</f>
        <v>9.1690622861054081</v>
      </c>
      <c r="M118" s="1">
        <v>3</v>
      </c>
      <c r="N118" s="67">
        <f t="shared" ca="1" si="30"/>
        <v>40210</v>
      </c>
      <c r="O118" s="267">
        <f t="shared" ca="1" si="31"/>
        <v>0.1699359166498797</v>
      </c>
      <c r="P118" s="268">
        <f t="shared" ca="1" si="32"/>
        <v>0.20392309997985564</v>
      </c>
      <c r="Q118" s="271"/>
      <c r="V118" s="57">
        <f t="shared" ca="1" si="33"/>
        <v>40210</v>
      </c>
      <c r="W118" s="265">
        <f ca="1">IF(Calculation!$V$10=2, VLOOKUP(V118,Curves!$D118:$K371,3), ( VLOOKUP(V118,Curves!$D118:$K371,3)*16+ VLOOKUP(V118,Curves!$D118:$K371,7)*8)/24)</f>
        <v>36.500003814697266</v>
      </c>
      <c r="X118" s="61">
        <v>0</v>
      </c>
      <c r="Y118" s="116">
        <v>55</v>
      </c>
      <c r="Z118" s="23">
        <f ca="1">VLOOKUP(V118,Curves!A112:B371,2)</f>
        <v>6.9698618598021012E-2</v>
      </c>
      <c r="AA118" s="29"/>
      <c r="AB118" s="26"/>
      <c r="AC118" s="29"/>
      <c r="AD118" s="26"/>
      <c r="AE118" s="68">
        <v>1</v>
      </c>
      <c r="AF118" s="68"/>
      <c r="AG118" s="54">
        <v>9.1663200000000007</v>
      </c>
      <c r="AH118" s="53"/>
      <c r="AI118" s="58">
        <f t="shared" ca="1" si="34"/>
        <v>40210</v>
      </c>
      <c r="AJ118" s="278">
        <f ca="1">IF(Calculation!$Y$22=1, Data!AO118, Data!AP118)</f>
        <v>0.1699359166498797</v>
      </c>
      <c r="AK118" s="270">
        <f t="shared" ca="1" si="35"/>
        <v>0.20392309997985564</v>
      </c>
      <c r="AM118" s="267"/>
      <c r="AN118" s="57">
        <f t="shared" ca="1" si="36"/>
        <v>40210</v>
      </c>
      <c r="AO118" s="289">
        <f ca="1">IF(Calculation!$V$10=2,SQRT((AR118^2*(AN118-today-1)+AU118^2*15)/(AN118-today+14)),SQRT(( ((AR118^2*16+AS118^2*8)/24) *(AN118-today-1)+((AU118^2*16+AV118^2*8)/24)*15)/(AN118-today+14)))</f>
        <v>0.1699359166498797</v>
      </c>
      <c r="AP118" s="290">
        <f ca="1">IF(Calculation!$V$10=2, AR118, SQRT((AR118^2*16+AS118^2*8)/24))</f>
        <v>0.08</v>
      </c>
      <c r="AQ118" s="265"/>
      <c r="AR118" s="297">
        <f t="shared" ca="1" si="37"/>
        <v>0.08</v>
      </c>
      <c r="AS118" s="299">
        <f t="shared" ca="1" si="38"/>
        <v>0.08</v>
      </c>
      <c r="AT118" s="264"/>
      <c r="AU118" s="264">
        <f t="shared" ca="1" si="39"/>
        <v>2.25</v>
      </c>
      <c r="AV118" s="298">
        <f t="shared" ca="1" si="40"/>
        <v>2.25</v>
      </c>
    </row>
    <row r="119" spans="1:48">
      <c r="A119" s="64">
        <f t="shared" ca="1" si="24"/>
        <v>40238</v>
      </c>
      <c r="B119" s="265">
        <f t="shared" ca="1" si="25"/>
        <v>32.000001907348633</v>
      </c>
      <c r="C119" s="36"/>
      <c r="D119" s="65">
        <f t="shared" ca="1" si="26"/>
        <v>55</v>
      </c>
      <c r="E119" s="10">
        <f t="shared" ca="1" si="27"/>
        <v>6.9718600349499019E-2</v>
      </c>
      <c r="F119" s="29"/>
      <c r="G119" s="26"/>
      <c r="H119" s="29"/>
      <c r="I119" s="26"/>
      <c r="J119" s="61">
        <f t="shared" si="28"/>
        <v>0</v>
      </c>
      <c r="K119" s="104">
        <f t="shared" si="29"/>
        <v>0</v>
      </c>
      <c r="L119" s="7">
        <f ca="1">(A119-Calculation!$C$6)/365.25</f>
        <v>9.245722108145106</v>
      </c>
      <c r="M119" s="1">
        <v>4</v>
      </c>
      <c r="N119" s="67">
        <f t="shared" ca="1" si="30"/>
        <v>40238</v>
      </c>
      <c r="O119" s="267">
        <f t="shared" ca="1" si="31"/>
        <v>0.15211066471811782</v>
      </c>
      <c r="P119" s="268">
        <f t="shared" ca="1" si="32"/>
        <v>0.18253279766174138</v>
      </c>
      <c r="Q119" s="271"/>
      <c r="V119" s="57">
        <f t="shared" ca="1" si="33"/>
        <v>40238</v>
      </c>
      <c r="W119" s="265">
        <f ca="1">IF(Calculation!$V$10=2, VLOOKUP(V119,Curves!$D119:$K372,3), ( VLOOKUP(V119,Curves!$D119:$K372,3)*16+ VLOOKUP(V119,Curves!$D119:$K372,7)*8)/24)</f>
        <v>32.000001907348633</v>
      </c>
      <c r="X119" s="61">
        <v>0</v>
      </c>
      <c r="Y119" s="116">
        <v>55</v>
      </c>
      <c r="Z119" s="23">
        <f ca="1">VLOOKUP(V119,Curves!A113:B372,2)</f>
        <v>6.9718600349499019E-2</v>
      </c>
      <c r="AA119" s="29"/>
      <c r="AB119" s="26"/>
      <c r="AC119" s="29"/>
      <c r="AD119" s="26"/>
      <c r="AE119" s="68">
        <v>1</v>
      </c>
      <c r="AF119" s="68"/>
      <c r="AG119" s="54">
        <v>9.2484599999999997</v>
      </c>
      <c r="AH119" s="53"/>
      <c r="AI119" s="58">
        <f t="shared" ca="1" si="34"/>
        <v>40238</v>
      </c>
      <c r="AJ119" s="278">
        <f ca="1">IF(Calculation!$Y$22=1, Data!AO119, Data!AP119)</f>
        <v>0.15211066471811782</v>
      </c>
      <c r="AK119" s="270">
        <f t="shared" ca="1" si="35"/>
        <v>0.18253279766174138</v>
      </c>
      <c r="AM119" s="267"/>
      <c r="AN119" s="57">
        <f t="shared" ca="1" si="36"/>
        <v>40238</v>
      </c>
      <c r="AO119" s="289">
        <f ca="1">IF(Calculation!$V$10=2,SQRT((AR119^2*(AN119-today-1)+AU119^2*15)/(AN119-today+14)),SQRT(( ((AR119^2*16+AS119^2*8)/24) *(AN119-today-1)+((AU119^2*16+AV119^2*8)/24)*15)/(AN119-today+14)))</f>
        <v>0.15211066471811782</v>
      </c>
      <c r="AP119" s="290">
        <f ca="1">IF(Calculation!$V$10=2, AR119, SQRT((AR119^2*16+AS119^2*8)/24))</f>
        <v>0.08</v>
      </c>
      <c r="AQ119" s="265"/>
      <c r="AR119" s="297">
        <f t="shared" ca="1" si="37"/>
        <v>0.08</v>
      </c>
      <c r="AS119" s="299">
        <f t="shared" ca="1" si="38"/>
        <v>0.08</v>
      </c>
      <c r="AT119" s="264"/>
      <c r="AU119" s="264">
        <f t="shared" ca="1" si="39"/>
        <v>1.95</v>
      </c>
      <c r="AV119" s="298">
        <f t="shared" ca="1" si="40"/>
        <v>2</v>
      </c>
    </row>
    <row r="120" spans="1:48">
      <c r="A120" s="64">
        <f t="shared" ca="1" si="24"/>
        <v>40269</v>
      </c>
      <c r="B120" s="265">
        <f t="shared" ca="1" si="25"/>
        <v>32</v>
      </c>
      <c r="C120" s="36"/>
      <c r="D120" s="65">
        <f t="shared" ca="1" si="26"/>
        <v>55</v>
      </c>
      <c r="E120" s="10">
        <f t="shared" ca="1" si="27"/>
        <v>6.9740723003077015E-2</v>
      </c>
      <c r="F120" s="29"/>
      <c r="G120" s="26"/>
      <c r="H120" s="29"/>
      <c r="I120" s="26"/>
      <c r="J120" s="61">
        <f t="shared" si="28"/>
        <v>0</v>
      </c>
      <c r="K120" s="104">
        <f t="shared" si="29"/>
        <v>0</v>
      </c>
      <c r="L120" s="7">
        <f ca="1">(A120-Calculation!$C$6)/365.25</f>
        <v>9.330595482546201</v>
      </c>
      <c r="M120" s="1">
        <v>5</v>
      </c>
      <c r="N120" s="67">
        <f t="shared" ca="1" si="30"/>
        <v>40269</v>
      </c>
      <c r="O120" s="267">
        <f t="shared" ca="1" si="31"/>
        <v>0.14881334676681193</v>
      </c>
      <c r="P120" s="268">
        <f t="shared" ca="1" si="32"/>
        <v>0.17857601612017432</v>
      </c>
      <c r="Q120" s="271"/>
      <c r="V120" s="57">
        <f t="shared" ca="1" si="33"/>
        <v>40269</v>
      </c>
      <c r="W120" s="265">
        <f ca="1">IF(Calculation!$V$10=2, VLOOKUP(V120,Curves!$D120:$K373,3), ( VLOOKUP(V120,Curves!$D120:$K373,3)*16+ VLOOKUP(V120,Curves!$D120:$K373,7)*8)/24)</f>
        <v>32</v>
      </c>
      <c r="X120" s="61">
        <v>0</v>
      </c>
      <c r="Y120" s="116">
        <v>55</v>
      </c>
      <c r="Z120" s="23">
        <f ca="1">VLOOKUP(V120,Curves!A114:B373,2)</f>
        <v>6.9740723003077015E-2</v>
      </c>
      <c r="AA120" s="29"/>
      <c r="AB120" s="26"/>
      <c r="AC120" s="29"/>
      <c r="AD120" s="26"/>
      <c r="AE120" s="68">
        <v>1</v>
      </c>
      <c r="AF120" s="68"/>
      <c r="AG120" s="54">
        <v>9.3333300000000001</v>
      </c>
      <c r="AH120" s="53"/>
      <c r="AI120" s="58">
        <f t="shared" ca="1" si="34"/>
        <v>40269</v>
      </c>
      <c r="AJ120" s="278">
        <f ca="1">IF(Calculation!$Y$22=1, Data!AO120, Data!AP120)</f>
        <v>0.14881334676681193</v>
      </c>
      <c r="AK120" s="270">
        <f t="shared" ca="1" si="35"/>
        <v>0.17857601612017432</v>
      </c>
      <c r="AM120" s="267"/>
      <c r="AN120" s="57">
        <f t="shared" ca="1" si="36"/>
        <v>40269</v>
      </c>
      <c r="AO120" s="289">
        <f ca="1">IF(Calculation!$V$10=2,SQRT((AR120^2*(AN120-today-1)+AU120^2*15)/(AN120-today+14)),SQRT(( ((AR120^2*16+AS120^2*8)/24) *(AN120-today-1)+((AU120^2*16+AV120^2*8)/24)*15)/(AN120-today+14)))</f>
        <v>0.14881334676681193</v>
      </c>
      <c r="AP120" s="290">
        <f ca="1">IF(Calculation!$V$10=2, AR120, SQRT((AR120^2*16+AS120^2*8)/24))</f>
        <v>0.08</v>
      </c>
      <c r="AQ120" s="265"/>
      <c r="AR120" s="297">
        <f t="shared" ca="1" si="37"/>
        <v>0.08</v>
      </c>
      <c r="AS120" s="299">
        <f t="shared" ca="1" si="38"/>
        <v>0.08</v>
      </c>
      <c r="AT120" s="264"/>
      <c r="AU120" s="264">
        <f t="shared" ca="1" si="39"/>
        <v>1.9</v>
      </c>
      <c r="AV120" s="298">
        <f t="shared" ca="1" si="40"/>
        <v>2</v>
      </c>
    </row>
    <row r="121" spans="1:48">
      <c r="A121" s="64">
        <f t="shared" ca="1" si="24"/>
        <v>40299</v>
      </c>
      <c r="B121" s="265">
        <f t="shared" ca="1" si="25"/>
        <v>41.25</v>
      </c>
      <c r="C121" s="36"/>
      <c r="D121" s="65">
        <f t="shared" ca="1" si="26"/>
        <v>55</v>
      </c>
      <c r="E121" s="10">
        <f t="shared" ca="1" si="27"/>
        <v>6.9762132022822027E-2</v>
      </c>
      <c r="F121" s="29"/>
      <c r="G121" s="26"/>
      <c r="H121" s="29"/>
      <c r="I121" s="26"/>
      <c r="J121" s="61">
        <f t="shared" si="28"/>
        <v>0</v>
      </c>
      <c r="K121" s="104">
        <f t="shared" si="29"/>
        <v>0</v>
      </c>
      <c r="L121" s="7">
        <f ca="1">(A121-Calculation!$C$6)/365.25</f>
        <v>9.4127310061601648</v>
      </c>
      <c r="M121" s="1">
        <v>6</v>
      </c>
      <c r="N121" s="67">
        <f t="shared" ca="1" si="30"/>
        <v>40299</v>
      </c>
      <c r="O121" s="267">
        <f t="shared" ca="1" si="31"/>
        <v>0.15394250964209383</v>
      </c>
      <c r="P121" s="268">
        <f t="shared" ca="1" si="32"/>
        <v>0.18473101157051258</v>
      </c>
      <c r="Q121" s="271"/>
      <c r="V121" s="57">
        <f t="shared" ca="1" si="33"/>
        <v>40299</v>
      </c>
      <c r="W121" s="265">
        <f ca="1">IF(Calculation!$V$10=2, VLOOKUP(V121,Curves!$D121:$K374,3), ( VLOOKUP(V121,Curves!$D121:$K374,3)*16+ VLOOKUP(V121,Curves!$D121:$K374,7)*8)/24)</f>
        <v>41.25</v>
      </c>
      <c r="X121" s="61">
        <v>0</v>
      </c>
      <c r="Y121" s="116">
        <v>55</v>
      </c>
      <c r="Z121" s="23">
        <f ca="1">VLOOKUP(V121,Curves!A115:B374,2)</f>
        <v>6.9762132022822027E-2</v>
      </c>
      <c r="AA121" s="29"/>
      <c r="AB121" s="26"/>
      <c r="AC121" s="29"/>
      <c r="AD121" s="26"/>
      <c r="AE121" s="68">
        <v>1</v>
      </c>
      <c r="AF121" s="68"/>
      <c r="AG121" s="54">
        <v>9.4182100000000002</v>
      </c>
      <c r="AH121" s="53"/>
      <c r="AI121" s="58">
        <f t="shared" ca="1" si="34"/>
        <v>40299</v>
      </c>
      <c r="AJ121" s="278">
        <f ca="1">IF(Calculation!$Y$22=1, Data!AO121, Data!AP121)</f>
        <v>0.15394250964209383</v>
      </c>
      <c r="AK121" s="270">
        <f t="shared" ca="1" si="35"/>
        <v>0.18473101157051258</v>
      </c>
      <c r="AM121" s="267"/>
      <c r="AN121" s="57">
        <f t="shared" ca="1" si="36"/>
        <v>40299</v>
      </c>
      <c r="AO121" s="289">
        <f ca="1">IF(Calculation!$V$10=2,SQRT((AR121^2*(AN121-today-1)+AU121^2*15)/(AN121-today+14)),SQRT(( ((AR121^2*16+AS121^2*8)/24) *(AN121-today-1)+((AU121^2*16+AV121^2*8)/24)*15)/(AN121-today+14)))</f>
        <v>0.15394250964209383</v>
      </c>
      <c r="AP121" s="290">
        <f ca="1">IF(Calculation!$V$10=2, AR121, SQRT((AR121^2*16+AS121^2*8)/24))</f>
        <v>0.08</v>
      </c>
      <c r="AQ121" s="265"/>
      <c r="AR121" s="297">
        <f t="shared" ca="1" si="37"/>
        <v>0.08</v>
      </c>
      <c r="AS121" s="299">
        <f t="shared" ca="1" si="38"/>
        <v>0.08</v>
      </c>
      <c r="AT121" s="264"/>
      <c r="AU121" s="264">
        <f t="shared" ca="1" si="39"/>
        <v>2</v>
      </c>
      <c r="AV121" s="298">
        <f t="shared" ca="1" si="40"/>
        <v>2</v>
      </c>
    </row>
    <row r="122" spans="1:48">
      <c r="A122" s="64">
        <f t="shared" ca="1" si="24"/>
        <v>40330</v>
      </c>
      <c r="B122" s="265">
        <f t="shared" ca="1" si="25"/>
        <v>62.5</v>
      </c>
      <c r="C122" s="36"/>
      <c r="D122" s="65">
        <f t="shared" ca="1" si="26"/>
        <v>55</v>
      </c>
      <c r="E122" s="10">
        <f t="shared" ca="1" si="27"/>
        <v>6.9784254676717006E-2</v>
      </c>
      <c r="F122" s="29"/>
      <c r="G122" s="26"/>
      <c r="H122" s="29"/>
      <c r="I122" s="26"/>
      <c r="J122" s="61">
        <f t="shared" si="28"/>
        <v>0</v>
      </c>
      <c r="K122" s="104">
        <f t="shared" si="29"/>
        <v>0</v>
      </c>
      <c r="L122" s="7">
        <f ca="1">(A122-Calculation!$C$6)/365.25</f>
        <v>9.4976043805612598</v>
      </c>
      <c r="M122" s="1">
        <v>1</v>
      </c>
      <c r="N122" s="67">
        <f t="shared" ca="1" si="30"/>
        <v>40330</v>
      </c>
      <c r="O122" s="267">
        <f t="shared" ca="1" si="31"/>
        <v>0.24406029264371307</v>
      </c>
      <c r="P122" s="268">
        <f t="shared" ca="1" si="32"/>
        <v>0.29287235117245569</v>
      </c>
      <c r="Q122" s="271"/>
      <c r="V122" s="57">
        <f t="shared" ca="1" si="33"/>
        <v>40330</v>
      </c>
      <c r="W122" s="265">
        <f ca="1">IF(Calculation!$V$10=2, VLOOKUP(V122,Curves!$D122:$K375,3), ( VLOOKUP(V122,Curves!$D122:$K375,3)*16+ VLOOKUP(V122,Curves!$D122:$K375,7)*8)/24)</f>
        <v>62.5</v>
      </c>
      <c r="X122" s="61">
        <v>0</v>
      </c>
      <c r="Y122" s="116">
        <v>55</v>
      </c>
      <c r="Z122" s="23">
        <f ca="1">VLOOKUP(V122,Curves!A116:B375,2)</f>
        <v>6.9784254676717006E-2</v>
      </c>
      <c r="AA122" s="29"/>
      <c r="AB122" s="26"/>
      <c r="AC122" s="29"/>
      <c r="AD122" s="26"/>
      <c r="AE122" s="68">
        <v>1</v>
      </c>
      <c r="AF122" s="68"/>
      <c r="AG122" s="54">
        <v>9.5003399999999996</v>
      </c>
      <c r="AH122" s="53"/>
      <c r="AI122" s="58">
        <f t="shared" ca="1" si="34"/>
        <v>40330</v>
      </c>
      <c r="AJ122" s="278">
        <f ca="1">IF(Calculation!$Y$22=1, Data!AO122, Data!AP122)</f>
        <v>0.24406029264371307</v>
      </c>
      <c r="AK122" s="270">
        <f t="shared" ca="1" si="35"/>
        <v>0.29287235117245569</v>
      </c>
      <c r="AM122" s="267"/>
      <c r="AN122" s="57">
        <f t="shared" ca="1" si="36"/>
        <v>40330</v>
      </c>
      <c r="AO122" s="289">
        <f ca="1">IF(Calculation!$V$10=2,SQRT((AR122^2*(AN122-today-1)+AU122^2*15)/(AN122-today+14)),SQRT(( ((AR122^2*16+AS122^2*8)/24) *(AN122-today-1)+((AU122^2*16+AV122^2*8)/24)*15)/(AN122-today+14)))</f>
        <v>0.24406029264371307</v>
      </c>
      <c r="AP122" s="290">
        <f ca="1">IF(Calculation!$V$10=2, AR122, SQRT((AR122^2*16+AS122^2*8)/24))</f>
        <v>0.08</v>
      </c>
      <c r="AQ122" s="265"/>
      <c r="AR122" s="297">
        <f t="shared" ca="1" si="37"/>
        <v>0.08</v>
      </c>
      <c r="AS122" s="299">
        <f t="shared" ca="1" si="38"/>
        <v>0.09</v>
      </c>
      <c r="AT122" s="264"/>
      <c r="AU122" s="264">
        <f t="shared" ca="1" si="39"/>
        <v>3.52</v>
      </c>
      <c r="AV122" s="298">
        <f t="shared" ca="1" si="40"/>
        <v>2.4</v>
      </c>
    </row>
    <row r="123" spans="1:48">
      <c r="A123" s="64">
        <f t="shared" ca="1" si="24"/>
        <v>40360</v>
      </c>
      <c r="B123" s="265">
        <f t="shared" ca="1" si="25"/>
        <v>89</v>
      </c>
      <c r="C123" s="36"/>
      <c r="D123" s="65">
        <f t="shared" ca="1" si="26"/>
        <v>55</v>
      </c>
      <c r="E123" s="10">
        <f t="shared" ca="1" si="27"/>
        <v>6.9805663696771006E-2</v>
      </c>
      <c r="F123" s="29"/>
      <c r="G123" s="26"/>
      <c r="H123" s="29"/>
      <c r="I123" s="26"/>
      <c r="J123" s="61">
        <f t="shared" si="28"/>
        <v>0</v>
      </c>
      <c r="K123" s="104">
        <f t="shared" si="29"/>
        <v>0</v>
      </c>
      <c r="L123" s="7">
        <f ca="1">(A123-Calculation!$C$6)/365.25</f>
        <v>9.5797399041752218</v>
      </c>
      <c r="M123" s="1">
        <v>2</v>
      </c>
      <c r="N123" s="67">
        <f t="shared" ca="1" si="30"/>
        <v>40360</v>
      </c>
      <c r="O123" s="267">
        <f t="shared" ca="1" si="31"/>
        <v>0.30771298328061358</v>
      </c>
      <c r="P123" s="268">
        <f t="shared" ca="1" si="32"/>
        <v>0.3692555799367363</v>
      </c>
      <c r="Q123" s="271"/>
      <c r="V123" s="57">
        <f t="shared" ca="1" si="33"/>
        <v>40360</v>
      </c>
      <c r="W123" s="265">
        <f ca="1">IF(Calculation!$V$10=2, VLOOKUP(V123,Curves!$D123:$K376,3), ( VLOOKUP(V123,Curves!$D123:$K376,3)*16+ VLOOKUP(V123,Curves!$D123:$K376,7)*8)/24)</f>
        <v>89</v>
      </c>
      <c r="X123" s="61">
        <v>0</v>
      </c>
      <c r="Y123" s="116">
        <v>55</v>
      </c>
      <c r="Z123" s="23">
        <f ca="1">VLOOKUP(V123,Curves!A117:B376,2)</f>
        <v>6.9805663696771006E-2</v>
      </c>
      <c r="AA123" s="29"/>
      <c r="AB123" s="26"/>
      <c r="AC123" s="29"/>
      <c r="AD123" s="26"/>
      <c r="AE123" s="68">
        <v>1</v>
      </c>
      <c r="AF123" s="68"/>
      <c r="AG123" s="54">
        <v>9.5852199999999996</v>
      </c>
      <c r="AH123" s="53"/>
      <c r="AI123" s="58">
        <f t="shared" ca="1" si="34"/>
        <v>40360</v>
      </c>
      <c r="AJ123" s="278">
        <f ca="1">IF(Calculation!$Y$22=1, Data!AO123, Data!AP123)</f>
        <v>0.30771298328061358</v>
      </c>
      <c r="AK123" s="270">
        <f t="shared" ca="1" si="35"/>
        <v>0.3692555799367363</v>
      </c>
      <c r="AM123" s="267"/>
      <c r="AN123" s="57">
        <f t="shared" ca="1" si="36"/>
        <v>40360</v>
      </c>
      <c r="AO123" s="289">
        <f ca="1">IF(Calculation!$V$10=2,SQRT((AR123^2*(AN123-today-1)+AU123^2*15)/(AN123-today+14)),SQRT(( ((AR123^2*16+AS123^2*8)/24) *(AN123-today-1)+((AU123^2*16+AV123^2*8)/24)*15)/(AN123-today+14)))</f>
        <v>0.30771298328061358</v>
      </c>
      <c r="AP123" s="290">
        <f ca="1">IF(Calculation!$V$10=2, AR123, SQRT((AR123^2*16+AS123^2*8)/24))</f>
        <v>0.08</v>
      </c>
      <c r="AQ123" s="265"/>
      <c r="AR123" s="297">
        <f t="shared" ca="1" si="37"/>
        <v>0.08</v>
      </c>
      <c r="AS123" s="299">
        <f t="shared" ca="1" si="38"/>
        <v>0.1</v>
      </c>
      <c r="AT123" s="264"/>
      <c r="AU123" s="264">
        <f t="shared" ca="1" si="39"/>
        <v>4.5549999999999997</v>
      </c>
      <c r="AV123" s="298">
        <f t="shared" ca="1" si="40"/>
        <v>3.25</v>
      </c>
    </row>
    <row r="124" spans="1:48">
      <c r="A124" s="64">
        <f t="shared" ca="1" si="24"/>
        <v>40391</v>
      </c>
      <c r="B124" s="265">
        <f t="shared" ca="1" si="25"/>
        <v>89</v>
      </c>
      <c r="C124" s="36"/>
      <c r="D124" s="65">
        <f t="shared" ca="1" si="26"/>
        <v>55</v>
      </c>
      <c r="E124" s="10">
        <f t="shared" ca="1" si="27"/>
        <v>6.9827786350985008E-2</v>
      </c>
      <c r="F124" s="29"/>
      <c r="G124" s="26"/>
      <c r="H124" s="29"/>
      <c r="I124" s="26"/>
      <c r="J124" s="61">
        <f t="shared" si="28"/>
        <v>0</v>
      </c>
      <c r="K124" s="104">
        <f t="shared" si="29"/>
        <v>0</v>
      </c>
      <c r="L124" s="7">
        <f ca="1">(A124-Calculation!$C$6)/365.25</f>
        <v>9.6646132785763168</v>
      </c>
      <c r="M124" s="1">
        <v>3</v>
      </c>
      <c r="N124" s="67">
        <f t="shared" ca="1" si="30"/>
        <v>40391</v>
      </c>
      <c r="O124" s="267">
        <f t="shared" ca="1" si="31"/>
        <v>0.30645946724369788</v>
      </c>
      <c r="P124" s="268">
        <f t="shared" ca="1" si="32"/>
        <v>0.36775136069243747</v>
      </c>
      <c r="Q124" s="271"/>
      <c r="V124" s="57">
        <f t="shared" ca="1" si="33"/>
        <v>40391</v>
      </c>
      <c r="W124" s="265">
        <f ca="1">IF(Calculation!$V$10=2, VLOOKUP(V124,Curves!$D124:$K377,3), ( VLOOKUP(V124,Curves!$D124:$K377,3)*16+ VLOOKUP(V124,Curves!$D124:$K377,7)*8)/24)</f>
        <v>89</v>
      </c>
      <c r="X124" s="61">
        <v>0</v>
      </c>
      <c r="Y124" s="116">
        <v>55</v>
      </c>
      <c r="Z124" s="23">
        <f ca="1">VLOOKUP(V124,Curves!A118:B377,2)</f>
        <v>6.9827786350985008E-2</v>
      </c>
      <c r="AA124" s="29"/>
      <c r="AB124" s="26"/>
      <c r="AC124" s="29"/>
      <c r="AD124" s="26"/>
      <c r="AE124" s="68">
        <v>1</v>
      </c>
      <c r="AF124" s="68"/>
      <c r="AG124" s="54">
        <v>9.6673500000000008</v>
      </c>
      <c r="AH124" s="53"/>
      <c r="AI124" s="58">
        <f t="shared" ca="1" si="34"/>
        <v>40391</v>
      </c>
      <c r="AJ124" s="278">
        <f ca="1">IF(Calculation!$Y$22=1, Data!AO124, Data!AP124)</f>
        <v>0.30645946724369788</v>
      </c>
      <c r="AK124" s="270">
        <f t="shared" ca="1" si="35"/>
        <v>0.36775136069243747</v>
      </c>
      <c r="AM124" s="267"/>
      <c r="AN124" s="57">
        <f t="shared" ca="1" si="36"/>
        <v>40391</v>
      </c>
      <c r="AO124" s="289">
        <f ca="1">IF(Calculation!$V$10=2,SQRT((AR124^2*(AN124-today-1)+AU124^2*15)/(AN124-today+14)),SQRT(( ((AR124^2*16+AS124^2*8)/24) *(AN124-today-1)+((AU124^2*16+AV124^2*8)/24)*15)/(AN124-today+14)))</f>
        <v>0.30645946724369788</v>
      </c>
      <c r="AP124" s="290">
        <f ca="1">IF(Calculation!$V$10=2, AR124, SQRT((AR124^2*16+AS124^2*8)/24))</f>
        <v>0.08</v>
      </c>
      <c r="AQ124" s="265"/>
      <c r="AR124" s="297">
        <f t="shared" ca="1" si="37"/>
        <v>0.08</v>
      </c>
      <c r="AS124" s="299">
        <f t="shared" ca="1" si="38"/>
        <v>0.1</v>
      </c>
      <c r="AT124" s="264"/>
      <c r="AU124" s="264">
        <f t="shared" ca="1" si="39"/>
        <v>4.5549999999999997</v>
      </c>
      <c r="AV124" s="298">
        <f t="shared" ca="1" si="40"/>
        <v>3.25</v>
      </c>
    </row>
    <row r="125" spans="1:48">
      <c r="A125" s="64">
        <f t="shared" ca="1" si="24"/>
        <v>40422</v>
      </c>
      <c r="B125" s="265">
        <f t="shared" ca="1" si="25"/>
        <v>35.75</v>
      </c>
      <c r="C125" s="36"/>
      <c r="D125" s="65">
        <f t="shared" ca="1" si="26"/>
        <v>55</v>
      </c>
      <c r="E125" s="10">
        <f t="shared" ca="1" si="27"/>
        <v>6.9849909005361019E-2</v>
      </c>
      <c r="F125" s="29"/>
      <c r="G125" s="26"/>
      <c r="H125" s="29"/>
      <c r="I125" s="26"/>
      <c r="J125" s="61">
        <f t="shared" si="28"/>
        <v>0</v>
      </c>
      <c r="K125" s="104">
        <f t="shared" si="29"/>
        <v>0</v>
      </c>
      <c r="L125" s="7">
        <f ca="1">(A125-Calculation!$C$6)/365.25</f>
        <v>9.7494866529774136</v>
      </c>
      <c r="M125" s="1">
        <v>4</v>
      </c>
      <c r="N125" s="67">
        <f t="shared" ca="1" si="30"/>
        <v>40422</v>
      </c>
      <c r="O125" s="267">
        <f t="shared" ca="1" si="31"/>
        <v>0.19236032082642188</v>
      </c>
      <c r="P125" s="268">
        <f t="shared" ca="1" si="32"/>
        <v>0.23083238499170625</v>
      </c>
      <c r="Q125" s="271"/>
      <c r="V125" s="57">
        <f t="shared" ca="1" si="33"/>
        <v>40422</v>
      </c>
      <c r="W125" s="265">
        <f ca="1">IF(Calculation!$V$10=2, VLOOKUP(V125,Curves!$D125:$K378,3), ( VLOOKUP(V125,Curves!$D125:$K378,3)*16+ VLOOKUP(V125,Curves!$D125:$K378,7)*8)/24)</f>
        <v>35.75</v>
      </c>
      <c r="X125" s="61">
        <v>0</v>
      </c>
      <c r="Y125" s="116">
        <v>55</v>
      </c>
      <c r="Z125" s="23">
        <f ca="1">VLOOKUP(V125,Curves!A119:B378,2)</f>
        <v>6.9849909005361019E-2</v>
      </c>
      <c r="AA125" s="29"/>
      <c r="AB125" s="26"/>
      <c r="AC125" s="29"/>
      <c r="AD125" s="26"/>
      <c r="AE125" s="68">
        <v>1</v>
      </c>
      <c r="AF125" s="68"/>
      <c r="AG125" s="54">
        <v>9.7522199999999994</v>
      </c>
      <c r="AH125" s="53"/>
      <c r="AI125" s="58">
        <f t="shared" ca="1" si="34"/>
        <v>40422</v>
      </c>
      <c r="AJ125" s="278">
        <f ca="1">IF(Calculation!$Y$22=1, Data!AO125, Data!AP125)</f>
        <v>0.19236032082642188</v>
      </c>
      <c r="AK125" s="270">
        <f t="shared" ca="1" si="35"/>
        <v>0.23083238499170625</v>
      </c>
      <c r="AM125" s="267"/>
      <c r="AN125" s="57">
        <f t="shared" ca="1" si="36"/>
        <v>40422</v>
      </c>
      <c r="AO125" s="289">
        <f ca="1">IF(Calculation!$V$10=2,SQRT((AR125^2*(AN125-today-1)+AU125^2*15)/(AN125-today+14)),SQRT(( ((AR125^2*16+AS125^2*8)/24) *(AN125-today-1)+((AU125^2*16+AV125^2*8)/24)*15)/(AN125-today+14)))</f>
        <v>0.19236032082642188</v>
      </c>
      <c r="AP125" s="290">
        <f ca="1">IF(Calculation!$V$10=2, AR125, SQRT((AR125^2*16+AS125^2*8)/24))</f>
        <v>0.08</v>
      </c>
      <c r="AQ125" s="265"/>
      <c r="AR125" s="297">
        <f t="shared" ca="1" si="37"/>
        <v>0.08</v>
      </c>
      <c r="AS125" s="299">
        <f t="shared" ca="1" si="38"/>
        <v>0.08</v>
      </c>
      <c r="AT125" s="264"/>
      <c r="AU125" s="264">
        <f t="shared" ca="1" si="39"/>
        <v>2.706</v>
      </c>
      <c r="AV125" s="298">
        <f t="shared" ca="1" si="40"/>
        <v>2.4500000000000002</v>
      </c>
    </row>
    <row r="126" spans="1:48">
      <c r="A126" s="64">
        <f t="shared" ca="1" si="24"/>
        <v>40452</v>
      </c>
      <c r="B126" s="265">
        <f t="shared" ca="1" si="25"/>
        <v>32.499998092651367</v>
      </c>
      <c r="C126" s="36"/>
      <c r="D126" s="65">
        <f t="shared" ca="1" si="26"/>
        <v>55</v>
      </c>
      <c r="E126" s="10">
        <f t="shared" ca="1" si="27"/>
        <v>6.9871318025879009E-2</v>
      </c>
      <c r="F126" s="29"/>
      <c r="G126" s="26"/>
      <c r="H126" s="29"/>
      <c r="I126" s="26"/>
      <c r="J126" s="61">
        <f t="shared" si="28"/>
        <v>0</v>
      </c>
      <c r="K126" s="104">
        <f t="shared" si="29"/>
        <v>0</v>
      </c>
      <c r="L126" s="7">
        <f ca="1">(A126-Calculation!$C$6)/365.25</f>
        <v>9.8316221765913756</v>
      </c>
      <c r="M126" s="1">
        <v>5</v>
      </c>
      <c r="N126" s="67">
        <f t="shared" ca="1" si="30"/>
        <v>40452</v>
      </c>
      <c r="O126" s="267">
        <f t="shared" ca="1" si="31"/>
        <v>0.14611147096276408</v>
      </c>
      <c r="P126" s="268">
        <f t="shared" ca="1" si="32"/>
        <v>0.1753337651553169</v>
      </c>
      <c r="Q126" s="271"/>
      <c r="V126" s="57">
        <f t="shared" ca="1" si="33"/>
        <v>40452</v>
      </c>
      <c r="W126" s="265">
        <f ca="1">IF(Calculation!$V$10=2, VLOOKUP(V126,Curves!$D126:$K379,3), ( VLOOKUP(V126,Curves!$D126:$K379,3)*16+ VLOOKUP(V126,Curves!$D126:$K379,7)*8)/24)</f>
        <v>32.499998092651367</v>
      </c>
      <c r="X126" s="61">
        <v>0</v>
      </c>
      <c r="Y126" s="116">
        <v>55</v>
      </c>
      <c r="Z126" s="23">
        <f ca="1">VLOOKUP(V126,Curves!A120:B379,2)</f>
        <v>6.9871318025879009E-2</v>
      </c>
      <c r="AA126" s="29"/>
      <c r="AB126" s="26"/>
      <c r="AC126" s="29"/>
      <c r="AD126" s="26"/>
      <c r="AE126" s="68">
        <v>1</v>
      </c>
      <c r="AF126" s="68"/>
      <c r="AG126" s="54">
        <v>9.8370999999999995</v>
      </c>
      <c r="AH126" s="53"/>
      <c r="AI126" s="58">
        <f t="shared" ca="1" si="34"/>
        <v>40452</v>
      </c>
      <c r="AJ126" s="278">
        <f ca="1">IF(Calculation!$Y$22=1, Data!AO126, Data!AP126)</f>
        <v>0.14611147096276408</v>
      </c>
      <c r="AK126" s="270">
        <f t="shared" ca="1" si="35"/>
        <v>0.1753337651553169</v>
      </c>
      <c r="AM126" s="267"/>
      <c r="AN126" s="57">
        <f t="shared" ca="1" si="36"/>
        <v>40452</v>
      </c>
      <c r="AO126" s="289">
        <f ca="1">IF(Calculation!$V$10=2,SQRT((AR126^2*(AN126-today-1)+AU126^2*15)/(AN126-today+14)),SQRT(( ((AR126^2*16+AS126^2*8)/24) *(AN126-today-1)+((AU126^2*16+AV126^2*8)/24)*15)/(AN126-today+14)))</f>
        <v>0.14611147096276408</v>
      </c>
      <c r="AP126" s="290">
        <f ca="1">IF(Calculation!$V$10=2, AR126, SQRT((AR126^2*16+AS126^2*8)/24))</f>
        <v>0.08</v>
      </c>
      <c r="AQ126" s="265"/>
      <c r="AR126" s="297">
        <f t="shared" ca="1" si="37"/>
        <v>0.08</v>
      </c>
      <c r="AS126" s="299">
        <f t="shared" ca="1" si="38"/>
        <v>0.08</v>
      </c>
      <c r="AT126" s="264"/>
      <c r="AU126" s="264">
        <f t="shared" ca="1" si="39"/>
        <v>1.9</v>
      </c>
      <c r="AV126" s="298">
        <f t="shared" ca="1" si="40"/>
        <v>2</v>
      </c>
    </row>
    <row r="127" spans="1:48">
      <c r="A127" s="64">
        <f t="shared" ca="1" si="24"/>
        <v>40483</v>
      </c>
      <c r="B127" s="265">
        <f t="shared" ca="1" si="25"/>
        <v>32.499998092651367</v>
      </c>
      <c r="C127" s="36"/>
      <c r="D127" s="65">
        <f t="shared" ca="1" si="26"/>
        <v>55</v>
      </c>
      <c r="E127" s="10">
        <f t="shared" ca="1" si="27"/>
        <v>6.9893440680573002E-2</v>
      </c>
      <c r="F127" s="29"/>
      <c r="G127" s="26"/>
      <c r="H127" s="29"/>
      <c r="I127" s="26"/>
      <c r="J127" s="61">
        <f t="shared" si="28"/>
        <v>0</v>
      </c>
      <c r="K127" s="104">
        <f t="shared" si="29"/>
        <v>0</v>
      </c>
      <c r="L127" s="7">
        <f ca="1">(A127-Calculation!$C$6)/365.25</f>
        <v>9.9164955509924706</v>
      </c>
      <c r="M127" s="1">
        <v>6</v>
      </c>
      <c r="N127" s="67">
        <f t="shared" ca="1" si="30"/>
        <v>40483</v>
      </c>
      <c r="O127" s="267">
        <f t="shared" ca="1" si="31"/>
        <v>0.15108128689844796</v>
      </c>
      <c r="P127" s="268">
        <f t="shared" ca="1" si="32"/>
        <v>0.18129754427813755</v>
      </c>
      <c r="Q127" s="271"/>
      <c r="V127" s="57">
        <f t="shared" ca="1" si="33"/>
        <v>40483</v>
      </c>
      <c r="W127" s="265">
        <f ca="1">IF(Calculation!$V$10=2, VLOOKUP(V127,Curves!$D127:$K380,3), ( VLOOKUP(V127,Curves!$D127:$K380,3)*16+ VLOOKUP(V127,Curves!$D127:$K380,7)*8)/24)</f>
        <v>32.499998092651367</v>
      </c>
      <c r="X127" s="61">
        <v>0</v>
      </c>
      <c r="Y127" s="116">
        <v>55</v>
      </c>
      <c r="Z127" s="23">
        <f ca="1">VLOOKUP(V127,Curves!A121:B380,2)</f>
        <v>6.9893440680573002E-2</v>
      </c>
      <c r="AA127" s="29"/>
      <c r="AB127" s="26"/>
      <c r="AC127" s="29"/>
      <c r="AD127" s="26"/>
      <c r="AE127" s="68">
        <v>1</v>
      </c>
      <c r="AF127" s="68"/>
      <c r="AG127" s="54">
        <v>9.9137599999999999</v>
      </c>
      <c r="AH127" s="53"/>
      <c r="AI127" s="58">
        <f t="shared" ca="1" si="34"/>
        <v>40483</v>
      </c>
      <c r="AJ127" s="278">
        <f ca="1">IF(Calculation!$Y$22=1, Data!AO127, Data!AP127)</f>
        <v>0.15108128689844796</v>
      </c>
      <c r="AK127" s="270">
        <f t="shared" ca="1" si="35"/>
        <v>0.18129754427813755</v>
      </c>
      <c r="AM127" s="267"/>
      <c r="AN127" s="57">
        <f t="shared" ca="1" si="36"/>
        <v>40483</v>
      </c>
      <c r="AO127" s="289">
        <f ca="1">IF(Calculation!$V$10=2,SQRT((AR127^2*(AN127-today-1)+AU127^2*15)/(AN127-today+14)),SQRT(( ((AR127^2*16+AS127^2*8)/24) *(AN127-today-1)+((AU127^2*16+AV127^2*8)/24)*15)/(AN127-today+14)))</f>
        <v>0.15108128689844796</v>
      </c>
      <c r="AP127" s="290">
        <f ca="1">IF(Calculation!$V$10=2, AR127, SQRT((AR127^2*16+AS127^2*8)/24))</f>
        <v>0.08</v>
      </c>
      <c r="AQ127" s="265"/>
      <c r="AR127" s="297">
        <f t="shared" ca="1" si="37"/>
        <v>0.08</v>
      </c>
      <c r="AS127" s="299">
        <f t="shared" ca="1" si="38"/>
        <v>0.08</v>
      </c>
      <c r="AT127" s="264"/>
      <c r="AU127" s="264">
        <f t="shared" ca="1" si="39"/>
        <v>2</v>
      </c>
      <c r="AV127" s="298">
        <f t="shared" ca="1" si="40"/>
        <v>2</v>
      </c>
    </row>
    <row r="128" spans="1:48">
      <c r="A128" s="108">
        <f t="shared" ca="1" si="24"/>
        <v>40513</v>
      </c>
      <c r="B128" s="265">
        <f t="shared" ca="1" si="25"/>
        <v>32.5</v>
      </c>
      <c r="C128" s="36"/>
      <c r="D128" s="65">
        <f t="shared" ca="1" si="26"/>
        <v>55</v>
      </c>
      <c r="E128" s="10">
        <f t="shared" ca="1" si="27"/>
        <v>6.9904339151624015E-2</v>
      </c>
      <c r="F128" s="29"/>
      <c r="G128" s="26"/>
      <c r="H128" s="29"/>
      <c r="I128" s="26"/>
      <c r="J128" s="61">
        <f t="shared" si="28"/>
        <v>0</v>
      </c>
      <c r="K128" s="104">
        <f t="shared" si="29"/>
        <v>0</v>
      </c>
      <c r="L128" s="7">
        <f ca="1">(A128-Calculation!$C$6)/365.25</f>
        <v>9.9986310746064344</v>
      </c>
      <c r="M128" s="1">
        <v>1</v>
      </c>
      <c r="N128" s="67">
        <f t="shared" ca="1" si="30"/>
        <v>40513</v>
      </c>
      <c r="O128" s="267">
        <f t="shared" ca="1" si="31"/>
        <v>0.15063712031882917</v>
      </c>
      <c r="P128" s="268">
        <f t="shared" ca="1" si="32"/>
        <v>0.18076454438259501</v>
      </c>
      <c r="Q128" s="271"/>
      <c r="V128" s="57">
        <f t="shared" ca="1" si="33"/>
        <v>40513</v>
      </c>
      <c r="W128" s="265">
        <f ca="1">IF(Calculation!$V$10=2, VLOOKUP(V128,Curves!$D128:$K381,3), ( VLOOKUP(V128,Curves!$D128:$K381,3)*16+ VLOOKUP(V128,Curves!$D128:$K381,7)*8)/24)</f>
        <v>32.5</v>
      </c>
      <c r="X128" s="61">
        <v>0</v>
      </c>
      <c r="Y128" s="116">
        <v>55</v>
      </c>
      <c r="Z128" s="23">
        <f ca="1">VLOOKUP(V128,Curves!A122:B381,2)</f>
        <v>6.9904339151624015E-2</v>
      </c>
      <c r="AA128" s="29"/>
      <c r="AB128" s="26"/>
      <c r="AC128" s="29"/>
      <c r="AD128" s="26"/>
      <c r="AE128" s="68">
        <v>1</v>
      </c>
      <c r="AF128" s="68"/>
      <c r="AG128" s="54">
        <v>9.9986300000000004</v>
      </c>
      <c r="AH128" s="53"/>
      <c r="AI128" s="58">
        <f t="shared" ca="1" si="34"/>
        <v>40513</v>
      </c>
      <c r="AJ128" s="278">
        <f ca="1">IF(Calculation!$Y$22=1, Data!AO128, Data!AP128)</f>
        <v>0.15063712031882917</v>
      </c>
      <c r="AK128" s="270">
        <f t="shared" ca="1" si="35"/>
        <v>0.18076454438259501</v>
      </c>
      <c r="AM128" s="267"/>
      <c r="AN128" s="57">
        <f t="shared" ca="1" si="36"/>
        <v>40513</v>
      </c>
      <c r="AO128" s="289">
        <f ca="1">IF(Calculation!$V$10=2,SQRT((AR128^2*(AN128-today-1)+AU128^2*15)/(AN128-today+14)),SQRT(( ((AR128^2*16+AS128^2*8)/24) *(AN128-today-1)+((AU128^2*16+AV128^2*8)/24)*15)/(AN128-today+14)))</f>
        <v>0.15063712031882917</v>
      </c>
      <c r="AP128" s="290">
        <f ca="1">IF(Calculation!$V$10=2, AR128, SQRT((AR128^2*16+AS128^2*8)/24))</f>
        <v>0.08</v>
      </c>
      <c r="AQ128" s="265"/>
      <c r="AR128" s="297">
        <f t="shared" ca="1" si="37"/>
        <v>0.08</v>
      </c>
      <c r="AS128" s="299">
        <f t="shared" ca="1" si="38"/>
        <v>0.08</v>
      </c>
      <c r="AT128" s="264"/>
      <c r="AU128" s="264">
        <f t="shared" ca="1" si="39"/>
        <v>2</v>
      </c>
      <c r="AV128" s="298">
        <f t="shared" ca="1" si="40"/>
        <v>2</v>
      </c>
    </row>
    <row r="129" spans="1:48">
      <c r="A129" s="64">
        <f t="shared" ca="1" si="24"/>
        <v>40544</v>
      </c>
      <c r="B129" s="265">
        <f t="shared" ca="1" si="25"/>
        <v>36.754997253417969</v>
      </c>
      <c r="C129" s="36"/>
      <c r="D129" s="65">
        <f t="shared" ca="1" si="26"/>
        <v>55</v>
      </c>
      <c r="E129" s="10">
        <f t="shared" ca="1" si="27"/>
        <v>6.9912295413339015E-2</v>
      </c>
      <c r="F129" s="29"/>
      <c r="G129" s="26"/>
      <c r="H129" s="29"/>
      <c r="I129" s="26"/>
      <c r="J129" s="61">
        <f t="shared" si="28"/>
        <v>0</v>
      </c>
      <c r="K129" s="104">
        <f t="shared" si="29"/>
        <v>0</v>
      </c>
      <c r="L129" s="7">
        <f ca="1">(A129-Calculation!$C$6)/365.25</f>
        <v>10.083504449007529</v>
      </c>
      <c r="M129" s="1">
        <v>2</v>
      </c>
      <c r="N129" s="67">
        <f t="shared" ca="1" si="30"/>
        <v>40544</v>
      </c>
      <c r="O129" s="267">
        <f t="shared" ca="1" si="31"/>
        <v>0.16387031141851563</v>
      </c>
      <c r="P129" s="268">
        <f t="shared" ca="1" si="32"/>
        <v>0.19664437370221874</v>
      </c>
      <c r="Q129" s="271"/>
      <c r="V129" s="57">
        <f t="shared" ca="1" si="33"/>
        <v>40544</v>
      </c>
      <c r="W129" s="265">
        <f ca="1">IF(Calculation!$V$10=2, VLOOKUP(V129,Curves!$D129:$K382,3), ( VLOOKUP(V129,Curves!$D129:$K382,3)*16+ VLOOKUP(V129,Curves!$D129:$K382,7)*8)/24)</f>
        <v>36.754997253417969</v>
      </c>
      <c r="X129" s="61">
        <v>0</v>
      </c>
      <c r="Y129" s="116">
        <v>55</v>
      </c>
      <c r="Z129" s="23">
        <f ca="1">VLOOKUP(V129,Curves!A123:B382,2)</f>
        <v>6.9912295413339015E-2</v>
      </c>
      <c r="AA129" s="29"/>
      <c r="AB129" s="26"/>
      <c r="AC129" s="29"/>
      <c r="AD129" s="26"/>
      <c r="AE129" s="68">
        <v>1</v>
      </c>
      <c r="AF129" s="68"/>
      <c r="AG129" s="54">
        <v>10.080769999999999</v>
      </c>
      <c r="AH129" s="53"/>
      <c r="AI129" s="58">
        <f t="shared" ca="1" si="34"/>
        <v>40544</v>
      </c>
      <c r="AJ129" s="278">
        <f ca="1">IF(Calculation!$Y$22=1, Data!AO129, Data!AP129)</f>
        <v>0.16387031141851563</v>
      </c>
      <c r="AK129" s="270">
        <f t="shared" ca="1" si="35"/>
        <v>0.19664437370221874</v>
      </c>
      <c r="AM129" s="267"/>
      <c r="AN129" s="57">
        <f t="shared" ca="1" si="36"/>
        <v>40544</v>
      </c>
      <c r="AO129" s="289">
        <f ca="1">IF(Calculation!$V$10=2,SQRT((AR129^2*(AN129-today-1)+AU129^2*15)/(AN129-today+14)),SQRT(( ((AR129^2*16+AS129^2*8)/24) *(AN129-today-1)+((AU129^2*16+AV129^2*8)/24)*15)/(AN129-today+14)))</f>
        <v>0.16387031141851563</v>
      </c>
      <c r="AP129" s="290">
        <f ca="1">IF(Calculation!$V$10=2, AR129, SQRT((AR129^2*16+AS129^2*8)/24))</f>
        <v>0.08</v>
      </c>
      <c r="AQ129" s="265"/>
      <c r="AR129" s="297">
        <f t="shared" ca="1" si="37"/>
        <v>0.08</v>
      </c>
      <c r="AS129" s="299">
        <f t="shared" ca="1" si="38"/>
        <v>0.08</v>
      </c>
      <c r="AT129" s="264"/>
      <c r="AU129" s="264">
        <f t="shared" ca="1" si="39"/>
        <v>2.25</v>
      </c>
      <c r="AV129" s="298">
        <f t="shared" ca="1" si="40"/>
        <v>2.25</v>
      </c>
    </row>
    <row r="130" spans="1:48">
      <c r="A130" s="64">
        <f t="shared" ca="1" si="24"/>
        <v>40575</v>
      </c>
      <c r="B130" s="265">
        <f t="shared" ca="1" si="25"/>
        <v>36.750003814697266</v>
      </c>
      <c r="C130" s="36"/>
      <c r="D130" s="65">
        <f t="shared" ca="1" si="26"/>
        <v>55</v>
      </c>
      <c r="E130" s="10">
        <f t="shared" ca="1" si="27"/>
        <v>6.9920251675074999E-2</v>
      </c>
      <c r="F130" s="29"/>
      <c r="G130" s="26"/>
      <c r="H130" s="29"/>
      <c r="I130" s="26"/>
      <c r="J130" s="61">
        <f t="shared" si="28"/>
        <v>0</v>
      </c>
      <c r="K130" s="104">
        <f t="shared" si="29"/>
        <v>0</v>
      </c>
      <c r="L130" s="7">
        <f ca="1">(A130-Calculation!$C$6)/365.25</f>
        <v>10.168377823408624</v>
      </c>
      <c r="M130" s="1">
        <v>3</v>
      </c>
      <c r="N130" s="67">
        <f t="shared" ca="1" si="30"/>
        <v>40575</v>
      </c>
      <c r="O130" s="267">
        <f t="shared" ca="1" si="31"/>
        <v>0.16335207203568769</v>
      </c>
      <c r="P130" s="268">
        <f t="shared" ca="1" si="32"/>
        <v>0.19602248644282522</v>
      </c>
      <c r="Q130" s="271"/>
      <c r="V130" s="57">
        <f t="shared" ca="1" si="33"/>
        <v>40575</v>
      </c>
      <c r="W130" s="265">
        <f ca="1">IF(Calculation!$V$10=2, VLOOKUP(V130,Curves!$D130:$K383,3), ( VLOOKUP(V130,Curves!$D130:$K383,3)*16+ VLOOKUP(V130,Curves!$D130:$K383,7)*8)/24)</f>
        <v>36.750003814697266</v>
      </c>
      <c r="X130" s="61">
        <v>0</v>
      </c>
      <c r="Y130" s="116">
        <v>55</v>
      </c>
      <c r="Z130" s="23">
        <f ca="1">VLOOKUP(V130,Curves!A124:B383,2)</f>
        <v>6.9920251675074999E-2</v>
      </c>
      <c r="AA130" s="29"/>
      <c r="AB130" s="26"/>
      <c r="AC130" s="29"/>
      <c r="AD130" s="26"/>
      <c r="AE130" s="68">
        <v>1</v>
      </c>
      <c r="AF130" s="68"/>
      <c r="AG130" s="54">
        <v>10.16564</v>
      </c>
      <c r="AH130" s="53"/>
      <c r="AI130" s="58">
        <f t="shared" ca="1" si="34"/>
        <v>40575</v>
      </c>
      <c r="AJ130" s="278">
        <f ca="1">IF(Calculation!$Y$22=1, Data!AO130, Data!AP130)</f>
        <v>0.16335207203568769</v>
      </c>
      <c r="AK130" s="270">
        <f t="shared" ca="1" si="35"/>
        <v>0.19602248644282522</v>
      </c>
      <c r="AM130" s="267"/>
      <c r="AN130" s="57">
        <f t="shared" ca="1" si="36"/>
        <v>40575</v>
      </c>
      <c r="AO130" s="289">
        <f ca="1">IF(Calculation!$V$10=2,SQRT((AR130^2*(AN130-today-1)+AU130^2*15)/(AN130-today+14)),SQRT(( ((AR130^2*16+AS130^2*8)/24) *(AN130-today-1)+((AU130^2*16+AV130^2*8)/24)*15)/(AN130-today+14)))</f>
        <v>0.16335207203568769</v>
      </c>
      <c r="AP130" s="290">
        <f ca="1">IF(Calculation!$V$10=2, AR130, SQRT((AR130^2*16+AS130^2*8)/24))</f>
        <v>0.08</v>
      </c>
      <c r="AQ130" s="265"/>
      <c r="AR130" s="297">
        <f t="shared" ca="1" si="37"/>
        <v>0.08</v>
      </c>
      <c r="AS130" s="299">
        <f t="shared" ca="1" si="38"/>
        <v>0.08</v>
      </c>
      <c r="AT130" s="264"/>
      <c r="AU130" s="264">
        <f t="shared" ca="1" si="39"/>
        <v>2.25</v>
      </c>
      <c r="AV130" s="298">
        <f t="shared" ca="1" si="40"/>
        <v>2.25</v>
      </c>
    </row>
    <row r="131" spans="1:48">
      <c r="A131" s="64">
        <f t="shared" ca="1" si="24"/>
        <v>40603</v>
      </c>
      <c r="B131" s="265">
        <f t="shared" ca="1" si="25"/>
        <v>32.250001907348633</v>
      </c>
      <c r="C131" s="36"/>
      <c r="D131" s="65">
        <f t="shared" ca="1" si="26"/>
        <v>55</v>
      </c>
      <c r="E131" s="10">
        <f t="shared" ca="1" si="27"/>
        <v>6.9927437976015E-2</v>
      </c>
      <c r="F131" s="29"/>
      <c r="G131" s="26"/>
      <c r="H131" s="29"/>
      <c r="I131" s="26"/>
      <c r="J131" s="61">
        <f t="shared" si="28"/>
        <v>0</v>
      </c>
      <c r="K131" s="104">
        <f t="shared" si="29"/>
        <v>0</v>
      </c>
      <c r="L131" s="7">
        <f ca="1">(A131-Calculation!$C$6)/365.25</f>
        <v>10.245037645448322</v>
      </c>
      <c r="M131" s="1">
        <v>4</v>
      </c>
      <c r="N131" s="67">
        <f t="shared" ca="1" si="30"/>
        <v>40603</v>
      </c>
      <c r="O131" s="267">
        <f t="shared" ca="1" si="31"/>
        <v>0.14668290527990596</v>
      </c>
      <c r="P131" s="268">
        <f t="shared" ca="1" si="32"/>
        <v>0.17601948633588715</v>
      </c>
      <c r="Q131" s="271"/>
      <c r="V131" s="57">
        <f t="shared" ca="1" si="33"/>
        <v>40603</v>
      </c>
      <c r="W131" s="265">
        <f ca="1">IF(Calculation!$V$10=2, VLOOKUP(V131,Curves!$D131:$K384,3), ( VLOOKUP(V131,Curves!$D131:$K384,3)*16+ VLOOKUP(V131,Curves!$D131:$K384,7)*8)/24)</f>
        <v>32.250001907348633</v>
      </c>
      <c r="X131" s="61">
        <v>0</v>
      </c>
      <c r="Y131" s="116">
        <v>55</v>
      </c>
      <c r="Z131" s="23">
        <f ca="1">VLOOKUP(V131,Curves!A125:B384,2)</f>
        <v>6.9927437976015E-2</v>
      </c>
      <c r="AA131" s="29"/>
      <c r="AB131" s="26"/>
      <c r="AC131" s="29"/>
      <c r="AD131" s="26"/>
      <c r="AE131" s="68">
        <v>1</v>
      </c>
      <c r="AF131" s="68"/>
      <c r="AG131" s="54">
        <v>10.247780000000001</v>
      </c>
      <c r="AH131" s="53"/>
      <c r="AI131" s="58">
        <f t="shared" ca="1" si="34"/>
        <v>40603</v>
      </c>
      <c r="AJ131" s="278">
        <f ca="1">IF(Calculation!$Y$22=1, Data!AO131, Data!AP131)</f>
        <v>0.14668290527990596</v>
      </c>
      <c r="AK131" s="270">
        <f t="shared" ca="1" si="35"/>
        <v>0.17601948633588715</v>
      </c>
      <c r="AM131" s="267"/>
      <c r="AN131" s="57">
        <f t="shared" ca="1" si="36"/>
        <v>40603</v>
      </c>
      <c r="AO131" s="289">
        <f ca="1">IF(Calculation!$V$10=2,SQRT((AR131^2*(AN131-today-1)+AU131^2*15)/(AN131-today+14)),SQRT(( ((AR131^2*16+AS131^2*8)/24) *(AN131-today-1)+((AU131^2*16+AV131^2*8)/24)*15)/(AN131-today+14)))</f>
        <v>0.14668290527990596</v>
      </c>
      <c r="AP131" s="290">
        <f ca="1">IF(Calculation!$V$10=2, AR131, SQRT((AR131^2*16+AS131^2*8)/24))</f>
        <v>0.08</v>
      </c>
      <c r="AQ131" s="265"/>
      <c r="AR131" s="297">
        <f t="shared" ca="1" si="37"/>
        <v>0.08</v>
      </c>
      <c r="AS131" s="299">
        <f t="shared" ca="1" si="38"/>
        <v>0.08</v>
      </c>
      <c r="AT131" s="264"/>
      <c r="AU131" s="264">
        <f t="shared" ca="1" si="39"/>
        <v>1.95</v>
      </c>
      <c r="AV131" s="298">
        <f t="shared" ca="1" si="40"/>
        <v>2</v>
      </c>
    </row>
    <row r="132" spans="1:48">
      <c r="A132" s="64">
        <f t="shared" ca="1" si="24"/>
        <v>40634</v>
      </c>
      <c r="B132" s="265">
        <f t="shared" ca="1" si="25"/>
        <v>32.25</v>
      </c>
      <c r="C132" s="36"/>
      <c r="D132" s="65">
        <f t="shared" ca="1" si="26"/>
        <v>55</v>
      </c>
      <c r="E132" s="10">
        <f t="shared" ca="1" si="27"/>
        <v>6.9935394237791007E-2</v>
      </c>
      <c r="F132" s="29"/>
      <c r="G132" s="26"/>
      <c r="H132" s="29"/>
      <c r="I132" s="26"/>
      <c r="J132" s="61">
        <f t="shared" si="28"/>
        <v>0</v>
      </c>
      <c r="K132" s="104">
        <f t="shared" si="29"/>
        <v>0</v>
      </c>
      <c r="L132" s="7">
        <f ca="1">(A132-Calculation!$C$6)/365.25</f>
        <v>10.329911019849419</v>
      </c>
      <c r="M132" s="1">
        <v>5</v>
      </c>
      <c r="N132" s="67">
        <f t="shared" ca="1" si="30"/>
        <v>40634</v>
      </c>
      <c r="O132" s="267">
        <f t="shared" ca="1" si="31"/>
        <v>0.1436392268433371</v>
      </c>
      <c r="P132" s="268">
        <f t="shared" ca="1" si="32"/>
        <v>0.17236707221200451</v>
      </c>
      <c r="Q132" s="271"/>
      <c r="V132" s="57">
        <f t="shared" ca="1" si="33"/>
        <v>40634</v>
      </c>
      <c r="W132" s="265">
        <f ca="1">IF(Calculation!$V$10=2, VLOOKUP(V132,Curves!$D132:$K385,3), ( VLOOKUP(V132,Curves!$D132:$K385,3)*16+ VLOOKUP(V132,Curves!$D132:$K385,7)*8)/24)</f>
        <v>32.25</v>
      </c>
      <c r="X132" s="61">
        <v>0</v>
      </c>
      <c r="Y132" s="116">
        <v>55</v>
      </c>
      <c r="Z132" s="23">
        <f ca="1">VLOOKUP(V132,Curves!A126:B385,2)</f>
        <v>6.9935394237791007E-2</v>
      </c>
      <c r="AA132" s="29"/>
      <c r="AB132" s="26"/>
      <c r="AC132" s="29"/>
      <c r="AD132" s="26"/>
      <c r="AE132" s="68">
        <v>1</v>
      </c>
      <c r="AF132" s="68"/>
      <c r="AG132" s="54">
        <v>10.332649999999999</v>
      </c>
      <c r="AH132" s="53"/>
      <c r="AI132" s="58">
        <f t="shared" ca="1" si="34"/>
        <v>40634</v>
      </c>
      <c r="AJ132" s="278">
        <f ca="1">IF(Calculation!$Y$22=1, Data!AO132, Data!AP132)</f>
        <v>0.1436392268433371</v>
      </c>
      <c r="AK132" s="270">
        <f t="shared" ca="1" si="35"/>
        <v>0.17236707221200451</v>
      </c>
      <c r="AM132" s="267"/>
      <c r="AN132" s="57">
        <f t="shared" ca="1" si="36"/>
        <v>40634</v>
      </c>
      <c r="AO132" s="289">
        <f ca="1">IF(Calculation!$V$10=2,SQRT((AR132^2*(AN132-today-1)+AU132^2*15)/(AN132-today+14)),SQRT(( ((AR132^2*16+AS132^2*8)/24) *(AN132-today-1)+((AU132^2*16+AV132^2*8)/24)*15)/(AN132-today+14)))</f>
        <v>0.1436392268433371</v>
      </c>
      <c r="AP132" s="290">
        <f ca="1">IF(Calculation!$V$10=2, AR132, SQRT((AR132^2*16+AS132^2*8)/24))</f>
        <v>0.08</v>
      </c>
      <c r="AQ132" s="265"/>
      <c r="AR132" s="297">
        <f t="shared" ca="1" si="37"/>
        <v>0.08</v>
      </c>
      <c r="AS132" s="299">
        <f t="shared" ca="1" si="38"/>
        <v>0.08</v>
      </c>
      <c r="AT132" s="264"/>
      <c r="AU132" s="264">
        <f t="shared" ca="1" si="39"/>
        <v>1.9</v>
      </c>
      <c r="AV132" s="298">
        <f t="shared" ca="1" si="40"/>
        <v>2</v>
      </c>
    </row>
    <row r="133" spans="1:48">
      <c r="A133" s="64">
        <f t="shared" ca="1" si="24"/>
        <v>40664</v>
      </c>
      <c r="B133" s="265">
        <f t="shared" ca="1" si="25"/>
        <v>41.5</v>
      </c>
      <c r="C133" s="36"/>
      <c r="D133" s="65">
        <f t="shared" ca="1" si="26"/>
        <v>55</v>
      </c>
      <c r="E133" s="10">
        <f t="shared" ca="1" si="27"/>
        <v>6.9943093845981019E-2</v>
      </c>
      <c r="F133" s="29"/>
      <c r="G133" s="26"/>
      <c r="H133" s="29"/>
      <c r="I133" s="26"/>
      <c r="J133" s="61">
        <f t="shared" si="28"/>
        <v>0</v>
      </c>
      <c r="K133" s="104">
        <f t="shared" si="29"/>
        <v>0</v>
      </c>
      <c r="L133" s="7">
        <f ca="1">(A133-Calculation!$C$6)/365.25</f>
        <v>10.412046543463381</v>
      </c>
      <c r="M133" s="1">
        <v>6</v>
      </c>
      <c r="N133" s="67">
        <f t="shared" ca="1" si="30"/>
        <v>40664</v>
      </c>
      <c r="O133" s="267">
        <f t="shared" ca="1" si="31"/>
        <v>0.14848872961042064</v>
      </c>
      <c r="P133" s="268">
        <f t="shared" ca="1" si="32"/>
        <v>0.17818647553250477</v>
      </c>
      <c r="Q133" s="271"/>
      <c r="V133" s="57">
        <f t="shared" ca="1" si="33"/>
        <v>40664</v>
      </c>
      <c r="W133" s="265">
        <f ca="1">IF(Calculation!$V$10=2, VLOOKUP(V133,Curves!$D133:$K386,3), ( VLOOKUP(V133,Curves!$D133:$K386,3)*16+ VLOOKUP(V133,Curves!$D133:$K386,7)*8)/24)</f>
        <v>41.5</v>
      </c>
      <c r="X133" s="61">
        <v>0</v>
      </c>
      <c r="Y133" s="116">
        <v>55</v>
      </c>
      <c r="Z133" s="23">
        <f ca="1">VLOOKUP(V133,Curves!A127:B386,2)</f>
        <v>6.9943093845981019E-2</v>
      </c>
      <c r="AA133" s="29"/>
      <c r="AB133" s="26"/>
      <c r="AC133" s="29"/>
      <c r="AD133" s="26"/>
      <c r="AE133" s="68">
        <v>1</v>
      </c>
      <c r="AF133" s="68"/>
      <c r="AG133" s="54">
        <v>10.41752</v>
      </c>
      <c r="AH133" s="53"/>
      <c r="AI133" s="58">
        <f t="shared" ca="1" si="34"/>
        <v>40664</v>
      </c>
      <c r="AJ133" s="278">
        <f ca="1">IF(Calculation!$Y$22=1, Data!AO133, Data!AP133)</f>
        <v>0.14848872961042064</v>
      </c>
      <c r="AK133" s="270">
        <f t="shared" ca="1" si="35"/>
        <v>0.17818647553250477</v>
      </c>
      <c r="AM133" s="267"/>
      <c r="AN133" s="57">
        <f t="shared" ca="1" si="36"/>
        <v>40664</v>
      </c>
      <c r="AO133" s="289">
        <f ca="1">IF(Calculation!$V$10=2,SQRT((AR133^2*(AN133-today-1)+AU133^2*15)/(AN133-today+14)),SQRT(( ((AR133^2*16+AS133^2*8)/24) *(AN133-today-1)+((AU133^2*16+AV133^2*8)/24)*15)/(AN133-today+14)))</f>
        <v>0.14848872961042064</v>
      </c>
      <c r="AP133" s="290">
        <f ca="1">IF(Calculation!$V$10=2, AR133, SQRT((AR133^2*16+AS133^2*8)/24))</f>
        <v>0.08</v>
      </c>
      <c r="AQ133" s="265"/>
      <c r="AR133" s="297">
        <f t="shared" ca="1" si="37"/>
        <v>0.08</v>
      </c>
      <c r="AS133" s="299">
        <f t="shared" ca="1" si="38"/>
        <v>0.08</v>
      </c>
      <c r="AT133" s="264"/>
      <c r="AU133" s="264">
        <f t="shared" ca="1" si="39"/>
        <v>2</v>
      </c>
      <c r="AV133" s="298">
        <f t="shared" ca="1" si="40"/>
        <v>2</v>
      </c>
    </row>
    <row r="134" spans="1:48">
      <c r="A134" s="64">
        <f t="shared" ca="1" si="24"/>
        <v>40695</v>
      </c>
      <c r="B134" s="265">
        <f t="shared" ca="1" si="25"/>
        <v>64.5</v>
      </c>
      <c r="C134" s="36"/>
      <c r="D134" s="65">
        <f t="shared" ca="1" si="26"/>
        <v>55</v>
      </c>
      <c r="E134" s="10">
        <f t="shared" ca="1" si="27"/>
        <v>6.9951050107797022E-2</v>
      </c>
      <c r="F134" s="29"/>
      <c r="G134" s="26"/>
      <c r="H134" s="29"/>
      <c r="I134" s="26"/>
      <c r="J134" s="61">
        <f t="shared" si="28"/>
        <v>0</v>
      </c>
      <c r="K134" s="104">
        <f t="shared" si="29"/>
        <v>0</v>
      </c>
      <c r="L134" s="7">
        <f ca="1">(A134-Calculation!$C$6)/365.25</f>
        <v>10.496919917864476</v>
      </c>
      <c r="M134" s="1">
        <v>1</v>
      </c>
      <c r="N134" s="67">
        <f t="shared" ca="1" si="30"/>
        <v>40695</v>
      </c>
      <c r="O134" s="267">
        <f t="shared" ca="1" si="31"/>
        <v>0.23353120350638965</v>
      </c>
      <c r="P134" s="268">
        <f t="shared" ca="1" si="32"/>
        <v>0.28023744420766755</v>
      </c>
      <c r="Q134" s="271"/>
      <c r="V134" s="57">
        <f t="shared" ca="1" si="33"/>
        <v>40695</v>
      </c>
      <c r="W134" s="265">
        <f ca="1">IF(Calculation!$V$10=2, VLOOKUP(V134,Curves!$D134:$K387,3), ( VLOOKUP(V134,Curves!$D134:$K387,3)*16+ VLOOKUP(V134,Curves!$D134:$K387,7)*8)/24)</f>
        <v>64.5</v>
      </c>
      <c r="X134" s="61">
        <v>0</v>
      </c>
      <c r="Y134" s="116">
        <v>55</v>
      </c>
      <c r="Z134" s="23">
        <f ca="1">VLOOKUP(V134,Curves!A128:B387,2)</f>
        <v>6.9951050107797022E-2</v>
      </c>
      <c r="AA134" s="29"/>
      <c r="AB134" s="26"/>
      <c r="AC134" s="29"/>
      <c r="AD134" s="26"/>
      <c r="AE134" s="68">
        <v>1</v>
      </c>
      <c r="AF134" s="68"/>
      <c r="AG134" s="54">
        <v>10.49966</v>
      </c>
      <c r="AH134" s="53"/>
      <c r="AI134" s="58">
        <f t="shared" ca="1" si="34"/>
        <v>40695</v>
      </c>
      <c r="AJ134" s="278">
        <f ca="1">IF(Calculation!$Y$22=1, Data!AO134, Data!AP134)</f>
        <v>0.23353120350638965</v>
      </c>
      <c r="AK134" s="270">
        <f t="shared" ca="1" si="35"/>
        <v>0.28023744420766755</v>
      </c>
      <c r="AM134" s="267"/>
      <c r="AN134" s="57">
        <f t="shared" ca="1" si="36"/>
        <v>40695</v>
      </c>
      <c r="AO134" s="289">
        <f ca="1">IF(Calculation!$V$10=2,SQRT((AR134^2*(AN134-today-1)+AU134^2*15)/(AN134-today+14)),SQRT(( ((AR134^2*16+AS134^2*8)/24) *(AN134-today-1)+((AU134^2*16+AV134^2*8)/24)*15)/(AN134-today+14)))</f>
        <v>0.23353120350638965</v>
      </c>
      <c r="AP134" s="290">
        <f ca="1">IF(Calculation!$V$10=2, AR134, SQRT((AR134^2*16+AS134^2*8)/24))</f>
        <v>0.08</v>
      </c>
      <c r="AQ134" s="265"/>
      <c r="AR134" s="297">
        <f t="shared" ca="1" si="37"/>
        <v>0.08</v>
      </c>
      <c r="AS134" s="299">
        <f t="shared" ca="1" si="38"/>
        <v>0.08</v>
      </c>
      <c r="AT134" s="264"/>
      <c r="AU134" s="264">
        <f t="shared" ca="1" si="39"/>
        <v>3.52</v>
      </c>
      <c r="AV134" s="298">
        <f t="shared" ca="1" si="40"/>
        <v>2.4</v>
      </c>
    </row>
    <row r="135" spans="1:48">
      <c r="A135" s="64">
        <f t="shared" ca="1" si="24"/>
        <v>40725</v>
      </c>
      <c r="B135" s="265">
        <f t="shared" ca="1" si="25"/>
        <v>91</v>
      </c>
      <c r="C135" s="36"/>
      <c r="D135" s="65">
        <f t="shared" ca="1" si="26"/>
        <v>55</v>
      </c>
      <c r="E135" s="10">
        <f t="shared" ca="1" si="27"/>
        <v>6.9958749716027016E-2</v>
      </c>
      <c r="F135" s="29"/>
      <c r="G135" s="26"/>
      <c r="H135" s="29"/>
      <c r="I135" s="26"/>
      <c r="J135" s="61">
        <f t="shared" si="28"/>
        <v>0</v>
      </c>
      <c r="K135" s="104">
        <f t="shared" si="29"/>
        <v>0</v>
      </c>
      <c r="L135" s="7">
        <f ca="1">(A135-Calculation!$C$6)/365.25</f>
        <v>10.57905544147844</v>
      </c>
      <c r="M135" s="1">
        <v>2</v>
      </c>
      <c r="N135" s="67">
        <f t="shared" ca="1" si="30"/>
        <v>40725</v>
      </c>
      <c r="O135" s="267">
        <f t="shared" ca="1" si="31"/>
        <v>0.29394068273693941</v>
      </c>
      <c r="P135" s="268">
        <f t="shared" ca="1" si="32"/>
        <v>0.35272881928432726</v>
      </c>
      <c r="Q135" s="271"/>
      <c r="V135" s="57">
        <f t="shared" ca="1" si="33"/>
        <v>40725</v>
      </c>
      <c r="W135" s="265">
        <f ca="1">IF(Calculation!$V$10=2, VLOOKUP(V135,Curves!$D135:$K388,3), ( VLOOKUP(V135,Curves!$D135:$K388,3)*16+ VLOOKUP(V135,Curves!$D135:$K388,7)*8)/24)</f>
        <v>91</v>
      </c>
      <c r="X135" s="61">
        <v>0</v>
      </c>
      <c r="Y135" s="116">
        <v>55</v>
      </c>
      <c r="Z135" s="23">
        <f ca="1">VLOOKUP(V135,Curves!A129:B388,2)</f>
        <v>6.9958749716027016E-2</v>
      </c>
      <c r="AA135" s="29"/>
      <c r="AB135" s="26"/>
      <c r="AC135" s="29"/>
      <c r="AD135" s="26"/>
      <c r="AE135" s="68">
        <v>1</v>
      </c>
      <c r="AF135" s="68"/>
      <c r="AG135" s="54">
        <v>10.584530000000001</v>
      </c>
      <c r="AH135" s="53"/>
      <c r="AI135" s="58">
        <f t="shared" ca="1" si="34"/>
        <v>40725</v>
      </c>
      <c r="AJ135" s="278">
        <f ca="1">IF(Calculation!$Y$22=1, Data!AO135, Data!AP135)</f>
        <v>0.29394068273693941</v>
      </c>
      <c r="AK135" s="270">
        <f t="shared" ca="1" si="35"/>
        <v>0.35272881928432726</v>
      </c>
      <c r="AM135" s="267"/>
      <c r="AN135" s="57">
        <f t="shared" ca="1" si="36"/>
        <v>40725</v>
      </c>
      <c r="AO135" s="289">
        <f ca="1">IF(Calculation!$V$10=2,SQRT((AR135^2*(AN135-today-1)+AU135^2*15)/(AN135-today+14)),SQRT(( ((AR135^2*16+AS135^2*8)/24) *(AN135-today-1)+((AU135^2*16+AV135^2*8)/24)*15)/(AN135-today+14)))</f>
        <v>0.29394068273693941</v>
      </c>
      <c r="AP135" s="290">
        <f ca="1">IF(Calculation!$V$10=2, AR135, SQRT((AR135^2*16+AS135^2*8)/24))</f>
        <v>0.08</v>
      </c>
      <c r="AQ135" s="265"/>
      <c r="AR135" s="297">
        <f t="shared" ca="1" si="37"/>
        <v>0.08</v>
      </c>
      <c r="AS135" s="299">
        <f t="shared" ca="1" si="38"/>
        <v>0.08</v>
      </c>
      <c r="AT135" s="264"/>
      <c r="AU135" s="264">
        <f t="shared" ca="1" si="39"/>
        <v>4.5549999999999997</v>
      </c>
      <c r="AV135" s="298">
        <f t="shared" ca="1" si="40"/>
        <v>3.25</v>
      </c>
    </row>
    <row r="136" spans="1:48">
      <c r="A136" s="64">
        <f t="shared" ca="1" si="24"/>
        <v>40756</v>
      </c>
      <c r="B136" s="265">
        <f t="shared" ca="1" si="25"/>
        <v>91</v>
      </c>
      <c r="C136" s="36"/>
      <c r="D136" s="65">
        <f t="shared" ca="1" si="26"/>
        <v>55</v>
      </c>
      <c r="E136" s="10">
        <f t="shared" ca="1" si="27"/>
        <v>6.9966705977884999E-2</v>
      </c>
      <c r="F136" s="29"/>
      <c r="G136" s="26"/>
      <c r="H136" s="29"/>
      <c r="I136" s="26"/>
      <c r="J136" s="61">
        <f t="shared" si="28"/>
        <v>0</v>
      </c>
      <c r="K136" s="104">
        <f t="shared" si="29"/>
        <v>0</v>
      </c>
      <c r="L136" s="7">
        <f ca="1">(A136-Calculation!$C$6)/365.25</f>
        <v>10.663928815879535</v>
      </c>
      <c r="M136" s="1">
        <v>3</v>
      </c>
      <c r="N136" s="67">
        <f t="shared" ca="1" si="30"/>
        <v>40756</v>
      </c>
      <c r="O136" s="267">
        <f t="shared" ca="1" si="31"/>
        <v>0.29286253261590856</v>
      </c>
      <c r="P136" s="268">
        <f t="shared" ca="1" si="32"/>
        <v>0.35143503913909024</v>
      </c>
      <c r="Q136" s="271"/>
      <c r="V136" s="57">
        <f t="shared" ca="1" si="33"/>
        <v>40756</v>
      </c>
      <c r="W136" s="265">
        <f ca="1">IF(Calculation!$V$10=2, VLOOKUP(V136,Curves!$D136:$K389,3), ( VLOOKUP(V136,Curves!$D136:$K389,3)*16+ VLOOKUP(V136,Curves!$D136:$K389,7)*8)/24)</f>
        <v>91</v>
      </c>
      <c r="X136" s="61">
        <v>0</v>
      </c>
      <c r="Y136" s="116">
        <v>55</v>
      </c>
      <c r="Z136" s="23">
        <f ca="1">VLOOKUP(V136,Curves!A130:B389,2)</f>
        <v>6.9966705977884999E-2</v>
      </c>
      <c r="AA136" s="29"/>
      <c r="AB136" s="26"/>
      <c r="AC136" s="29"/>
      <c r="AD136" s="26"/>
      <c r="AE136" s="68">
        <v>1</v>
      </c>
      <c r="AF136" s="68"/>
      <c r="AG136" s="54">
        <v>10.66667</v>
      </c>
      <c r="AH136" s="53"/>
      <c r="AI136" s="58">
        <f t="shared" ca="1" si="34"/>
        <v>40756</v>
      </c>
      <c r="AJ136" s="278">
        <f ca="1">IF(Calculation!$Y$22=1, Data!AO136, Data!AP136)</f>
        <v>0.29286253261590856</v>
      </c>
      <c r="AK136" s="270">
        <f t="shared" ca="1" si="35"/>
        <v>0.35143503913909024</v>
      </c>
      <c r="AM136" s="267"/>
      <c r="AN136" s="57">
        <f t="shared" ca="1" si="36"/>
        <v>40756</v>
      </c>
      <c r="AO136" s="289">
        <f ca="1">IF(Calculation!$V$10=2,SQRT((AR136^2*(AN136-today-1)+AU136^2*15)/(AN136-today+14)),SQRT(( ((AR136^2*16+AS136^2*8)/24) *(AN136-today-1)+((AU136^2*16+AV136^2*8)/24)*15)/(AN136-today+14)))</f>
        <v>0.29286253261590856</v>
      </c>
      <c r="AP136" s="290">
        <f ca="1">IF(Calculation!$V$10=2, AR136, SQRT((AR136^2*16+AS136^2*8)/24))</f>
        <v>0.08</v>
      </c>
      <c r="AQ136" s="265"/>
      <c r="AR136" s="297">
        <f t="shared" ca="1" si="37"/>
        <v>0.08</v>
      </c>
      <c r="AS136" s="299">
        <f t="shared" ca="1" si="38"/>
        <v>0.08</v>
      </c>
      <c r="AT136" s="264"/>
      <c r="AU136" s="264">
        <f t="shared" ca="1" si="39"/>
        <v>4.5549999999999997</v>
      </c>
      <c r="AV136" s="298">
        <f t="shared" ca="1" si="40"/>
        <v>3.25</v>
      </c>
    </row>
    <row r="137" spans="1:48">
      <c r="A137" s="64">
        <f t="shared" ref="A137:A200" ca="1" si="41">EOMONTH(A136,0)+1</f>
        <v>40787</v>
      </c>
      <c r="B137" s="265">
        <f t="shared" ref="B137:B200" ca="1" si="42">VLOOKUP(A137,$V$8:$Z$258,2)+PPadd</f>
        <v>35.75</v>
      </c>
      <c r="C137" s="36"/>
      <c r="D137" s="65">
        <f t="shared" ref="D137:D200" ca="1" si="43">VLOOKUP($A137,$V$8:$Z$258,4)*AE137</f>
        <v>55</v>
      </c>
      <c r="E137" s="10">
        <f t="shared" ref="E137:E200" ca="1" si="44">VLOOKUP($A137,$V$8:$Z$258,5)</f>
        <v>6.9974662239764021E-2</v>
      </c>
      <c r="F137" s="29"/>
      <c r="G137" s="26"/>
      <c r="H137" s="29"/>
      <c r="I137" s="26"/>
      <c r="J137" s="61">
        <f t="shared" ref="J137:J200" si="45">X137</f>
        <v>0</v>
      </c>
      <c r="K137" s="104">
        <f t="shared" ref="K137:K200" si="46">J137-C137</f>
        <v>0</v>
      </c>
      <c r="L137" s="7">
        <f ca="1">(A137-Calculation!$C$6)/365.25</f>
        <v>10.74880219028063</v>
      </c>
      <c r="M137" s="1">
        <v>4</v>
      </c>
      <c r="N137" s="67">
        <f t="shared" ref="N137:N200" ca="1" si="47">$A137</f>
        <v>40787</v>
      </c>
      <c r="O137" s="267">
        <f t="shared" ref="O137:O200" ca="1" si="48">VLOOKUP($N137,$AI$8:$AJ$258,2)+PvolMult</f>
        <v>0.18486585257215177</v>
      </c>
      <c r="P137" s="268">
        <f t="shared" ref="P137:P200" ca="1" si="49">VLOOKUP($N137,$AI$8:$AK$258,3)+PvolMult</f>
        <v>0.22183902308658213</v>
      </c>
      <c r="Q137" s="271"/>
      <c r="V137" s="57">
        <f t="shared" ref="V137:V200" ca="1" si="50">$A137</f>
        <v>40787</v>
      </c>
      <c r="W137" s="265">
        <f ca="1">IF(Calculation!$V$10=2, VLOOKUP(V137,Curves!$D137:$K390,3), ( VLOOKUP(V137,Curves!$D137:$K390,3)*16+ VLOOKUP(V137,Curves!$D137:$K390,7)*8)/24)</f>
        <v>35.75</v>
      </c>
      <c r="X137" s="61">
        <v>0</v>
      </c>
      <c r="Y137" s="116">
        <v>55</v>
      </c>
      <c r="Z137" s="23">
        <f ca="1">VLOOKUP(V137,Curves!A131:B390,2)</f>
        <v>6.9974662239764021E-2</v>
      </c>
      <c r="AA137" s="29"/>
      <c r="AB137" s="26"/>
      <c r="AC137" s="29"/>
      <c r="AD137" s="26"/>
      <c r="AE137" s="68">
        <v>1</v>
      </c>
      <c r="AF137" s="68"/>
      <c r="AG137" s="54">
        <v>10.75154</v>
      </c>
      <c r="AH137" s="53"/>
      <c r="AI137" s="58">
        <f t="shared" ref="AI137:AI200" ca="1" si="51">+V137</f>
        <v>40787</v>
      </c>
      <c r="AJ137" s="278">
        <f ca="1">IF(Calculation!$Y$22=1, Data!AO137, Data!AP137)</f>
        <v>0.18486585257215177</v>
      </c>
      <c r="AK137" s="270">
        <f t="shared" ref="AK137:AK200" ca="1" si="52">AJ137*1.2</f>
        <v>0.22183902308658213</v>
      </c>
      <c r="AM137" s="267"/>
      <c r="AN137" s="57">
        <f t="shared" ref="AN137:AN200" ca="1" si="53">AI137</f>
        <v>40787</v>
      </c>
      <c r="AO137" s="289">
        <f ca="1">IF(Calculation!$V$10=2,SQRT((AR137^2*(AN137-today-1)+AU137^2*15)/(AN137-today+14)),SQRT(( ((AR137^2*16+AS137^2*8)/24) *(AN137-today-1)+((AU137^2*16+AV137^2*8)/24)*15)/(AN137-today+14)))</f>
        <v>0.18486585257215177</v>
      </c>
      <c r="AP137" s="290">
        <f ca="1">IF(Calculation!$V$10=2, AR137, SQRT((AR137^2*16+AS137^2*8)/24))</f>
        <v>0.08</v>
      </c>
      <c r="AQ137" s="265"/>
      <c r="AR137" s="297">
        <f t="shared" ref="AR137:AR200" ca="1" si="54">VLOOKUP(AN137, VolTable, 15)</f>
        <v>0.08</v>
      </c>
      <c r="AS137" s="299">
        <f t="shared" ref="AS137:AS200" ca="1" si="55">VLOOKUP(AN137, VolTable, 19)</f>
        <v>0.08</v>
      </c>
      <c r="AT137" s="264"/>
      <c r="AU137" s="264">
        <f t="shared" ref="AU137:AU200" ca="1" si="56">VLOOKUP(AN137, VolTable, 23)</f>
        <v>2.706</v>
      </c>
      <c r="AV137" s="298">
        <f t="shared" ref="AV137:AV200" ca="1" si="57">VLOOKUP(AN137, VolTable, 27)</f>
        <v>2.4500000000000002</v>
      </c>
    </row>
    <row r="138" spans="1:48">
      <c r="A138" s="64">
        <f t="shared" ca="1" si="41"/>
        <v>40817</v>
      </c>
      <c r="B138" s="265">
        <f t="shared" ca="1" si="42"/>
        <v>32.749998092651367</v>
      </c>
      <c r="C138" s="36"/>
      <c r="D138" s="65">
        <f t="shared" ca="1" si="43"/>
        <v>55</v>
      </c>
      <c r="E138" s="10">
        <f t="shared" ca="1" si="44"/>
        <v>6.9982361848052996E-2</v>
      </c>
      <c r="F138" s="29"/>
      <c r="G138" s="26"/>
      <c r="H138" s="29"/>
      <c r="I138" s="26"/>
      <c r="J138" s="61">
        <f t="shared" si="45"/>
        <v>0</v>
      </c>
      <c r="K138" s="104">
        <f t="shared" si="46"/>
        <v>0</v>
      </c>
      <c r="L138" s="7">
        <f ca="1">(A138-Calculation!$C$6)/365.25</f>
        <v>10.830937713894592</v>
      </c>
      <c r="M138" s="1">
        <v>5</v>
      </c>
      <c r="N138" s="67">
        <f t="shared" ca="1" si="47"/>
        <v>40817</v>
      </c>
      <c r="O138" s="267">
        <f t="shared" ca="1" si="48"/>
        <v>0.14134353709499059</v>
      </c>
      <c r="P138" s="268">
        <f t="shared" ca="1" si="49"/>
        <v>0.16961224451398871</v>
      </c>
      <c r="Q138" s="271"/>
      <c r="V138" s="57">
        <f t="shared" ca="1" si="50"/>
        <v>40817</v>
      </c>
      <c r="W138" s="265">
        <f ca="1">IF(Calculation!$V$10=2, VLOOKUP(V138,Curves!$D138:$K391,3), ( VLOOKUP(V138,Curves!$D138:$K391,3)*16+ VLOOKUP(V138,Curves!$D138:$K391,7)*8)/24)</f>
        <v>32.749998092651367</v>
      </c>
      <c r="X138" s="61">
        <v>0</v>
      </c>
      <c r="Y138" s="116">
        <v>55</v>
      </c>
      <c r="Z138" s="23">
        <f ca="1">VLOOKUP(V138,Curves!A132:B391,2)</f>
        <v>6.9982361848052996E-2</v>
      </c>
      <c r="AA138" s="29"/>
      <c r="AB138" s="26"/>
      <c r="AC138" s="29"/>
      <c r="AD138" s="26"/>
      <c r="AE138" s="68">
        <v>1</v>
      </c>
      <c r="AF138" s="68"/>
      <c r="AG138" s="54">
        <v>10.836410000000001</v>
      </c>
      <c r="AH138" s="53"/>
      <c r="AI138" s="58">
        <f t="shared" ca="1" si="51"/>
        <v>40817</v>
      </c>
      <c r="AJ138" s="278">
        <f ca="1">IF(Calculation!$Y$22=1, Data!AO138, Data!AP138)</f>
        <v>0.14134353709499059</v>
      </c>
      <c r="AK138" s="270">
        <f t="shared" ca="1" si="52"/>
        <v>0.16961224451398871</v>
      </c>
      <c r="AM138" s="267"/>
      <c r="AN138" s="57">
        <f t="shared" ca="1" si="53"/>
        <v>40817</v>
      </c>
      <c r="AO138" s="289">
        <f ca="1">IF(Calculation!$V$10=2,SQRT((AR138^2*(AN138-today-1)+AU138^2*15)/(AN138-today+14)),SQRT(( ((AR138^2*16+AS138^2*8)/24) *(AN138-today-1)+((AU138^2*16+AV138^2*8)/24)*15)/(AN138-today+14)))</f>
        <v>0.14134353709499059</v>
      </c>
      <c r="AP138" s="290">
        <f ca="1">IF(Calculation!$V$10=2, AR138, SQRT((AR138^2*16+AS138^2*8)/24))</f>
        <v>0.08</v>
      </c>
      <c r="AQ138" s="265"/>
      <c r="AR138" s="297">
        <f t="shared" ca="1" si="54"/>
        <v>0.08</v>
      </c>
      <c r="AS138" s="299">
        <f t="shared" ca="1" si="55"/>
        <v>0.08</v>
      </c>
      <c r="AT138" s="264"/>
      <c r="AU138" s="264">
        <f t="shared" ca="1" si="56"/>
        <v>1.9</v>
      </c>
      <c r="AV138" s="298">
        <f t="shared" ca="1" si="57"/>
        <v>2</v>
      </c>
    </row>
    <row r="139" spans="1:48">
      <c r="A139" s="64">
        <f t="shared" ca="1" si="41"/>
        <v>40848</v>
      </c>
      <c r="B139" s="265">
        <f t="shared" ca="1" si="42"/>
        <v>32.749998092651367</v>
      </c>
      <c r="C139" s="36"/>
      <c r="D139" s="65">
        <f t="shared" ca="1" si="43"/>
        <v>55</v>
      </c>
      <c r="E139" s="10">
        <f t="shared" ca="1" si="44"/>
        <v>6.9990318109974012E-2</v>
      </c>
      <c r="F139" s="29"/>
      <c r="G139" s="26"/>
      <c r="H139" s="29"/>
      <c r="I139" s="26"/>
      <c r="J139" s="61">
        <f t="shared" si="45"/>
        <v>0</v>
      </c>
      <c r="K139" s="104">
        <f t="shared" si="46"/>
        <v>0</v>
      </c>
      <c r="L139" s="7">
        <f ca="1">(A139-Calculation!$C$6)/365.25</f>
        <v>10.915811088295689</v>
      </c>
      <c r="M139" s="1">
        <v>6</v>
      </c>
      <c r="N139" s="67">
        <f t="shared" ca="1" si="47"/>
        <v>40848</v>
      </c>
      <c r="O139" s="267">
        <f t="shared" ca="1" si="48"/>
        <v>0.14605206736249038</v>
      </c>
      <c r="P139" s="268">
        <f t="shared" ca="1" si="49"/>
        <v>0.17526248083498844</v>
      </c>
      <c r="Q139" s="271"/>
      <c r="V139" s="57">
        <f t="shared" ca="1" si="50"/>
        <v>40848</v>
      </c>
      <c r="W139" s="265">
        <f ca="1">IF(Calculation!$V$10=2, VLOOKUP(V139,Curves!$D139:$K392,3), ( VLOOKUP(V139,Curves!$D139:$K392,3)*16+ VLOOKUP(V139,Curves!$D139:$K392,7)*8)/24)</f>
        <v>32.749998092651367</v>
      </c>
      <c r="X139" s="61">
        <v>0</v>
      </c>
      <c r="Y139" s="116">
        <v>55</v>
      </c>
      <c r="Z139" s="23">
        <f ca="1">VLOOKUP(V139,Curves!A133:B392,2)</f>
        <v>6.9990318109974012E-2</v>
      </c>
      <c r="AA139" s="29"/>
      <c r="AB139" s="26"/>
      <c r="AC139" s="29"/>
      <c r="AD139" s="26"/>
      <c r="AE139" s="68">
        <v>1</v>
      </c>
      <c r="AF139" s="68"/>
      <c r="AG139" s="54">
        <v>10.913069999999999</v>
      </c>
      <c r="AH139" s="53"/>
      <c r="AI139" s="58">
        <f t="shared" ca="1" si="51"/>
        <v>40848</v>
      </c>
      <c r="AJ139" s="278">
        <f ca="1">IF(Calculation!$Y$22=1, Data!AO139, Data!AP139)</f>
        <v>0.14605206736249038</v>
      </c>
      <c r="AK139" s="270">
        <f t="shared" ca="1" si="52"/>
        <v>0.17526248083498844</v>
      </c>
      <c r="AM139" s="267"/>
      <c r="AN139" s="57">
        <f t="shared" ca="1" si="53"/>
        <v>40848</v>
      </c>
      <c r="AO139" s="289">
        <f ca="1">IF(Calculation!$V$10=2,SQRT((AR139^2*(AN139-today-1)+AU139^2*15)/(AN139-today+14)),SQRT(( ((AR139^2*16+AS139^2*8)/24) *(AN139-today-1)+((AU139^2*16+AV139^2*8)/24)*15)/(AN139-today+14)))</f>
        <v>0.14605206736249038</v>
      </c>
      <c r="AP139" s="290">
        <f ca="1">IF(Calculation!$V$10=2, AR139, SQRT((AR139^2*16+AS139^2*8)/24))</f>
        <v>0.08</v>
      </c>
      <c r="AQ139" s="265"/>
      <c r="AR139" s="297">
        <f t="shared" ca="1" si="54"/>
        <v>0.08</v>
      </c>
      <c r="AS139" s="299">
        <f t="shared" ca="1" si="55"/>
        <v>0.08</v>
      </c>
      <c r="AT139" s="264"/>
      <c r="AU139" s="264">
        <f t="shared" ca="1" si="56"/>
        <v>2</v>
      </c>
      <c r="AV139" s="298">
        <f t="shared" ca="1" si="57"/>
        <v>2</v>
      </c>
    </row>
    <row r="140" spans="1:48">
      <c r="A140" s="108">
        <f t="shared" ca="1" si="41"/>
        <v>40878</v>
      </c>
      <c r="B140" s="265">
        <f t="shared" ca="1" si="42"/>
        <v>32.75</v>
      </c>
      <c r="C140" s="36"/>
      <c r="D140" s="65">
        <f t="shared" ca="1" si="43"/>
        <v>55</v>
      </c>
      <c r="E140" s="10">
        <f t="shared" ca="1" si="44"/>
        <v>6.999801771830301E-2</v>
      </c>
      <c r="F140" s="29"/>
      <c r="G140" s="26"/>
      <c r="H140" s="29"/>
      <c r="I140" s="26"/>
      <c r="J140" s="61">
        <f t="shared" si="45"/>
        <v>0</v>
      </c>
      <c r="K140" s="104">
        <f t="shared" si="46"/>
        <v>0</v>
      </c>
      <c r="L140" s="7">
        <f ca="1">(A140-Calculation!$C$6)/365.25</f>
        <v>10.997946611909651</v>
      </c>
      <c r="M140" s="1">
        <v>1</v>
      </c>
      <c r="N140" s="67">
        <f t="shared" ca="1" si="47"/>
        <v>40878</v>
      </c>
      <c r="O140" s="267">
        <f t="shared" ca="1" si="48"/>
        <v>0.14567218659562545</v>
      </c>
      <c r="P140" s="268">
        <f t="shared" ca="1" si="49"/>
        <v>0.17480662391475052</v>
      </c>
      <c r="Q140" s="271"/>
      <c r="V140" s="57">
        <f t="shared" ca="1" si="50"/>
        <v>40878</v>
      </c>
      <c r="W140" s="265">
        <f ca="1">IF(Calculation!$V$10=2, VLOOKUP(V140,Curves!$D140:$K393,3), ( VLOOKUP(V140,Curves!$D140:$K393,3)*16+ VLOOKUP(V140,Curves!$D140:$K393,7)*8)/24)</f>
        <v>32.75</v>
      </c>
      <c r="X140" s="61">
        <v>0</v>
      </c>
      <c r="Y140" s="116">
        <v>55</v>
      </c>
      <c r="Z140" s="23">
        <f ca="1">VLOOKUP(V140,Curves!A134:B393,2)</f>
        <v>6.999801771830301E-2</v>
      </c>
      <c r="AA140" s="29"/>
      <c r="AB140" s="26"/>
      <c r="AC140" s="29"/>
      <c r="AD140" s="26"/>
      <c r="AE140" s="68">
        <v>1</v>
      </c>
      <c r="AF140" s="68"/>
      <c r="AG140" s="54">
        <v>10.997949999999999</v>
      </c>
      <c r="AH140" s="53"/>
      <c r="AI140" s="58">
        <f t="shared" ca="1" si="51"/>
        <v>40878</v>
      </c>
      <c r="AJ140" s="278">
        <f ca="1">IF(Calculation!$Y$22=1, Data!AO140, Data!AP140)</f>
        <v>0.14567218659562545</v>
      </c>
      <c r="AK140" s="270">
        <f t="shared" ca="1" si="52"/>
        <v>0.17480662391475052</v>
      </c>
      <c r="AM140" s="267"/>
      <c r="AN140" s="57">
        <f t="shared" ca="1" si="53"/>
        <v>40878</v>
      </c>
      <c r="AO140" s="289">
        <f ca="1">IF(Calculation!$V$10=2,SQRT((AR140^2*(AN140-today-1)+AU140^2*15)/(AN140-today+14)),SQRT(( ((AR140^2*16+AS140^2*8)/24) *(AN140-today-1)+((AU140^2*16+AV140^2*8)/24)*15)/(AN140-today+14)))</f>
        <v>0.14567218659562545</v>
      </c>
      <c r="AP140" s="290">
        <f ca="1">IF(Calculation!$V$10=2, AR140, SQRT((AR140^2*16+AS140^2*8)/24))</f>
        <v>0.08</v>
      </c>
      <c r="AQ140" s="265"/>
      <c r="AR140" s="297">
        <f t="shared" ca="1" si="54"/>
        <v>0.08</v>
      </c>
      <c r="AS140" s="299">
        <f t="shared" ca="1" si="55"/>
        <v>0.08</v>
      </c>
      <c r="AT140" s="264"/>
      <c r="AU140" s="264">
        <f t="shared" ca="1" si="56"/>
        <v>2</v>
      </c>
      <c r="AV140" s="298">
        <f t="shared" ca="1" si="57"/>
        <v>2</v>
      </c>
    </row>
    <row r="141" spans="1:48">
      <c r="A141" s="64">
        <f t="shared" ca="1" si="41"/>
        <v>40909</v>
      </c>
      <c r="B141" s="265">
        <f t="shared" ca="1" si="42"/>
        <v>37.004997253417969</v>
      </c>
      <c r="C141" s="36"/>
      <c r="D141" s="65">
        <f t="shared" ca="1" si="43"/>
        <v>55</v>
      </c>
      <c r="E141" s="10">
        <f t="shared" ca="1" si="44"/>
        <v>7.0005973980264008E-2</v>
      </c>
      <c r="F141" s="29"/>
      <c r="G141" s="26"/>
      <c r="H141" s="29"/>
      <c r="I141" s="26"/>
      <c r="J141" s="61">
        <f t="shared" si="45"/>
        <v>0</v>
      </c>
      <c r="K141" s="104">
        <f t="shared" si="46"/>
        <v>0</v>
      </c>
      <c r="L141" s="7">
        <f ca="1">(A141-Calculation!$C$6)/365.25</f>
        <v>11.082819986310746</v>
      </c>
      <c r="M141" s="1">
        <v>2</v>
      </c>
      <c r="N141" s="67">
        <f t="shared" ca="1" si="47"/>
        <v>40909</v>
      </c>
      <c r="O141" s="267">
        <f t="shared" ca="1" si="48"/>
        <v>0.15817885434903145</v>
      </c>
      <c r="P141" s="268">
        <f t="shared" ca="1" si="49"/>
        <v>0.18981462521883774</v>
      </c>
      <c r="Q141" s="271"/>
      <c r="V141" s="57">
        <f t="shared" ca="1" si="50"/>
        <v>40909</v>
      </c>
      <c r="W141" s="265">
        <f ca="1">IF(Calculation!$V$10=2, VLOOKUP(V141,Curves!$D141:$K394,3), ( VLOOKUP(V141,Curves!$D141:$K394,3)*16+ VLOOKUP(V141,Curves!$D141:$K394,7)*8)/24)</f>
        <v>37.004997253417969</v>
      </c>
      <c r="X141" s="61">
        <v>0</v>
      </c>
      <c r="Y141" s="116">
        <v>55</v>
      </c>
      <c r="Z141" s="23">
        <f ca="1">VLOOKUP(V141,Curves!A135:B394,2)</f>
        <v>7.0005973980264008E-2</v>
      </c>
      <c r="AA141" s="29"/>
      <c r="AB141" s="26"/>
      <c r="AC141" s="29"/>
      <c r="AD141" s="26"/>
      <c r="AE141" s="68">
        <v>1</v>
      </c>
      <c r="AF141" s="68"/>
      <c r="AG141" s="54">
        <v>11.080080000000001</v>
      </c>
      <c r="AH141" s="53"/>
      <c r="AI141" s="58">
        <f t="shared" ca="1" si="51"/>
        <v>40909</v>
      </c>
      <c r="AJ141" s="278">
        <f ca="1">IF(Calculation!$Y$22=1, Data!AO141, Data!AP141)</f>
        <v>0.15817885434903145</v>
      </c>
      <c r="AK141" s="270">
        <f t="shared" ca="1" si="52"/>
        <v>0.18981462521883774</v>
      </c>
      <c r="AM141" s="267"/>
      <c r="AN141" s="57">
        <f t="shared" ca="1" si="53"/>
        <v>40909</v>
      </c>
      <c r="AO141" s="289">
        <f ca="1">IF(Calculation!$V$10=2,SQRT((AR141^2*(AN141-today-1)+AU141^2*15)/(AN141-today+14)),SQRT(( ((AR141^2*16+AS141^2*8)/24) *(AN141-today-1)+((AU141^2*16+AV141^2*8)/24)*15)/(AN141-today+14)))</f>
        <v>0.15817885434903145</v>
      </c>
      <c r="AP141" s="290">
        <f ca="1">IF(Calculation!$V$10=2, AR141, SQRT((AR141^2*16+AS141^2*8)/24))</f>
        <v>0.08</v>
      </c>
      <c r="AQ141" s="265"/>
      <c r="AR141" s="297">
        <f t="shared" ca="1" si="54"/>
        <v>0.08</v>
      </c>
      <c r="AS141" s="299">
        <f t="shared" ca="1" si="55"/>
        <v>0.08</v>
      </c>
      <c r="AT141" s="264"/>
      <c r="AU141" s="264">
        <f t="shared" ca="1" si="56"/>
        <v>2.25</v>
      </c>
      <c r="AV141" s="298">
        <f t="shared" ca="1" si="57"/>
        <v>2.25</v>
      </c>
    </row>
    <row r="142" spans="1:48">
      <c r="A142" s="64">
        <f t="shared" ca="1" si="41"/>
        <v>40940</v>
      </c>
      <c r="B142" s="265">
        <f t="shared" ca="1" si="42"/>
        <v>37.000003814697266</v>
      </c>
      <c r="C142" s="36"/>
      <c r="D142" s="65">
        <f t="shared" ca="1" si="43"/>
        <v>55</v>
      </c>
      <c r="E142" s="10">
        <f t="shared" ca="1" si="44"/>
        <v>7.001393024224703E-2</v>
      </c>
      <c r="F142" s="29"/>
      <c r="G142" s="26"/>
      <c r="H142" s="29"/>
      <c r="I142" s="26"/>
      <c r="J142" s="61">
        <f t="shared" si="45"/>
        <v>0</v>
      </c>
      <c r="K142" s="104">
        <f t="shared" si="46"/>
        <v>0</v>
      </c>
      <c r="L142" s="7">
        <f ca="1">(A142-Calculation!$C$6)/365.25</f>
        <v>11.167693360711841</v>
      </c>
      <c r="M142" s="1">
        <v>3</v>
      </c>
      <c r="N142" s="67">
        <f t="shared" ca="1" si="47"/>
        <v>40940</v>
      </c>
      <c r="O142" s="267">
        <f t="shared" ca="1" si="48"/>
        <v>0.15773362882029537</v>
      </c>
      <c r="P142" s="268">
        <f t="shared" ca="1" si="49"/>
        <v>0.18928035458435444</v>
      </c>
      <c r="Q142" s="271"/>
      <c r="V142" s="57">
        <f t="shared" ca="1" si="50"/>
        <v>40940</v>
      </c>
      <c r="W142" s="265">
        <f ca="1">IF(Calculation!$V$10=2, VLOOKUP(V142,Curves!$D142:$K395,3), ( VLOOKUP(V142,Curves!$D142:$K395,3)*16+ VLOOKUP(V142,Curves!$D142:$K395,7)*8)/24)</f>
        <v>37.000003814697266</v>
      </c>
      <c r="X142" s="61">
        <v>0</v>
      </c>
      <c r="Y142" s="116">
        <v>55</v>
      </c>
      <c r="Z142" s="23">
        <f ca="1">VLOOKUP(V142,Curves!A136:B395,2)</f>
        <v>7.001393024224703E-2</v>
      </c>
      <c r="AA142" s="29"/>
      <c r="AB142" s="26"/>
      <c r="AC142" s="29"/>
      <c r="AD142" s="26"/>
      <c r="AE142" s="68">
        <v>1</v>
      </c>
      <c r="AF142" s="68"/>
      <c r="AG142" s="54">
        <v>11.164960000000001</v>
      </c>
      <c r="AH142" s="53"/>
      <c r="AI142" s="58">
        <f t="shared" ca="1" si="51"/>
        <v>40940</v>
      </c>
      <c r="AJ142" s="278">
        <f ca="1">IF(Calculation!$Y$22=1, Data!AO142, Data!AP142)</f>
        <v>0.15773362882029537</v>
      </c>
      <c r="AK142" s="270">
        <f t="shared" ca="1" si="52"/>
        <v>0.18928035458435444</v>
      </c>
      <c r="AM142" s="267"/>
      <c r="AN142" s="57">
        <f t="shared" ca="1" si="53"/>
        <v>40940</v>
      </c>
      <c r="AO142" s="289">
        <f ca="1">IF(Calculation!$V$10=2,SQRT((AR142^2*(AN142-today-1)+AU142^2*15)/(AN142-today+14)),SQRT(( ((AR142^2*16+AS142^2*8)/24) *(AN142-today-1)+((AU142^2*16+AV142^2*8)/24)*15)/(AN142-today+14)))</f>
        <v>0.15773362882029537</v>
      </c>
      <c r="AP142" s="290">
        <f ca="1">IF(Calculation!$V$10=2, AR142, SQRT((AR142^2*16+AS142^2*8)/24))</f>
        <v>0.08</v>
      </c>
      <c r="AQ142" s="265"/>
      <c r="AR142" s="297">
        <f t="shared" ca="1" si="54"/>
        <v>0.08</v>
      </c>
      <c r="AS142" s="299">
        <f t="shared" ca="1" si="55"/>
        <v>0.08</v>
      </c>
      <c r="AT142" s="264"/>
      <c r="AU142" s="264">
        <f t="shared" ca="1" si="56"/>
        <v>2.25</v>
      </c>
      <c r="AV142" s="298">
        <f t="shared" ca="1" si="57"/>
        <v>2.25</v>
      </c>
    </row>
    <row r="143" spans="1:48">
      <c r="A143" s="64">
        <f t="shared" ca="1" si="41"/>
        <v>40969</v>
      </c>
      <c r="B143" s="265">
        <f t="shared" ca="1" si="42"/>
        <v>32.500001907348633</v>
      </c>
      <c r="C143" s="36"/>
      <c r="D143" s="65">
        <f t="shared" ca="1" si="43"/>
        <v>55</v>
      </c>
      <c r="E143" s="10">
        <f t="shared" ca="1" si="44"/>
        <v>7.0021373197023007E-2</v>
      </c>
      <c r="F143" s="29"/>
      <c r="G143" s="26"/>
      <c r="H143" s="29"/>
      <c r="I143" s="26"/>
      <c r="J143" s="61">
        <f t="shared" si="45"/>
        <v>0</v>
      </c>
      <c r="K143" s="104">
        <f t="shared" si="46"/>
        <v>0</v>
      </c>
      <c r="L143" s="7">
        <f ca="1">(A143-Calculation!$C$6)/365.25</f>
        <v>11.247091033538672</v>
      </c>
      <c r="M143" s="1">
        <v>4</v>
      </c>
      <c r="N143" s="67">
        <f t="shared" ca="1" si="47"/>
        <v>40969</v>
      </c>
      <c r="O143" s="267">
        <f t="shared" ca="1" si="48"/>
        <v>0.14204675436573971</v>
      </c>
      <c r="P143" s="268">
        <f t="shared" ca="1" si="49"/>
        <v>0.17045610523888766</v>
      </c>
      <c r="Q143" s="271"/>
      <c r="V143" s="57">
        <f t="shared" ca="1" si="50"/>
        <v>40969</v>
      </c>
      <c r="W143" s="265">
        <f ca="1">IF(Calculation!$V$10=2, VLOOKUP(V143,Curves!$D143:$K396,3), ( VLOOKUP(V143,Curves!$D143:$K396,3)*16+ VLOOKUP(V143,Curves!$D143:$K396,7)*8)/24)</f>
        <v>32.500001907348633</v>
      </c>
      <c r="X143" s="61">
        <v>0</v>
      </c>
      <c r="Y143" s="116">
        <v>55</v>
      </c>
      <c r="Z143" s="23">
        <f ca="1">VLOOKUP(V143,Curves!A137:B396,2)</f>
        <v>7.0021373197023007E-2</v>
      </c>
      <c r="AA143" s="29"/>
      <c r="AB143" s="26"/>
      <c r="AC143" s="29"/>
      <c r="AD143" s="26"/>
      <c r="AE143" s="68">
        <v>1</v>
      </c>
      <c r="AF143" s="68"/>
      <c r="AG143" s="54">
        <v>11.24709</v>
      </c>
      <c r="AH143" s="53"/>
      <c r="AI143" s="58">
        <f t="shared" ca="1" si="51"/>
        <v>40969</v>
      </c>
      <c r="AJ143" s="278">
        <f ca="1">IF(Calculation!$Y$22=1, Data!AO143, Data!AP143)</f>
        <v>0.14204675436573971</v>
      </c>
      <c r="AK143" s="270">
        <f t="shared" ca="1" si="52"/>
        <v>0.17045610523888766</v>
      </c>
      <c r="AM143" s="267"/>
      <c r="AN143" s="57">
        <f t="shared" ca="1" si="53"/>
        <v>40969</v>
      </c>
      <c r="AO143" s="289">
        <f ca="1">IF(Calculation!$V$10=2,SQRT((AR143^2*(AN143-today-1)+AU143^2*15)/(AN143-today+14)),SQRT(( ((AR143^2*16+AS143^2*8)/24) *(AN143-today-1)+((AU143^2*16+AV143^2*8)/24)*15)/(AN143-today+14)))</f>
        <v>0.14204675436573971</v>
      </c>
      <c r="AP143" s="290">
        <f ca="1">IF(Calculation!$V$10=2, AR143, SQRT((AR143^2*16+AS143^2*8)/24))</f>
        <v>0.08</v>
      </c>
      <c r="AQ143" s="265"/>
      <c r="AR143" s="297">
        <f t="shared" ca="1" si="54"/>
        <v>0.08</v>
      </c>
      <c r="AS143" s="299">
        <f t="shared" ca="1" si="55"/>
        <v>0.08</v>
      </c>
      <c r="AT143" s="264"/>
      <c r="AU143" s="264">
        <f t="shared" ca="1" si="56"/>
        <v>1.95</v>
      </c>
      <c r="AV143" s="298">
        <f t="shared" ca="1" si="57"/>
        <v>2</v>
      </c>
    </row>
    <row r="144" spans="1:48">
      <c r="A144" s="64">
        <f t="shared" ca="1" si="41"/>
        <v>41000</v>
      </c>
      <c r="B144" s="265">
        <f t="shared" ca="1" si="42"/>
        <v>32.5</v>
      </c>
      <c r="C144" s="36"/>
      <c r="D144" s="65">
        <f t="shared" ca="1" si="43"/>
        <v>55</v>
      </c>
      <c r="E144" s="10">
        <f t="shared" ca="1" si="44"/>
        <v>7.0029329459046011E-2</v>
      </c>
      <c r="F144" s="29"/>
      <c r="G144" s="26"/>
      <c r="H144" s="29"/>
      <c r="I144" s="26"/>
      <c r="J144" s="61">
        <f t="shared" si="45"/>
        <v>0</v>
      </c>
      <c r="K144" s="104">
        <f t="shared" si="46"/>
        <v>0</v>
      </c>
      <c r="L144" s="7">
        <f ca="1">(A144-Calculation!$C$6)/365.25</f>
        <v>11.331964407939767</v>
      </c>
      <c r="M144" s="1">
        <v>5</v>
      </c>
      <c r="N144" s="67">
        <f t="shared" ca="1" si="47"/>
        <v>41000</v>
      </c>
      <c r="O144" s="267">
        <f t="shared" ca="1" si="48"/>
        <v>0.13921662261212694</v>
      </c>
      <c r="P144" s="268">
        <f t="shared" ca="1" si="49"/>
        <v>0.16705994713455233</v>
      </c>
      <c r="Q144" s="271"/>
      <c r="V144" s="57">
        <f t="shared" ca="1" si="50"/>
        <v>41000</v>
      </c>
      <c r="W144" s="265">
        <f ca="1">IF(Calculation!$V$10=2, VLOOKUP(V144,Curves!$D144:$K397,3), ( VLOOKUP(V144,Curves!$D144:$K397,3)*16+ VLOOKUP(V144,Curves!$D144:$K397,7)*8)/24)</f>
        <v>32.5</v>
      </c>
      <c r="X144" s="61">
        <v>0</v>
      </c>
      <c r="Y144" s="116">
        <v>55</v>
      </c>
      <c r="Z144" s="23">
        <f ca="1">VLOOKUP(V144,Curves!A138:B397,2)</f>
        <v>7.0029329459046011E-2</v>
      </c>
      <c r="AA144" s="29"/>
      <c r="AB144" s="26"/>
      <c r="AC144" s="29"/>
      <c r="AD144" s="26"/>
      <c r="AE144" s="68">
        <v>1</v>
      </c>
      <c r="AF144" s="68"/>
      <c r="AG144" s="54">
        <v>11.33196</v>
      </c>
      <c r="AH144" s="53"/>
      <c r="AI144" s="58">
        <f t="shared" ca="1" si="51"/>
        <v>41000</v>
      </c>
      <c r="AJ144" s="278">
        <f ca="1">IF(Calculation!$Y$22=1, Data!AO144, Data!AP144)</f>
        <v>0.13921662261212694</v>
      </c>
      <c r="AK144" s="270">
        <f t="shared" ca="1" si="52"/>
        <v>0.16705994713455233</v>
      </c>
      <c r="AM144" s="267"/>
      <c r="AN144" s="57">
        <f t="shared" ca="1" si="53"/>
        <v>41000</v>
      </c>
      <c r="AO144" s="289">
        <f ca="1">IF(Calculation!$V$10=2,SQRT((AR144^2*(AN144-today-1)+AU144^2*15)/(AN144-today+14)),SQRT(( ((AR144^2*16+AS144^2*8)/24) *(AN144-today-1)+((AU144^2*16+AV144^2*8)/24)*15)/(AN144-today+14)))</f>
        <v>0.13921662261212694</v>
      </c>
      <c r="AP144" s="290">
        <f ca="1">IF(Calculation!$V$10=2, AR144, SQRT((AR144^2*16+AS144^2*8)/24))</f>
        <v>0.08</v>
      </c>
      <c r="AQ144" s="265"/>
      <c r="AR144" s="297">
        <f t="shared" ca="1" si="54"/>
        <v>0.08</v>
      </c>
      <c r="AS144" s="299">
        <f t="shared" ca="1" si="55"/>
        <v>0.08</v>
      </c>
      <c r="AT144" s="264"/>
      <c r="AU144" s="264">
        <f t="shared" ca="1" si="56"/>
        <v>1.9</v>
      </c>
      <c r="AV144" s="298">
        <f t="shared" ca="1" si="57"/>
        <v>2</v>
      </c>
    </row>
    <row r="145" spans="1:48">
      <c r="A145" s="64">
        <f t="shared" ca="1" si="41"/>
        <v>41030</v>
      </c>
      <c r="B145" s="265">
        <f t="shared" ca="1" si="42"/>
        <v>41.75</v>
      </c>
      <c r="C145" s="36"/>
      <c r="D145" s="65">
        <f t="shared" ca="1" si="43"/>
        <v>55</v>
      </c>
      <c r="E145" s="10">
        <f t="shared" ca="1" si="44"/>
        <v>7.0037029067475026E-2</v>
      </c>
      <c r="F145" s="29"/>
      <c r="G145" s="26"/>
      <c r="H145" s="29"/>
      <c r="I145" s="26"/>
      <c r="J145" s="61">
        <f t="shared" si="45"/>
        <v>0</v>
      </c>
      <c r="K145" s="104">
        <f t="shared" si="46"/>
        <v>0</v>
      </c>
      <c r="L145" s="7">
        <f ca="1">(A145-Calculation!$C$6)/365.25</f>
        <v>11.41409993155373</v>
      </c>
      <c r="M145" s="1">
        <v>6</v>
      </c>
      <c r="N145" s="67">
        <f t="shared" ca="1" si="47"/>
        <v>41030</v>
      </c>
      <c r="O145" s="267">
        <f t="shared" ca="1" si="48"/>
        <v>0.14381676467844459</v>
      </c>
      <c r="P145" s="268">
        <f t="shared" ca="1" si="49"/>
        <v>0.1725801176141335</v>
      </c>
      <c r="Q145" s="271"/>
      <c r="V145" s="57">
        <f t="shared" ca="1" si="50"/>
        <v>41030</v>
      </c>
      <c r="W145" s="265">
        <f ca="1">IF(Calculation!$V$10=2, VLOOKUP(V145,Curves!$D145:$K398,3), ( VLOOKUP(V145,Curves!$D145:$K398,3)*16+ VLOOKUP(V145,Curves!$D145:$K398,7)*8)/24)</f>
        <v>41.75</v>
      </c>
      <c r="X145" s="61">
        <v>0</v>
      </c>
      <c r="Y145" s="116">
        <v>55</v>
      </c>
      <c r="Z145" s="23">
        <f ca="1">VLOOKUP(V145,Curves!A139:B398,2)</f>
        <v>7.0037029067475026E-2</v>
      </c>
      <c r="AA145" s="29"/>
      <c r="AB145" s="26"/>
      <c r="AC145" s="29"/>
      <c r="AD145" s="26"/>
      <c r="AE145" s="68">
        <v>1</v>
      </c>
      <c r="AF145" s="68"/>
      <c r="AG145" s="54">
        <v>11.416840000000001</v>
      </c>
      <c r="AH145" s="53"/>
      <c r="AI145" s="58">
        <f t="shared" ca="1" si="51"/>
        <v>41030</v>
      </c>
      <c r="AJ145" s="278">
        <f ca="1">IF(Calculation!$Y$22=1, Data!AO145, Data!AP145)</f>
        <v>0.14381676467844459</v>
      </c>
      <c r="AK145" s="270">
        <f t="shared" ca="1" si="52"/>
        <v>0.1725801176141335</v>
      </c>
      <c r="AM145" s="267"/>
      <c r="AN145" s="57">
        <f t="shared" ca="1" si="53"/>
        <v>41030</v>
      </c>
      <c r="AO145" s="289">
        <f ca="1">IF(Calculation!$V$10=2,SQRT((AR145^2*(AN145-today-1)+AU145^2*15)/(AN145-today+14)),SQRT(( ((AR145^2*16+AS145^2*8)/24) *(AN145-today-1)+((AU145^2*16+AV145^2*8)/24)*15)/(AN145-today+14)))</f>
        <v>0.14381676467844459</v>
      </c>
      <c r="AP145" s="290">
        <f ca="1">IF(Calculation!$V$10=2, AR145, SQRT((AR145^2*16+AS145^2*8)/24))</f>
        <v>0.08</v>
      </c>
      <c r="AQ145" s="265"/>
      <c r="AR145" s="297">
        <f t="shared" ca="1" si="54"/>
        <v>0.08</v>
      </c>
      <c r="AS145" s="299">
        <f t="shared" ca="1" si="55"/>
        <v>0.08</v>
      </c>
      <c r="AT145" s="264"/>
      <c r="AU145" s="264">
        <f t="shared" ca="1" si="56"/>
        <v>2</v>
      </c>
      <c r="AV145" s="298">
        <f t="shared" ca="1" si="57"/>
        <v>2</v>
      </c>
    </row>
    <row r="146" spans="1:48">
      <c r="A146" s="64">
        <f t="shared" ca="1" si="41"/>
        <v>41061</v>
      </c>
      <c r="B146" s="265">
        <f t="shared" ca="1" si="42"/>
        <v>66.5</v>
      </c>
      <c r="C146" s="36"/>
      <c r="D146" s="65">
        <f t="shared" ca="1" si="43"/>
        <v>55</v>
      </c>
      <c r="E146" s="10">
        <f t="shared" ca="1" si="44"/>
        <v>7.0044985329539011E-2</v>
      </c>
      <c r="F146" s="29"/>
      <c r="G146" s="26"/>
      <c r="H146" s="29"/>
      <c r="I146" s="26"/>
      <c r="J146" s="61">
        <f t="shared" si="45"/>
        <v>0</v>
      </c>
      <c r="K146" s="104">
        <f t="shared" si="46"/>
        <v>0</v>
      </c>
      <c r="L146" s="7">
        <f ca="1">(A146-Calculation!$C$6)/365.25</f>
        <v>11.498973305954825</v>
      </c>
      <c r="M146" s="1">
        <v>1</v>
      </c>
      <c r="N146" s="67">
        <f t="shared" ca="1" si="47"/>
        <v>41061</v>
      </c>
      <c r="O146" s="267">
        <f t="shared" ca="1" si="48"/>
        <v>0.22442563112382116</v>
      </c>
      <c r="P146" s="268">
        <f t="shared" ca="1" si="49"/>
        <v>0.26931075734858539</v>
      </c>
      <c r="Q146" s="271"/>
      <c r="V146" s="57">
        <f t="shared" ca="1" si="50"/>
        <v>41061</v>
      </c>
      <c r="W146" s="265">
        <f ca="1">IF(Calculation!$V$10=2, VLOOKUP(V146,Curves!$D146:$K399,3), ( VLOOKUP(V146,Curves!$D146:$K399,3)*16+ VLOOKUP(V146,Curves!$D146:$K399,7)*8)/24)</f>
        <v>66.5</v>
      </c>
      <c r="X146" s="61">
        <v>0</v>
      </c>
      <c r="Y146" s="116">
        <v>55</v>
      </c>
      <c r="Z146" s="23">
        <f ca="1">VLOOKUP(V146,Curves!A140:B399,2)</f>
        <v>7.0044985329539011E-2</v>
      </c>
      <c r="AA146" s="29"/>
      <c r="AB146" s="26"/>
      <c r="AC146" s="29"/>
      <c r="AD146" s="26"/>
      <c r="AE146" s="68">
        <v>1</v>
      </c>
      <c r="AF146" s="68"/>
      <c r="AG146" s="54">
        <v>11.49897</v>
      </c>
      <c r="AH146" s="53"/>
      <c r="AI146" s="58">
        <f t="shared" ca="1" si="51"/>
        <v>41061</v>
      </c>
      <c r="AJ146" s="278">
        <f ca="1">IF(Calculation!$Y$22=1, Data!AO146, Data!AP146)</f>
        <v>0.22442563112382116</v>
      </c>
      <c r="AK146" s="270">
        <f t="shared" ca="1" si="52"/>
        <v>0.26931075734858539</v>
      </c>
      <c r="AM146" s="267"/>
      <c r="AN146" s="57">
        <f t="shared" ca="1" si="53"/>
        <v>41061</v>
      </c>
      <c r="AO146" s="289">
        <f ca="1">IF(Calculation!$V$10=2,SQRT((AR146^2*(AN146-today-1)+AU146^2*15)/(AN146-today+14)),SQRT(( ((AR146^2*16+AS146^2*8)/24) *(AN146-today-1)+((AU146^2*16+AV146^2*8)/24)*15)/(AN146-today+14)))</f>
        <v>0.22442563112382116</v>
      </c>
      <c r="AP146" s="290">
        <f ca="1">IF(Calculation!$V$10=2, AR146, SQRT((AR146^2*16+AS146^2*8)/24))</f>
        <v>0.08</v>
      </c>
      <c r="AQ146" s="265"/>
      <c r="AR146" s="297">
        <f t="shared" ca="1" si="54"/>
        <v>0.08</v>
      </c>
      <c r="AS146" s="299">
        <f t="shared" ca="1" si="55"/>
        <v>0.08</v>
      </c>
      <c r="AT146" s="264"/>
      <c r="AU146" s="264">
        <f t="shared" ca="1" si="56"/>
        <v>3.52</v>
      </c>
      <c r="AV146" s="298">
        <f t="shared" ca="1" si="57"/>
        <v>2.4</v>
      </c>
    </row>
    <row r="147" spans="1:48">
      <c r="A147" s="64">
        <f t="shared" ca="1" si="41"/>
        <v>41091</v>
      </c>
      <c r="B147" s="265">
        <f t="shared" ca="1" si="42"/>
        <v>93</v>
      </c>
      <c r="C147" s="36"/>
      <c r="D147" s="65">
        <f t="shared" ca="1" si="43"/>
        <v>55</v>
      </c>
      <c r="E147" s="10">
        <f t="shared" ca="1" si="44"/>
        <v>7.0052684938007009E-2</v>
      </c>
      <c r="F147" s="29"/>
      <c r="G147" s="26"/>
      <c r="H147" s="29"/>
      <c r="I147" s="26"/>
      <c r="J147" s="61">
        <f t="shared" si="45"/>
        <v>0</v>
      </c>
      <c r="K147" s="104">
        <f t="shared" si="46"/>
        <v>0</v>
      </c>
      <c r="L147" s="7">
        <f ca="1">(A147-Calculation!$C$6)/365.25</f>
        <v>11.581108829568789</v>
      </c>
      <c r="M147" s="1">
        <v>2</v>
      </c>
      <c r="N147" s="67">
        <f t="shared" ca="1" si="47"/>
        <v>41091</v>
      </c>
      <c r="O147" s="267">
        <f t="shared" ca="1" si="48"/>
        <v>0.28199239724398201</v>
      </c>
      <c r="P147" s="268">
        <f t="shared" ca="1" si="49"/>
        <v>0.3383908766927784</v>
      </c>
      <c r="Q147" s="271"/>
      <c r="V147" s="57">
        <f t="shared" ca="1" si="50"/>
        <v>41091</v>
      </c>
      <c r="W147" s="265">
        <f ca="1">IF(Calculation!$V$10=2, VLOOKUP(V147,Curves!$D147:$K400,3), ( VLOOKUP(V147,Curves!$D147:$K400,3)*16+ VLOOKUP(V147,Curves!$D147:$K400,7)*8)/24)</f>
        <v>93</v>
      </c>
      <c r="X147" s="61">
        <v>0</v>
      </c>
      <c r="Y147" s="116">
        <v>55</v>
      </c>
      <c r="Z147" s="23">
        <f ca="1">VLOOKUP(V147,Curves!A141:B400,2)</f>
        <v>7.0052684938007009E-2</v>
      </c>
      <c r="AA147" s="29"/>
      <c r="AB147" s="26"/>
      <c r="AC147" s="29"/>
      <c r="AD147" s="26"/>
      <c r="AE147" s="68">
        <v>1</v>
      </c>
      <c r="AF147" s="68"/>
      <c r="AG147" s="54">
        <v>11.58385</v>
      </c>
      <c r="AH147" s="53"/>
      <c r="AI147" s="58">
        <f t="shared" ca="1" si="51"/>
        <v>41091</v>
      </c>
      <c r="AJ147" s="278">
        <f ca="1">IF(Calculation!$Y$22=1, Data!AO147, Data!AP147)</f>
        <v>0.28199239724398201</v>
      </c>
      <c r="AK147" s="270">
        <f t="shared" ca="1" si="52"/>
        <v>0.3383908766927784</v>
      </c>
      <c r="AM147" s="267"/>
      <c r="AN147" s="57">
        <f t="shared" ca="1" si="53"/>
        <v>41091</v>
      </c>
      <c r="AO147" s="289">
        <f ca="1">IF(Calculation!$V$10=2,SQRT((AR147^2*(AN147-today-1)+AU147^2*15)/(AN147-today+14)),SQRT(( ((AR147^2*16+AS147^2*8)/24) *(AN147-today-1)+((AU147^2*16+AV147^2*8)/24)*15)/(AN147-today+14)))</f>
        <v>0.28199239724398201</v>
      </c>
      <c r="AP147" s="290">
        <f ca="1">IF(Calculation!$V$10=2, AR147, SQRT((AR147^2*16+AS147^2*8)/24))</f>
        <v>0.08</v>
      </c>
      <c r="AQ147" s="265"/>
      <c r="AR147" s="297">
        <f t="shared" ca="1" si="54"/>
        <v>0.08</v>
      </c>
      <c r="AS147" s="299">
        <f t="shared" ca="1" si="55"/>
        <v>0.08</v>
      </c>
      <c r="AT147" s="264"/>
      <c r="AU147" s="264">
        <f t="shared" ca="1" si="56"/>
        <v>4.5549999999999997</v>
      </c>
      <c r="AV147" s="298">
        <f t="shared" ca="1" si="57"/>
        <v>3.25</v>
      </c>
    </row>
    <row r="148" spans="1:48">
      <c r="A148" s="64">
        <f t="shared" ca="1" si="41"/>
        <v>41122</v>
      </c>
      <c r="B148" s="265">
        <f t="shared" ca="1" si="42"/>
        <v>93</v>
      </c>
      <c r="C148" s="36"/>
      <c r="D148" s="65">
        <f t="shared" ca="1" si="43"/>
        <v>55</v>
      </c>
      <c r="E148" s="10">
        <f t="shared" ca="1" si="44"/>
        <v>7.0060641200112003E-2</v>
      </c>
      <c r="F148" s="29"/>
      <c r="G148" s="26"/>
      <c r="H148" s="29"/>
      <c r="I148" s="26"/>
      <c r="J148" s="61">
        <f t="shared" si="45"/>
        <v>0</v>
      </c>
      <c r="K148" s="104">
        <f t="shared" si="46"/>
        <v>0</v>
      </c>
      <c r="L148" s="7">
        <f ca="1">(A148-Calculation!$C$6)/365.25</f>
        <v>11.665982203969884</v>
      </c>
      <c r="M148" s="1">
        <v>3</v>
      </c>
      <c r="N148" s="67">
        <f t="shared" ca="1" si="47"/>
        <v>41122</v>
      </c>
      <c r="O148" s="267">
        <f t="shared" ca="1" si="48"/>
        <v>0.28105310549809975</v>
      </c>
      <c r="P148" s="268">
        <f t="shared" ca="1" si="49"/>
        <v>0.33726372659771969</v>
      </c>
      <c r="Q148" s="271"/>
      <c r="V148" s="57">
        <f t="shared" ca="1" si="50"/>
        <v>41122</v>
      </c>
      <c r="W148" s="265">
        <f ca="1">IF(Calculation!$V$10=2, VLOOKUP(V148,Curves!$D148:$K401,3), ( VLOOKUP(V148,Curves!$D148:$K401,3)*16+ VLOOKUP(V148,Curves!$D148:$K401,7)*8)/24)</f>
        <v>93</v>
      </c>
      <c r="X148" s="61">
        <v>0</v>
      </c>
      <c r="Y148" s="116">
        <v>55</v>
      </c>
      <c r="Z148" s="23">
        <f ca="1">VLOOKUP(V148,Curves!A142:B401,2)</f>
        <v>7.0060641200112003E-2</v>
      </c>
      <c r="AA148" s="29"/>
      <c r="AB148" s="26"/>
      <c r="AC148" s="29"/>
      <c r="AD148" s="26"/>
      <c r="AE148" s="68">
        <v>1</v>
      </c>
      <c r="AF148" s="68"/>
      <c r="AG148" s="54">
        <v>11.665979999999999</v>
      </c>
      <c r="AH148" s="53"/>
      <c r="AI148" s="58">
        <f t="shared" ca="1" si="51"/>
        <v>41122</v>
      </c>
      <c r="AJ148" s="278">
        <f ca="1">IF(Calculation!$Y$22=1, Data!AO148, Data!AP148)</f>
        <v>0.28105310549809975</v>
      </c>
      <c r="AK148" s="270">
        <f t="shared" ca="1" si="52"/>
        <v>0.33726372659771969</v>
      </c>
      <c r="AM148" s="267"/>
      <c r="AN148" s="57">
        <f t="shared" ca="1" si="53"/>
        <v>41122</v>
      </c>
      <c r="AO148" s="289">
        <f ca="1">IF(Calculation!$V$10=2,SQRT((AR148^2*(AN148-today-1)+AU148^2*15)/(AN148-today+14)),SQRT(( ((AR148^2*16+AS148^2*8)/24) *(AN148-today-1)+((AU148^2*16+AV148^2*8)/24)*15)/(AN148-today+14)))</f>
        <v>0.28105310549809975</v>
      </c>
      <c r="AP148" s="290">
        <f ca="1">IF(Calculation!$V$10=2, AR148, SQRT((AR148^2*16+AS148^2*8)/24))</f>
        <v>0.08</v>
      </c>
      <c r="AQ148" s="265"/>
      <c r="AR148" s="297">
        <f t="shared" ca="1" si="54"/>
        <v>0.08</v>
      </c>
      <c r="AS148" s="299">
        <f t="shared" ca="1" si="55"/>
        <v>0.08</v>
      </c>
      <c r="AT148" s="264"/>
      <c r="AU148" s="264">
        <f t="shared" ca="1" si="56"/>
        <v>4.5549999999999997</v>
      </c>
      <c r="AV148" s="298">
        <f t="shared" ca="1" si="57"/>
        <v>3.25</v>
      </c>
    </row>
    <row r="149" spans="1:48">
      <c r="A149" s="64">
        <f t="shared" ca="1" si="41"/>
        <v>41153</v>
      </c>
      <c r="B149" s="265">
        <f t="shared" ca="1" si="42"/>
        <v>35.75</v>
      </c>
      <c r="C149" s="36"/>
      <c r="D149" s="65">
        <f t="shared" ca="1" si="43"/>
        <v>55</v>
      </c>
      <c r="E149" s="10">
        <f t="shared" ca="1" si="44"/>
        <v>7.0068597462238022E-2</v>
      </c>
      <c r="F149" s="29"/>
      <c r="G149" s="26"/>
      <c r="H149" s="29"/>
      <c r="I149" s="26"/>
      <c r="J149" s="61">
        <f t="shared" si="45"/>
        <v>0</v>
      </c>
      <c r="K149" s="104">
        <f t="shared" si="46"/>
        <v>0</v>
      </c>
      <c r="L149" s="7">
        <f ca="1">(A149-Calculation!$C$6)/365.25</f>
        <v>11.750855578370979</v>
      </c>
      <c r="M149" s="1">
        <v>4</v>
      </c>
      <c r="N149" s="67">
        <f t="shared" ca="1" si="47"/>
        <v>41153</v>
      </c>
      <c r="O149" s="267">
        <f t="shared" ca="1" si="48"/>
        <v>0.17838317168843626</v>
      </c>
      <c r="P149" s="268">
        <f t="shared" ca="1" si="49"/>
        <v>0.21405980602612351</v>
      </c>
      <c r="Q149" s="271"/>
      <c r="V149" s="57">
        <f t="shared" ca="1" si="50"/>
        <v>41153</v>
      </c>
      <c r="W149" s="265">
        <f ca="1">IF(Calculation!$V$10=2, VLOOKUP(V149,Curves!$D149:$K402,3), ( VLOOKUP(V149,Curves!$D149:$K402,3)*16+ VLOOKUP(V149,Curves!$D149:$K402,7)*8)/24)</f>
        <v>35.75</v>
      </c>
      <c r="X149" s="61">
        <v>0</v>
      </c>
      <c r="Y149" s="116">
        <v>55</v>
      </c>
      <c r="Z149" s="23">
        <f ca="1">VLOOKUP(V149,Curves!A143:B402,2)</f>
        <v>7.0068597462238022E-2</v>
      </c>
      <c r="AA149" s="29"/>
      <c r="AB149" s="26"/>
      <c r="AC149" s="29"/>
      <c r="AD149" s="26"/>
      <c r="AE149" s="68">
        <v>1</v>
      </c>
      <c r="AF149" s="68"/>
      <c r="AG149" s="54">
        <v>11.750859999999999</v>
      </c>
      <c r="AH149" s="53"/>
      <c r="AI149" s="58">
        <f t="shared" ca="1" si="51"/>
        <v>41153</v>
      </c>
      <c r="AJ149" s="278">
        <f ca="1">IF(Calculation!$Y$22=1, Data!AO149, Data!AP149)</f>
        <v>0.17838317168843626</v>
      </c>
      <c r="AK149" s="270">
        <f t="shared" ca="1" si="52"/>
        <v>0.21405980602612351</v>
      </c>
      <c r="AM149" s="267"/>
      <c r="AN149" s="57">
        <f t="shared" ca="1" si="53"/>
        <v>41153</v>
      </c>
      <c r="AO149" s="289">
        <f ca="1">IF(Calculation!$V$10=2,SQRT((AR149^2*(AN149-today-1)+AU149^2*15)/(AN149-today+14)),SQRT(( ((AR149^2*16+AS149^2*8)/24) *(AN149-today-1)+((AU149^2*16+AV149^2*8)/24)*15)/(AN149-today+14)))</f>
        <v>0.17838317168843626</v>
      </c>
      <c r="AP149" s="290">
        <f ca="1">IF(Calculation!$V$10=2, AR149, SQRT((AR149^2*16+AS149^2*8)/24))</f>
        <v>0.08</v>
      </c>
      <c r="AQ149" s="265"/>
      <c r="AR149" s="297">
        <f t="shared" ca="1" si="54"/>
        <v>0.08</v>
      </c>
      <c r="AS149" s="299">
        <f t="shared" ca="1" si="55"/>
        <v>0.08</v>
      </c>
      <c r="AT149" s="264"/>
      <c r="AU149" s="264">
        <f t="shared" ca="1" si="56"/>
        <v>2.706</v>
      </c>
      <c r="AV149" s="298">
        <f t="shared" ca="1" si="57"/>
        <v>2.4500000000000002</v>
      </c>
    </row>
    <row r="150" spans="1:48">
      <c r="A150" s="64">
        <f t="shared" ca="1" si="41"/>
        <v>41183</v>
      </c>
      <c r="B150" s="265">
        <f t="shared" ca="1" si="42"/>
        <v>32.999998092651367</v>
      </c>
      <c r="C150" s="36"/>
      <c r="D150" s="65">
        <f t="shared" ca="1" si="43"/>
        <v>55</v>
      </c>
      <c r="E150" s="10">
        <f t="shared" ca="1" si="44"/>
        <v>7.0076297070767013E-2</v>
      </c>
      <c r="F150" s="29"/>
      <c r="G150" s="26"/>
      <c r="H150" s="29"/>
      <c r="I150" s="26"/>
      <c r="J150" s="61">
        <f t="shared" si="45"/>
        <v>0</v>
      </c>
      <c r="K150" s="104">
        <f t="shared" si="46"/>
        <v>0</v>
      </c>
      <c r="L150" s="7">
        <f ca="1">(A150-Calculation!$C$6)/365.25</f>
        <v>11.832991101984941</v>
      </c>
      <c r="M150" s="1">
        <v>5</v>
      </c>
      <c r="N150" s="67">
        <f t="shared" ca="1" si="47"/>
        <v>41183</v>
      </c>
      <c r="O150" s="267">
        <f t="shared" ca="1" si="48"/>
        <v>0.13723987251777689</v>
      </c>
      <c r="P150" s="268">
        <f t="shared" ca="1" si="49"/>
        <v>0.16468784702133227</v>
      </c>
      <c r="Q150" s="271"/>
      <c r="V150" s="57">
        <f t="shared" ca="1" si="50"/>
        <v>41183</v>
      </c>
      <c r="W150" s="265">
        <f ca="1">IF(Calculation!$V$10=2, VLOOKUP(V150,Curves!$D150:$K403,3), ( VLOOKUP(V150,Curves!$D150:$K403,3)*16+ VLOOKUP(V150,Curves!$D150:$K403,7)*8)/24)</f>
        <v>32.999998092651367</v>
      </c>
      <c r="X150" s="61">
        <v>0</v>
      </c>
      <c r="Y150" s="116">
        <v>55</v>
      </c>
      <c r="Z150" s="23">
        <f ca="1">VLOOKUP(V150,Curves!A144:B403,2)</f>
        <v>7.0076297070767013E-2</v>
      </c>
      <c r="AA150" s="29"/>
      <c r="AB150" s="26"/>
      <c r="AC150" s="29"/>
      <c r="AD150" s="26"/>
      <c r="AE150" s="68">
        <v>1</v>
      </c>
      <c r="AF150" s="68"/>
      <c r="AG150" s="54">
        <v>11.83573</v>
      </c>
      <c r="AH150" s="53"/>
      <c r="AI150" s="58">
        <f t="shared" ca="1" si="51"/>
        <v>41183</v>
      </c>
      <c r="AJ150" s="278">
        <f ca="1">IF(Calculation!$Y$22=1, Data!AO150, Data!AP150)</f>
        <v>0.13723987251777689</v>
      </c>
      <c r="AK150" s="270">
        <f t="shared" ca="1" si="52"/>
        <v>0.16468784702133227</v>
      </c>
      <c r="AM150" s="267"/>
      <c r="AN150" s="57">
        <f t="shared" ca="1" si="53"/>
        <v>41183</v>
      </c>
      <c r="AO150" s="289">
        <f ca="1">IF(Calculation!$V$10=2,SQRT((AR150^2*(AN150-today-1)+AU150^2*15)/(AN150-today+14)),SQRT(( ((AR150^2*16+AS150^2*8)/24) *(AN150-today-1)+((AU150^2*16+AV150^2*8)/24)*15)/(AN150-today+14)))</f>
        <v>0.13723987251777689</v>
      </c>
      <c r="AP150" s="290">
        <f ca="1">IF(Calculation!$V$10=2, AR150, SQRT((AR150^2*16+AS150^2*8)/24))</f>
        <v>0.08</v>
      </c>
      <c r="AQ150" s="265"/>
      <c r="AR150" s="297">
        <f t="shared" ca="1" si="54"/>
        <v>0.08</v>
      </c>
      <c r="AS150" s="299">
        <f t="shared" ca="1" si="55"/>
        <v>0.08</v>
      </c>
      <c r="AT150" s="264"/>
      <c r="AU150" s="264">
        <f t="shared" ca="1" si="56"/>
        <v>1.9</v>
      </c>
      <c r="AV150" s="298">
        <f t="shared" ca="1" si="57"/>
        <v>2</v>
      </c>
    </row>
    <row r="151" spans="1:48">
      <c r="A151" s="64">
        <f t="shared" ca="1" si="41"/>
        <v>41214</v>
      </c>
      <c r="B151" s="265">
        <f t="shared" ca="1" si="42"/>
        <v>32.999998092651367</v>
      </c>
      <c r="C151" s="36"/>
      <c r="D151" s="65">
        <f t="shared" ca="1" si="43"/>
        <v>55</v>
      </c>
      <c r="E151" s="10">
        <f t="shared" ca="1" si="44"/>
        <v>7.0084253332934013E-2</v>
      </c>
      <c r="F151" s="29"/>
      <c r="G151" s="26"/>
      <c r="H151" s="29"/>
      <c r="I151" s="26"/>
      <c r="J151" s="61">
        <f t="shared" si="45"/>
        <v>0</v>
      </c>
      <c r="K151" s="104">
        <f t="shared" si="46"/>
        <v>0</v>
      </c>
      <c r="L151" s="7">
        <f ca="1">(A151-Calculation!$C$6)/365.25</f>
        <v>11.917864476386036</v>
      </c>
      <c r="M151" s="1">
        <v>6</v>
      </c>
      <c r="N151" s="67">
        <f t="shared" ca="1" si="47"/>
        <v>41214</v>
      </c>
      <c r="O151" s="267">
        <f t="shared" ca="1" si="48"/>
        <v>0.14171436150166497</v>
      </c>
      <c r="P151" s="268">
        <f t="shared" ca="1" si="49"/>
        <v>0.17005723380199797</v>
      </c>
      <c r="Q151" s="271"/>
      <c r="V151" s="57">
        <f t="shared" ca="1" si="50"/>
        <v>41214</v>
      </c>
      <c r="W151" s="265">
        <f ca="1">IF(Calculation!$V$10=2, VLOOKUP(V151,Curves!$D151:$K404,3), ( VLOOKUP(V151,Curves!$D151:$K404,3)*16+ VLOOKUP(V151,Curves!$D151:$K404,7)*8)/24)</f>
        <v>32.999998092651367</v>
      </c>
      <c r="X151" s="61">
        <v>0</v>
      </c>
      <c r="Y151" s="116">
        <v>55</v>
      </c>
      <c r="Z151" s="23">
        <f ca="1">VLOOKUP(V151,Curves!A145:B404,2)</f>
        <v>7.0084253332934013E-2</v>
      </c>
      <c r="AA151" s="29"/>
      <c r="AB151" s="26"/>
      <c r="AC151" s="29"/>
      <c r="AD151" s="26"/>
      <c r="AE151" s="68">
        <v>1</v>
      </c>
      <c r="AF151" s="68"/>
      <c r="AG151" s="54">
        <v>11.91513</v>
      </c>
      <c r="AH151" s="53"/>
      <c r="AI151" s="58">
        <f t="shared" ca="1" si="51"/>
        <v>41214</v>
      </c>
      <c r="AJ151" s="278">
        <f ca="1">IF(Calculation!$Y$22=1, Data!AO151, Data!AP151)</f>
        <v>0.14171436150166497</v>
      </c>
      <c r="AK151" s="270">
        <f t="shared" ca="1" si="52"/>
        <v>0.17005723380199797</v>
      </c>
      <c r="AM151" s="267"/>
      <c r="AN151" s="57">
        <f t="shared" ca="1" si="53"/>
        <v>41214</v>
      </c>
      <c r="AO151" s="289">
        <f ca="1">IF(Calculation!$V$10=2,SQRT((AR151^2*(AN151-today-1)+AU151^2*15)/(AN151-today+14)),SQRT(( ((AR151^2*16+AS151^2*8)/24) *(AN151-today-1)+((AU151^2*16+AV151^2*8)/24)*15)/(AN151-today+14)))</f>
        <v>0.14171436150166497</v>
      </c>
      <c r="AP151" s="290">
        <f ca="1">IF(Calculation!$V$10=2, AR151, SQRT((AR151^2*16+AS151^2*8)/24))</f>
        <v>0.08</v>
      </c>
      <c r="AQ151" s="265"/>
      <c r="AR151" s="297">
        <f t="shared" ca="1" si="54"/>
        <v>0.08</v>
      </c>
      <c r="AS151" s="299">
        <f t="shared" ca="1" si="55"/>
        <v>0.08</v>
      </c>
      <c r="AT151" s="264"/>
      <c r="AU151" s="264">
        <f t="shared" ca="1" si="56"/>
        <v>2</v>
      </c>
      <c r="AV151" s="298">
        <f t="shared" ca="1" si="57"/>
        <v>2</v>
      </c>
    </row>
    <row r="152" spans="1:48">
      <c r="A152" s="108">
        <f t="shared" ca="1" si="41"/>
        <v>41244</v>
      </c>
      <c r="B152" s="265">
        <f t="shared" ca="1" si="42"/>
        <v>33</v>
      </c>
      <c r="C152" s="36"/>
      <c r="D152" s="65">
        <f t="shared" ca="1" si="43"/>
        <v>55</v>
      </c>
      <c r="E152" s="10">
        <f t="shared" ca="1" si="44"/>
        <v>7.0091952941503027E-2</v>
      </c>
      <c r="F152" s="29"/>
      <c r="G152" s="26"/>
      <c r="H152" s="29"/>
      <c r="I152" s="26"/>
      <c r="J152" s="61">
        <f t="shared" si="45"/>
        <v>0</v>
      </c>
      <c r="K152" s="104">
        <f t="shared" si="46"/>
        <v>0</v>
      </c>
      <c r="L152" s="7">
        <f ca="1">(A152-Calculation!$C$6)/365.25</f>
        <v>12</v>
      </c>
      <c r="M152" s="1">
        <v>1</v>
      </c>
      <c r="N152" s="67">
        <f t="shared" ca="1" si="47"/>
        <v>41244</v>
      </c>
      <c r="O152" s="267">
        <f t="shared" ca="1" si="48"/>
        <v>0.14138541884019393</v>
      </c>
      <c r="P152" s="268">
        <f t="shared" ca="1" si="49"/>
        <v>0.16966250260823271</v>
      </c>
      <c r="Q152" s="271"/>
      <c r="V152" s="57">
        <f t="shared" ca="1" si="50"/>
        <v>41244</v>
      </c>
      <c r="W152" s="265">
        <f ca="1">IF(Calculation!$V$10=2, VLOOKUP(V152,Curves!$D152:$K405,3), ( VLOOKUP(V152,Curves!$D152:$K405,3)*16+ VLOOKUP(V152,Curves!$D152:$K405,7)*8)/24)</f>
        <v>33</v>
      </c>
      <c r="X152" s="61">
        <v>0</v>
      </c>
      <c r="Y152" s="116">
        <v>55</v>
      </c>
      <c r="Z152" s="23">
        <f ca="1">VLOOKUP(V152,Curves!A146:B405,2)</f>
        <v>7.0091952941503027E-2</v>
      </c>
      <c r="AA152" s="29"/>
      <c r="AB152" s="26"/>
      <c r="AC152" s="29"/>
      <c r="AD152" s="26"/>
      <c r="AE152" s="68">
        <v>1</v>
      </c>
      <c r="AF152" s="68"/>
      <c r="AG152" s="54">
        <v>12</v>
      </c>
      <c r="AH152" s="53"/>
      <c r="AI152" s="58">
        <f t="shared" ca="1" si="51"/>
        <v>41244</v>
      </c>
      <c r="AJ152" s="278">
        <f ca="1">IF(Calculation!$Y$22=1, Data!AO152, Data!AP152)</f>
        <v>0.14138541884019393</v>
      </c>
      <c r="AK152" s="270">
        <f t="shared" ca="1" si="52"/>
        <v>0.16966250260823271</v>
      </c>
      <c r="AM152" s="267"/>
      <c r="AN152" s="57">
        <f t="shared" ca="1" si="53"/>
        <v>41244</v>
      </c>
      <c r="AO152" s="289">
        <f ca="1">IF(Calculation!$V$10=2,SQRT((AR152^2*(AN152-today-1)+AU152^2*15)/(AN152-today+14)),SQRT(( ((AR152^2*16+AS152^2*8)/24) *(AN152-today-1)+((AU152^2*16+AV152^2*8)/24)*15)/(AN152-today+14)))</f>
        <v>0.14138541884019393</v>
      </c>
      <c r="AP152" s="290">
        <f ca="1">IF(Calculation!$V$10=2, AR152, SQRT((AR152^2*16+AS152^2*8)/24))</f>
        <v>0.08</v>
      </c>
      <c r="AQ152" s="265"/>
      <c r="AR152" s="297">
        <f t="shared" ca="1" si="54"/>
        <v>0.08</v>
      </c>
      <c r="AS152" s="299">
        <f t="shared" ca="1" si="55"/>
        <v>0.08</v>
      </c>
      <c r="AT152" s="264"/>
      <c r="AU152" s="264">
        <f t="shared" ca="1" si="56"/>
        <v>2</v>
      </c>
      <c r="AV152" s="298">
        <f t="shared" ca="1" si="57"/>
        <v>2</v>
      </c>
    </row>
    <row r="153" spans="1:48">
      <c r="A153" s="64">
        <f t="shared" ca="1" si="41"/>
        <v>41275</v>
      </c>
      <c r="B153" s="265">
        <f t="shared" ca="1" si="42"/>
        <v>37.254997253417969</v>
      </c>
      <c r="C153" s="36"/>
      <c r="D153" s="65">
        <f t="shared" ca="1" si="43"/>
        <v>55</v>
      </c>
      <c r="E153" s="10">
        <f t="shared" ca="1" si="44"/>
        <v>7.0099909203711022E-2</v>
      </c>
      <c r="F153" s="29"/>
      <c r="G153" s="26"/>
      <c r="H153" s="29"/>
      <c r="I153" s="26"/>
      <c r="J153" s="61">
        <f t="shared" si="45"/>
        <v>0</v>
      </c>
      <c r="K153" s="104">
        <f t="shared" si="46"/>
        <v>0</v>
      </c>
      <c r="L153" s="7">
        <f ca="1">(A153-Calculation!$C$6)/365.25</f>
        <v>12.084873374401095</v>
      </c>
      <c r="M153" s="1">
        <v>2</v>
      </c>
      <c r="N153" s="67">
        <f t="shared" ca="1" si="47"/>
        <v>41275</v>
      </c>
      <c r="O153" s="267">
        <f t="shared" ca="1" si="48"/>
        <v>0.15324903572948256</v>
      </c>
      <c r="P153" s="268">
        <f t="shared" ca="1" si="49"/>
        <v>0.18389884287537908</v>
      </c>
      <c r="Q153" s="271"/>
      <c r="V153" s="57">
        <f t="shared" ca="1" si="50"/>
        <v>41275</v>
      </c>
      <c r="W153" s="265">
        <f ca="1">IF(Calculation!$V$10=2, VLOOKUP(V153,Curves!$D153:$K406,3), ( VLOOKUP(V153,Curves!$D153:$K406,3)*16+ VLOOKUP(V153,Curves!$D153:$K406,7)*8)/24)</f>
        <v>37.254997253417969</v>
      </c>
      <c r="X153" s="61">
        <v>0</v>
      </c>
      <c r="Y153" s="116">
        <v>55</v>
      </c>
      <c r="Z153" s="23">
        <f ca="1">VLOOKUP(V153,Curves!A147:B406,2)</f>
        <v>7.0099909203711022E-2</v>
      </c>
      <c r="AA153" s="29"/>
      <c r="AB153" s="26"/>
      <c r="AC153" s="29"/>
      <c r="AD153" s="26"/>
      <c r="AE153" s="68">
        <v>1</v>
      </c>
      <c r="AF153" s="68"/>
      <c r="AG153" s="54">
        <v>12.082140000000001</v>
      </c>
      <c r="AH153" s="53"/>
      <c r="AI153" s="58">
        <f t="shared" ca="1" si="51"/>
        <v>41275</v>
      </c>
      <c r="AJ153" s="278">
        <f ca="1">IF(Calculation!$Y$22=1, Data!AO153, Data!AP153)</f>
        <v>0.15324903572948256</v>
      </c>
      <c r="AK153" s="270">
        <f t="shared" ca="1" si="52"/>
        <v>0.18389884287537908</v>
      </c>
      <c r="AM153" s="267"/>
      <c r="AN153" s="57">
        <f t="shared" ca="1" si="53"/>
        <v>41275</v>
      </c>
      <c r="AO153" s="289">
        <f ca="1">IF(Calculation!$V$10=2,SQRT((AR153^2*(AN153-today-1)+AU153^2*15)/(AN153-today+14)),SQRT(( ((AR153^2*16+AS153^2*8)/24) *(AN153-today-1)+((AU153^2*16+AV153^2*8)/24)*15)/(AN153-today+14)))</f>
        <v>0.15324903572948256</v>
      </c>
      <c r="AP153" s="290">
        <f ca="1">IF(Calculation!$V$10=2, AR153, SQRT((AR153^2*16+AS153^2*8)/24))</f>
        <v>0.08</v>
      </c>
      <c r="AQ153" s="265"/>
      <c r="AR153" s="297">
        <f t="shared" ca="1" si="54"/>
        <v>0.08</v>
      </c>
      <c r="AS153" s="299">
        <f t="shared" ca="1" si="55"/>
        <v>0.08</v>
      </c>
      <c r="AT153" s="264"/>
      <c r="AU153" s="264">
        <f t="shared" ca="1" si="56"/>
        <v>2.25</v>
      </c>
      <c r="AV153" s="298">
        <f t="shared" ca="1" si="57"/>
        <v>2.25</v>
      </c>
    </row>
    <row r="154" spans="1:48">
      <c r="A154" s="64">
        <f t="shared" ca="1" si="41"/>
        <v>41306</v>
      </c>
      <c r="B154" s="265">
        <f t="shared" ca="1" si="42"/>
        <v>37.250003814697266</v>
      </c>
      <c r="C154" s="36"/>
      <c r="D154" s="65">
        <f t="shared" ca="1" si="43"/>
        <v>55</v>
      </c>
      <c r="E154" s="10">
        <f t="shared" ca="1" si="44"/>
        <v>7.0107865465941013E-2</v>
      </c>
      <c r="F154" s="29"/>
      <c r="G154" s="26"/>
      <c r="H154" s="29"/>
      <c r="I154" s="26"/>
      <c r="J154" s="61">
        <f t="shared" si="45"/>
        <v>0</v>
      </c>
      <c r="K154" s="104">
        <f t="shared" si="46"/>
        <v>0</v>
      </c>
      <c r="L154" s="7">
        <f ca="1">(A154-Calculation!$C$6)/365.25</f>
        <v>12.16974674880219</v>
      </c>
      <c r="M154" s="1">
        <v>3</v>
      </c>
      <c r="N154" s="67">
        <f t="shared" ca="1" si="47"/>
        <v>41306</v>
      </c>
      <c r="O154" s="267">
        <f t="shared" ca="1" si="48"/>
        <v>0.15286195904635638</v>
      </c>
      <c r="P154" s="268">
        <f t="shared" ca="1" si="49"/>
        <v>0.18343435085562765</v>
      </c>
      <c r="Q154" s="271"/>
      <c r="V154" s="57">
        <f t="shared" ca="1" si="50"/>
        <v>41306</v>
      </c>
      <c r="W154" s="265">
        <f ca="1">IF(Calculation!$V$10=2, VLOOKUP(V154,Curves!$D154:$K407,3), ( VLOOKUP(V154,Curves!$D154:$K407,3)*16+ VLOOKUP(V154,Curves!$D154:$K407,7)*8)/24)</f>
        <v>37.250003814697266</v>
      </c>
      <c r="X154" s="61">
        <v>0</v>
      </c>
      <c r="Y154" s="116">
        <v>55</v>
      </c>
      <c r="Z154" s="23">
        <f ca="1">VLOOKUP(V154,Curves!A148:B407,2)</f>
        <v>7.0107865465941013E-2</v>
      </c>
      <c r="AA154" s="29"/>
      <c r="AB154" s="26"/>
      <c r="AC154" s="29"/>
      <c r="AD154" s="26"/>
      <c r="AE154" s="68">
        <v>1</v>
      </c>
      <c r="AF154" s="68"/>
      <c r="AG154" s="54">
        <v>12.167009999999999</v>
      </c>
      <c r="AH154" s="53"/>
      <c r="AI154" s="58">
        <f t="shared" ca="1" si="51"/>
        <v>41306</v>
      </c>
      <c r="AJ154" s="278">
        <f ca="1">IF(Calculation!$Y$22=1, Data!AO154, Data!AP154)</f>
        <v>0.15286195904635638</v>
      </c>
      <c r="AK154" s="270">
        <f t="shared" ca="1" si="52"/>
        <v>0.18343435085562765</v>
      </c>
      <c r="AM154" s="267"/>
      <c r="AN154" s="57">
        <f t="shared" ca="1" si="53"/>
        <v>41306</v>
      </c>
      <c r="AO154" s="289">
        <f ca="1">IF(Calculation!$V$10=2,SQRT((AR154^2*(AN154-today-1)+AU154^2*15)/(AN154-today+14)),SQRT(( ((AR154^2*16+AS154^2*8)/24) *(AN154-today-1)+((AU154^2*16+AV154^2*8)/24)*15)/(AN154-today+14)))</f>
        <v>0.15286195904635638</v>
      </c>
      <c r="AP154" s="290">
        <f ca="1">IF(Calculation!$V$10=2, AR154, SQRT((AR154^2*16+AS154^2*8)/24))</f>
        <v>0.08</v>
      </c>
      <c r="AQ154" s="265"/>
      <c r="AR154" s="297">
        <f t="shared" ca="1" si="54"/>
        <v>0.08</v>
      </c>
      <c r="AS154" s="299">
        <f t="shared" ca="1" si="55"/>
        <v>0.08</v>
      </c>
      <c r="AT154" s="264"/>
      <c r="AU154" s="264">
        <f t="shared" ca="1" si="56"/>
        <v>2.25</v>
      </c>
      <c r="AV154" s="298">
        <f t="shared" ca="1" si="57"/>
        <v>2.25</v>
      </c>
    </row>
    <row r="155" spans="1:48">
      <c r="A155" s="64">
        <f t="shared" ca="1" si="41"/>
        <v>41334</v>
      </c>
      <c r="B155" s="265">
        <f t="shared" ca="1" si="42"/>
        <v>32.750001907348633</v>
      </c>
      <c r="C155" s="36"/>
      <c r="D155" s="65">
        <f t="shared" ca="1" si="43"/>
        <v>55</v>
      </c>
      <c r="E155" s="10">
        <f t="shared" ca="1" si="44"/>
        <v>7.0115051767327005E-2</v>
      </c>
      <c r="F155" s="29"/>
      <c r="G155" s="26"/>
      <c r="H155" s="29"/>
      <c r="I155" s="26"/>
      <c r="J155" s="61">
        <f t="shared" si="45"/>
        <v>0</v>
      </c>
      <c r="K155" s="104">
        <f t="shared" si="46"/>
        <v>0</v>
      </c>
      <c r="L155" s="7">
        <f ca="1">(A155-Calculation!$C$6)/365.25</f>
        <v>12.24640657084189</v>
      </c>
      <c r="M155" s="1">
        <v>4</v>
      </c>
      <c r="N155" s="67">
        <f t="shared" ca="1" si="47"/>
        <v>41334</v>
      </c>
      <c r="O155" s="267">
        <f t="shared" ca="1" si="48"/>
        <v>0.13805539837007319</v>
      </c>
      <c r="P155" s="268">
        <f t="shared" ca="1" si="49"/>
        <v>0.16566647804408782</v>
      </c>
      <c r="Q155" s="271"/>
      <c r="V155" s="57">
        <f t="shared" ca="1" si="50"/>
        <v>41334</v>
      </c>
      <c r="W155" s="265">
        <f ca="1">IF(Calculation!$V$10=2, VLOOKUP(V155,Curves!$D155:$K408,3), ( VLOOKUP(V155,Curves!$D155:$K408,3)*16+ VLOOKUP(V155,Curves!$D155:$K408,7)*8)/24)</f>
        <v>32.750001907348633</v>
      </c>
      <c r="X155" s="61">
        <v>0</v>
      </c>
      <c r="Y155" s="116">
        <v>55</v>
      </c>
      <c r="Z155" s="23">
        <f ca="1">VLOOKUP(V155,Curves!A149:B408,2)</f>
        <v>7.0115051767327005E-2</v>
      </c>
      <c r="AA155" s="29"/>
      <c r="AB155" s="26"/>
      <c r="AC155" s="29"/>
      <c r="AD155" s="26"/>
      <c r="AE155" s="68">
        <v>1</v>
      </c>
      <c r="AF155" s="68"/>
      <c r="AG155" s="54">
        <v>12.249140000000001</v>
      </c>
      <c r="AH155" s="53"/>
      <c r="AI155" s="58">
        <f t="shared" ca="1" si="51"/>
        <v>41334</v>
      </c>
      <c r="AJ155" s="278">
        <f ca="1">IF(Calculation!$Y$22=1, Data!AO155, Data!AP155)</f>
        <v>0.13805539837007319</v>
      </c>
      <c r="AK155" s="270">
        <f t="shared" ca="1" si="52"/>
        <v>0.16566647804408782</v>
      </c>
      <c r="AM155" s="267"/>
      <c r="AN155" s="57">
        <f t="shared" ca="1" si="53"/>
        <v>41334</v>
      </c>
      <c r="AO155" s="289">
        <f ca="1">IF(Calculation!$V$10=2,SQRT((AR155^2*(AN155-today-1)+AU155^2*15)/(AN155-today+14)),SQRT(( ((AR155^2*16+AS155^2*8)/24) *(AN155-today-1)+((AU155^2*16+AV155^2*8)/24)*15)/(AN155-today+14)))</f>
        <v>0.13805539837007319</v>
      </c>
      <c r="AP155" s="290">
        <f ca="1">IF(Calculation!$V$10=2, AR155, SQRT((AR155^2*16+AS155^2*8)/24))</f>
        <v>0.08</v>
      </c>
      <c r="AQ155" s="265"/>
      <c r="AR155" s="297">
        <f t="shared" ca="1" si="54"/>
        <v>0.08</v>
      </c>
      <c r="AS155" s="299">
        <f t="shared" ca="1" si="55"/>
        <v>0.08</v>
      </c>
      <c r="AT155" s="264"/>
      <c r="AU155" s="264">
        <f t="shared" ca="1" si="56"/>
        <v>1.95</v>
      </c>
      <c r="AV155" s="298">
        <f t="shared" ca="1" si="57"/>
        <v>2</v>
      </c>
    </row>
    <row r="156" spans="1:48">
      <c r="A156" s="64">
        <f t="shared" ca="1" si="41"/>
        <v>41365</v>
      </c>
      <c r="B156" s="265">
        <f t="shared" ca="1" si="42"/>
        <v>32.75</v>
      </c>
      <c r="C156" s="36"/>
      <c r="D156" s="65">
        <f t="shared" ca="1" si="43"/>
        <v>55</v>
      </c>
      <c r="E156" s="10">
        <f t="shared" ca="1" si="44"/>
        <v>7.0123008029596007E-2</v>
      </c>
      <c r="F156" s="29"/>
      <c r="G156" s="26"/>
      <c r="H156" s="29"/>
      <c r="I156" s="26"/>
      <c r="J156" s="61">
        <f t="shared" si="45"/>
        <v>0</v>
      </c>
      <c r="K156" s="104">
        <f t="shared" si="46"/>
        <v>0</v>
      </c>
      <c r="L156" s="7">
        <f ca="1">(A156-Calculation!$C$6)/365.25</f>
        <v>12.331279945242985</v>
      </c>
      <c r="M156" s="1">
        <v>5</v>
      </c>
      <c r="N156" s="67">
        <f t="shared" ca="1" si="47"/>
        <v>41365</v>
      </c>
      <c r="O156" s="267">
        <f t="shared" ca="1" si="48"/>
        <v>0.13540710840915249</v>
      </c>
      <c r="P156" s="268">
        <f t="shared" ca="1" si="49"/>
        <v>0.16248853009098299</v>
      </c>
      <c r="Q156" s="271"/>
      <c r="V156" s="57">
        <f t="shared" ca="1" si="50"/>
        <v>41365</v>
      </c>
      <c r="W156" s="265">
        <f ca="1">IF(Calculation!$V$10=2, VLOOKUP(V156,Curves!$D156:$K409,3), ( VLOOKUP(V156,Curves!$D156:$K409,3)*16+ VLOOKUP(V156,Curves!$D156:$K409,7)*8)/24)</f>
        <v>32.75</v>
      </c>
      <c r="X156" s="61">
        <v>0</v>
      </c>
      <c r="Y156" s="116">
        <v>55</v>
      </c>
      <c r="Z156" s="23">
        <f ca="1">VLOOKUP(V156,Curves!A150:B409,2)</f>
        <v>7.0123008029596007E-2</v>
      </c>
      <c r="AA156" s="29"/>
      <c r="AB156" s="26"/>
      <c r="AC156" s="29"/>
      <c r="AD156" s="26"/>
      <c r="AE156" s="68">
        <v>1</v>
      </c>
      <c r="AF156" s="68"/>
      <c r="AG156" s="54">
        <v>12.334020000000001</v>
      </c>
      <c r="AH156" s="53"/>
      <c r="AI156" s="58">
        <f t="shared" ca="1" si="51"/>
        <v>41365</v>
      </c>
      <c r="AJ156" s="278">
        <f ca="1">IF(Calculation!$Y$22=1, Data!AO156, Data!AP156)</f>
        <v>0.13540710840915249</v>
      </c>
      <c r="AK156" s="270">
        <f t="shared" ca="1" si="52"/>
        <v>0.16248853009098299</v>
      </c>
      <c r="AM156" s="267"/>
      <c r="AN156" s="57">
        <f t="shared" ca="1" si="53"/>
        <v>41365</v>
      </c>
      <c r="AO156" s="289">
        <f ca="1">IF(Calculation!$V$10=2,SQRT((AR156^2*(AN156-today-1)+AU156^2*15)/(AN156-today+14)),SQRT(( ((AR156^2*16+AS156^2*8)/24) *(AN156-today-1)+((AU156^2*16+AV156^2*8)/24)*15)/(AN156-today+14)))</f>
        <v>0.13540710840915249</v>
      </c>
      <c r="AP156" s="290">
        <f ca="1">IF(Calculation!$V$10=2, AR156, SQRT((AR156^2*16+AS156^2*8)/24))</f>
        <v>0.08</v>
      </c>
      <c r="AQ156" s="265"/>
      <c r="AR156" s="297">
        <f t="shared" ca="1" si="54"/>
        <v>0.08</v>
      </c>
      <c r="AS156" s="299">
        <f t="shared" ca="1" si="55"/>
        <v>0.08</v>
      </c>
      <c r="AT156" s="264"/>
      <c r="AU156" s="264">
        <f t="shared" ca="1" si="56"/>
        <v>1.9</v>
      </c>
      <c r="AV156" s="298">
        <f t="shared" ca="1" si="57"/>
        <v>2</v>
      </c>
    </row>
    <row r="157" spans="1:48">
      <c r="A157" s="64">
        <f t="shared" ca="1" si="41"/>
        <v>41395</v>
      </c>
      <c r="B157" s="265">
        <f t="shared" ca="1" si="42"/>
        <v>42</v>
      </c>
      <c r="C157" s="36"/>
      <c r="D157" s="65">
        <f t="shared" ca="1" si="43"/>
        <v>55</v>
      </c>
      <c r="E157" s="10">
        <f t="shared" ca="1" si="44"/>
        <v>7.0130707638263012E-2</v>
      </c>
      <c r="F157" s="29"/>
      <c r="G157" s="26"/>
      <c r="H157" s="29"/>
      <c r="I157" s="26"/>
      <c r="J157" s="61">
        <f t="shared" si="45"/>
        <v>0</v>
      </c>
      <c r="K157" s="104">
        <f t="shared" si="46"/>
        <v>0</v>
      </c>
      <c r="L157" s="7">
        <f ca="1">(A157-Calculation!$C$6)/365.25</f>
        <v>12.413415468856947</v>
      </c>
      <c r="M157" s="1">
        <v>6</v>
      </c>
      <c r="N157" s="67">
        <f t="shared" ca="1" si="47"/>
        <v>41395</v>
      </c>
      <c r="O157" s="267">
        <f t="shared" ca="1" si="48"/>
        <v>0.13978456146370982</v>
      </c>
      <c r="P157" s="268">
        <f t="shared" ca="1" si="49"/>
        <v>0.16774147375645179</v>
      </c>
      <c r="Q157" s="271"/>
      <c r="V157" s="57">
        <f t="shared" ca="1" si="50"/>
        <v>41395</v>
      </c>
      <c r="W157" s="265">
        <f ca="1">IF(Calculation!$V$10=2, VLOOKUP(V157,Curves!$D157:$K410,3), ( VLOOKUP(V157,Curves!$D157:$K410,3)*16+ VLOOKUP(V157,Curves!$D157:$K410,7)*8)/24)</f>
        <v>42</v>
      </c>
      <c r="X157" s="61">
        <v>0</v>
      </c>
      <c r="Y157" s="116">
        <v>55</v>
      </c>
      <c r="Z157" s="23">
        <f ca="1">VLOOKUP(V157,Curves!A151:B410,2)</f>
        <v>7.0130707638263012E-2</v>
      </c>
      <c r="AA157" s="29"/>
      <c r="AB157" s="26"/>
      <c r="AC157" s="29"/>
      <c r="AD157" s="26"/>
      <c r="AE157" s="68">
        <v>1</v>
      </c>
      <c r="AF157" s="68"/>
      <c r="AG157" s="54">
        <v>12.418889999999999</v>
      </c>
      <c r="AH157" s="53"/>
      <c r="AI157" s="58">
        <f t="shared" ca="1" si="51"/>
        <v>41395</v>
      </c>
      <c r="AJ157" s="278">
        <f ca="1">IF(Calculation!$Y$22=1, Data!AO157, Data!AP157)</f>
        <v>0.13978456146370982</v>
      </c>
      <c r="AK157" s="270">
        <f t="shared" ca="1" si="52"/>
        <v>0.16774147375645179</v>
      </c>
      <c r="AM157" s="267"/>
      <c r="AN157" s="57">
        <f t="shared" ca="1" si="53"/>
        <v>41395</v>
      </c>
      <c r="AO157" s="289">
        <f ca="1">IF(Calculation!$V$10=2,SQRT((AR157^2*(AN157-today-1)+AU157^2*15)/(AN157-today+14)),SQRT(( ((AR157^2*16+AS157^2*8)/24) *(AN157-today-1)+((AU157^2*16+AV157^2*8)/24)*15)/(AN157-today+14)))</f>
        <v>0.13978456146370982</v>
      </c>
      <c r="AP157" s="290">
        <f ca="1">IF(Calculation!$V$10=2, AR157, SQRT((AR157^2*16+AS157^2*8)/24))</f>
        <v>0.08</v>
      </c>
      <c r="AQ157" s="265"/>
      <c r="AR157" s="297">
        <f t="shared" ca="1" si="54"/>
        <v>0.08</v>
      </c>
      <c r="AS157" s="299">
        <f t="shared" ca="1" si="55"/>
        <v>0.08</v>
      </c>
      <c r="AT157" s="264"/>
      <c r="AU157" s="264">
        <f t="shared" ca="1" si="56"/>
        <v>2</v>
      </c>
      <c r="AV157" s="298">
        <f t="shared" ca="1" si="57"/>
        <v>2</v>
      </c>
    </row>
    <row r="158" spans="1:48">
      <c r="A158" s="64">
        <f t="shared" ca="1" si="41"/>
        <v>41426</v>
      </c>
      <c r="B158" s="265">
        <f t="shared" ca="1" si="42"/>
        <v>68.5</v>
      </c>
      <c r="C158" s="36"/>
      <c r="D158" s="65">
        <f t="shared" ca="1" si="43"/>
        <v>55</v>
      </c>
      <c r="E158" s="10">
        <f t="shared" ca="1" si="44"/>
        <v>7.0138663900574022E-2</v>
      </c>
      <c r="F158" s="29"/>
      <c r="G158" s="26"/>
      <c r="H158" s="29"/>
      <c r="I158" s="26"/>
      <c r="J158" s="61">
        <f t="shared" si="45"/>
        <v>0</v>
      </c>
      <c r="K158" s="104">
        <f t="shared" si="46"/>
        <v>0</v>
      </c>
      <c r="L158" s="7">
        <f ca="1">(A158-Calculation!$C$6)/365.25</f>
        <v>12.498288843258042</v>
      </c>
      <c r="M158" s="1">
        <v>1</v>
      </c>
      <c r="N158" s="67">
        <f t="shared" ca="1" si="47"/>
        <v>41426</v>
      </c>
      <c r="O158" s="267">
        <f t="shared" ca="1" si="48"/>
        <v>0.21649616217220599</v>
      </c>
      <c r="P158" s="268">
        <f t="shared" ca="1" si="49"/>
        <v>0.25979539460664719</v>
      </c>
      <c r="Q158" s="271"/>
      <c r="V158" s="57">
        <f t="shared" ca="1" si="50"/>
        <v>41426</v>
      </c>
      <c r="W158" s="265">
        <f ca="1">IF(Calculation!$V$10=2, VLOOKUP(V158,Curves!$D158:$K411,3), ( VLOOKUP(V158,Curves!$D158:$K411,3)*16+ VLOOKUP(V158,Curves!$D158:$K411,7)*8)/24)</f>
        <v>68.5</v>
      </c>
      <c r="X158" s="61">
        <v>0</v>
      </c>
      <c r="Y158" s="116">
        <v>55</v>
      </c>
      <c r="Z158" s="23">
        <f ca="1">VLOOKUP(V158,Curves!A152:B411,2)</f>
        <v>7.0138663900574022E-2</v>
      </c>
      <c r="AA158" s="29"/>
      <c r="AB158" s="26"/>
      <c r="AC158" s="29"/>
      <c r="AD158" s="26"/>
      <c r="AE158" s="68">
        <v>1</v>
      </c>
      <c r="AF158" s="68"/>
      <c r="AG158" s="54">
        <v>12.50103</v>
      </c>
      <c r="AH158" s="53"/>
      <c r="AI158" s="58">
        <f t="shared" ca="1" si="51"/>
        <v>41426</v>
      </c>
      <c r="AJ158" s="278">
        <f ca="1">IF(Calculation!$Y$22=1, Data!AO158, Data!AP158)</f>
        <v>0.21649616217220599</v>
      </c>
      <c r="AK158" s="270">
        <f t="shared" ca="1" si="52"/>
        <v>0.25979539460664719</v>
      </c>
      <c r="AM158" s="267"/>
      <c r="AN158" s="57">
        <f t="shared" ca="1" si="53"/>
        <v>41426</v>
      </c>
      <c r="AO158" s="289">
        <f ca="1">IF(Calculation!$V$10=2,SQRT((AR158^2*(AN158-today-1)+AU158^2*15)/(AN158-today+14)),SQRT(( ((AR158^2*16+AS158^2*8)/24) *(AN158-today-1)+((AU158^2*16+AV158^2*8)/24)*15)/(AN158-today+14)))</f>
        <v>0.21649616217220599</v>
      </c>
      <c r="AP158" s="290">
        <f ca="1">IF(Calculation!$V$10=2, AR158, SQRT((AR158^2*16+AS158^2*8)/24))</f>
        <v>0.08</v>
      </c>
      <c r="AQ158" s="265"/>
      <c r="AR158" s="297">
        <f t="shared" ca="1" si="54"/>
        <v>0.08</v>
      </c>
      <c r="AS158" s="299">
        <f t="shared" ca="1" si="55"/>
        <v>0.08</v>
      </c>
      <c r="AT158" s="264"/>
      <c r="AU158" s="264">
        <f t="shared" ca="1" si="56"/>
        <v>3.52</v>
      </c>
      <c r="AV158" s="298">
        <f t="shared" ca="1" si="57"/>
        <v>2.4</v>
      </c>
    </row>
    <row r="159" spans="1:48">
      <c r="A159" s="64">
        <f t="shared" ca="1" si="41"/>
        <v>41456</v>
      </c>
      <c r="B159" s="265">
        <f t="shared" ca="1" si="42"/>
        <v>95</v>
      </c>
      <c r="C159" s="36"/>
      <c r="D159" s="65">
        <f t="shared" ca="1" si="43"/>
        <v>55</v>
      </c>
      <c r="E159" s="10">
        <f t="shared" ca="1" si="44"/>
        <v>7.0146363509281009E-2</v>
      </c>
      <c r="F159" s="29"/>
      <c r="G159" s="26"/>
      <c r="H159" s="29"/>
      <c r="I159" s="26"/>
      <c r="J159" s="61">
        <f t="shared" si="45"/>
        <v>0</v>
      </c>
      <c r="K159" s="104">
        <f t="shared" si="46"/>
        <v>0</v>
      </c>
      <c r="L159" s="7">
        <f ca="1">(A159-Calculation!$C$6)/365.25</f>
        <v>12.580424366872005</v>
      </c>
      <c r="M159" s="1">
        <v>2</v>
      </c>
      <c r="N159" s="67">
        <f t="shared" ca="1" si="47"/>
        <v>41456</v>
      </c>
      <c r="O159" s="267">
        <f t="shared" ca="1" si="48"/>
        <v>0.27155651034672013</v>
      </c>
      <c r="P159" s="268">
        <f t="shared" ca="1" si="49"/>
        <v>0.32586781241606416</v>
      </c>
      <c r="Q159" s="271"/>
      <c r="V159" s="57">
        <f t="shared" ca="1" si="50"/>
        <v>41456</v>
      </c>
      <c r="W159" s="265">
        <f ca="1">IF(Calculation!$V$10=2, VLOOKUP(V159,Curves!$D159:$K412,3), ( VLOOKUP(V159,Curves!$D159:$K412,3)*16+ VLOOKUP(V159,Curves!$D159:$K412,7)*8)/24)</f>
        <v>95</v>
      </c>
      <c r="X159" s="61">
        <v>0</v>
      </c>
      <c r="Y159" s="116">
        <v>55</v>
      </c>
      <c r="Z159" s="23">
        <f ca="1">VLOOKUP(V159,Curves!A153:B412,2)</f>
        <v>7.0146363509281009E-2</v>
      </c>
      <c r="AA159" s="29"/>
      <c r="AB159" s="26"/>
      <c r="AC159" s="29"/>
      <c r="AD159" s="26"/>
      <c r="AE159" s="68">
        <v>1</v>
      </c>
      <c r="AF159" s="68"/>
      <c r="AG159" s="54">
        <v>12.585900000000001</v>
      </c>
      <c r="AH159" s="53"/>
      <c r="AI159" s="58">
        <f t="shared" ca="1" si="51"/>
        <v>41456</v>
      </c>
      <c r="AJ159" s="278">
        <f ca="1">IF(Calculation!$Y$22=1, Data!AO159, Data!AP159)</f>
        <v>0.27155651034672013</v>
      </c>
      <c r="AK159" s="270">
        <f t="shared" ca="1" si="52"/>
        <v>0.32586781241606416</v>
      </c>
      <c r="AM159" s="267"/>
      <c r="AN159" s="57">
        <f t="shared" ca="1" si="53"/>
        <v>41456</v>
      </c>
      <c r="AO159" s="289">
        <f ca="1">IF(Calculation!$V$10=2,SQRT((AR159^2*(AN159-today-1)+AU159^2*15)/(AN159-today+14)),SQRT(( ((AR159^2*16+AS159^2*8)/24) *(AN159-today-1)+((AU159^2*16+AV159^2*8)/24)*15)/(AN159-today+14)))</f>
        <v>0.27155651034672013</v>
      </c>
      <c r="AP159" s="290">
        <f ca="1">IF(Calculation!$V$10=2, AR159, SQRT((AR159^2*16+AS159^2*8)/24))</f>
        <v>0.08</v>
      </c>
      <c r="AQ159" s="265"/>
      <c r="AR159" s="297">
        <f t="shared" ca="1" si="54"/>
        <v>0.08</v>
      </c>
      <c r="AS159" s="299">
        <f t="shared" ca="1" si="55"/>
        <v>0.08</v>
      </c>
      <c r="AT159" s="264"/>
      <c r="AU159" s="264">
        <f t="shared" ca="1" si="56"/>
        <v>4.5549999999999997</v>
      </c>
      <c r="AV159" s="298">
        <f t="shared" ca="1" si="57"/>
        <v>3.25</v>
      </c>
    </row>
    <row r="160" spans="1:48">
      <c r="A160" s="64">
        <f t="shared" ca="1" si="41"/>
        <v>41487</v>
      </c>
      <c r="B160" s="265">
        <f t="shared" ca="1" si="42"/>
        <v>95</v>
      </c>
      <c r="C160" s="36"/>
      <c r="D160" s="65">
        <f t="shared" ca="1" si="43"/>
        <v>55</v>
      </c>
      <c r="E160" s="10">
        <f t="shared" ca="1" si="44"/>
        <v>7.0154319771632001E-2</v>
      </c>
      <c r="F160" s="29"/>
      <c r="G160" s="26"/>
      <c r="H160" s="29"/>
      <c r="I160" s="26"/>
      <c r="J160" s="61">
        <f t="shared" si="45"/>
        <v>0</v>
      </c>
      <c r="K160" s="104">
        <f t="shared" si="46"/>
        <v>0</v>
      </c>
      <c r="L160" s="7">
        <f ca="1">(A160-Calculation!$C$6)/365.25</f>
        <v>12.6652977412731</v>
      </c>
      <c r="M160" s="1">
        <v>3</v>
      </c>
      <c r="N160" s="67">
        <f t="shared" ca="1" si="47"/>
        <v>41487</v>
      </c>
      <c r="O160" s="267">
        <f t="shared" ca="1" si="48"/>
        <v>0.27072879772544906</v>
      </c>
      <c r="P160" s="268">
        <f t="shared" ca="1" si="49"/>
        <v>0.32487455727053888</v>
      </c>
      <c r="Q160" s="271"/>
      <c r="V160" s="57">
        <f t="shared" ca="1" si="50"/>
        <v>41487</v>
      </c>
      <c r="W160" s="265">
        <f ca="1">IF(Calculation!$V$10=2, VLOOKUP(V160,Curves!$D160:$K413,3), ( VLOOKUP(V160,Curves!$D160:$K413,3)*16+ VLOOKUP(V160,Curves!$D160:$K413,7)*8)/24)</f>
        <v>95</v>
      </c>
      <c r="X160" s="61">
        <v>0</v>
      </c>
      <c r="Y160" s="116">
        <v>55</v>
      </c>
      <c r="Z160" s="23">
        <f ca="1">VLOOKUP(V160,Curves!A154:B413,2)</f>
        <v>7.0154319771632001E-2</v>
      </c>
      <c r="AA160" s="29"/>
      <c r="AB160" s="26"/>
      <c r="AC160" s="29"/>
      <c r="AD160" s="26"/>
      <c r="AE160" s="68">
        <v>1</v>
      </c>
      <c r="AF160" s="68"/>
      <c r="AG160" s="54">
        <v>12.66804</v>
      </c>
      <c r="AH160" s="53"/>
      <c r="AI160" s="58">
        <f t="shared" ca="1" si="51"/>
        <v>41487</v>
      </c>
      <c r="AJ160" s="278">
        <f ca="1">IF(Calculation!$Y$22=1, Data!AO160, Data!AP160)</f>
        <v>0.27072879772544906</v>
      </c>
      <c r="AK160" s="270">
        <f t="shared" ca="1" si="52"/>
        <v>0.32487455727053888</v>
      </c>
      <c r="AM160" s="267"/>
      <c r="AN160" s="57">
        <f t="shared" ca="1" si="53"/>
        <v>41487</v>
      </c>
      <c r="AO160" s="289">
        <f ca="1">IF(Calculation!$V$10=2,SQRT((AR160^2*(AN160-today-1)+AU160^2*15)/(AN160-today+14)),SQRT(( ((AR160^2*16+AS160^2*8)/24) *(AN160-today-1)+((AU160^2*16+AV160^2*8)/24)*15)/(AN160-today+14)))</f>
        <v>0.27072879772544906</v>
      </c>
      <c r="AP160" s="290">
        <f ca="1">IF(Calculation!$V$10=2, AR160, SQRT((AR160^2*16+AS160^2*8)/24))</f>
        <v>0.08</v>
      </c>
      <c r="AQ160" s="265"/>
      <c r="AR160" s="297">
        <f t="shared" ca="1" si="54"/>
        <v>0.08</v>
      </c>
      <c r="AS160" s="299">
        <f t="shared" ca="1" si="55"/>
        <v>0.08</v>
      </c>
      <c r="AT160" s="264"/>
      <c r="AU160" s="264">
        <f t="shared" ca="1" si="56"/>
        <v>4.5549999999999997</v>
      </c>
      <c r="AV160" s="298">
        <f t="shared" ca="1" si="57"/>
        <v>3.25</v>
      </c>
    </row>
    <row r="161" spans="1:48">
      <c r="A161" s="64">
        <f t="shared" ca="1" si="41"/>
        <v>41518</v>
      </c>
      <c r="B161" s="265">
        <f t="shared" ca="1" si="42"/>
        <v>35.75</v>
      </c>
      <c r="C161" s="36"/>
      <c r="D161" s="65">
        <f t="shared" ca="1" si="43"/>
        <v>55</v>
      </c>
      <c r="E161" s="10">
        <f t="shared" ca="1" si="44"/>
        <v>7.0162276034005017E-2</v>
      </c>
      <c r="F161" s="29"/>
      <c r="G161" s="26"/>
      <c r="H161" s="29"/>
      <c r="I161" s="26"/>
      <c r="J161" s="61">
        <f t="shared" si="45"/>
        <v>0</v>
      </c>
      <c r="K161" s="104">
        <f t="shared" si="46"/>
        <v>0</v>
      </c>
      <c r="L161" s="7">
        <f ca="1">(A161-Calculation!$C$6)/365.25</f>
        <v>12.750171115674195</v>
      </c>
      <c r="M161" s="1">
        <v>4</v>
      </c>
      <c r="N161" s="67">
        <f t="shared" ca="1" si="47"/>
        <v>41518</v>
      </c>
      <c r="O161" s="267">
        <f t="shared" ca="1" si="48"/>
        <v>0.17273915811124232</v>
      </c>
      <c r="P161" s="268">
        <f t="shared" ca="1" si="49"/>
        <v>0.20728698973349077</v>
      </c>
      <c r="Q161" s="271"/>
      <c r="V161" s="57">
        <f t="shared" ca="1" si="50"/>
        <v>41518</v>
      </c>
      <c r="W161" s="265">
        <f ca="1">IF(Calculation!$V$10=2, VLOOKUP(V161,Curves!$D161:$K414,3), ( VLOOKUP(V161,Curves!$D161:$K414,3)*16+ VLOOKUP(V161,Curves!$D161:$K414,7)*8)/24)</f>
        <v>35.75</v>
      </c>
      <c r="X161" s="61">
        <v>0</v>
      </c>
      <c r="Y161" s="116">
        <v>55</v>
      </c>
      <c r="Z161" s="23">
        <f ca="1">VLOOKUP(V161,Curves!A155:B414,2)</f>
        <v>7.0162276034005017E-2</v>
      </c>
      <c r="AA161" s="29"/>
      <c r="AB161" s="26"/>
      <c r="AC161" s="29"/>
      <c r="AD161" s="26"/>
      <c r="AE161" s="68">
        <v>1</v>
      </c>
      <c r="AF161" s="68"/>
      <c r="AG161" s="54">
        <v>12.75291</v>
      </c>
      <c r="AH161" s="53"/>
      <c r="AI161" s="58">
        <f t="shared" ca="1" si="51"/>
        <v>41518</v>
      </c>
      <c r="AJ161" s="278">
        <f ca="1">IF(Calculation!$Y$22=1, Data!AO161, Data!AP161)</f>
        <v>0.17273915811124232</v>
      </c>
      <c r="AK161" s="270">
        <f t="shared" ca="1" si="52"/>
        <v>0.20728698973349077</v>
      </c>
      <c r="AM161" s="267"/>
      <c r="AN161" s="57">
        <f t="shared" ca="1" si="53"/>
        <v>41518</v>
      </c>
      <c r="AO161" s="289">
        <f ca="1">IF(Calculation!$V$10=2,SQRT((AR161^2*(AN161-today-1)+AU161^2*15)/(AN161-today+14)),SQRT(( ((AR161^2*16+AS161^2*8)/24) *(AN161-today-1)+((AU161^2*16+AV161^2*8)/24)*15)/(AN161-today+14)))</f>
        <v>0.17273915811124232</v>
      </c>
      <c r="AP161" s="290">
        <f ca="1">IF(Calculation!$V$10=2, AR161, SQRT((AR161^2*16+AS161^2*8)/24))</f>
        <v>0.08</v>
      </c>
      <c r="AQ161" s="265"/>
      <c r="AR161" s="297">
        <f t="shared" ca="1" si="54"/>
        <v>0.08</v>
      </c>
      <c r="AS161" s="299">
        <f t="shared" ca="1" si="55"/>
        <v>0.08</v>
      </c>
      <c r="AT161" s="264"/>
      <c r="AU161" s="264">
        <f t="shared" ca="1" si="56"/>
        <v>2.706</v>
      </c>
      <c r="AV161" s="298">
        <f t="shared" ca="1" si="57"/>
        <v>2.4500000000000002</v>
      </c>
    </row>
    <row r="162" spans="1:48">
      <c r="A162" s="64">
        <f t="shared" ca="1" si="41"/>
        <v>41548</v>
      </c>
      <c r="B162" s="265">
        <f t="shared" ca="1" si="42"/>
        <v>33.249998092651367</v>
      </c>
      <c r="C162" s="36"/>
      <c r="D162" s="65">
        <f t="shared" ca="1" si="43"/>
        <v>55</v>
      </c>
      <c r="E162" s="10">
        <f t="shared" ca="1" si="44"/>
        <v>7.0169975642772012E-2</v>
      </c>
      <c r="F162" s="29"/>
      <c r="G162" s="26"/>
      <c r="H162" s="29"/>
      <c r="I162" s="26"/>
      <c r="J162" s="61">
        <f t="shared" si="45"/>
        <v>0</v>
      </c>
      <c r="K162" s="104">
        <f t="shared" si="46"/>
        <v>0</v>
      </c>
      <c r="L162" s="7">
        <f ca="1">(A162-Calculation!$C$6)/365.25</f>
        <v>12.832306639288159</v>
      </c>
      <c r="M162" s="1">
        <v>5</v>
      </c>
      <c r="N162" s="67">
        <f t="shared" ca="1" si="47"/>
        <v>41548</v>
      </c>
      <c r="O162" s="267">
        <f t="shared" ca="1" si="48"/>
        <v>0.13368456144760968</v>
      </c>
      <c r="P162" s="268">
        <f t="shared" ca="1" si="49"/>
        <v>0.16042147373713161</v>
      </c>
      <c r="Q162" s="271"/>
      <c r="V162" s="57">
        <f t="shared" ca="1" si="50"/>
        <v>41548</v>
      </c>
      <c r="W162" s="265">
        <f ca="1">IF(Calculation!$V$10=2, VLOOKUP(V162,Curves!$D162:$K415,3), ( VLOOKUP(V162,Curves!$D162:$K415,3)*16+ VLOOKUP(V162,Curves!$D162:$K415,7)*8)/24)</f>
        <v>33.249998092651367</v>
      </c>
      <c r="X162" s="61">
        <v>0</v>
      </c>
      <c r="Y162" s="116">
        <v>55</v>
      </c>
      <c r="Z162" s="23">
        <f ca="1">VLOOKUP(V162,Curves!A156:B415,2)</f>
        <v>7.0169975642772012E-2</v>
      </c>
      <c r="AA162" s="29"/>
      <c r="AB162" s="26"/>
      <c r="AC162" s="29"/>
      <c r="AD162" s="26"/>
      <c r="AE162" s="68">
        <v>1</v>
      </c>
      <c r="AF162" s="68"/>
      <c r="AG162" s="54">
        <v>12.83778</v>
      </c>
      <c r="AH162" s="53"/>
      <c r="AI162" s="58">
        <f t="shared" ca="1" si="51"/>
        <v>41548</v>
      </c>
      <c r="AJ162" s="278">
        <f ca="1">IF(Calculation!$Y$22=1, Data!AO162, Data!AP162)</f>
        <v>0.13368456144760968</v>
      </c>
      <c r="AK162" s="270">
        <f t="shared" ca="1" si="52"/>
        <v>0.16042147373713161</v>
      </c>
      <c r="AM162" s="267"/>
      <c r="AN162" s="57">
        <f t="shared" ca="1" si="53"/>
        <v>41548</v>
      </c>
      <c r="AO162" s="289">
        <f ca="1">IF(Calculation!$V$10=2,SQRT((AR162^2*(AN162-today-1)+AU162^2*15)/(AN162-today+14)),SQRT(( ((AR162^2*16+AS162^2*8)/24) *(AN162-today-1)+((AU162^2*16+AV162^2*8)/24)*15)/(AN162-today+14)))</f>
        <v>0.13368456144760968</v>
      </c>
      <c r="AP162" s="290">
        <f ca="1">IF(Calculation!$V$10=2, AR162, SQRT((AR162^2*16+AS162^2*8)/24))</f>
        <v>0.08</v>
      </c>
      <c r="AQ162" s="265"/>
      <c r="AR162" s="297">
        <f t="shared" ca="1" si="54"/>
        <v>0.08</v>
      </c>
      <c r="AS162" s="299">
        <f t="shared" ca="1" si="55"/>
        <v>0.08</v>
      </c>
      <c r="AT162" s="264"/>
      <c r="AU162" s="264">
        <f t="shared" ca="1" si="56"/>
        <v>1.9</v>
      </c>
      <c r="AV162" s="298">
        <f t="shared" ca="1" si="57"/>
        <v>2</v>
      </c>
    </row>
    <row r="163" spans="1:48">
      <c r="A163" s="64">
        <f t="shared" ca="1" si="41"/>
        <v>41579</v>
      </c>
      <c r="B163" s="265">
        <f t="shared" ca="1" si="42"/>
        <v>33.249998092651367</v>
      </c>
      <c r="C163" s="36"/>
      <c r="D163" s="65">
        <f t="shared" ca="1" si="43"/>
        <v>55</v>
      </c>
      <c r="E163" s="10">
        <f t="shared" ca="1" si="44"/>
        <v>7.0177931905186008E-2</v>
      </c>
      <c r="F163" s="29"/>
      <c r="G163" s="26"/>
      <c r="H163" s="29"/>
      <c r="I163" s="26"/>
      <c r="J163" s="61">
        <f t="shared" si="45"/>
        <v>0</v>
      </c>
      <c r="K163" s="104">
        <f t="shared" si="46"/>
        <v>0</v>
      </c>
      <c r="L163" s="7">
        <f ca="1">(A163-Calculation!$C$6)/365.25</f>
        <v>12.917180013689254</v>
      </c>
      <c r="M163" s="1">
        <v>6</v>
      </c>
      <c r="N163" s="67">
        <f t="shared" ca="1" si="47"/>
        <v>41579</v>
      </c>
      <c r="O163" s="267">
        <f t="shared" ca="1" si="48"/>
        <v>0.13794919725996208</v>
      </c>
      <c r="P163" s="268">
        <f t="shared" ca="1" si="49"/>
        <v>0.1655390367119545</v>
      </c>
      <c r="Q163" s="271"/>
      <c r="V163" s="57">
        <f t="shared" ca="1" si="50"/>
        <v>41579</v>
      </c>
      <c r="W163" s="265">
        <f ca="1">IF(Calculation!$V$10=2, VLOOKUP(V163,Curves!$D163:$K416,3), ( VLOOKUP(V163,Curves!$D163:$K416,3)*16+ VLOOKUP(V163,Curves!$D163:$K416,7)*8)/24)</f>
        <v>33.249998092651367</v>
      </c>
      <c r="X163" s="61">
        <v>0</v>
      </c>
      <c r="Y163" s="116">
        <v>55</v>
      </c>
      <c r="Z163" s="23">
        <f ca="1">VLOOKUP(V163,Curves!A157:B416,2)</f>
        <v>7.0177931905186008E-2</v>
      </c>
      <c r="AA163" s="29"/>
      <c r="AB163" s="26"/>
      <c r="AC163" s="29"/>
      <c r="AD163" s="26"/>
      <c r="AE163" s="68">
        <v>1</v>
      </c>
      <c r="AF163" s="68"/>
      <c r="AG163" s="54">
        <v>12.914440000000001</v>
      </c>
      <c r="AH163" s="53"/>
      <c r="AI163" s="58">
        <f t="shared" ca="1" si="51"/>
        <v>41579</v>
      </c>
      <c r="AJ163" s="278">
        <f ca="1">IF(Calculation!$Y$22=1, Data!AO163, Data!AP163)</f>
        <v>0.13794919725996208</v>
      </c>
      <c r="AK163" s="270">
        <f t="shared" ca="1" si="52"/>
        <v>0.1655390367119545</v>
      </c>
      <c r="AM163" s="267"/>
      <c r="AN163" s="57">
        <f t="shared" ca="1" si="53"/>
        <v>41579</v>
      </c>
      <c r="AO163" s="289">
        <f ca="1">IF(Calculation!$V$10=2,SQRT((AR163^2*(AN163-today-1)+AU163^2*15)/(AN163-today+14)),SQRT(( ((AR163^2*16+AS163^2*8)/24) *(AN163-today-1)+((AU163^2*16+AV163^2*8)/24)*15)/(AN163-today+14)))</f>
        <v>0.13794919725996208</v>
      </c>
      <c r="AP163" s="290">
        <f ca="1">IF(Calculation!$V$10=2, AR163, SQRT((AR163^2*16+AS163^2*8)/24))</f>
        <v>0.08</v>
      </c>
      <c r="AQ163" s="265"/>
      <c r="AR163" s="297">
        <f t="shared" ca="1" si="54"/>
        <v>0.08</v>
      </c>
      <c r="AS163" s="299">
        <f t="shared" ca="1" si="55"/>
        <v>0.08</v>
      </c>
      <c r="AT163" s="264"/>
      <c r="AU163" s="264">
        <f t="shared" ca="1" si="56"/>
        <v>2</v>
      </c>
      <c r="AV163" s="298">
        <f t="shared" ca="1" si="57"/>
        <v>2</v>
      </c>
    </row>
    <row r="164" spans="1:48">
      <c r="A164" s="108">
        <f t="shared" ca="1" si="41"/>
        <v>41609</v>
      </c>
      <c r="B164" s="265">
        <f t="shared" ca="1" si="42"/>
        <v>33.25</v>
      </c>
      <c r="C164" s="36"/>
      <c r="D164" s="65">
        <f t="shared" ca="1" si="43"/>
        <v>55</v>
      </c>
      <c r="E164" s="10">
        <f t="shared" ca="1" si="44"/>
        <v>7.0185631514000008E-2</v>
      </c>
      <c r="F164" s="29"/>
      <c r="G164" s="26"/>
      <c r="H164" s="29"/>
      <c r="I164" s="26"/>
      <c r="J164" s="61">
        <f t="shared" si="45"/>
        <v>0</v>
      </c>
      <c r="K164" s="104">
        <f t="shared" si="46"/>
        <v>0</v>
      </c>
      <c r="L164" s="7">
        <f ca="1">(A164-Calculation!$C$6)/365.25</f>
        <v>12.999315537303216</v>
      </c>
      <c r="M164" s="1">
        <v>1</v>
      </c>
      <c r="N164" s="67">
        <f t="shared" ca="1" si="47"/>
        <v>41609</v>
      </c>
      <c r="O164" s="267">
        <f t="shared" ca="1" si="48"/>
        <v>0.13766116775887324</v>
      </c>
      <c r="P164" s="268">
        <f t="shared" ca="1" si="49"/>
        <v>0.16519340131064789</v>
      </c>
      <c r="Q164" s="271"/>
      <c r="V164" s="57">
        <f t="shared" ca="1" si="50"/>
        <v>41609</v>
      </c>
      <c r="W164" s="265">
        <f ca="1">IF(Calculation!$V$10=2, VLOOKUP(V164,Curves!$D164:$K417,3), ( VLOOKUP(V164,Curves!$D164:$K417,3)*16+ VLOOKUP(V164,Curves!$D164:$K417,7)*8)/24)</f>
        <v>33.25</v>
      </c>
      <c r="X164" s="61">
        <v>0</v>
      </c>
      <c r="Y164" s="116">
        <v>55</v>
      </c>
      <c r="Z164" s="23">
        <f ca="1">VLOOKUP(V164,Curves!A158:B417,2)</f>
        <v>7.0185631514000008E-2</v>
      </c>
      <c r="AA164" s="29"/>
      <c r="AB164" s="26"/>
      <c r="AC164" s="29"/>
      <c r="AD164" s="26"/>
      <c r="AE164" s="68">
        <v>1</v>
      </c>
      <c r="AF164" s="68"/>
      <c r="AG164" s="54">
        <v>12.999320000000001</v>
      </c>
      <c r="AH164" s="53"/>
      <c r="AI164" s="58">
        <f t="shared" ca="1" si="51"/>
        <v>41609</v>
      </c>
      <c r="AJ164" s="278">
        <f ca="1">IF(Calculation!$Y$22=1, Data!AO164, Data!AP164)</f>
        <v>0.13766116775887324</v>
      </c>
      <c r="AK164" s="270">
        <f t="shared" ca="1" si="52"/>
        <v>0.16519340131064789</v>
      </c>
      <c r="AM164" s="267"/>
      <c r="AN164" s="57">
        <f t="shared" ca="1" si="53"/>
        <v>41609</v>
      </c>
      <c r="AO164" s="289">
        <f ca="1">IF(Calculation!$V$10=2,SQRT((AR164^2*(AN164-today-1)+AU164^2*15)/(AN164-today+14)),SQRT(( ((AR164^2*16+AS164^2*8)/24) *(AN164-today-1)+((AU164^2*16+AV164^2*8)/24)*15)/(AN164-today+14)))</f>
        <v>0.13766116775887324</v>
      </c>
      <c r="AP164" s="290">
        <f ca="1">IF(Calculation!$V$10=2, AR164, SQRT((AR164^2*16+AS164^2*8)/24))</f>
        <v>0.08</v>
      </c>
      <c r="AQ164" s="265"/>
      <c r="AR164" s="297">
        <f t="shared" ca="1" si="54"/>
        <v>0.08</v>
      </c>
      <c r="AS164" s="299">
        <f t="shared" ca="1" si="55"/>
        <v>0.08</v>
      </c>
      <c r="AT164" s="264"/>
      <c r="AU164" s="264">
        <f t="shared" ca="1" si="56"/>
        <v>2</v>
      </c>
      <c r="AV164" s="298">
        <f t="shared" ca="1" si="57"/>
        <v>2</v>
      </c>
    </row>
    <row r="165" spans="1:48">
      <c r="A165" s="64">
        <f t="shared" ca="1" si="41"/>
        <v>41640</v>
      </c>
      <c r="B165" s="265">
        <f t="shared" ca="1" si="42"/>
        <v>37.504997253417969</v>
      </c>
      <c r="C165" s="36"/>
      <c r="D165" s="65">
        <f t="shared" ca="1" si="43"/>
        <v>55</v>
      </c>
      <c r="E165" s="10">
        <f t="shared" ca="1" si="44"/>
        <v>7.0193587776448005E-2</v>
      </c>
      <c r="F165" s="29"/>
      <c r="G165" s="26"/>
      <c r="H165" s="29"/>
      <c r="I165" s="26"/>
      <c r="J165" s="61">
        <f t="shared" si="45"/>
        <v>0</v>
      </c>
      <c r="K165" s="104">
        <f t="shared" si="46"/>
        <v>0</v>
      </c>
      <c r="L165" s="7">
        <f ca="1">(A165-Calculation!$C$6)/365.25</f>
        <v>13.084188911704311</v>
      </c>
      <c r="M165" s="1">
        <v>2</v>
      </c>
      <c r="N165" s="67">
        <f t="shared" ca="1" si="47"/>
        <v>41640</v>
      </c>
      <c r="O165" s="267">
        <f t="shared" ca="1" si="48"/>
        <v>0.14895353817959417</v>
      </c>
      <c r="P165" s="268">
        <f t="shared" ca="1" si="49"/>
        <v>0.17874424581551299</v>
      </c>
      <c r="Q165" s="271"/>
      <c r="V165" s="57">
        <f t="shared" ca="1" si="50"/>
        <v>41640</v>
      </c>
      <c r="W165" s="265">
        <f ca="1">IF(Calculation!$V$10=2, VLOOKUP(V165,Curves!$D165:$K418,3), ( VLOOKUP(V165,Curves!$D165:$K418,3)*16+ VLOOKUP(V165,Curves!$D165:$K418,7)*8)/24)</f>
        <v>37.504997253417969</v>
      </c>
      <c r="X165" s="61">
        <v>0</v>
      </c>
      <c r="Y165" s="116">
        <v>55</v>
      </c>
      <c r="Z165" s="23">
        <f ca="1">VLOOKUP(V165,Curves!A159:B418,2)</f>
        <v>7.0193587776448005E-2</v>
      </c>
      <c r="AA165" s="29"/>
      <c r="AB165" s="26"/>
      <c r="AC165" s="29"/>
      <c r="AD165" s="26"/>
      <c r="AE165" s="68">
        <v>1</v>
      </c>
      <c r="AF165" s="68"/>
      <c r="AG165" s="54">
        <v>13.08145</v>
      </c>
      <c r="AH165" s="53"/>
      <c r="AI165" s="58">
        <f t="shared" ca="1" si="51"/>
        <v>41640</v>
      </c>
      <c r="AJ165" s="278">
        <f ca="1">IF(Calculation!$Y$22=1, Data!AO165, Data!AP165)</f>
        <v>0.14895353817959417</v>
      </c>
      <c r="AK165" s="270">
        <f t="shared" ca="1" si="52"/>
        <v>0.17874424581551299</v>
      </c>
      <c r="AM165" s="267"/>
      <c r="AN165" s="57">
        <f t="shared" ca="1" si="53"/>
        <v>41640</v>
      </c>
      <c r="AO165" s="289">
        <f ca="1">IF(Calculation!$V$10=2,SQRT((AR165^2*(AN165-today-1)+AU165^2*15)/(AN165-today+14)),SQRT(( ((AR165^2*16+AS165^2*8)/24) *(AN165-today-1)+((AU165^2*16+AV165^2*8)/24)*15)/(AN165-today+14)))</f>
        <v>0.14895353817959417</v>
      </c>
      <c r="AP165" s="290">
        <f ca="1">IF(Calculation!$V$10=2, AR165, SQRT((AR165^2*16+AS165^2*8)/24))</f>
        <v>0.08</v>
      </c>
      <c r="AQ165" s="265"/>
      <c r="AR165" s="297">
        <f t="shared" ca="1" si="54"/>
        <v>0.08</v>
      </c>
      <c r="AS165" s="299">
        <f t="shared" ca="1" si="55"/>
        <v>0.08</v>
      </c>
      <c r="AT165" s="264"/>
      <c r="AU165" s="264">
        <f t="shared" ca="1" si="56"/>
        <v>2.25</v>
      </c>
      <c r="AV165" s="298">
        <f t="shared" ca="1" si="57"/>
        <v>2.25</v>
      </c>
    </row>
    <row r="166" spans="1:48">
      <c r="A166" s="64">
        <f t="shared" ca="1" si="41"/>
        <v>41671</v>
      </c>
      <c r="B166" s="265">
        <f t="shared" ca="1" si="42"/>
        <v>37.500003814697266</v>
      </c>
      <c r="C166" s="36"/>
      <c r="D166" s="65">
        <f t="shared" ca="1" si="43"/>
        <v>55</v>
      </c>
      <c r="E166" s="10">
        <f t="shared" ca="1" si="44"/>
        <v>7.0201544038924021E-2</v>
      </c>
      <c r="F166" s="29"/>
      <c r="G166" s="26"/>
      <c r="H166" s="29"/>
      <c r="I166" s="26"/>
      <c r="J166" s="61">
        <f t="shared" si="45"/>
        <v>0</v>
      </c>
      <c r="K166" s="104">
        <f t="shared" si="46"/>
        <v>0</v>
      </c>
      <c r="L166" s="7">
        <f ca="1">(A166-Calculation!$C$6)/365.25</f>
        <v>13.169062286105408</v>
      </c>
      <c r="M166" s="1">
        <v>3</v>
      </c>
      <c r="N166" s="67">
        <f t="shared" ca="1" si="47"/>
        <v>41671</v>
      </c>
      <c r="O166" s="267">
        <f t="shared" ca="1" si="48"/>
        <v>0.14861337720467116</v>
      </c>
      <c r="P166" s="268">
        <f t="shared" ca="1" si="49"/>
        <v>0.1783360526456054</v>
      </c>
      <c r="Q166" s="271"/>
      <c r="V166" s="57">
        <f t="shared" ca="1" si="50"/>
        <v>41671</v>
      </c>
      <c r="W166" s="265">
        <f ca="1">IF(Calculation!$V$10=2, VLOOKUP(V166,Curves!$D166:$K419,3), ( VLOOKUP(V166,Curves!$D166:$K419,3)*16+ VLOOKUP(V166,Curves!$D166:$K419,7)*8)/24)</f>
        <v>37.500003814697266</v>
      </c>
      <c r="X166" s="61">
        <v>0</v>
      </c>
      <c r="Y166" s="116">
        <v>55</v>
      </c>
      <c r="Z166" s="23">
        <f ca="1">VLOOKUP(V166,Curves!A160:B419,2)</f>
        <v>7.0201544038924021E-2</v>
      </c>
      <c r="AA166" s="29"/>
      <c r="AB166" s="26"/>
      <c r="AC166" s="29"/>
      <c r="AD166" s="26"/>
      <c r="AE166" s="68">
        <v>1</v>
      </c>
      <c r="AF166" s="68"/>
      <c r="AG166" s="54">
        <v>13.166320000000001</v>
      </c>
      <c r="AH166" s="53"/>
      <c r="AI166" s="58">
        <f t="shared" ca="1" si="51"/>
        <v>41671</v>
      </c>
      <c r="AJ166" s="278">
        <f ca="1">IF(Calculation!$Y$22=1, Data!AO166, Data!AP166)</f>
        <v>0.14861337720467116</v>
      </c>
      <c r="AK166" s="270">
        <f t="shared" ca="1" si="52"/>
        <v>0.1783360526456054</v>
      </c>
      <c r="AM166" s="267"/>
      <c r="AN166" s="57">
        <f t="shared" ca="1" si="53"/>
        <v>41671</v>
      </c>
      <c r="AO166" s="289">
        <f ca="1">IF(Calculation!$V$10=2,SQRT((AR166^2*(AN166-today-1)+AU166^2*15)/(AN166-today+14)),SQRT(( ((AR166^2*16+AS166^2*8)/24) *(AN166-today-1)+((AU166^2*16+AV166^2*8)/24)*15)/(AN166-today+14)))</f>
        <v>0.14861337720467116</v>
      </c>
      <c r="AP166" s="290">
        <f ca="1">IF(Calculation!$V$10=2, AR166, SQRT((AR166^2*16+AS166^2*8)/24))</f>
        <v>0.08</v>
      </c>
      <c r="AQ166" s="265"/>
      <c r="AR166" s="297">
        <f t="shared" ca="1" si="54"/>
        <v>0.08</v>
      </c>
      <c r="AS166" s="299">
        <f t="shared" ca="1" si="55"/>
        <v>0.08</v>
      </c>
      <c r="AT166" s="264"/>
      <c r="AU166" s="264">
        <f t="shared" ca="1" si="56"/>
        <v>2.25</v>
      </c>
      <c r="AV166" s="298">
        <f t="shared" ca="1" si="57"/>
        <v>2.25</v>
      </c>
    </row>
    <row r="167" spans="1:48">
      <c r="A167" s="64">
        <f t="shared" ca="1" si="41"/>
        <v>41699</v>
      </c>
      <c r="B167" s="265">
        <f t="shared" ca="1" si="42"/>
        <v>33.000001907348633</v>
      </c>
      <c r="C167" s="36"/>
      <c r="D167" s="65">
        <f t="shared" ca="1" si="43"/>
        <v>55</v>
      </c>
      <c r="E167" s="10">
        <f t="shared" ca="1" si="44"/>
        <v>7.0208730340533015E-2</v>
      </c>
      <c r="F167" s="29"/>
      <c r="G167" s="26"/>
      <c r="H167" s="29"/>
      <c r="I167" s="26"/>
      <c r="J167" s="61">
        <f t="shared" si="45"/>
        <v>0</v>
      </c>
      <c r="K167" s="104">
        <f t="shared" si="46"/>
        <v>0</v>
      </c>
      <c r="L167" s="7">
        <f ca="1">(A167-Calculation!$C$6)/365.25</f>
        <v>13.245722108145106</v>
      </c>
      <c r="M167" s="1">
        <v>4</v>
      </c>
      <c r="N167" s="67">
        <f t="shared" ca="1" si="47"/>
        <v>41699</v>
      </c>
      <c r="O167" s="267">
        <f t="shared" ca="1" si="48"/>
        <v>0.13457016818955028</v>
      </c>
      <c r="P167" s="268">
        <f t="shared" ca="1" si="49"/>
        <v>0.16148420182746034</v>
      </c>
      <c r="Q167" s="271"/>
      <c r="V167" s="57">
        <f t="shared" ca="1" si="50"/>
        <v>41699</v>
      </c>
      <c r="W167" s="265">
        <f ca="1">IF(Calculation!$V$10=2, VLOOKUP(V167,Curves!$D167:$K420,3), ( VLOOKUP(V167,Curves!$D167:$K420,3)*16+ VLOOKUP(V167,Curves!$D167:$K420,7)*8)/24)</f>
        <v>33.000001907348633</v>
      </c>
      <c r="X167" s="61">
        <v>0</v>
      </c>
      <c r="Y167" s="116">
        <v>55</v>
      </c>
      <c r="Z167" s="23">
        <f ca="1">VLOOKUP(V167,Curves!A161:B420,2)</f>
        <v>7.0208730340533015E-2</v>
      </c>
      <c r="AA167" s="29"/>
      <c r="AB167" s="26"/>
      <c r="AC167" s="29"/>
      <c r="AD167" s="26"/>
      <c r="AE167" s="68">
        <v>1</v>
      </c>
      <c r="AF167" s="68"/>
      <c r="AG167" s="54">
        <v>13.24846</v>
      </c>
      <c r="AH167" s="53"/>
      <c r="AI167" s="58">
        <f t="shared" ca="1" si="51"/>
        <v>41699</v>
      </c>
      <c r="AJ167" s="278">
        <f ca="1">IF(Calculation!$Y$22=1, Data!AO167, Data!AP167)</f>
        <v>0.13457016818955028</v>
      </c>
      <c r="AK167" s="270">
        <f t="shared" ca="1" si="52"/>
        <v>0.16148420182746034</v>
      </c>
      <c r="AM167" s="267"/>
      <c r="AN167" s="57">
        <f t="shared" ca="1" si="53"/>
        <v>41699</v>
      </c>
      <c r="AO167" s="289">
        <f ca="1">IF(Calculation!$V$10=2,SQRT((AR167^2*(AN167-today-1)+AU167^2*15)/(AN167-today+14)),SQRT(( ((AR167^2*16+AS167^2*8)/24) *(AN167-today-1)+((AU167^2*16+AV167^2*8)/24)*15)/(AN167-today+14)))</f>
        <v>0.13457016818955028</v>
      </c>
      <c r="AP167" s="290">
        <f ca="1">IF(Calculation!$V$10=2, AR167, SQRT((AR167^2*16+AS167^2*8)/24))</f>
        <v>0.08</v>
      </c>
      <c r="AQ167" s="265"/>
      <c r="AR167" s="297">
        <f t="shared" ca="1" si="54"/>
        <v>0.08</v>
      </c>
      <c r="AS167" s="299">
        <f t="shared" ca="1" si="55"/>
        <v>0.08</v>
      </c>
      <c r="AT167" s="264"/>
      <c r="AU167" s="264">
        <f t="shared" ca="1" si="56"/>
        <v>1.95</v>
      </c>
      <c r="AV167" s="298">
        <f t="shared" ca="1" si="57"/>
        <v>2</v>
      </c>
    </row>
    <row r="168" spans="1:48">
      <c r="A168" s="64">
        <f t="shared" ca="1" si="41"/>
        <v>41730</v>
      </c>
      <c r="B168" s="265">
        <f t="shared" ca="1" si="42"/>
        <v>33</v>
      </c>
      <c r="C168" s="36"/>
      <c r="D168" s="65">
        <f t="shared" ca="1" si="43"/>
        <v>55</v>
      </c>
      <c r="E168" s="10">
        <f t="shared" ca="1" si="44"/>
        <v>7.0216686603048001E-2</v>
      </c>
      <c r="F168" s="29"/>
      <c r="G168" s="26"/>
      <c r="H168" s="29"/>
      <c r="I168" s="26"/>
      <c r="J168" s="61">
        <f t="shared" si="45"/>
        <v>0</v>
      </c>
      <c r="K168" s="104">
        <f t="shared" si="46"/>
        <v>0</v>
      </c>
      <c r="L168" s="7">
        <f ca="1">(A168-Calculation!$C$6)/365.25</f>
        <v>13.330595482546201</v>
      </c>
      <c r="M168" s="1">
        <v>5</v>
      </c>
      <c r="N168" s="67">
        <f t="shared" ca="1" si="47"/>
        <v>41730</v>
      </c>
      <c r="O168" s="267">
        <f t="shared" ca="1" si="48"/>
        <v>0.13207934359194087</v>
      </c>
      <c r="P168" s="268">
        <f t="shared" ca="1" si="49"/>
        <v>0.15849521231032904</v>
      </c>
      <c r="Q168" s="271"/>
      <c r="V168" s="57">
        <f t="shared" ca="1" si="50"/>
        <v>41730</v>
      </c>
      <c r="W168" s="265">
        <f ca="1">IF(Calculation!$V$10=2, VLOOKUP(V168,Curves!$D168:$K421,3), ( VLOOKUP(V168,Curves!$D168:$K421,3)*16+ VLOOKUP(V168,Curves!$D168:$K421,7)*8)/24)</f>
        <v>33</v>
      </c>
      <c r="X168" s="61">
        <v>0</v>
      </c>
      <c r="Y168" s="116">
        <v>55</v>
      </c>
      <c r="Z168" s="23">
        <f ca="1">VLOOKUP(V168,Curves!A162:B421,2)</f>
        <v>7.0216686603048001E-2</v>
      </c>
      <c r="AA168" s="29"/>
      <c r="AB168" s="26"/>
      <c r="AC168" s="29"/>
      <c r="AD168" s="26"/>
      <c r="AE168" s="68">
        <v>1</v>
      </c>
      <c r="AF168" s="68"/>
      <c r="AG168" s="54">
        <v>13.33333</v>
      </c>
      <c r="AH168" s="53"/>
      <c r="AI168" s="58">
        <f t="shared" ca="1" si="51"/>
        <v>41730</v>
      </c>
      <c r="AJ168" s="278">
        <f ca="1">IF(Calculation!$Y$22=1, Data!AO168, Data!AP168)</f>
        <v>0.13207934359194087</v>
      </c>
      <c r="AK168" s="270">
        <f t="shared" ca="1" si="52"/>
        <v>0.15849521231032904</v>
      </c>
      <c r="AM168" s="267"/>
      <c r="AN168" s="57">
        <f t="shared" ca="1" si="53"/>
        <v>41730</v>
      </c>
      <c r="AO168" s="289">
        <f ca="1">IF(Calculation!$V$10=2,SQRT((AR168^2*(AN168-today-1)+AU168^2*15)/(AN168-today+14)),SQRT(( ((AR168^2*16+AS168^2*8)/24) *(AN168-today-1)+((AU168^2*16+AV168^2*8)/24)*15)/(AN168-today+14)))</f>
        <v>0.13207934359194087</v>
      </c>
      <c r="AP168" s="290">
        <f ca="1">IF(Calculation!$V$10=2, AR168, SQRT((AR168^2*16+AS168^2*8)/24))</f>
        <v>0.08</v>
      </c>
      <c r="AQ168" s="265"/>
      <c r="AR168" s="297">
        <f t="shared" ca="1" si="54"/>
        <v>0.08</v>
      </c>
      <c r="AS168" s="299">
        <f t="shared" ca="1" si="55"/>
        <v>0.08</v>
      </c>
      <c r="AT168" s="264"/>
      <c r="AU168" s="264">
        <f t="shared" ca="1" si="56"/>
        <v>1.9</v>
      </c>
      <c r="AV168" s="298">
        <f t="shared" ca="1" si="57"/>
        <v>2</v>
      </c>
    </row>
    <row r="169" spans="1:48">
      <c r="A169" s="64">
        <f t="shared" ca="1" si="41"/>
        <v>41760</v>
      </c>
      <c r="B169" s="265">
        <f t="shared" ca="1" si="42"/>
        <v>42.25</v>
      </c>
      <c r="C169" s="36"/>
      <c r="D169" s="65">
        <f t="shared" ca="1" si="43"/>
        <v>55</v>
      </c>
      <c r="E169" s="10">
        <f t="shared" ca="1" si="44"/>
        <v>7.0224386211954024E-2</v>
      </c>
      <c r="F169" s="29"/>
      <c r="G169" s="26"/>
      <c r="H169" s="29"/>
      <c r="I169" s="26"/>
      <c r="J169" s="61">
        <f t="shared" si="45"/>
        <v>0</v>
      </c>
      <c r="K169" s="104">
        <f t="shared" si="46"/>
        <v>0</v>
      </c>
      <c r="L169" s="7">
        <f ca="1">(A169-Calculation!$C$6)/365.25</f>
        <v>13.412731006160165</v>
      </c>
      <c r="M169" s="1">
        <v>6</v>
      </c>
      <c r="N169" s="67">
        <f t="shared" ca="1" si="47"/>
        <v>41760</v>
      </c>
      <c r="O169" s="267">
        <f t="shared" ca="1" si="48"/>
        <v>0.13625607849817584</v>
      </c>
      <c r="P169" s="268">
        <f t="shared" ca="1" si="49"/>
        <v>0.16350729419781099</v>
      </c>
      <c r="Q169" s="271"/>
      <c r="V169" s="57">
        <f t="shared" ca="1" si="50"/>
        <v>41760</v>
      </c>
      <c r="W169" s="265">
        <f ca="1">IF(Calculation!$V$10=2, VLOOKUP(V169,Curves!$D169:$K422,3), ( VLOOKUP(V169,Curves!$D169:$K422,3)*16+ VLOOKUP(V169,Curves!$D169:$K422,7)*8)/24)</f>
        <v>42.25</v>
      </c>
      <c r="X169" s="61">
        <v>0</v>
      </c>
      <c r="Y169" s="116">
        <v>55</v>
      </c>
      <c r="Z169" s="23">
        <f ca="1">VLOOKUP(V169,Curves!A163:B422,2)</f>
        <v>7.0224386211954024E-2</v>
      </c>
      <c r="AA169" s="29"/>
      <c r="AB169" s="26"/>
      <c r="AC169" s="29"/>
      <c r="AD169" s="26"/>
      <c r="AE169" s="68">
        <v>1</v>
      </c>
      <c r="AF169" s="68"/>
      <c r="AG169" s="54">
        <v>13.41821</v>
      </c>
      <c r="AH169" s="53"/>
      <c r="AI169" s="58">
        <f t="shared" ca="1" si="51"/>
        <v>41760</v>
      </c>
      <c r="AJ169" s="278">
        <f ca="1">IF(Calculation!$Y$22=1, Data!AO169, Data!AP169)</f>
        <v>0.13625607849817584</v>
      </c>
      <c r="AK169" s="270">
        <f t="shared" ca="1" si="52"/>
        <v>0.16350729419781099</v>
      </c>
      <c r="AM169" s="267"/>
      <c r="AN169" s="57">
        <f t="shared" ca="1" si="53"/>
        <v>41760</v>
      </c>
      <c r="AO169" s="289">
        <f ca="1">IF(Calculation!$V$10=2,SQRT((AR169^2*(AN169-today-1)+AU169^2*15)/(AN169-today+14)),SQRT(( ((AR169^2*16+AS169^2*8)/24) *(AN169-today-1)+((AU169^2*16+AV169^2*8)/24)*15)/(AN169-today+14)))</f>
        <v>0.13625607849817584</v>
      </c>
      <c r="AP169" s="290">
        <f ca="1">IF(Calculation!$V$10=2, AR169, SQRT((AR169^2*16+AS169^2*8)/24))</f>
        <v>0.08</v>
      </c>
      <c r="AQ169" s="265"/>
      <c r="AR169" s="297">
        <f t="shared" ca="1" si="54"/>
        <v>0.08</v>
      </c>
      <c r="AS169" s="299">
        <f t="shared" ca="1" si="55"/>
        <v>0.08</v>
      </c>
      <c r="AT169" s="264"/>
      <c r="AU169" s="264">
        <f t="shared" ca="1" si="56"/>
        <v>2</v>
      </c>
      <c r="AV169" s="298">
        <f t="shared" ca="1" si="57"/>
        <v>2</v>
      </c>
    </row>
    <row r="170" spans="1:48">
      <c r="A170" s="64">
        <f t="shared" ca="1" si="41"/>
        <v>41791</v>
      </c>
      <c r="B170" s="265">
        <f t="shared" ca="1" si="42"/>
        <v>70.5</v>
      </c>
      <c r="C170" s="36"/>
      <c r="D170" s="65">
        <f t="shared" ca="1" si="43"/>
        <v>55</v>
      </c>
      <c r="E170" s="10">
        <f t="shared" ca="1" si="44"/>
        <v>7.0232342474511017E-2</v>
      </c>
      <c r="F170" s="29"/>
      <c r="G170" s="26"/>
      <c r="H170" s="29"/>
      <c r="I170" s="26"/>
      <c r="J170" s="61">
        <f t="shared" si="45"/>
        <v>0</v>
      </c>
      <c r="K170" s="104">
        <f t="shared" si="46"/>
        <v>0</v>
      </c>
      <c r="L170" s="7">
        <f ca="1">(A170-Calculation!$C$6)/365.25</f>
        <v>13.49760438056126</v>
      </c>
      <c r="M170" s="1">
        <v>1</v>
      </c>
      <c r="N170" s="67">
        <f t="shared" ca="1" si="47"/>
        <v>41791</v>
      </c>
      <c r="O170" s="267">
        <f t="shared" ca="1" si="48"/>
        <v>0.20949798242889114</v>
      </c>
      <c r="P170" s="268">
        <f t="shared" ca="1" si="49"/>
        <v>0.25139757891466935</v>
      </c>
      <c r="Q170" s="271"/>
      <c r="V170" s="57">
        <f t="shared" ca="1" si="50"/>
        <v>41791</v>
      </c>
      <c r="W170" s="265">
        <f ca="1">IF(Calculation!$V$10=2, VLOOKUP(V170,Curves!$D170:$K423,3), ( VLOOKUP(V170,Curves!$D170:$K423,3)*16+ VLOOKUP(V170,Curves!$D170:$K423,7)*8)/24)</f>
        <v>70.5</v>
      </c>
      <c r="X170" s="61">
        <v>0</v>
      </c>
      <c r="Y170" s="116">
        <v>55</v>
      </c>
      <c r="Z170" s="23">
        <f ca="1">VLOOKUP(V170,Curves!A164:B423,2)</f>
        <v>7.0232342474511017E-2</v>
      </c>
      <c r="AA170" s="29"/>
      <c r="AB170" s="26"/>
      <c r="AC170" s="29"/>
      <c r="AD170" s="26"/>
      <c r="AE170" s="68">
        <v>1</v>
      </c>
      <c r="AF170" s="68"/>
      <c r="AG170" s="54">
        <v>13.50034</v>
      </c>
      <c r="AH170" s="53"/>
      <c r="AI170" s="58">
        <f t="shared" ca="1" si="51"/>
        <v>41791</v>
      </c>
      <c r="AJ170" s="278">
        <f ca="1">IF(Calculation!$Y$22=1, Data!AO170, Data!AP170)</f>
        <v>0.20949798242889114</v>
      </c>
      <c r="AK170" s="270">
        <f t="shared" ca="1" si="52"/>
        <v>0.25139757891466935</v>
      </c>
      <c r="AM170" s="267"/>
      <c r="AN170" s="57">
        <f t="shared" ca="1" si="53"/>
        <v>41791</v>
      </c>
      <c r="AO170" s="289">
        <f ca="1">IF(Calculation!$V$10=2,SQRT((AR170^2*(AN170-today-1)+AU170^2*15)/(AN170-today+14)),SQRT(( ((AR170^2*16+AS170^2*8)/24) *(AN170-today-1)+((AU170^2*16+AV170^2*8)/24)*15)/(AN170-today+14)))</f>
        <v>0.20949798242889114</v>
      </c>
      <c r="AP170" s="290">
        <f ca="1">IF(Calculation!$V$10=2, AR170, SQRT((AR170^2*16+AS170^2*8)/24))</f>
        <v>0.08</v>
      </c>
      <c r="AQ170" s="265"/>
      <c r="AR170" s="297">
        <f t="shared" ca="1" si="54"/>
        <v>0.08</v>
      </c>
      <c r="AS170" s="299">
        <f t="shared" ca="1" si="55"/>
        <v>0.08</v>
      </c>
      <c r="AT170" s="264"/>
      <c r="AU170" s="264">
        <f t="shared" ca="1" si="56"/>
        <v>3.52</v>
      </c>
      <c r="AV170" s="298">
        <f t="shared" ca="1" si="57"/>
        <v>2.4</v>
      </c>
    </row>
    <row r="171" spans="1:48">
      <c r="A171" s="64">
        <f t="shared" ca="1" si="41"/>
        <v>41821</v>
      </c>
      <c r="B171" s="265">
        <f t="shared" ca="1" si="42"/>
        <v>97</v>
      </c>
      <c r="C171" s="36"/>
      <c r="D171" s="65">
        <f t="shared" ca="1" si="43"/>
        <v>55</v>
      </c>
      <c r="E171" s="10">
        <f t="shared" ca="1" si="44"/>
        <v>7.0240042083457008E-2</v>
      </c>
      <c r="F171" s="29"/>
      <c r="G171" s="26"/>
      <c r="H171" s="29"/>
      <c r="I171" s="26"/>
      <c r="J171" s="61">
        <f t="shared" si="45"/>
        <v>0</v>
      </c>
      <c r="K171" s="104">
        <f t="shared" si="46"/>
        <v>0</v>
      </c>
      <c r="L171" s="7">
        <f ca="1">(A171-Calculation!$C$6)/365.25</f>
        <v>13.579739904175222</v>
      </c>
      <c r="M171" s="1">
        <v>2</v>
      </c>
      <c r="N171" s="67">
        <f t="shared" ca="1" si="47"/>
        <v>41821</v>
      </c>
      <c r="O171" s="267">
        <f t="shared" ca="1" si="48"/>
        <v>0.26232062697012981</v>
      </c>
      <c r="P171" s="268">
        <f t="shared" ca="1" si="49"/>
        <v>0.31478475236415576</v>
      </c>
      <c r="Q171" s="271"/>
      <c r="V171" s="57">
        <f t="shared" ca="1" si="50"/>
        <v>41821</v>
      </c>
      <c r="W171" s="265">
        <f ca="1">IF(Calculation!$V$10=2, VLOOKUP(V171,Curves!$D171:$K424,3), ( VLOOKUP(V171,Curves!$D171:$K424,3)*16+ VLOOKUP(V171,Curves!$D171:$K424,7)*8)/24)</f>
        <v>97</v>
      </c>
      <c r="X171" s="61">
        <v>0</v>
      </c>
      <c r="Y171" s="116">
        <v>55</v>
      </c>
      <c r="Z171" s="23">
        <f ca="1">VLOOKUP(V171,Curves!A165:B424,2)</f>
        <v>7.0240042083457008E-2</v>
      </c>
      <c r="AA171" s="29"/>
      <c r="AB171" s="26"/>
      <c r="AC171" s="29"/>
      <c r="AD171" s="26"/>
      <c r="AE171" s="68">
        <v>1</v>
      </c>
      <c r="AF171" s="68"/>
      <c r="AG171" s="54">
        <v>13.58522</v>
      </c>
      <c r="AH171" s="53"/>
      <c r="AI171" s="58">
        <f t="shared" ca="1" si="51"/>
        <v>41821</v>
      </c>
      <c r="AJ171" s="278">
        <f ca="1">IF(Calculation!$Y$22=1, Data!AO171, Data!AP171)</f>
        <v>0.26232062697012981</v>
      </c>
      <c r="AK171" s="270">
        <f t="shared" ca="1" si="52"/>
        <v>0.31478475236415576</v>
      </c>
      <c r="AM171" s="267"/>
      <c r="AN171" s="57">
        <f t="shared" ca="1" si="53"/>
        <v>41821</v>
      </c>
      <c r="AO171" s="289">
        <f ca="1">IF(Calculation!$V$10=2,SQRT((AR171^2*(AN171-today-1)+AU171^2*15)/(AN171-today+14)),SQRT(( ((AR171^2*16+AS171^2*8)/24) *(AN171-today-1)+((AU171^2*16+AV171^2*8)/24)*15)/(AN171-today+14)))</f>
        <v>0.26232062697012981</v>
      </c>
      <c r="AP171" s="290">
        <f ca="1">IF(Calculation!$V$10=2, AR171, SQRT((AR171^2*16+AS171^2*8)/24))</f>
        <v>0.08</v>
      </c>
      <c r="AQ171" s="265"/>
      <c r="AR171" s="297">
        <f t="shared" ca="1" si="54"/>
        <v>0.08</v>
      </c>
      <c r="AS171" s="299">
        <f t="shared" ca="1" si="55"/>
        <v>0.08</v>
      </c>
      <c r="AT171" s="264"/>
      <c r="AU171" s="264">
        <f t="shared" ca="1" si="56"/>
        <v>4.5549999999999997</v>
      </c>
      <c r="AV171" s="298">
        <f t="shared" ca="1" si="57"/>
        <v>3.25</v>
      </c>
    </row>
    <row r="172" spans="1:48">
      <c r="A172" s="64">
        <f t="shared" ca="1" si="41"/>
        <v>41852</v>
      </c>
      <c r="B172" s="265">
        <f t="shared" ca="1" si="42"/>
        <v>97</v>
      </c>
      <c r="C172" s="36"/>
      <c r="D172" s="65">
        <f t="shared" ca="1" si="43"/>
        <v>55</v>
      </c>
      <c r="E172" s="10">
        <f t="shared" ca="1" si="44"/>
        <v>7.0247998346054011E-2</v>
      </c>
      <c r="F172" s="29"/>
      <c r="G172" s="26"/>
      <c r="H172" s="29"/>
      <c r="I172" s="26"/>
      <c r="J172" s="61">
        <f t="shared" si="45"/>
        <v>0</v>
      </c>
      <c r="K172" s="104">
        <f t="shared" si="46"/>
        <v>0</v>
      </c>
      <c r="L172" s="7">
        <f ca="1">(A172-Calculation!$C$6)/365.25</f>
        <v>13.664613278576317</v>
      </c>
      <c r="M172" s="1">
        <v>3</v>
      </c>
      <c r="N172" s="67">
        <f t="shared" ca="1" si="47"/>
        <v>41852</v>
      </c>
      <c r="O172" s="267">
        <f t="shared" ca="1" si="48"/>
        <v>0.26158438514223137</v>
      </c>
      <c r="P172" s="268">
        <f t="shared" ca="1" si="49"/>
        <v>0.31390126217067765</v>
      </c>
      <c r="Q172" s="271"/>
      <c r="V172" s="57">
        <f t="shared" ca="1" si="50"/>
        <v>41852</v>
      </c>
      <c r="W172" s="265">
        <f ca="1">IF(Calculation!$V$10=2, VLOOKUP(V172,Curves!$D172:$K425,3), ( VLOOKUP(V172,Curves!$D172:$K425,3)*16+ VLOOKUP(V172,Curves!$D172:$K425,7)*8)/24)</f>
        <v>97</v>
      </c>
      <c r="X172" s="61">
        <v>0</v>
      </c>
      <c r="Y172" s="116">
        <v>55</v>
      </c>
      <c r="Z172" s="23">
        <f ca="1">VLOOKUP(V172,Curves!A166:B425,2)</f>
        <v>7.0247998346054011E-2</v>
      </c>
      <c r="AA172" s="29"/>
      <c r="AB172" s="26"/>
      <c r="AC172" s="29"/>
      <c r="AD172" s="26"/>
      <c r="AE172" s="68">
        <v>1</v>
      </c>
      <c r="AF172" s="68"/>
      <c r="AG172" s="54">
        <v>13.667350000000001</v>
      </c>
      <c r="AH172" s="53"/>
      <c r="AI172" s="58">
        <f t="shared" ca="1" si="51"/>
        <v>41852</v>
      </c>
      <c r="AJ172" s="278">
        <f ca="1">IF(Calculation!$Y$22=1, Data!AO172, Data!AP172)</f>
        <v>0.26158438514223137</v>
      </c>
      <c r="AK172" s="270">
        <f t="shared" ca="1" si="52"/>
        <v>0.31390126217067765</v>
      </c>
      <c r="AM172" s="267"/>
      <c r="AN172" s="57">
        <f t="shared" ca="1" si="53"/>
        <v>41852</v>
      </c>
      <c r="AO172" s="289">
        <f ca="1">IF(Calculation!$V$10=2,SQRT((AR172^2*(AN172-today-1)+AU172^2*15)/(AN172-today+14)),SQRT(( ((AR172^2*16+AS172^2*8)/24) *(AN172-today-1)+((AU172^2*16+AV172^2*8)/24)*15)/(AN172-today+14)))</f>
        <v>0.26158438514223137</v>
      </c>
      <c r="AP172" s="290">
        <f ca="1">IF(Calculation!$V$10=2, AR172, SQRT((AR172^2*16+AS172^2*8)/24))</f>
        <v>0.08</v>
      </c>
      <c r="AQ172" s="265"/>
      <c r="AR172" s="297">
        <f t="shared" ca="1" si="54"/>
        <v>0.08</v>
      </c>
      <c r="AS172" s="299">
        <f t="shared" ca="1" si="55"/>
        <v>0.08</v>
      </c>
      <c r="AT172" s="264"/>
      <c r="AU172" s="264">
        <f t="shared" ca="1" si="56"/>
        <v>4.5549999999999997</v>
      </c>
      <c r="AV172" s="298">
        <f t="shared" ca="1" si="57"/>
        <v>3.25</v>
      </c>
    </row>
    <row r="173" spans="1:48">
      <c r="A173" s="64">
        <f t="shared" ca="1" si="41"/>
        <v>41883</v>
      </c>
      <c r="B173" s="265">
        <f t="shared" ca="1" si="42"/>
        <v>35.75</v>
      </c>
      <c r="C173" s="36"/>
      <c r="D173" s="65">
        <f t="shared" ca="1" si="43"/>
        <v>55</v>
      </c>
      <c r="E173" s="10">
        <f t="shared" ca="1" si="44"/>
        <v>7.0255954608673024E-2</v>
      </c>
      <c r="F173" s="29"/>
      <c r="G173" s="26"/>
      <c r="H173" s="29"/>
      <c r="I173" s="26"/>
      <c r="J173" s="61">
        <f t="shared" si="45"/>
        <v>0</v>
      </c>
      <c r="K173" s="104">
        <f t="shared" si="46"/>
        <v>0</v>
      </c>
      <c r="L173" s="7">
        <f ca="1">(A173-Calculation!$C$6)/365.25</f>
        <v>13.749486652977414</v>
      </c>
      <c r="M173" s="1">
        <v>4</v>
      </c>
      <c r="N173" s="67">
        <f t="shared" ca="1" si="47"/>
        <v>41883</v>
      </c>
      <c r="O173" s="267">
        <f t="shared" ca="1" si="48"/>
        <v>0.16776089252158677</v>
      </c>
      <c r="P173" s="268">
        <f t="shared" ca="1" si="49"/>
        <v>0.20131307102590412</v>
      </c>
      <c r="Q173" s="271"/>
      <c r="V173" s="57">
        <f t="shared" ca="1" si="50"/>
        <v>41883</v>
      </c>
      <c r="W173" s="265">
        <f ca="1">IF(Calculation!$V$10=2, VLOOKUP(V173,Curves!$D173:$K426,3), ( VLOOKUP(V173,Curves!$D173:$K426,3)*16+ VLOOKUP(V173,Curves!$D173:$K426,7)*8)/24)</f>
        <v>35.75</v>
      </c>
      <c r="X173" s="61">
        <v>0</v>
      </c>
      <c r="Y173" s="116">
        <v>55</v>
      </c>
      <c r="Z173" s="23">
        <f ca="1">VLOOKUP(V173,Curves!A167:B426,2)</f>
        <v>7.0255954608673024E-2</v>
      </c>
      <c r="AA173" s="29"/>
      <c r="AB173" s="26"/>
      <c r="AC173" s="29"/>
      <c r="AD173" s="26"/>
      <c r="AE173" s="68">
        <v>1</v>
      </c>
      <c r="AF173" s="68"/>
      <c r="AG173" s="54">
        <v>13.752219999999999</v>
      </c>
      <c r="AH173" s="53"/>
      <c r="AI173" s="58">
        <f t="shared" ca="1" si="51"/>
        <v>41883</v>
      </c>
      <c r="AJ173" s="278">
        <f ca="1">IF(Calculation!$Y$22=1, Data!AO173, Data!AP173)</f>
        <v>0.16776089252158677</v>
      </c>
      <c r="AK173" s="270">
        <f t="shared" ca="1" si="52"/>
        <v>0.20131307102590412</v>
      </c>
      <c r="AM173" s="267"/>
      <c r="AN173" s="57">
        <f t="shared" ca="1" si="53"/>
        <v>41883</v>
      </c>
      <c r="AO173" s="289">
        <f ca="1">IF(Calculation!$V$10=2,SQRT((AR173^2*(AN173-today-1)+AU173^2*15)/(AN173-today+14)),SQRT(( ((AR173^2*16+AS173^2*8)/24) *(AN173-today-1)+((AU173^2*16+AV173^2*8)/24)*15)/(AN173-today+14)))</f>
        <v>0.16776089252158677</v>
      </c>
      <c r="AP173" s="290">
        <f ca="1">IF(Calculation!$V$10=2, AR173, SQRT((AR173^2*16+AS173^2*8)/24))</f>
        <v>0.08</v>
      </c>
      <c r="AQ173" s="265"/>
      <c r="AR173" s="297">
        <f t="shared" ca="1" si="54"/>
        <v>0.08</v>
      </c>
      <c r="AS173" s="299">
        <f t="shared" ca="1" si="55"/>
        <v>0.08</v>
      </c>
      <c r="AT173" s="264"/>
      <c r="AU173" s="264">
        <f t="shared" ca="1" si="56"/>
        <v>2.706</v>
      </c>
      <c r="AV173" s="298">
        <f t="shared" ca="1" si="57"/>
        <v>2.4500000000000002</v>
      </c>
    </row>
    <row r="174" spans="1:48">
      <c r="A174" s="64">
        <f t="shared" ca="1" si="41"/>
        <v>41913</v>
      </c>
      <c r="B174" s="265">
        <f t="shared" ca="1" si="42"/>
        <v>33.499998092651367</v>
      </c>
      <c r="C174" s="36"/>
      <c r="D174" s="65">
        <f t="shared" ca="1" si="43"/>
        <v>55</v>
      </c>
      <c r="E174" s="10">
        <f t="shared" ca="1" si="44"/>
        <v>7.0263654217678995E-2</v>
      </c>
      <c r="F174" s="29"/>
      <c r="G174" s="26"/>
      <c r="H174" s="29"/>
      <c r="I174" s="26"/>
      <c r="J174" s="61">
        <f t="shared" si="45"/>
        <v>0</v>
      </c>
      <c r="K174" s="104">
        <f t="shared" si="46"/>
        <v>0</v>
      </c>
      <c r="L174" s="7">
        <f ca="1">(A174-Calculation!$C$6)/365.25</f>
        <v>13.831622176591376</v>
      </c>
      <c r="M174" s="1">
        <v>5</v>
      </c>
      <c r="N174" s="67">
        <f t="shared" ca="1" si="47"/>
        <v>41913</v>
      </c>
      <c r="O174" s="267">
        <f t="shared" ca="1" si="48"/>
        <v>0.13056354270722878</v>
      </c>
      <c r="P174" s="268">
        <f t="shared" ca="1" si="49"/>
        <v>0.15667625124867454</v>
      </c>
      <c r="Q174" s="271"/>
      <c r="V174" s="57">
        <f t="shared" ca="1" si="50"/>
        <v>41913</v>
      </c>
      <c r="W174" s="265">
        <f ca="1">IF(Calculation!$V$10=2, VLOOKUP(V174,Curves!$D174:$K427,3), ( VLOOKUP(V174,Curves!$D174:$K427,3)*16+ VLOOKUP(V174,Curves!$D174:$K427,7)*8)/24)</f>
        <v>33.499998092651367</v>
      </c>
      <c r="X174" s="61">
        <v>0</v>
      </c>
      <c r="Y174" s="116">
        <v>55</v>
      </c>
      <c r="Z174" s="23">
        <f ca="1">VLOOKUP(V174,Curves!A168:B427,2)</f>
        <v>7.0263654217678995E-2</v>
      </c>
      <c r="AA174" s="29"/>
      <c r="AB174" s="26"/>
      <c r="AC174" s="29"/>
      <c r="AD174" s="26"/>
      <c r="AE174" s="68">
        <v>1</v>
      </c>
      <c r="AF174" s="68"/>
      <c r="AG174" s="54">
        <v>13.8371</v>
      </c>
      <c r="AH174" s="53"/>
      <c r="AI174" s="58">
        <f t="shared" ca="1" si="51"/>
        <v>41913</v>
      </c>
      <c r="AJ174" s="278">
        <f ca="1">IF(Calculation!$Y$22=1, Data!AO174, Data!AP174)</f>
        <v>0.13056354270722878</v>
      </c>
      <c r="AK174" s="270">
        <f t="shared" ca="1" si="52"/>
        <v>0.15667625124867454</v>
      </c>
      <c r="AM174" s="267"/>
      <c r="AN174" s="57">
        <f t="shared" ca="1" si="53"/>
        <v>41913</v>
      </c>
      <c r="AO174" s="289">
        <f ca="1">IF(Calculation!$V$10=2,SQRT((AR174^2*(AN174-today-1)+AU174^2*15)/(AN174-today+14)),SQRT(( ((AR174^2*16+AS174^2*8)/24) *(AN174-today-1)+((AU174^2*16+AV174^2*8)/24)*15)/(AN174-today+14)))</f>
        <v>0.13056354270722878</v>
      </c>
      <c r="AP174" s="290">
        <f ca="1">IF(Calculation!$V$10=2, AR174, SQRT((AR174^2*16+AS174^2*8)/24))</f>
        <v>0.08</v>
      </c>
      <c r="AQ174" s="265"/>
      <c r="AR174" s="297">
        <f t="shared" ca="1" si="54"/>
        <v>0.08</v>
      </c>
      <c r="AS174" s="299">
        <f t="shared" ca="1" si="55"/>
        <v>0.08</v>
      </c>
      <c r="AT174" s="264"/>
      <c r="AU174" s="264">
        <f t="shared" ca="1" si="56"/>
        <v>1.9</v>
      </c>
      <c r="AV174" s="298">
        <f t="shared" ca="1" si="57"/>
        <v>2</v>
      </c>
    </row>
    <row r="175" spans="1:48">
      <c r="A175" s="64">
        <f t="shared" ca="1" si="41"/>
        <v>41944</v>
      </c>
      <c r="B175" s="265">
        <f t="shared" ca="1" si="42"/>
        <v>33.499998092651367</v>
      </c>
      <c r="C175" s="36"/>
      <c r="D175" s="65">
        <f t="shared" ca="1" si="43"/>
        <v>55</v>
      </c>
      <c r="E175" s="10">
        <f t="shared" ca="1" si="44"/>
        <v>7.0271610480339017E-2</v>
      </c>
      <c r="F175" s="29"/>
      <c r="G175" s="26"/>
      <c r="H175" s="29"/>
      <c r="I175" s="26"/>
      <c r="J175" s="61">
        <f t="shared" si="45"/>
        <v>0</v>
      </c>
      <c r="K175" s="104">
        <f t="shared" si="46"/>
        <v>0</v>
      </c>
      <c r="L175" s="7">
        <f ca="1">(A175-Calculation!$C$6)/365.25</f>
        <v>13.916495550992471</v>
      </c>
      <c r="M175" s="1">
        <v>6</v>
      </c>
      <c r="N175" s="67">
        <f t="shared" ca="1" si="47"/>
        <v>41944</v>
      </c>
      <c r="O175" s="267">
        <f t="shared" ca="1" si="48"/>
        <v>0.13463835373327418</v>
      </c>
      <c r="P175" s="268">
        <f t="shared" ca="1" si="49"/>
        <v>0.16156602447992902</v>
      </c>
      <c r="Q175" s="271"/>
      <c r="V175" s="57">
        <f t="shared" ca="1" si="50"/>
        <v>41944</v>
      </c>
      <c r="W175" s="265">
        <f ca="1">IF(Calculation!$V$10=2, VLOOKUP(V175,Curves!$D175:$K428,3), ( VLOOKUP(V175,Curves!$D175:$K428,3)*16+ VLOOKUP(V175,Curves!$D175:$K428,7)*8)/24)</f>
        <v>33.499998092651367</v>
      </c>
      <c r="X175" s="61">
        <v>0</v>
      </c>
      <c r="Y175" s="116">
        <v>55</v>
      </c>
      <c r="Z175" s="23">
        <f ca="1">VLOOKUP(V175,Curves!A169:B428,2)</f>
        <v>7.0271610480339017E-2</v>
      </c>
      <c r="AA175" s="29"/>
      <c r="AB175" s="26"/>
      <c r="AC175" s="29"/>
      <c r="AD175" s="26"/>
      <c r="AE175" s="68">
        <v>1</v>
      </c>
      <c r="AF175" s="68"/>
      <c r="AG175" s="54">
        <v>13.91376</v>
      </c>
      <c r="AH175" s="53"/>
      <c r="AI175" s="58">
        <f t="shared" ca="1" si="51"/>
        <v>41944</v>
      </c>
      <c r="AJ175" s="278">
        <f ca="1">IF(Calculation!$Y$22=1, Data!AO175, Data!AP175)</f>
        <v>0.13463835373327418</v>
      </c>
      <c r="AK175" s="270">
        <f t="shared" ca="1" si="52"/>
        <v>0.16156602447992902</v>
      </c>
      <c r="AM175" s="267"/>
      <c r="AN175" s="57">
        <f t="shared" ca="1" si="53"/>
        <v>41944</v>
      </c>
      <c r="AO175" s="289">
        <f ca="1">IF(Calculation!$V$10=2,SQRT((AR175^2*(AN175-today-1)+AU175^2*15)/(AN175-today+14)),SQRT(( ((AR175^2*16+AS175^2*8)/24) *(AN175-today-1)+((AU175^2*16+AV175^2*8)/24)*15)/(AN175-today+14)))</f>
        <v>0.13463835373327418</v>
      </c>
      <c r="AP175" s="290">
        <f ca="1">IF(Calculation!$V$10=2, AR175, SQRT((AR175^2*16+AS175^2*8)/24))</f>
        <v>0.08</v>
      </c>
      <c r="AQ175" s="265"/>
      <c r="AR175" s="297">
        <f t="shared" ca="1" si="54"/>
        <v>0.08</v>
      </c>
      <c r="AS175" s="299">
        <f t="shared" ca="1" si="55"/>
        <v>0.08</v>
      </c>
      <c r="AT175" s="264"/>
      <c r="AU175" s="264">
        <f t="shared" ca="1" si="56"/>
        <v>2</v>
      </c>
      <c r="AV175" s="298">
        <f t="shared" ca="1" si="57"/>
        <v>2</v>
      </c>
    </row>
    <row r="176" spans="1:48">
      <c r="A176" s="108">
        <f t="shared" ca="1" si="41"/>
        <v>41974</v>
      </c>
      <c r="B176" s="265">
        <f t="shared" ca="1" si="42"/>
        <v>33.5</v>
      </c>
      <c r="C176" s="36"/>
      <c r="D176" s="65">
        <f t="shared" ca="1" si="43"/>
        <v>55</v>
      </c>
      <c r="E176" s="10">
        <f t="shared" ca="1" si="44"/>
        <v>7.0279310089385011E-2</v>
      </c>
      <c r="F176" s="29"/>
      <c r="G176" s="26"/>
      <c r="H176" s="29"/>
      <c r="I176" s="26"/>
      <c r="J176" s="61">
        <f t="shared" si="45"/>
        <v>0</v>
      </c>
      <c r="K176" s="104">
        <f t="shared" si="46"/>
        <v>0</v>
      </c>
      <c r="L176" s="7">
        <f ca="1">(A176-Calculation!$C$6)/365.25</f>
        <v>13.998631074606434</v>
      </c>
      <c r="M176" s="1">
        <v>1</v>
      </c>
      <c r="N176" s="67">
        <f t="shared" ca="1" si="47"/>
        <v>41974</v>
      </c>
      <c r="O176" s="267">
        <f t="shared" ca="1" si="48"/>
        <v>0.13438382078375016</v>
      </c>
      <c r="P176" s="268">
        <f t="shared" ca="1" si="49"/>
        <v>0.16126058494050019</v>
      </c>
      <c r="Q176" s="271"/>
      <c r="V176" s="57">
        <f t="shared" ca="1" si="50"/>
        <v>41974</v>
      </c>
      <c r="W176" s="265">
        <f ca="1">IF(Calculation!$V$10=2, VLOOKUP(V176,Curves!$D176:$K429,3), ( VLOOKUP(V176,Curves!$D176:$K429,3)*16+ VLOOKUP(V176,Curves!$D176:$K429,7)*8)/24)</f>
        <v>33.5</v>
      </c>
      <c r="X176" s="61">
        <v>0</v>
      </c>
      <c r="Y176" s="116">
        <v>55</v>
      </c>
      <c r="Z176" s="23">
        <f ca="1">VLOOKUP(V176,Curves!A170:B429,2)</f>
        <v>7.0279310089385011E-2</v>
      </c>
      <c r="AA176" s="29"/>
      <c r="AB176" s="26"/>
      <c r="AC176" s="29"/>
      <c r="AD176" s="26"/>
      <c r="AE176" s="68">
        <v>1</v>
      </c>
      <c r="AF176" s="68"/>
      <c r="AG176" s="54">
        <v>13.99863</v>
      </c>
      <c r="AH176" s="53"/>
      <c r="AI176" s="58">
        <f t="shared" ca="1" si="51"/>
        <v>41974</v>
      </c>
      <c r="AJ176" s="278">
        <f ca="1">IF(Calculation!$Y$22=1, Data!AO176, Data!AP176)</f>
        <v>0.13438382078375016</v>
      </c>
      <c r="AK176" s="270">
        <f t="shared" ca="1" si="52"/>
        <v>0.16126058494050019</v>
      </c>
      <c r="AM176" s="267"/>
      <c r="AN176" s="57">
        <f t="shared" ca="1" si="53"/>
        <v>41974</v>
      </c>
      <c r="AO176" s="289">
        <f ca="1">IF(Calculation!$V$10=2,SQRT((AR176^2*(AN176-today-1)+AU176^2*15)/(AN176-today+14)),SQRT(( ((AR176^2*16+AS176^2*8)/24) *(AN176-today-1)+((AU176^2*16+AV176^2*8)/24)*15)/(AN176-today+14)))</f>
        <v>0.13438382078375016</v>
      </c>
      <c r="AP176" s="290">
        <f ca="1">IF(Calculation!$V$10=2, AR176, SQRT((AR176^2*16+AS176^2*8)/24))</f>
        <v>0.08</v>
      </c>
      <c r="AQ176" s="265"/>
      <c r="AR176" s="297">
        <f t="shared" ca="1" si="54"/>
        <v>0.08</v>
      </c>
      <c r="AS176" s="299">
        <f t="shared" ca="1" si="55"/>
        <v>0.08</v>
      </c>
      <c r="AT176" s="264"/>
      <c r="AU176" s="264">
        <f t="shared" ca="1" si="56"/>
        <v>2</v>
      </c>
      <c r="AV176" s="298">
        <f t="shared" ca="1" si="57"/>
        <v>2</v>
      </c>
    </row>
    <row r="177" spans="1:48">
      <c r="A177" s="64">
        <f t="shared" ca="1" si="41"/>
        <v>42005</v>
      </c>
      <c r="B177" s="265">
        <f t="shared" ca="1" si="42"/>
        <v>37.754997253417969</v>
      </c>
      <c r="C177" s="36"/>
      <c r="D177" s="65">
        <f t="shared" ca="1" si="43"/>
        <v>55</v>
      </c>
      <c r="E177" s="10">
        <f t="shared" ca="1" si="44"/>
        <v>7.0287266352086028E-2</v>
      </c>
      <c r="F177" s="29"/>
      <c r="G177" s="26"/>
      <c r="H177" s="29"/>
      <c r="I177" s="26"/>
      <c r="J177" s="61">
        <f t="shared" si="45"/>
        <v>0</v>
      </c>
      <c r="K177" s="104">
        <f t="shared" si="46"/>
        <v>0</v>
      </c>
      <c r="L177" s="7">
        <f ca="1">(A177-Calculation!$C$6)/365.25</f>
        <v>14.083504449007529</v>
      </c>
      <c r="M177" s="1">
        <v>2</v>
      </c>
      <c r="N177" s="67">
        <f t="shared" ca="1" si="47"/>
        <v>42005</v>
      </c>
      <c r="O177" s="267">
        <f t="shared" ca="1" si="48"/>
        <v>0.14516326589976547</v>
      </c>
      <c r="P177" s="268">
        <f t="shared" ca="1" si="49"/>
        <v>0.17419591907971857</v>
      </c>
      <c r="Q177" s="271"/>
      <c r="V177" s="57">
        <f t="shared" ca="1" si="50"/>
        <v>42005</v>
      </c>
      <c r="W177" s="265">
        <f ca="1">IF(Calculation!$V$10=2, VLOOKUP(V177,Curves!$D177:$K430,3), ( VLOOKUP(V177,Curves!$D177:$K430,3)*16+ VLOOKUP(V177,Curves!$D177:$K430,7)*8)/24)</f>
        <v>37.754997253417969</v>
      </c>
      <c r="X177" s="61">
        <v>0</v>
      </c>
      <c r="Y177" s="116">
        <v>55</v>
      </c>
      <c r="Z177" s="23">
        <f ca="1">VLOOKUP(V177,Curves!A171:B430,2)</f>
        <v>7.0287266352086028E-2</v>
      </c>
      <c r="AA177" s="29"/>
      <c r="AB177" s="26"/>
      <c r="AC177" s="29"/>
      <c r="AD177" s="26"/>
      <c r="AE177" s="68">
        <v>1</v>
      </c>
      <c r="AF177" s="68"/>
      <c r="AG177" s="54">
        <v>14.080769999999999</v>
      </c>
      <c r="AH177" s="53"/>
      <c r="AI177" s="58">
        <f t="shared" ca="1" si="51"/>
        <v>42005</v>
      </c>
      <c r="AJ177" s="278">
        <f ca="1">IF(Calculation!$Y$22=1, Data!AO177, Data!AP177)</f>
        <v>0.14516326589976547</v>
      </c>
      <c r="AK177" s="270">
        <f t="shared" ca="1" si="52"/>
        <v>0.17419591907971857</v>
      </c>
      <c r="AM177" s="267"/>
      <c r="AN177" s="57">
        <f t="shared" ca="1" si="53"/>
        <v>42005</v>
      </c>
      <c r="AO177" s="289">
        <f ca="1">IF(Calculation!$V$10=2,SQRT((AR177^2*(AN177-today-1)+AU177^2*15)/(AN177-today+14)),SQRT(( ((AR177^2*16+AS177^2*8)/24) *(AN177-today-1)+((AU177^2*16+AV177^2*8)/24)*15)/(AN177-today+14)))</f>
        <v>0.14516326589976547</v>
      </c>
      <c r="AP177" s="290">
        <f ca="1">IF(Calculation!$V$10=2, AR177, SQRT((AR177^2*16+AS177^2*8)/24))</f>
        <v>0.08</v>
      </c>
      <c r="AQ177" s="265"/>
      <c r="AR177" s="297">
        <f t="shared" ca="1" si="54"/>
        <v>0.08</v>
      </c>
      <c r="AS177" s="299">
        <f t="shared" ca="1" si="55"/>
        <v>0.08</v>
      </c>
      <c r="AT177" s="264"/>
      <c r="AU177" s="264">
        <f t="shared" ca="1" si="56"/>
        <v>2.25</v>
      </c>
      <c r="AV177" s="298">
        <f t="shared" ca="1" si="57"/>
        <v>2.25</v>
      </c>
    </row>
    <row r="178" spans="1:48">
      <c r="A178" s="64">
        <f t="shared" ca="1" si="41"/>
        <v>42036</v>
      </c>
      <c r="B178" s="265">
        <f t="shared" ca="1" si="42"/>
        <v>37.750003814697266</v>
      </c>
      <c r="C178" s="36"/>
      <c r="D178" s="65">
        <f t="shared" ca="1" si="43"/>
        <v>55</v>
      </c>
      <c r="E178" s="10">
        <f t="shared" ca="1" si="44"/>
        <v>7.0295222614808001E-2</v>
      </c>
      <c r="F178" s="29"/>
      <c r="G178" s="26"/>
      <c r="H178" s="29"/>
      <c r="I178" s="26"/>
      <c r="J178" s="61">
        <f t="shared" si="45"/>
        <v>0</v>
      </c>
      <c r="K178" s="104">
        <f t="shared" si="46"/>
        <v>0</v>
      </c>
      <c r="L178" s="7">
        <f ca="1">(A178-Calculation!$C$6)/365.25</f>
        <v>14.168377823408624</v>
      </c>
      <c r="M178" s="1">
        <v>3</v>
      </c>
      <c r="N178" s="67">
        <f t="shared" ca="1" si="47"/>
        <v>42036</v>
      </c>
      <c r="O178" s="267">
        <f t="shared" ca="1" si="48"/>
        <v>0.14486167141847373</v>
      </c>
      <c r="P178" s="268">
        <f t="shared" ca="1" si="49"/>
        <v>0.17383400570216848</v>
      </c>
      <c r="Q178" s="271"/>
      <c r="V178" s="57">
        <f t="shared" ca="1" si="50"/>
        <v>42036</v>
      </c>
      <c r="W178" s="265">
        <f ca="1">IF(Calculation!$V$10=2, VLOOKUP(V178,Curves!$D178:$K431,3), ( VLOOKUP(V178,Curves!$D178:$K431,3)*16+ VLOOKUP(V178,Curves!$D178:$K431,7)*8)/24)</f>
        <v>37.750003814697266</v>
      </c>
      <c r="X178" s="61">
        <v>0</v>
      </c>
      <c r="Y178" s="116">
        <v>55</v>
      </c>
      <c r="Z178" s="23">
        <f ca="1">VLOOKUP(V178,Curves!A172:B431,2)</f>
        <v>7.0295222614808001E-2</v>
      </c>
      <c r="AA178" s="29"/>
      <c r="AB178" s="26"/>
      <c r="AC178" s="29"/>
      <c r="AD178" s="26"/>
      <c r="AE178" s="68">
        <v>1</v>
      </c>
      <c r="AF178" s="68"/>
      <c r="AG178" s="54">
        <v>14.16564</v>
      </c>
      <c r="AH178" s="53"/>
      <c r="AI178" s="58">
        <f t="shared" ca="1" si="51"/>
        <v>42036</v>
      </c>
      <c r="AJ178" s="278">
        <f ca="1">IF(Calculation!$Y$22=1, Data!AO178, Data!AP178)</f>
        <v>0.14486167141847373</v>
      </c>
      <c r="AK178" s="270">
        <f t="shared" ca="1" si="52"/>
        <v>0.17383400570216848</v>
      </c>
      <c r="AM178" s="267"/>
      <c r="AN178" s="57">
        <f t="shared" ca="1" si="53"/>
        <v>42036</v>
      </c>
      <c r="AO178" s="289">
        <f ca="1">IF(Calculation!$V$10=2,SQRT((AR178^2*(AN178-today-1)+AU178^2*15)/(AN178-today+14)),SQRT(( ((AR178^2*16+AS178^2*8)/24) *(AN178-today-1)+((AU178^2*16+AV178^2*8)/24)*15)/(AN178-today+14)))</f>
        <v>0.14486167141847373</v>
      </c>
      <c r="AP178" s="290">
        <f ca="1">IF(Calculation!$V$10=2, AR178, SQRT((AR178^2*16+AS178^2*8)/24))</f>
        <v>0.08</v>
      </c>
      <c r="AQ178" s="265"/>
      <c r="AR178" s="297">
        <f t="shared" ca="1" si="54"/>
        <v>0.08</v>
      </c>
      <c r="AS178" s="299">
        <f t="shared" ca="1" si="55"/>
        <v>0.08</v>
      </c>
      <c r="AT178" s="264"/>
      <c r="AU178" s="264">
        <f t="shared" ca="1" si="56"/>
        <v>2.25</v>
      </c>
      <c r="AV178" s="298">
        <f t="shared" ca="1" si="57"/>
        <v>2.25</v>
      </c>
    </row>
    <row r="179" spans="1:48">
      <c r="A179" s="64">
        <f t="shared" ca="1" si="41"/>
        <v>42064</v>
      </c>
      <c r="B179" s="265">
        <f t="shared" ca="1" si="42"/>
        <v>33.250001907348633</v>
      </c>
      <c r="C179" s="36"/>
      <c r="D179" s="65">
        <f t="shared" ca="1" si="43"/>
        <v>55</v>
      </c>
      <c r="E179" s="10">
        <f t="shared" ca="1" si="44"/>
        <v>7.0302408916638998E-2</v>
      </c>
      <c r="F179" s="29"/>
      <c r="G179" s="26"/>
      <c r="H179" s="29"/>
      <c r="I179" s="26"/>
      <c r="J179" s="61">
        <f t="shared" si="45"/>
        <v>0</v>
      </c>
      <c r="K179" s="104">
        <f t="shared" si="46"/>
        <v>0</v>
      </c>
      <c r="L179" s="7">
        <f ca="1">(A179-Calculation!$C$6)/365.25</f>
        <v>14.245037645448322</v>
      </c>
      <c r="M179" s="1">
        <v>4</v>
      </c>
      <c r="N179" s="67">
        <f t="shared" ca="1" si="47"/>
        <v>42064</v>
      </c>
      <c r="O179" s="267">
        <f t="shared" ca="1" si="48"/>
        <v>0.13149768500992187</v>
      </c>
      <c r="P179" s="268">
        <f t="shared" ca="1" si="49"/>
        <v>0.15779722201190624</v>
      </c>
      <c r="Q179" s="271"/>
      <c r="V179" s="57">
        <f t="shared" ca="1" si="50"/>
        <v>42064</v>
      </c>
      <c r="W179" s="265">
        <f ca="1">IF(Calculation!$V$10=2, VLOOKUP(V179,Curves!$D179:$K432,3), ( VLOOKUP(V179,Curves!$D179:$K432,3)*16+ VLOOKUP(V179,Curves!$D179:$K432,7)*8)/24)</f>
        <v>33.250001907348633</v>
      </c>
      <c r="X179" s="61">
        <v>0</v>
      </c>
      <c r="Y179" s="116">
        <v>55</v>
      </c>
      <c r="Z179" s="23">
        <f ca="1">VLOOKUP(V179,Curves!A173:B432,2)</f>
        <v>7.0302408916638998E-2</v>
      </c>
      <c r="AA179" s="29"/>
      <c r="AB179" s="26"/>
      <c r="AC179" s="29"/>
      <c r="AD179" s="26"/>
      <c r="AE179" s="68">
        <v>1</v>
      </c>
      <c r="AF179" s="68"/>
      <c r="AG179" s="54">
        <v>14.247780000000001</v>
      </c>
      <c r="AH179" s="53"/>
      <c r="AI179" s="58">
        <f t="shared" ca="1" si="51"/>
        <v>42064</v>
      </c>
      <c r="AJ179" s="278">
        <f ca="1">IF(Calculation!$Y$22=1, Data!AO179, Data!AP179)</f>
        <v>0.13149768500992187</v>
      </c>
      <c r="AK179" s="270">
        <f t="shared" ca="1" si="52"/>
        <v>0.15779722201190624</v>
      </c>
      <c r="AM179" s="267"/>
      <c r="AN179" s="57">
        <f t="shared" ca="1" si="53"/>
        <v>42064</v>
      </c>
      <c r="AO179" s="289">
        <f ca="1">IF(Calculation!$V$10=2,SQRT((AR179^2*(AN179-today-1)+AU179^2*15)/(AN179-today+14)),SQRT(( ((AR179^2*16+AS179^2*8)/24) *(AN179-today-1)+((AU179^2*16+AV179^2*8)/24)*15)/(AN179-today+14)))</f>
        <v>0.13149768500992187</v>
      </c>
      <c r="AP179" s="290">
        <f ca="1">IF(Calculation!$V$10=2, AR179, SQRT((AR179^2*16+AS179^2*8)/24))</f>
        <v>0.08</v>
      </c>
      <c r="AQ179" s="265"/>
      <c r="AR179" s="297">
        <f t="shared" ca="1" si="54"/>
        <v>0.08</v>
      </c>
      <c r="AS179" s="299">
        <f t="shared" ca="1" si="55"/>
        <v>0.08</v>
      </c>
      <c r="AT179" s="264"/>
      <c r="AU179" s="264">
        <f t="shared" ca="1" si="56"/>
        <v>1.95</v>
      </c>
      <c r="AV179" s="298">
        <f t="shared" ca="1" si="57"/>
        <v>2</v>
      </c>
    </row>
    <row r="180" spans="1:48">
      <c r="A180" s="64">
        <f t="shared" ca="1" si="41"/>
        <v>42095</v>
      </c>
      <c r="B180" s="265">
        <f t="shared" ca="1" si="42"/>
        <v>33.25</v>
      </c>
      <c r="C180" s="36"/>
      <c r="D180" s="65">
        <f t="shared" ca="1" si="43"/>
        <v>55</v>
      </c>
      <c r="E180" s="10">
        <f t="shared" ca="1" si="44"/>
        <v>7.0310365179401008E-2</v>
      </c>
      <c r="F180" s="29"/>
      <c r="G180" s="26"/>
      <c r="H180" s="29"/>
      <c r="I180" s="26"/>
      <c r="J180" s="61">
        <f t="shared" si="45"/>
        <v>0</v>
      </c>
      <c r="K180" s="104">
        <f t="shared" si="46"/>
        <v>0</v>
      </c>
      <c r="L180" s="7">
        <f ca="1">(A180-Calculation!$C$6)/365.25</f>
        <v>14.329911019849419</v>
      </c>
      <c r="M180" s="1">
        <v>5</v>
      </c>
      <c r="N180" s="67">
        <f t="shared" ca="1" si="47"/>
        <v>42095</v>
      </c>
      <c r="O180" s="267">
        <f t="shared" ca="1" si="48"/>
        <v>0.1291448021413828</v>
      </c>
      <c r="P180" s="268">
        <f t="shared" ca="1" si="49"/>
        <v>0.15497376256965936</v>
      </c>
      <c r="Q180" s="271"/>
      <c r="V180" s="57">
        <f t="shared" ca="1" si="50"/>
        <v>42095</v>
      </c>
      <c r="W180" s="265">
        <f ca="1">IF(Calculation!$V$10=2, VLOOKUP(V180,Curves!$D180:$K433,3), ( VLOOKUP(V180,Curves!$D180:$K433,3)*16+ VLOOKUP(V180,Curves!$D180:$K433,7)*8)/24)</f>
        <v>33.25</v>
      </c>
      <c r="X180" s="61">
        <v>0</v>
      </c>
      <c r="Y180" s="116">
        <v>55</v>
      </c>
      <c r="Z180" s="23">
        <f ca="1">VLOOKUP(V180,Curves!A174:B433,2)</f>
        <v>7.0310365179401008E-2</v>
      </c>
      <c r="AA180" s="29"/>
      <c r="AB180" s="26"/>
      <c r="AC180" s="29"/>
      <c r="AD180" s="26"/>
      <c r="AE180" s="68">
        <v>1</v>
      </c>
      <c r="AF180" s="68"/>
      <c r="AG180" s="54">
        <v>14.332649999999999</v>
      </c>
      <c r="AH180" s="53"/>
      <c r="AI180" s="58">
        <f t="shared" ca="1" si="51"/>
        <v>42095</v>
      </c>
      <c r="AJ180" s="278">
        <f ca="1">IF(Calculation!$Y$22=1, Data!AO180, Data!AP180)</f>
        <v>0.1291448021413828</v>
      </c>
      <c r="AK180" s="270">
        <f t="shared" ca="1" si="52"/>
        <v>0.15497376256965936</v>
      </c>
      <c r="AM180" s="267"/>
      <c r="AN180" s="57">
        <f t="shared" ca="1" si="53"/>
        <v>42095</v>
      </c>
      <c r="AO180" s="289">
        <f ca="1">IF(Calculation!$V$10=2,SQRT((AR180^2*(AN180-today-1)+AU180^2*15)/(AN180-today+14)),SQRT(( ((AR180^2*16+AS180^2*8)/24) *(AN180-today-1)+((AU180^2*16+AV180^2*8)/24)*15)/(AN180-today+14)))</f>
        <v>0.1291448021413828</v>
      </c>
      <c r="AP180" s="290">
        <f ca="1">IF(Calculation!$V$10=2, AR180, SQRT((AR180^2*16+AS180^2*8)/24))</f>
        <v>0.08</v>
      </c>
      <c r="AQ180" s="265"/>
      <c r="AR180" s="297">
        <f t="shared" ca="1" si="54"/>
        <v>0.08</v>
      </c>
      <c r="AS180" s="299">
        <f t="shared" ca="1" si="55"/>
        <v>0.08</v>
      </c>
      <c r="AT180" s="264"/>
      <c r="AU180" s="264">
        <f t="shared" ca="1" si="56"/>
        <v>1.9</v>
      </c>
      <c r="AV180" s="298">
        <f t="shared" ca="1" si="57"/>
        <v>2</v>
      </c>
    </row>
    <row r="181" spans="1:48">
      <c r="A181" s="64">
        <f t="shared" ca="1" si="41"/>
        <v>42125</v>
      </c>
      <c r="B181" s="265">
        <f t="shared" ca="1" si="42"/>
        <v>42.5</v>
      </c>
      <c r="C181" s="36"/>
      <c r="D181" s="65">
        <f t="shared" ca="1" si="43"/>
        <v>55</v>
      </c>
      <c r="E181" s="10">
        <f t="shared" ca="1" si="44"/>
        <v>7.0318064788546006E-2</v>
      </c>
      <c r="F181" s="29"/>
      <c r="G181" s="26"/>
      <c r="H181" s="29"/>
      <c r="I181" s="26"/>
      <c r="J181" s="61">
        <f t="shared" si="45"/>
        <v>0</v>
      </c>
      <c r="K181" s="104">
        <f t="shared" si="46"/>
        <v>0</v>
      </c>
      <c r="L181" s="7">
        <f ca="1">(A181-Calculation!$C$6)/365.25</f>
        <v>14.412046543463381</v>
      </c>
      <c r="M181" s="1">
        <v>6</v>
      </c>
      <c r="N181" s="67">
        <f t="shared" ca="1" si="47"/>
        <v>42125</v>
      </c>
      <c r="O181" s="267">
        <f t="shared" ca="1" si="48"/>
        <v>0.13313958318367725</v>
      </c>
      <c r="P181" s="268">
        <f t="shared" ca="1" si="49"/>
        <v>0.15976749982041269</v>
      </c>
      <c r="Q181" s="271"/>
      <c r="V181" s="57">
        <f t="shared" ca="1" si="50"/>
        <v>42125</v>
      </c>
      <c r="W181" s="265">
        <f ca="1">IF(Calculation!$V$10=2, VLOOKUP(V181,Curves!$D181:$K434,3), ( VLOOKUP(V181,Curves!$D181:$K434,3)*16+ VLOOKUP(V181,Curves!$D181:$K434,7)*8)/24)</f>
        <v>42.5</v>
      </c>
      <c r="X181" s="61">
        <v>0</v>
      </c>
      <c r="Y181" s="116">
        <v>55</v>
      </c>
      <c r="Z181" s="23">
        <f ca="1">VLOOKUP(V181,Curves!A175:B434,2)</f>
        <v>7.0318064788546006E-2</v>
      </c>
      <c r="AA181" s="29"/>
      <c r="AB181" s="26"/>
      <c r="AC181" s="29"/>
      <c r="AD181" s="26"/>
      <c r="AE181" s="68">
        <v>1</v>
      </c>
      <c r="AF181" s="68"/>
      <c r="AG181" s="54">
        <v>14.41752</v>
      </c>
      <c r="AH181" s="53"/>
      <c r="AI181" s="58">
        <f t="shared" ca="1" si="51"/>
        <v>42125</v>
      </c>
      <c r="AJ181" s="278">
        <f ca="1">IF(Calculation!$Y$22=1, Data!AO181, Data!AP181)</f>
        <v>0.13313958318367725</v>
      </c>
      <c r="AK181" s="270">
        <f t="shared" ca="1" si="52"/>
        <v>0.15976749982041269</v>
      </c>
      <c r="AM181" s="267"/>
      <c r="AN181" s="57">
        <f t="shared" ca="1" si="53"/>
        <v>42125</v>
      </c>
      <c r="AO181" s="289">
        <f ca="1">IF(Calculation!$V$10=2,SQRT((AR181^2*(AN181-today-1)+AU181^2*15)/(AN181-today+14)),SQRT(( ((AR181^2*16+AS181^2*8)/24) *(AN181-today-1)+((AU181^2*16+AV181^2*8)/24)*15)/(AN181-today+14)))</f>
        <v>0.13313958318367725</v>
      </c>
      <c r="AP181" s="290">
        <f ca="1">IF(Calculation!$V$10=2, AR181, SQRT((AR181^2*16+AS181^2*8)/24))</f>
        <v>0.08</v>
      </c>
      <c r="AQ181" s="265"/>
      <c r="AR181" s="297">
        <f t="shared" ca="1" si="54"/>
        <v>0.08</v>
      </c>
      <c r="AS181" s="299">
        <f t="shared" ca="1" si="55"/>
        <v>0.08</v>
      </c>
      <c r="AT181" s="264"/>
      <c r="AU181" s="264">
        <f t="shared" ca="1" si="56"/>
        <v>2</v>
      </c>
      <c r="AV181" s="298">
        <f t="shared" ca="1" si="57"/>
        <v>2</v>
      </c>
    </row>
    <row r="182" spans="1:48">
      <c r="A182" s="64">
        <f t="shared" ca="1" si="41"/>
        <v>42156</v>
      </c>
      <c r="B182" s="265">
        <f t="shared" ca="1" si="42"/>
        <v>72.5</v>
      </c>
      <c r="C182" s="36"/>
      <c r="D182" s="65">
        <f t="shared" ca="1" si="43"/>
        <v>55</v>
      </c>
      <c r="E182" s="10">
        <f t="shared" ca="1" si="44"/>
        <v>7.0326021051349011E-2</v>
      </c>
      <c r="F182" s="29"/>
      <c r="G182" s="26"/>
      <c r="H182" s="29"/>
      <c r="I182" s="26"/>
      <c r="J182" s="61">
        <f t="shared" si="45"/>
        <v>0</v>
      </c>
      <c r="K182" s="104">
        <f t="shared" si="46"/>
        <v>0</v>
      </c>
      <c r="L182" s="7">
        <f ca="1">(A182-Calculation!$C$6)/365.25</f>
        <v>14.496919917864476</v>
      </c>
      <c r="M182" s="1">
        <v>1</v>
      </c>
      <c r="N182" s="67">
        <f t="shared" ca="1" si="47"/>
        <v>42156</v>
      </c>
      <c r="O182" s="267">
        <f t="shared" ca="1" si="48"/>
        <v>0.20326655709457644</v>
      </c>
      <c r="P182" s="268">
        <f t="shared" ca="1" si="49"/>
        <v>0.24391986851349173</v>
      </c>
      <c r="Q182" s="271"/>
      <c r="V182" s="57">
        <f t="shared" ca="1" si="50"/>
        <v>42156</v>
      </c>
      <c r="W182" s="265">
        <f ca="1">IF(Calculation!$V$10=2, VLOOKUP(V182,Curves!$D182:$K435,3), ( VLOOKUP(V182,Curves!$D182:$K435,3)*16+ VLOOKUP(V182,Curves!$D182:$K435,7)*8)/24)</f>
        <v>72.5</v>
      </c>
      <c r="X182" s="61">
        <v>0</v>
      </c>
      <c r="Y182" s="116">
        <v>55</v>
      </c>
      <c r="Z182" s="23">
        <f ca="1">VLOOKUP(V182,Curves!A176:B435,2)</f>
        <v>7.0326021051349011E-2</v>
      </c>
      <c r="AA182" s="29"/>
      <c r="AB182" s="26"/>
      <c r="AC182" s="29"/>
      <c r="AD182" s="26"/>
      <c r="AE182" s="68">
        <v>1</v>
      </c>
      <c r="AF182" s="68"/>
      <c r="AG182" s="54">
        <v>14.49966</v>
      </c>
      <c r="AH182" s="53"/>
      <c r="AI182" s="58">
        <f t="shared" ca="1" si="51"/>
        <v>42156</v>
      </c>
      <c r="AJ182" s="278">
        <f ca="1">IF(Calculation!$Y$22=1, Data!AO182, Data!AP182)</f>
        <v>0.20326655709457644</v>
      </c>
      <c r="AK182" s="270">
        <f t="shared" ca="1" si="52"/>
        <v>0.24391986851349173</v>
      </c>
      <c r="AM182" s="267"/>
      <c r="AN182" s="57">
        <f t="shared" ca="1" si="53"/>
        <v>42156</v>
      </c>
      <c r="AO182" s="289">
        <f ca="1">IF(Calculation!$V$10=2,SQRT((AR182^2*(AN182-today-1)+AU182^2*15)/(AN182-today+14)),SQRT(( ((AR182^2*16+AS182^2*8)/24) *(AN182-today-1)+((AU182^2*16+AV182^2*8)/24)*15)/(AN182-today+14)))</f>
        <v>0.20326655709457644</v>
      </c>
      <c r="AP182" s="290">
        <f ca="1">IF(Calculation!$V$10=2, AR182, SQRT((AR182^2*16+AS182^2*8)/24))</f>
        <v>0.08</v>
      </c>
      <c r="AQ182" s="265"/>
      <c r="AR182" s="297">
        <f t="shared" ca="1" si="54"/>
        <v>0.08</v>
      </c>
      <c r="AS182" s="299">
        <f t="shared" ca="1" si="55"/>
        <v>0.08</v>
      </c>
      <c r="AT182" s="264"/>
      <c r="AU182" s="264">
        <f t="shared" ca="1" si="56"/>
        <v>3.52</v>
      </c>
      <c r="AV182" s="298">
        <f t="shared" ca="1" si="57"/>
        <v>2.4</v>
      </c>
    </row>
    <row r="183" spans="1:48">
      <c r="A183" s="64">
        <f t="shared" ca="1" si="41"/>
        <v>42186</v>
      </c>
      <c r="B183" s="265">
        <f t="shared" ca="1" si="42"/>
        <v>99</v>
      </c>
      <c r="C183" s="36"/>
      <c r="D183" s="65">
        <f t="shared" ca="1" si="43"/>
        <v>55</v>
      </c>
      <c r="E183" s="10">
        <f t="shared" ca="1" si="44"/>
        <v>7.033372066053302E-2</v>
      </c>
      <c r="F183" s="29"/>
      <c r="G183" s="26"/>
      <c r="H183" s="29"/>
      <c r="I183" s="26"/>
      <c r="J183" s="61">
        <f t="shared" si="45"/>
        <v>0</v>
      </c>
      <c r="K183" s="104">
        <f t="shared" si="46"/>
        <v>0</v>
      </c>
      <c r="L183" s="7">
        <f ca="1">(A183-Calculation!$C$6)/365.25</f>
        <v>14.57905544147844</v>
      </c>
      <c r="M183" s="1">
        <v>2</v>
      </c>
      <c r="N183" s="67">
        <f t="shared" ca="1" si="47"/>
        <v>42186</v>
      </c>
      <c r="O183" s="267">
        <f t="shared" ca="1" si="48"/>
        <v>0.25407496686026887</v>
      </c>
      <c r="P183" s="268">
        <f t="shared" ca="1" si="49"/>
        <v>0.30488996023232262</v>
      </c>
      <c r="Q183" s="271"/>
      <c r="V183" s="57">
        <f t="shared" ca="1" si="50"/>
        <v>42186</v>
      </c>
      <c r="W183" s="265">
        <f ca="1">IF(Calculation!$V$10=2, VLOOKUP(V183,Curves!$D183:$K436,3), ( VLOOKUP(V183,Curves!$D183:$K436,3)*16+ VLOOKUP(V183,Curves!$D183:$K436,7)*8)/24)</f>
        <v>99</v>
      </c>
      <c r="X183" s="61">
        <v>0</v>
      </c>
      <c r="Y183" s="116">
        <v>55</v>
      </c>
      <c r="Z183" s="23">
        <f ca="1">VLOOKUP(V183,Curves!A177:B436,2)</f>
        <v>7.033372066053302E-2</v>
      </c>
      <c r="AA183" s="29"/>
      <c r="AB183" s="26"/>
      <c r="AC183" s="29"/>
      <c r="AD183" s="26"/>
      <c r="AE183" s="68">
        <v>1</v>
      </c>
      <c r="AF183" s="68"/>
      <c r="AG183" s="54">
        <v>14.584530000000001</v>
      </c>
      <c r="AH183" s="53"/>
      <c r="AI183" s="58">
        <f t="shared" ca="1" si="51"/>
        <v>42186</v>
      </c>
      <c r="AJ183" s="278">
        <f ca="1">IF(Calculation!$Y$22=1, Data!AO183, Data!AP183)</f>
        <v>0.25407496686026887</v>
      </c>
      <c r="AK183" s="270">
        <f t="shared" ca="1" si="52"/>
        <v>0.30488996023232262</v>
      </c>
      <c r="AM183" s="267"/>
      <c r="AN183" s="57">
        <f t="shared" ca="1" si="53"/>
        <v>42186</v>
      </c>
      <c r="AO183" s="289">
        <f ca="1">IF(Calculation!$V$10=2,SQRT((AR183^2*(AN183-today-1)+AU183^2*15)/(AN183-today+14)),SQRT(( ((AR183^2*16+AS183^2*8)/24) *(AN183-today-1)+((AU183^2*16+AV183^2*8)/24)*15)/(AN183-today+14)))</f>
        <v>0.25407496686026887</v>
      </c>
      <c r="AP183" s="290">
        <f ca="1">IF(Calculation!$V$10=2, AR183, SQRT((AR183^2*16+AS183^2*8)/24))</f>
        <v>0.08</v>
      </c>
      <c r="AQ183" s="265"/>
      <c r="AR183" s="297">
        <f t="shared" ca="1" si="54"/>
        <v>0.08</v>
      </c>
      <c r="AS183" s="299">
        <f t="shared" ca="1" si="55"/>
        <v>0.08</v>
      </c>
      <c r="AT183" s="264"/>
      <c r="AU183" s="264">
        <f t="shared" ca="1" si="56"/>
        <v>4.5549999999999997</v>
      </c>
      <c r="AV183" s="298">
        <f t="shared" ca="1" si="57"/>
        <v>3.25</v>
      </c>
    </row>
    <row r="184" spans="1:48">
      <c r="A184" s="64">
        <f t="shared" ca="1" si="41"/>
        <v>42217</v>
      </c>
      <c r="B184" s="265">
        <f t="shared" ca="1" si="42"/>
        <v>99</v>
      </c>
      <c r="C184" s="36"/>
      <c r="D184" s="65">
        <f t="shared" ca="1" si="43"/>
        <v>55</v>
      </c>
      <c r="E184" s="10">
        <f t="shared" ca="1" si="44"/>
        <v>7.0341676923378019E-2</v>
      </c>
      <c r="F184" s="29"/>
      <c r="G184" s="26"/>
      <c r="H184" s="29"/>
      <c r="I184" s="26"/>
      <c r="J184" s="61">
        <f t="shared" si="45"/>
        <v>0</v>
      </c>
      <c r="K184" s="104">
        <f t="shared" si="46"/>
        <v>0</v>
      </c>
      <c r="L184" s="7">
        <f ca="1">(A184-Calculation!$C$6)/365.25</f>
        <v>14.663928815879535</v>
      </c>
      <c r="M184" s="1">
        <v>3</v>
      </c>
      <c r="N184" s="67">
        <f t="shared" ca="1" si="47"/>
        <v>42217</v>
      </c>
      <c r="O184" s="267">
        <f t="shared" ca="1" si="48"/>
        <v>0.25341480312311138</v>
      </c>
      <c r="P184" s="268">
        <f t="shared" ca="1" si="49"/>
        <v>0.30409776374773362</v>
      </c>
      <c r="Q184" s="271"/>
      <c r="V184" s="57">
        <f t="shared" ca="1" si="50"/>
        <v>42217</v>
      </c>
      <c r="W184" s="265">
        <f ca="1">IF(Calculation!$V$10=2, VLOOKUP(V184,Curves!$D184:$K437,3), ( VLOOKUP(V184,Curves!$D184:$K437,3)*16+ VLOOKUP(V184,Curves!$D184:$K437,7)*8)/24)</f>
        <v>99</v>
      </c>
      <c r="X184" s="61">
        <v>0</v>
      </c>
      <c r="Y184" s="116">
        <v>55</v>
      </c>
      <c r="Z184" s="23">
        <f ca="1">VLOOKUP(V184,Curves!A178:B437,2)</f>
        <v>7.0341676923378019E-2</v>
      </c>
      <c r="AA184" s="29"/>
      <c r="AB184" s="26"/>
      <c r="AC184" s="29"/>
      <c r="AD184" s="26"/>
      <c r="AE184" s="68">
        <v>1</v>
      </c>
      <c r="AF184" s="68"/>
      <c r="AG184" s="54">
        <v>14.66667</v>
      </c>
      <c r="AH184" s="53"/>
      <c r="AI184" s="58">
        <f t="shared" ca="1" si="51"/>
        <v>42217</v>
      </c>
      <c r="AJ184" s="278">
        <f ca="1">IF(Calculation!$Y$22=1, Data!AO184, Data!AP184)</f>
        <v>0.25341480312311138</v>
      </c>
      <c r="AK184" s="270">
        <f t="shared" ca="1" si="52"/>
        <v>0.30409776374773362</v>
      </c>
      <c r="AM184" s="267"/>
      <c r="AN184" s="57">
        <f t="shared" ca="1" si="53"/>
        <v>42217</v>
      </c>
      <c r="AO184" s="289">
        <f ca="1">IF(Calculation!$V$10=2,SQRT((AR184^2*(AN184-today-1)+AU184^2*15)/(AN184-today+14)),SQRT(( ((AR184^2*16+AS184^2*8)/24) *(AN184-today-1)+((AU184^2*16+AV184^2*8)/24)*15)/(AN184-today+14)))</f>
        <v>0.25341480312311138</v>
      </c>
      <c r="AP184" s="290">
        <f ca="1">IF(Calculation!$V$10=2, AR184, SQRT((AR184^2*16+AS184^2*8)/24))</f>
        <v>0.08</v>
      </c>
      <c r="AQ184" s="265"/>
      <c r="AR184" s="297">
        <f t="shared" ca="1" si="54"/>
        <v>0.08</v>
      </c>
      <c r="AS184" s="299">
        <f t="shared" ca="1" si="55"/>
        <v>0.08</v>
      </c>
      <c r="AT184" s="264"/>
      <c r="AU184" s="264">
        <f t="shared" ca="1" si="56"/>
        <v>4.5549999999999997</v>
      </c>
      <c r="AV184" s="298">
        <f t="shared" ca="1" si="57"/>
        <v>3.25</v>
      </c>
    </row>
    <row r="185" spans="1:48">
      <c r="A185" s="64">
        <f t="shared" ca="1" si="41"/>
        <v>42248</v>
      </c>
      <c r="B185" s="265">
        <f t="shared" ca="1" si="42"/>
        <v>35.75</v>
      </c>
      <c r="C185" s="36"/>
      <c r="D185" s="65">
        <f t="shared" ca="1" si="43"/>
        <v>55</v>
      </c>
      <c r="E185" s="10">
        <f t="shared" ca="1" si="44"/>
        <v>7.0349633186243002E-2</v>
      </c>
      <c r="F185" s="29"/>
      <c r="G185" s="26"/>
      <c r="H185" s="29"/>
      <c r="I185" s="26"/>
      <c r="J185" s="61">
        <f t="shared" si="45"/>
        <v>0</v>
      </c>
      <c r="K185" s="104">
        <f t="shared" si="46"/>
        <v>0</v>
      </c>
      <c r="L185" s="7">
        <f ca="1">(A185-Calculation!$C$6)/365.25</f>
        <v>14.74880219028063</v>
      </c>
      <c r="M185" s="1">
        <v>4</v>
      </c>
      <c r="N185" s="67">
        <f t="shared" ca="1" si="47"/>
        <v>42248</v>
      </c>
      <c r="O185" s="267">
        <f t="shared" ca="1" si="48"/>
        <v>0.16333175331452923</v>
      </c>
      <c r="P185" s="268">
        <f t="shared" ca="1" si="49"/>
        <v>0.19599810397743508</v>
      </c>
      <c r="Q185" s="271"/>
      <c r="V185" s="57">
        <f t="shared" ca="1" si="50"/>
        <v>42248</v>
      </c>
      <c r="W185" s="265">
        <f ca="1">IF(Calculation!$V$10=2, VLOOKUP(V185,Curves!$D185:$K438,3), ( VLOOKUP(V185,Curves!$D185:$K438,3)*16+ VLOOKUP(V185,Curves!$D185:$K438,7)*8)/24)</f>
        <v>35.75</v>
      </c>
      <c r="X185" s="61">
        <v>0</v>
      </c>
      <c r="Y185" s="116">
        <v>55</v>
      </c>
      <c r="Z185" s="23">
        <f ca="1">VLOOKUP(V185,Curves!A179:B438,2)</f>
        <v>7.0349633186243002E-2</v>
      </c>
      <c r="AA185" s="29"/>
      <c r="AB185" s="26"/>
      <c r="AC185" s="29"/>
      <c r="AD185" s="26"/>
      <c r="AE185" s="68">
        <v>1</v>
      </c>
      <c r="AF185" s="68"/>
      <c r="AG185" s="54">
        <v>14.75154</v>
      </c>
      <c r="AH185" s="53"/>
      <c r="AI185" s="58">
        <f t="shared" ca="1" si="51"/>
        <v>42248</v>
      </c>
      <c r="AJ185" s="278">
        <f ca="1">IF(Calculation!$Y$22=1, Data!AO185, Data!AP185)</f>
        <v>0.16333175331452923</v>
      </c>
      <c r="AK185" s="270">
        <f t="shared" ca="1" si="52"/>
        <v>0.19599810397743508</v>
      </c>
      <c r="AM185" s="267"/>
      <c r="AN185" s="57">
        <f t="shared" ca="1" si="53"/>
        <v>42248</v>
      </c>
      <c r="AO185" s="289">
        <f ca="1">IF(Calculation!$V$10=2,SQRT((AR185^2*(AN185-today-1)+AU185^2*15)/(AN185-today+14)),SQRT(( ((AR185^2*16+AS185^2*8)/24) *(AN185-today-1)+((AU185^2*16+AV185^2*8)/24)*15)/(AN185-today+14)))</f>
        <v>0.16333175331452923</v>
      </c>
      <c r="AP185" s="290">
        <f ca="1">IF(Calculation!$V$10=2, AR185, SQRT((AR185^2*16+AS185^2*8)/24))</f>
        <v>0.08</v>
      </c>
      <c r="AQ185" s="265"/>
      <c r="AR185" s="297">
        <f t="shared" ca="1" si="54"/>
        <v>0.08</v>
      </c>
      <c r="AS185" s="299">
        <f t="shared" ca="1" si="55"/>
        <v>0.08</v>
      </c>
      <c r="AT185" s="264"/>
      <c r="AU185" s="264">
        <f t="shared" ca="1" si="56"/>
        <v>2.706</v>
      </c>
      <c r="AV185" s="298">
        <f t="shared" ca="1" si="57"/>
        <v>2.4500000000000002</v>
      </c>
    </row>
    <row r="186" spans="1:48">
      <c r="A186" s="64">
        <f t="shared" ca="1" si="41"/>
        <v>42278</v>
      </c>
      <c r="B186" s="265">
        <f t="shared" ca="1" si="42"/>
        <v>33.749998092651367</v>
      </c>
      <c r="C186" s="36"/>
      <c r="D186" s="65">
        <f t="shared" ca="1" si="43"/>
        <v>55</v>
      </c>
      <c r="E186" s="10">
        <f t="shared" ca="1" si="44"/>
        <v>7.0357332795487004E-2</v>
      </c>
      <c r="F186" s="29"/>
      <c r="G186" s="26"/>
      <c r="H186" s="29"/>
      <c r="I186" s="26"/>
      <c r="J186" s="61">
        <f t="shared" si="45"/>
        <v>0</v>
      </c>
      <c r="K186" s="104">
        <f t="shared" si="46"/>
        <v>0</v>
      </c>
      <c r="L186" s="7">
        <f ca="1">(A186-Calculation!$C$6)/365.25</f>
        <v>14.830937713894592</v>
      </c>
      <c r="M186" s="1">
        <v>5</v>
      </c>
      <c r="N186" s="67">
        <f t="shared" ca="1" si="47"/>
        <v>42278</v>
      </c>
      <c r="O186" s="267">
        <f t="shared" ca="1" si="48"/>
        <v>0.12779962955432506</v>
      </c>
      <c r="P186" s="268">
        <f t="shared" ca="1" si="49"/>
        <v>0.15335955546519006</v>
      </c>
      <c r="Q186" s="271"/>
      <c r="V186" s="57">
        <f t="shared" ca="1" si="50"/>
        <v>42278</v>
      </c>
      <c r="W186" s="265">
        <f ca="1">IF(Calculation!$V$10=2, VLOOKUP(V186,Curves!$D186:$K439,3), ( VLOOKUP(V186,Curves!$D186:$K439,3)*16+ VLOOKUP(V186,Curves!$D186:$K439,7)*8)/24)</f>
        <v>33.749998092651367</v>
      </c>
      <c r="X186" s="61">
        <v>0</v>
      </c>
      <c r="Y186" s="116">
        <v>55</v>
      </c>
      <c r="Z186" s="23">
        <f ca="1">VLOOKUP(V186,Curves!A180:B439,2)</f>
        <v>7.0357332795487004E-2</v>
      </c>
      <c r="AA186" s="29"/>
      <c r="AB186" s="26"/>
      <c r="AC186" s="29"/>
      <c r="AD186" s="26"/>
      <c r="AE186" s="68">
        <v>1</v>
      </c>
      <c r="AF186" s="68"/>
      <c r="AG186" s="54">
        <v>14.836410000000001</v>
      </c>
      <c r="AH186" s="53"/>
      <c r="AI186" s="58">
        <f t="shared" ca="1" si="51"/>
        <v>42278</v>
      </c>
      <c r="AJ186" s="278">
        <f ca="1">IF(Calculation!$Y$22=1, Data!AO186, Data!AP186)</f>
        <v>0.12779962955432506</v>
      </c>
      <c r="AK186" s="270">
        <f t="shared" ca="1" si="52"/>
        <v>0.15335955546519006</v>
      </c>
      <c r="AM186" s="267"/>
      <c r="AN186" s="57">
        <f t="shared" ca="1" si="53"/>
        <v>42278</v>
      </c>
      <c r="AO186" s="289">
        <f ca="1">IF(Calculation!$V$10=2,SQRT((AR186^2*(AN186-today-1)+AU186^2*15)/(AN186-today+14)),SQRT(( ((AR186^2*16+AS186^2*8)/24) *(AN186-today-1)+((AU186^2*16+AV186^2*8)/24)*15)/(AN186-today+14)))</f>
        <v>0.12779962955432506</v>
      </c>
      <c r="AP186" s="290">
        <f ca="1">IF(Calculation!$V$10=2, AR186, SQRT((AR186^2*16+AS186^2*8)/24))</f>
        <v>0.08</v>
      </c>
      <c r="AQ186" s="265"/>
      <c r="AR186" s="297">
        <f t="shared" ca="1" si="54"/>
        <v>0.08</v>
      </c>
      <c r="AS186" s="299">
        <f t="shared" ca="1" si="55"/>
        <v>0.08</v>
      </c>
      <c r="AT186" s="264"/>
      <c r="AU186" s="264">
        <f t="shared" ca="1" si="56"/>
        <v>1.9</v>
      </c>
      <c r="AV186" s="298">
        <f t="shared" ca="1" si="57"/>
        <v>2</v>
      </c>
    </row>
    <row r="187" spans="1:48">
      <c r="A187" s="64">
        <f t="shared" ca="1" si="41"/>
        <v>42309</v>
      </c>
      <c r="B187" s="265">
        <f t="shared" ca="1" si="42"/>
        <v>33.749998092651367</v>
      </c>
      <c r="C187" s="36"/>
      <c r="D187" s="65">
        <f t="shared" ca="1" si="43"/>
        <v>55</v>
      </c>
      <c r="E187" s="10">
        <f t="shared" ca="1" si="44"/>
        <v>7.0365289058394023E-2</v>
      </c>
      <c r="F187" s="29"/>
      <c r="G187" s="26"/>
      <c r="H187" s="29"/>
      <c r="I187" s="26"/>
      <c r="J187" s="61">
        <f t="shared" si="45"/>
        <v>0</v>
      </c>
      <c r="K187" s="104">
        <f t="shared" si="46"/>
        <v>0</v>
      </c>
      <c r="L187" s="7">
        <f ca="1">(A187-Calculation!$C$6)/365.25</f>
        <v>14.915811088295689</v>
      </c>
      <c r="M187" s="1">
        <v>6</v>
      </c>
      <c r="N187" s="67">
        <f t="shared" ca="1" si="47"/>
        <v>42309</v>
      </c>
      <c r="O187" s="267">
        <f t="shared" ca="1" si="48"/>
        <v>0.13170181536722028</v>
      </c>
      <c r="P187" s="268">
        <f t="shared" ca="1" si="49"/>
        <v>0.15804217844066434</v>
      </c>
      <c r="Q187" s="271"/>
      <c r="V187" s="57">
        <f t="shared" ca="1" si="50"/>
        <v>42309</v>
      </c>
      <c r="W187" s="265">
        <f ca="1">IF(Calculation!$V$10=2, VLOOKUP(V187,Curves!$D187:$K440,3), ( VLOOKUP(V187,Curves!$D187:$K440,3)*16+ VLOOKUP(V187,Curves!$D187:$K440,7)*8)/24)</f>
        <v>33.749998092651367</v>
      </c>
      <c r="X187" s="61">
        <v>0</v>
      </c>
      <c r="Y187" s="116">
        <v>55</v>
      </c>
      <c r="Z187" s="23">
        <f ca="1">VLOOKUP(V187,Curves!A181:B440,2)</f>
        <v>7.0365289058394023E-2</v>
      </c>
      <c r="AA187" s="29"/>
      <c r="AB187" s="26"/>
      <c r="AC187" s="29"/>
      <c r="AD187" s="26"/>
      <c r="AE187" s="68">
        <v>1</v>
      </c>
      <c r="AF187" s="68"/>
      <c r="AG187" s="54">
        <v>14.913069999999999</v>
      </c>
      <c r="AH187" s="53"/>
      <c r="AI187" s="58">
        <f t="shared" ca="1" si="51"/>
        <v>42309</v>
      </c>
      <c r="AJ187" s="278">
        <f ca="1">IF(Calculation!$Y$22=1, Data!AO187, Data!AP187)</f>
        <v>0.13170181536722028</v>
      </c>
      <c r="AK187" s="270">
        <f t="shared" ca="1" si="52"/>
        <v>0.15804217844066434</v>
      </c>
      <c r="AM187" s="267"/>
      <c r="AN187" s="57">
        <f t="shared" ca="1" si="53"/>
        <v>42309</v>
      </c>
      <c r="AO187" s="289">
        <f ca="1">IF(Calculation!$V$10=2,SQRT((AR187^2*(AN187-today-1)+AU187^2*15)/(AN187-today+14)),SQRT(( ((AR187^2*16+AS187^2*8)/24) *(AN187-today-1)+((AU187^2*16+AV187^2*8)/24)*15)/(AN187-today+14)))</f>
        <v>0.13170181536722028</v>
      </c>
      <c r="AP187" s="290">
        <f ca="1">IF(Calculation!$V$10=2, AR187, SQRT((AR187^2*16+AS187^2*8)/24))</f>
        <v>0.08</v>
      </c>
      <c r="AQ187" s="265"/>
      <c r="AR187" s="297">
        <f t="shared" ca="1" si="54"/>
        <v>0.08</v>
      </c>
      <c r="AS187" s="299">
        <f t="shared" ca="1" si="55"/>
        <v>0.08</v>
      </c>
      <c r="AT187" s="264"/>
      <c r="AU187" s="264">
        <f t="shared" ca="1" si="56"/>
        <v>2</v>
      </c>
      <c r="AV187" s="298">
        <f t="shared" ca="1" si="57"/>
        <v>2</v>
      </c>
    </row>
    <row r="188" spans="1:48">
      <c r="A188" s="108">
        <f t="shared" ca="1" si="41"/>
        <v>42339</v>
      </c>
      <c r="B188" s="265">
        <f t="shared" ca="1" si="42"/>
        <v>33.75</v>
      </c>
      <c r="C188" s="36"/>
      <c r="D188" s="65">
        <f t="shared" ca="1" si="43"/>
        <v>55</v>
      </c>
      <c r="E188" s="10">
        <f t="shared" ca="1" si="44"/>
        <v>7.0372988667677994E-2</v>
      </c>
      <c r="F188" s="29"/>
      <c r="G188" s="26"/>
      <c r="H188" s="29"/>
      <c r="I188" s="26"/>
      <c r="J188" s="61">
        <f t="shared" si="45"/>
        <v>0</v>
      </c>
      <c r="K188" s="104">
        <f t="shared" si="46"/>
        <v>0</v>
      </c>
      <c r="L188" s="7">
        <f ca="1">(A188-Calculation!$C$6)/365.25</f>
        <v>14.997946611909651</v>
      </c>
      <c r="M188" s="1">
        <v>1</v>
      </c>
      <c r="N188" s="67">
        <f t="shared" ca="1" si="47"/>
        <v>42339</v>
      </c>
      <c r="O188" s="267">
        <f t="shared" ca="1" si="48"/>
        <v>0.13147508779154574</v>
      </c>
      <c r="P188" s="268">
        <f t="shared" ca="1" si="49"/>
        <v>0.15777010534985489</v>
      </c>
      <c r="Q188" s="271"/>
      <c r="V188" s="57">
        <f t="shared" ca="1" si="50"/>
        <v>42339</v>
      </c>
      <c r="W188" s="265">
        <f ca="1">IF(Calculation!$V$10=2, VLOOKUP(V188,Curves!$D188:$K441,3), ( VLOOKUP(V188,Curves!$D188:$K441,3)*16+ VLOOKUP(V188,Curves!$D188:$K441,7)*8)/24)</f>
        <v>33.75</v>
      </c>
      <c r="X188" s="61">
        <v>0</v>
      </c>
      <c r="Y188" s="116">
        <v>55</v>
      </c>
      <c r="Z188" s="23">
        <f ca="1">VLOOKUP(V188,Curves!A182:B441,2)</f>
        <v>7.0372988667677994E-2</v>
      </c>
      <c r="AA188" s="29"/>
      <c r="AB188" s="26"/>
      <c r="AC188" s="29"/>
      <c r="AD188" s="26"/>
      <c r="AE188" s="68">
        <v>1</v>
      </c>
      <c r="AF188" s="68"/>
      <c r="AG188" s="54">
        <v>14.997949999999999</v>
      </c>
      <c r="AH188" s="53"/>
      <c r="AI188" s="58">
        <f t="shared" ca="1" si="51"/>
        <v>42339</v>
      </c>
      <c r="AJ188" s="278">
        <f ca="1">IF(Calculation!$Y$22=1, Data!AO188, Data!AP188)</f>
        <v>0.13147508779154574</v>
      </c>
      <c r="AK188" s="270">
        <f t="shared" ca="1" si="52"/>
        <v>0.15777010534985489</v>
      </c>
      <c r="AM188" s="267"/>
      <c r="AN188" s="57">
        <f t="shared" ca="1" si="53"/>
        <v>42339</v>
      </c>
      <c r="AO188" s="289">
        <f ca="1">IF(Calculation!$V$10=2,SQRT((AR188^2*(AN188-today-1)+AU188^2*15)/(AN188-today+14)),SQRT(( ((AR188^2*16+AS188^2*8)/24) *(AN188-today-1)+((AU188^2*16+AV188^2*8)/24)*15)/(AN188-today+14)))</f>
        <v>0.13147508779154574</v>
      </c>
      <c r="AP188" s="290">
        <f ca="1">IF(Calculation!$V$10=2, AR188, SQRT((AR188^2*16+AS188^2*8)/24))</f>
        <v>0.08</v>
      </c>
      <c r="AQ188" s="265"/>
      <c r="AR188" s="297">
        <f t="shared" ca="1" si="54"/>
        <v>0.08</v>
      </c>
      <c r="AS188" s="299">
        <f t="shared" ca="1" si="55"/>
        <v>0.08</v>
      </c>
      <c r="AT188" s="264"/>
      <c r="AU188" s="264">
        <f t="shared" ca="1" si="56"/>
        <v>2</v>
      </c>
      <c r="AV188" s="298">
        <f t="shared" ca="1" si="57"/>
        <v>2</v>
      </c>
    </row>
    <row r="189" spans="1:48">
      <c r="A189" s="64">
        <f t="shared" ca="1" si="41"/>
        <v>42370</v>
      </c>
      <c r="B189" s="265">
        <f t="shared" ca="1" si="42"/>
        <v>38.004997253417969</v>
      </c>
      <c r="C189" s="36"/>
      <c r="D189" s="65">
        <f t="shared" ca="1" si="43"/>
        <v>55</v>
      </c>
      <c r="E189" s="10">
        <f t="shared" ca="1" si="44"/>
        <v>7.0380944930625008E-2</v>
      </c>
      <c r="F189" s="29"/>
      <c r="G189" s="26"/>
      <c r="H189" s="29"/>
      <c r="I189" s="26"/>
      <c r="J189" s="61">
        <f t="shared" si="45"/>
        <v>0</v>
      </c>
      <c r="K189" s="104">
        <f t="shared" si="46"/>
        <v>0</v>
      </c>
      <c r="L189" s="7">
        <f ca="1">(A189-Calculation!$C$6)/365.25</f>
        <v>15.082819986310746</v>
      </c>
      <c r="M189" s="1">
        <v>2</v>
      </c>
      <c r="N189" s="67">
        <f t="shared" ca="1" si="47"/>
        <v>42370</v>
      </c>
      <c r="O189" s="267">
        <f t="shared" ca="1" si="48"/>
        <v>0.14179084603313755</v>
      </c>
      <c r="P189" s="268">
        <f t="shared" ca="1" si="49"/>
        <v>0.17014901523976506</v>
      </c>
      <c r="Q189" s="271"/>
      <c r="V189" s="57">
        <f t="shared" ca="1" si="50"/>
        <v>42370</v>
      </c>
      <c r="W189" s="265">
        <f ca="1">IF(Calculation!$V$10=2, VLOOKUP(V189,Curves!$D189:$K442,3), ( VLOOKUP(V189,Curves!$D189:$K442,3)*16+ VLOOKUP(V189,Curves!$D189:$K442,7)*8)/24)</f>
        <v>38.004997253417969</v>
      </c>
      <c r="X189" s="61">
        <v>0</v>
      </c>
      <c r="Y189" s="116">
        <v>55</v>
      </c>
      <c r="Z189" s="23">
        <f ca="1">VLOOKUP(V189,Curves!A183:B442,2)</f>
        <v>7.0380944930625008E-2</v>
      </c>
      <c r="AA189" s="29"/>
      <c r="AB189" s="26"/>
      <c r="AC189" s="29"/>
      <c r="AD189" s="26"/>
      <c r="AE189" s="68">
        <v>1</v>
      </c>
      <c r="AF189" s="68"/>
      <c r="AG189" s="54">
        <v>15.080080000000001</v>
      </c>
      <c r="AH189" s="53"/>
      <c r="AI189" s="58">
        <f t="shared" ca="1" si="51"/>
        <v>42370</v>
      </c>
      <c r="AJ189" s="278">
        <f ca="1">IF(Calculation!$Y$22=1, Data!AO189, Data!AP189)</f>
        <v>0.14179084603313755</v>
      </c>
      <c r="AK189" s="270">
        <f t="shared" ca="1" si="52"/>
        <v>0.17014901523976506</v>
      </c>
      <c r="AM189" s="267"/>
      <c r="AN189" s="57">
        <f t="shared" ca="1" si="53"/>
        <v>42370</v>
      </c>
      <c r="AO189" s="289">
        <f ca="1">IF(Calculation!$V$10=2,SQRT((AR189^2*(AN189-today-1)+AU189^2*15)/(AN189-today+14)),SQRT(( ((AR189^2*16+AS189^2*8)/24) *(AN189-today-1)+((AU189^2*16+AV189^2*8)/24)*15)/(AN189-today+14)))</f>
        <v>0.14179084603313755</v>
      </c>
      <c r="AP189" s="290">
        <f ca="1">IF(Calculation!$V$10=2, AR189, SQRT((AR189^2*16+AS189^2*8)/24))</f>
        <v>0.08</v>
      </c>
      <c r="AQ189" s="265"/>
      <c r="AR189" s="297">
        <f t="shared" ca="1" si="54"/>
        <v>0.08</v>
      </c>
      <c r="AS189" s="299">
        <f t="shared" ca="1" si="55"/>
        <v>0.08</v>
      </c>
      <c r="AT189" s="264"/>
      <c r="AU189" s="264">
        <f t="shared" ca="1" si="56"/>
        <v>2.25</v>
      </c>
      <c r="AV189" s="298">
        <f t="shared" ca="1" si="57"/>
        <v>2.25</v>
      </c>
    </row>
    <row r="190" spans="1:48">
      <c r="A190" s="64">
        <f t="shared" ca="1" si="41"/>
        <v>42401</v>
      </c>
      <c r="B190" s="265">
        <f t="shared" ca="1" si="42"/>
        <v>38.000003814697266</v>
      </c>
      <c r="C190" s="36"/>
      <c r="D190" s="65">
        <f t="shared" ca="1" si="43"/>
        <v>55</v>
      </c>
      <c r="E190" s="10">
        <f t="shared" ca="1" si="44"/>
        <v>7.038890119359402E-2</v>
      </c>
      <c r="F190" s="29"/>
      <c r="G190" s="26"/>
      <c r="H190" s="29"/>
      <c r="I190" s="26"/>
      <c r="J190" s="61">
        <f t="shared" si="45"/>
        <v>0</v>
      </c>
      <c r="K190" s="104">
        <f t="shared" si="46"/>
        <v>0</v>
      </c>
      <c r="L190" s="7">
        <f ca="1">(A190-Calculation!$C$6)/365.25</f>
        <v>15.167693360711841</v>
      </c>
      <c r="M190" s="1">
        <v>3</v>
      </c>
      <c r="N190" s="67">
        <f t="shared" ca="1" si="47"/>
        <v>42401</v>
      </c>
      <c r="O190" s="267">
        <f t="shared" ca="1" si="48"/>
        <v>0.14152138314329907</v>
      </c>
      <c r="P190" s="268">
        <f t="shared" ca="1" si="49"/>
        <v>0.16982565977195888</v>
      </c>
      <c r="Q190" s="271"/>
      <c r="V190" s="57">
        <f t="shared" ca="1" si="50"/>
        <v>42401</v>
      </c>
      <c r="W190" s="265">
        <f ca="1">IF(Calculation!$V$10=2, VLOOKUP(V190,Curves!$D190:$K443,3), ( VLOOKUP(V190,Curves!$D190:$K443,3)*16+ VLOOKUP(V190,Curves!$D190:$K443,7)*8)/24)</f>
        <v>38.000003814697266</v>
      </c>
      <c r="X190" s="61">
        <v>0</v>
      </c>
      <c r="Y190" s="116">
        <v>55</v>
      </c>
      <c r="Z190" s="23">
        <f ca="1">VLOOKUP(V190,Curves!A184:B443,2)</f>
        <v>7.038890119359402E-2</v>
      </c>
      <c r="AA190" s="29"/>
      <c r="AB190" s="26"/>
      <c r="AC190" s="29"/>
      <c r="AD190" s="26"/>
      <c r="AE190" s="68">
        <v>1</v>
      </c>
      <c r="AF190" s="68"/>
      <c r="AG190" s="54">
        <v>15.164960000000001</v>
      </c>
      <c r="AH190" s="53"/>
      <c r="AI190" s="58">
        <f t="shared" ca="1" si="51"/>
        <v>42401</v>
      </c>
      <c r="AJ190" s="278">
        <f ca="1">IF(Calculation!$Y$22=1, Data!AO190, Data!AP190)</f>
        <v>0.14152138314329907</v>
      </c>
      <c r="AK190" s="270">
        <f t="shared" ca="1" si="52"/>
        <v>0.16982565977195888</v>
      </c>
      <c r="AM190" s="267"/>
      <c r="AN190" s="57">
        <f t="shared" ca="1" si="53"/>
        <v>42401</v>
      </c>
      <c r="AO190" s="289">
        <f ca="1">IF(Calculation!$V$10=2,SQRT((AR190^2*(AN190-today-1)+AU190^2*15)/(AN190-today+14)),SQRT(( ((AR190^2*16+AS190^2*8)/24) *(AN190-today-1)+((AU190^2*16+AV190^2*8)/24)*15)/(AN190-today+14)))</f>
        <v>0.14152138314329907</v>
      </c>
      <c r="AP190" s="290">
        <f ca="1">IF(Calculation!$V$10=2, AR190, SQRT((AR190^2*16+AS190^2*8)/24))</f>
        <v>0.08</v>
      </c>
      <c r="AQ190" s="265"/>
      <c r="AR190" s="297">
        <f t="shared" ca="1" si="54"/>
        <v>0.08</v>
      </c>
      <c r="AS190" s="299">
        <f t="shared" ca="1" si="55"/>
        <v>0.08</v>
      </c>
      <c r="AT190" s="264"/>
      <c r="AU190" s="264">
        <f t="shared" ca="1" si="56"/>
        <v>2.25</v>
      </c>
      <c r="AV190" s="298">
        <f t="shared" ca="1" si="57"/>
        <v>2.25</v>
      </c>
    </row>
    <row r="191" spans="1:48">
      <c r="A191" s="64">
        <f t="shared" ca="1" si="41"/>
        <v>42430</v>
      </c>
      <c r="B191" s="265">
        <f t="shared" ca="1" si="42"/>
        <v>33.500001907348633</v>
      </c>
      <c r="C191" s="36"/>
      <c r="D191" s="65">
        <f t="shared" ca="1" si="43"/>
        <v>55</v>
      </c>
      <c r="E191" s="10">
        <f t="shared" ca="1" si="44"/>
        <v>7.0396344149293022E-2</v>
      </c>
      <c r="F191" s="29"/>
      <c r="G191" s="26"/>
      <c r="H191" s="29"/>
      <c r="I191" s="26"/>
      <c r="J191" s="61">
        <f t="shared" si="45"/>
        <v>0</v>
      </c>
      <c r="K191" s="104">
        <f t="shared" si="46"/>
        <v>0</v>
      </c>
      <c r="L191" s="7">
        <f ca="1">(A191-Calculation!$C$6)/365.25</f>
        <v>15.247091033538672</v>
      </c>
      <c r="M191" s="1">
        <v>4</v>
      </c>
      <c r="N191" s="67">
        <f t="shared" ca="1" si="47"/>
        <v>42430</v>
      </c>
      <c r="O191" s="267">
        <f t="shared" ca="1" si="48"/>
        <v>0.12875958645768903</v>
      </c>
      <c r="P191" s="268">
        <f t="shared" ca="1" si="49"/>
        <v>0.15451150374922684</v>
      </c>
      <c r="Q191" s="271"/>
      <c r="V191" s="57">
        <f t="shared" ca="1" si="50"/>
        <v>42430</v>
      </c>
      <c r="W191" s="265">
        <f ca="1">IF(Calculation!$V$10=2, VLOOKUP(V191,Curves!$D191:$K444,3), ( VLOOKUP(V191,Curves!$D191:$K444,3)*16+ VLOOKUP(V191,Curves!$D191:$K444,7)*8)/24)</f>
        <v>33.500001907348633</v>
      </c>
      <c r="X191" s="61">
        <v>0</v>
      </c>
      <c r="Y191" s="116">
        <v>55</v>
      </c>
      <c r="Z191" s="23">
        <f ca="1">VLOOKUP(V191,Curves!A185:B444,2)</f>
        <v>7.0396344149293022E-2</v>
      </c>
      <c r="AA191" s="29"/>
      <c r="AB191" s="26"/>
      <c r="AC191" s="29"/>
      <c r="AD191" s="26"/>
      <c r="AE191" s="68">
        <v>1</v>
      </c>
      <c r="AF191" s="68"/>
      <c r="AG191" s="54">
        <v>15.24709</v>
      </c>
      <c r="AH191" s="53"/>
      <c r="AI191" s="58">
        <f t="shared" ca="1" si="51"/>
        <v>42430</v>
      </c>
      <c r="AJ191" s="278">
        <f ca="1">IF(Calculation!$Y$22=1, Data!AO191, Data!AP191)</f>
        <v>0.12875958645768903</v>
      </c>
      <c r="AK191" s="270">
        <f t="shared" ca="1" si="52"/>
        <v>0.15451150374922684</v>
      </c>
      <c r="AM191" s="267"/>
      <c r="AN191" s="57">
        <f t="shared" ca="1" si="53"/>
        <v>42430</v>
      </c>
      <c r="AO191" s="289">
        <f ca="1">IF(Calculation!$V$10=2,SQRT((AR191^2*(AN191-today-1)+AU191^2*15)/(AN191-today+14)),SQRT(( ((AR191^2*16+AS191^2*8)/24) *(AN191-today-1)+((AU191^2*16+AV191^2*8)/24)*15)/(AN191-today+14)))</f>
        <v>0.12875958645768903</v>
      </c>
      <c r="AP191" s="290">
        <f ca="1">IF(Calculation!$V$10=2, AR191, SQRT((AR191^2*16+AS191^2*8)/24))</f>
        <v>0.08</v>
      </c>
      <c r="AQ191" s="265"/>
      <c r="AR191" s="297">
        <f t="shared" ca="1" si="54"/>
        <v>0.08</v>
      </c>
      <c r="AS191" s="299">
        <f t="shared" ca="1" si="55"/>
        <v>0.08</v>
      </c>
      <c r="AT191" s="264"/>
      <c r="AU191" s="264">
        <f t="shared" ca="1" si="56"/>
        <v>1.95</v>
      </c>
      <c r="AV191" s="298">
        <f t="shared" ca="1" si="57"/>
        <v>2</v>
      </c>
    </row>
    <row r="192" spans="1:48">
      <c r="A192" s="64">
        <f t="shared" ca="1" si="41"/>
        <v>42461</v>
      </c>
      <c r="B192" s="265">
        <f t="shared" ca="1" si="42"/>
        <v>33.5</v>
      </c>
      <c r="C192" s="36"/>
      <c r="D192" s="65">
        <f t="shared" ca="1" si="43"/>
        <v>55</v>
      </c>
      <c r="E192" s="10">
        <f t="shared" ca="1" si="44"/>
        <v>7.0404300412302015E-2</v>
      </c>
      <c r="F192" s="29"/>
      <c r="G192" s="26"/>
      <c r="H192" s="29"/>
      <c r="I192" s="26"/>
      <c r="J192" s="61">
        <f t="shared" si="45"/>
        <v>0</v>
      </c>
      <c r="K192" s="104">
        <f t="shared" si="46"/>
        <v>0</v>
      </c>
      <c r="L192" s="7">
        <f ca="1">(A192-Calculation!$C$6)/365.25</f>
        <v>15.331964407939767</v>
      </c>
      <c r="M192" s="1">
        <v>5</v>
      </c>
      <c r="N192" s="67">
        <f t="shared" ca="1" si="47"/>
        <v>42461</v>
      </c>
      <c r="O192" s="267">
        <f t="shared" ca="1" si="48"/>
        <v>0.1265290480482644</v>
      </c>
      <c r="P192" s="268">
        <f t="shared" ca="1" si="49"/>
        <v>0.15183485765791727</v>
      </c>
      <c r="Q192" s="271"/>
      <c r="V192" s="57">
        <f t="shared" ca="1" si="50"/>
        <v>42461</v>
      </c>
      <c r="W192" s="265">
        <f ca="1">IF(Calculation!$V$10=2, VLOOKUP(V192,Curves!$D192:$K445,3), ( VLOOKUP(V192,Curves!$D192:$K445,3)*16+ VLOOKUP(V192,Curves!$D192:$K445,7)*8)/24)</f>
        <v>33.5</v>
      </c>
      <c r="X192" s="61">
        <v>0</v>
      </c>
      <c r="Y192" s="116">
        <v>55</v>
      </c>
      <c r="Z192" s="23">
        <f ca="1">VLOOKUP(V192,Curves!A186:B445,2)</f>
        <v>7.0404300412302015E-2</v>
      </c>
      <c r="AA192" s="29"/>
      <c r="AB192" s="26"/>
      <c r="AC192" s="29"/>
      <c r="AD192" s="26"/>
      <c r="AE192" s="68">
        <v>1</v>
      </c>
      <c r="AF192" s="68"/>
      <c r="AG192" s="54">
        <v>15.33196</v>
      </c>
      <c r="AH192" s="53"/>
      <c r="AI192" s="58">
        <f t="shared" ca="1" si="51"/>
        <v>42461</v>
      </c>
      <c r="AJ192" s="278">
        <f ca="1">IF(Calculation!$Y$22=1, Data!AO192, Data!AP192)</f>
        <v>0.1265290480482644</v>
      </c>
      <c r="AK192" s="270">
        <f t="shared" ca="1" si="52"/>
        <v>0.15183485765791727</v>
      </c>
      <c r="AM192" s="267"/>
      <c r="AN192" s="57">
        <f t="shared" ca="1" si="53"/>
        <v>42461</v>
      </c>
      <c r="AO192" s="289">
        <f ca="1">IF(Calculation!$V$10=2,SQRT((AR192^2*(AN192-today-1)+AU192^2*15)/(AN192-today+14)),SQRT(( ((AR192^2*16+AS192^2*8)/24) *(AN192-today-1)+((AU192^2*16+AV192^2*8)/24)*15)/(AN192-today+14)))</f>
        <v>0.1265290480482644</v>
      </c>
      <c r="AP192" s="290">
        <f ca="1">IF(Calculation!$V$10=2, AR192, SQRT((AR192^2*16+AS192^2*8)/24))</f>
        <v>0.08</v>
      </c>
      <c r="AQ192" s="265"/>
      <c r="AR192" s="297">
        <f t="shared" ca="1" si="54"/>
        <v>0.08</v>
      </c>
      <c r="AS192" s="299">
        <f t="shared" ca="1" si="55"/>
        <v>0.08</v>
      </c>
      <c r="AT192" s="264"/>
      <c r="AU192" s="264">
        <f t="shared" ca="1" si="56"/>
        <v>1.9</v>
      </c>
      <c r="AV192" s="298">
        <f t="shared" ca="1" si="57"/>
        <v>2</v>
      </c>
    </row>
    <row r="193" spans="1:48">
      <c r="A193" s="64">
        <f t="shared" ca="1" si="41"/>
        <v>42491</v>
      </c>
      <c r="B193" s="265">
        <f t="shared" ca="1" si="42"/>
        <v>42.75</v>
      </c>
      <c r="C193" s="36"/>
      <c r="D193" s="65">
        <f t="shared" ca="1" si="43"/>
        <v>55</v>
      </c>
      <c r="E193" s="10">
        <f t="shared" ca="1" si="44"/>
        <v>7.0412000021685017E-2</v>
      </c>
      <c r="F193" s="29"/>
      <c r="G193" s="26"/>
      <c r="H193" s="29"/>
      <c r="I193" s="26"/>
      <c r="J193" s="61">
        <f t="shared" si="45"/>
        <v>0</v>
      </c>
      <c r="K193" s="104">
        <f t="shared" si="46"/>
        <v>0</v>
      </c>
      <c r="L193" s="7">
        <f ca="1">(A193-Calculation!$C$6)/365.25</f>
        <v>15.41409993155373</v>
      </c>
      <c r="M193" s="1">
        <v>6</v>
      </c>
      <c r="N193" s="67">
        <f t="shared" ca="1" si="47"/>
        <v>42491</v>
      </c>
      <c r="O193" s="267">
        <f t="shared" ca="1" si="48"/>
        <v>0.13035759835266936</v>
      </c>
      <c r="P193" s="268">
        <f t="shared" ca="1" si="49"/>
        <v>0.15642911802320322</v>
      </c>
      <c r="Q193" s="271"/>
      <c r="V193" s="57">
        <f t="shared" ca="1" si="50"/>
        <v>42491</v>
      </c>
      <c r="W193" s="265">
        <f ca="1">IF(Calculation!$V$10=2, VLOOKUP(V193,Curves!$D193:$K446,3), ( VLOOKUP(V193,Curves!$D193:$K446,3)*16+ VLOOKUP(V193,Curves!$D193:$K446,7)*8)/24)</f>
        <v>42.75</v>
      </c>
      <c r="X193" s="61">
        <v>0</v>
      </c>
      <c r="Y193" s="116">
        <v>55</v>
      </c>
      <c r="Z193" s="23">
        <f ca="1">VLOOKUP(V193,Curves!A187:B446,2)</f>
        <v>7.0412000021685017E-2</v>
      </c>
      <c r="AA193" s="29"/>
      <c r="AB193" s="26"/>
      <c r="AC193" s="29"/>
      <c r="AD193" s="26"/>
      <c r="AE193" s="68">
        <v>1</v>
      </c>
      <c r="AF193" s="68"/>
      <c r="AG193" s="54">
        <v>15.416840000000001</v>
      </c>
      <c r="AH193" s="53"/>
      <c r="AI193" s="58">
        <f t="shared" ca="1" si="51"/>
        <v>42491</v>
      </c>
      <c r="AJ193" s="278">
        <f ca="1">IF(Calculation!$Y$22=1, Data!AO193, Data!AP193)</f>
        <v>0.13035759835266936</v>
      </c>
      <c r="AK193" s="270">
        <f t="shared" ca="1" si="52"/>
        <v>0.15642911802320322</v>
      </c>
      <c r="AM193" s="267"/>
      <c r="AN193" s="57">
        <f t="shared" ca="1" si="53"/>
        <v>42491</v>
      </c>
      <c r="AO193" s="289">
        <f ca="1">IF(Calculation!$V$10=2,SQRT((AR193^2*(AN193-today-1)+AU193^2*15)/(AN193-today+14)),SQRT(( ((AR193^2*16+AS193^2*8)/24) *(AN193-today-1)+((AU193^2*16+AV193^2*8)/24)*15)/(AN193-today+14)))</f>
        <v>0.13035759835266936</v>
      </c>
      <c r="AP193" s="290">
        <f ca="1">IF(Calculation!$V$10=2, AR193, SQRT((AR193^2*16+AS193^2*8)/24))</f>
        <v>0.08</v>
      </c>
      <c r="AQ193" s="265"/>
      <c r="AR193" s="297">
        <f t="shared" ca="1" si="54"/>
        <v>0.08</v>
      </c>
      <c r="AS193" s="299">
        <f t="shared" ca="1" si="55"/>
        <v>0.08</v>
      </c>
      <c r="AT193" s="264"/>
      <c r="AU193" s="264">
        <f t="shared" ca="1" si="56"/>
        <v>2</v>
      </c>
      <c r="AV193" s="298">
        <f t="shared" ca="1" si="57"/>
        <v>2</v>
      </c>
    </row>
    <row r="194" spans="1:48">
      <c r="A194" s="64">
        <f t="shared" ca="1" si="41"/>
        <v>42522</v>
      </c>
      <c r="B194" s="265">
        <f t="shared" ca="1" si="42"/>
        <v>74.5</v>
      </c>
      <c r="C194" s="36"/>
      <c r="D194" s="65">
        <f t="shared" ca="1" si="43"/>
        <v>55</v>
      </c>
      <c r="E194" s="10">
        <f t="shared" ca="1" si="44"/>
        <v>7.0419956284736018E-2</v>
      </c>
      <c r="F194" s="29"/>
      <c r="G194" s="26"/>
      <c r="H194" s="29"/>
      <c r="I194" s="26"/>
      <c r="J194" s="61">
        <f t="shared" si="45"/>
        <v>0</v>
      </c>
      <c r="K194" s="104">
        <f t="shared" si="46"/>
        <v>0</v>
      </c>
      <c r="L194" s="7">
        <f ca="1">(A194-Calculation!$C$6)/365.25</f>
        <v>15.498973305954825</v>
      </c>
      <c r="M194" s="1">
        <v>1</v>
      </c>
      <c r="N194" s="67">
        <f t="shared" ca="1" si="47"/>
        <v>42522</v>
      </c>
      <c r="O194" s="267">
        <f t="shared" ca="1" si="48"/>
        <v>0.19766060581130976</v>
      </c>
      <c r="P194" s="268">
        <f t="shared" ca="1" si="49"/>
        <v>0.23719272697357169</v>
      </c>
      <c r="Q194" s="271"/>
      <c r="V194" s="57">
        <f t="shared" ca="1" si="50"/>
        <v>42522</v>
      </c>
      <c r="W194" s="265">
        <f ca="1">IF(Calculation!$V$10=2, VLOOKUP(V194,Curves!$D194:$K447,3), ( VLOOKUP(V194,Curves!$D194:$K447,3)*16+ VLOOKUP(V194,Curves!$D194:$K447,7)*8)/24)</f>
        <v>74.5</v>
      </c>
      <c r="X194" s="61">
        <v>0</v>
      </c>
      <c r="Y194" s="116">
        <v>55</v>
      </c>
      <c r="Z194" s="23">
        <f ca="1">VLOOKUP(V194,Curves!A188:B447,2)</f>
        <v>7.0419956284736018E-2</v>
      </c>
      <c r="AA194" s="29"/>
      <c r="AB194" s="26"/>
      <c r="AC194" s="29"/>
      <c r="AD194" s="26"/>
      <c r="AE194" s="68">
        <v>1</v>
      </c>
      <c r="AF194" s="68"/>
      <c r="AG194" s="54">
        <v>15.49897</v>
      </c>
      <c r="AH194" s="53"/>
      <c r="AI194" s="58">
        <f t="shared" ca="1" si="51"/>
        <v>42522</v>
      </c>
      <c r="AJ194" s="278">
        <f ca="1">IF(Calculation!$Y$22=1, Data!AO194, Data!AP194)</f>
        <v>0.19766060581130976</v>
      </c>
      <c r="AK194" s="270">
        <f t="shared" ca="1" si="52"/>
        <v>0.23719272697357169</v>
      </c>
      <c r="AM194" s="267"/>
      <c r="AN194" s="57">
        <f t="shared" ca="1" si="53"/>
        <v>42522</v>
      </c>
      <c r="AO194" s="289">
        <f ca="1">IF(Calculation!$V$10=2,SQRT((AR194^2*(AN194-today-1)+AU194^2*15)/(AN194-today+14)),SQRT(( ((AR194^2*16+AS194^2*8)/24) *(AN194-today-1)+((AU194^2*16+AV194^2*8)/24)*15)/(AN194-today+14)))</f>
        <v>0.19766060581130976</v>
      </c>
      <c r="AP194" s="290">
        <f ca="1">IF(Calculation!$V$10=2, AR194, SQRT((AR194^2*16+AS194^2*8)/24))</f>
        <v>0.08</v>
      </c>
      <c r="AQ194" s="265"/>
      <c r="AR194" s="297">
        <f t="shared" ca="1" si="54"/>
        <v>0.08</v>
      </c>
      <c r="AS194" s="299">
        <f t="shared" ca="1" si="55"/>
        <v>0.08</v>
      </c>
      <c r="AT194" s="264"/>
      <c r="AU194" s="264">
        <f t="shared" ca="1" si="56"/>
        <v>3.52</v>
      </c>
      <c r="AV194" s="298">
        <f t="shared" ca="1" si="57"/>
        <v>2.4</v>
      </c>
    </row>
    <row r="195" spans="1:48">
      <c r="A195" s="64">
        <f t="shared" ca="1" si="41"/>
        <v>42552</v>
      </c>
      <c r="B195" s="265">
        <f t="shared" ca="1" si="42"/>
        <v>101</v>
      </c>
      <c r="C195" s="36"/>
      <c r="D195" s="65">
        <f t="shared" ca="1" si="43"/>
        <v>55</v>
      </c>
      <c r="E195" s="10">
        <f t="shared" ca="1" si="44"/>
        <v>7.0427655894159016E-2</v>
      </c>
      <c r="F195" s="29"/>
      <c r="G195" s="26"/>
      <c r="H195" s="29"/>
      <c r="I195" s="26"/>
      <c r="J195" s="61">
        <f t="shared" si="45"/>
        <v>0</v>
      </c>
      <c r="K195" s="104">
        <f t="shared" si="46"/>
        <v>0</v>
      </c>
      <c r="L195" s="7">
        <f ca="1">(A195-Calculation!$C$6)/365.25</f>
        <v>15.581108829568789</v>
      </c>
      <c r="M195" s="1">
        <v>2</v>
      </c>
      <c r="N195" s="67">
        <f t="shared" ca="1" si="47"/>
        <v>42552</v>
      </c>
      <c r="O195" s="267">
        <f t="shared" ca="1" si="48"/>
        <v>0.24663827053815426</v>
      </c>
      <c r="P195" s="268">
        <f t="shared" ca="1" si="49"/>
        <v>0.29596592464578508</v>
      </c>
      <c r="Q195" s="271"/>
      <c r="V195" s="57">
        <f t="shared" ca="1" si="50"/>
        <v>42552</v>
      </c>
      <c r="W195" s="265">
        <f ca="1">IF(Calculation!$V$10=2, VLOOKUP(V195,Curves!$D195:$K448,3), ( VLOOKUP(V195,Curves!$D195:$K448,3)*16+ VLOOKUP(V195,Curves!$D195:$K448,7)*8)/24)</f>
        <v>101</v>
      </c>
      <c r="X195" s="61">
        <v>0</v>
      </c>
      <c r="Y195" s="116">
        <v>55</v>
      </c>
      <c r="Z195" s="23">
        <f ca="1">VLOOKUP(V195,Curves!A189:B448,2)</f>
        <v>7.0427655894159016E-2</v>
      </c>
      <c r="AA195" s="29"/>
      <c r="AB195" s="26"/>
      <c r="AC195" s="29"/>
      <c r="AD195" s="26"/>
      <c r="AE195" s="68">
        <v>1</v>
      </c>
      <c r="AF195" s="68"/>
      <c r="AG195" s="54">
        <v>15.58385</v>
      </c>
      <c r="AH195" s="53"/>
      <c r="AI195" s="58">
        <f t="shared" ca="1" si="51"/>
        <v>42552</v>
      </c>
      <c r="AJ195" s="278">
        <f ca="1">IF(Calculation!$Y$22=1, Data!AO195, Data!AP195)</f>
        <v>0.24663827053815426</v>
      </c>
      <c r="AK195" s="270">
        <f t="shared" ca="1" si="52"/>
        <v>0.29596592464578508</v>
      </c>
      <c r="AM195" s="267"/>
      <c r="AN195" s="57">
        <f t="shared" ca="1" si="53"/>
        <v>42552</v>
      </c>
      <c r="AO195" s="289">
        <f ca="1">IF(Calculation!$V$10=2,SQRT((AR195^2*(AN195-today-1)+AU195^2*15)/(AN195-today+14)),SQRT(( ((AR195^2*16+AS195^2*8)/24) *(AN195-today-1)+((AU195^2*16+AV195^2*8)/24)*15)/(AN195-today+14)))</f>
        <v>0.24663827053815426</v>
      </c>
      <c r="AP195" s="290">
        <f ca="1">IF(Calculation!$V$10=2, AR195, SQRT((AR195^2*16+AS195^2*8)/24))</f>
        <v>0.08</v>
      </c>
      <c r="AQ195" s="265"/>
      <c r="AR195" s="297">
        <f t="shared" ca="1" si="54"/>
        <v>0.08</v>
      </c>
      <c r="AS195" s="299">
        <f t="shared" ca="1" si="55"/>
        <v>0.08</v>
      </c>
      <c r="AT195" s="264"/>
      <c r="AU195" s="264">
        <f t="shared" ca="1" si="56"/>
        <v>4.5549999999999997</v>
      </c>
      <c r="AV195" s="298">
        <f t="shared" ca="1" si="57"/>
        <v>3.25</v>
      </c>
    </row>
    <row r="196" spans="1:48">
      <c r="A196" s="64">
        <f t="shared" ca="1" si="41"/>
        <v>42583</v>
      </c>
      <c r="B196" s="265">
        <f t="shared" ca="1" si="42"/>
        <v>101</v>
      </c>
      <c r="C196" s="36"/>
      <c r="D196" s="65">
        <f t="shared" ca="1" si="43"/>
        <v>55</v>
      </c>
      <c r="E196" s="10">
        <f t="shared" ca="1" si="44"/>
        <v>7.0435612157249999E-2</v>
      </c>
      <c r="F196" s="29"/>
      <c r="G196" s="26"/>
      <c r="H196" s="29"/>
      <c r="I196" s="26"/>
      <c r="J196" s="61">
        <f t="shared" si="45"/>
        <v>0</v>
      </c>
      <c r="K196" s="104">
        <f t="shared" si="46"/>
        <v>0</v>
      </c>
      <c r="L196" s="7">
        <f ca="1">(A196-Calculation!$C$6)/365.25</f>
        <v>15.665982203969884</v>
      </c>
      <c r="M196" s="1">
        <v>3</v>
      </c>
      <c r="N196" s="67">
        <f t="shared" ca="1" si="47"/>
        <v>42583</v>
      </c>
      <c r="O196" s="267">
        <f t="shared" ca="1" si="48"/>
        <v>0.24604233834913397</v>
      </c>
      <c r="P196" s="268">
        <f t="shared" ca="1" si="49"/>
        <v>0.29525080601896075</v>
      </c>
      <c r="Q196" s="271"/>
      <c r="V196" s="57">
        <f t="shared" ca="1" si="50"/>
        <v>42583</v>
      </c>
      <c r="W196" s="265">
        <f ca="1">IF(Calculation!$V$10=2, VLOOKUP(V196,Curves!$D196:$K449,3), ( VLOOKUP(V196,Curves!$D196:$K449,3)*16+ VLOOKUP(V196,Curves!$D196:$K449,7)*8)/24)</f>
        <v>101</v>
      </c>
      <c r="X196" s="61">
        <v>0</v>
      </c>
      <c r="Y196" s="116">
        <v>55</v>
      </c>
      <c r="Z196" s="23">
        <f ca="1">VLOOKUP(V196,Curves!A190:B449,2)</f>
        <v>7.0435612157249999E-2</v>
      </c>
      <c r="AA196" s="29"/>
      <c r="AB196" s="26"/>
      <c r="AC196" s="29"/>
      <c r="AD196" s="26"/>
      <c r="AE196" s="68">
        <v>1</v>
      </c>
      <c r="AF196" s="68"/>
      <c r="AG196" s="54">
        <v>15.665979999999999</v>
      </c>
      <c r="AH196" s="53"/>
      <c r="AI196" s="58">
        <f t="shared" ca="1" si="51"/>
        <v>42583</v>
      </c>
      <c r="AJ196" s="278">
        <f ca="1">IF(Calculation!$Y$22=1, Data!AO196, Data!AP196)</f>
        <v>0.24604233834913397</v>
      </c>
      <c r="AK196" s="270">
        <f t="shared" ca="1" si="52"/>
        <v>0.29525080601896075</v>
      </c>
      <c r="AM196" s="267"/>
      <c r="AN196" s="57">
        <f t="shared" ca="1" si="53"/>
        <v>42583</v>
      </c>
      <c r="AO196" s="289">
        <f ca="1">IF(Calculation!$V$10=2,SQRT((AR196^2*(AN196-today-1)+AU196^2*15)/(AN196-today+14)),SQRT(( ((AR196^2*16+AS196^2*8)/24) *(AN196-today-1)+((AU196^2*16+AV196^2*8)/24)*15)/(AN196-today+14)))</f>
        <v>0.24604233834913397</v>
      </c>
      <c r="AP196" s="290">
        <f ca="1">IF(Calculation!$V$10=2, AR196, SQRT((AR196^2*16+AS196^2*8)/24))</f>
        <v>0.08</v>
      </c>
      <c r="AQ196" s="265"/>
      <c r="AR196" s="297">
        <f t="shared" ca="1" si="54"/>
        <v>0.08</v>
      </c>
      <c r="AS196" s="299">
        <f t="shared" ca="1" si="55"/>
        <v>0.08</v>
      </c>
      <c r="AT196" s="264"/>
      <c r="AU196" s="264">
        <f t="shared" ca="1" si="56"/>
        <v>4.5549999999999997</v>
      </c>
      <c r="AV196" s="298">
        <f t="shared" ca="1" si="57"/>
        <v>3.25</v>
      </c>
    </row>
    <row r="197" spans="1:48">
      <c r="A197" s="64">
        <f t="shared" ca="1" si="41"/>
        <v>42614</v>
      </c>
      <c r="B197" s="265">
        <f t="shared" ca="1" si="42"/>
        <v>35.75</v>
      </c>
      <c r="C197" s="36"/>
      <c r="D197" s="65">
        <f t="shared" ca="1" si="43"/>
        <v>55</v>
      </c>
      <c r="E197" s="10">
        <f t="shared" ca="1" si="44"/>
        <v>7.0443568420362021E-2</v>
      </c>
      <c r="F197" s="29"/>
      <c r="G197" s="26"/>
      <c r="H197" s="29"/>
      <c r="I197" s="26"/>
      <c r="J197" s="61">
        <f t="shared" si="45"/>
        <v>0</v>
      </c>
      <c r="K197" s="104">
        <f t="shared" si="46"/>
        <v>0</v>
      </c>
      <c r="L197" s="7">
        <f ca="1">(A197-Calculation!$C$6)/365.25</f>
        <v>15.750855578370979</v>
      </c>
      <c r="M197" s="1">
        <v>4</v>
      </c>
      <c r="N197" s="67">
        <f t="shared" ca="1" si="47"/>
        <v>42614</v>
      </c>
      <c r="O197" s="267">
        <f t="shared" ca="1" si="48"/>
        <v>0.15935126139051972</v>
      </c>
      <c r="P197" s="268">
        <f t="shared" ca="1" si="49"/>
        <v>0.19122151366862367</v>
      </c>
      <c r="Q197" s="271"/>
      <c r="V197" s="57">
        <f t="shared" ca="1" si="50"/>
        <v>42614</v>
      </c>
      <c r="W197" s="265">
        <f ca="1">IF(Calculation!$V$10=2, VLOOKUP(V197,Curves!$D197:$K450,3), ( VLOOKUP(V197,Curves!$D197:$K450,3)*16+ VLOOKUP(V197,Curves!$D197:$K450,7)*8)/24)</f>
        <v>35.75</v>
      </c>
      <c r="X197" s="61">
        <v>0</v>
      </c>
      <c r="Y197" s="116">
        <v>55</v>
      </c>
      <c r="Z197" s="23">
        <f ca="1">VLOOKUP(V197,Curves!A191:B450,2)</f>
        <v>7.0443568420362021E-2</v>
      </c>
      <c r="AA197" s="29"/>
      <c r="AB197" s="26"/>
      <c r="AC197" s="29"/>
      <c r="AD197" s="26"/>
      <c r="AE197" s="68">
        <v>1</v>
      </c>
      <c r="AF197" s="68"/>
      <c r="AG197" s="54">
        <v>15.750859999999999</v>
      </c>
      <c r="AH197" s="53"/>
      <c r="AI197" s="58">
        <f t="shared" ca="1" si="51"/>
        <v>42614</v>
      </c>
      <c r="AJ197" s="278">
        <f ca="1">IF(Calculation!$Y$22=1, Data!AO197, Data!AP197)</f>
        <v>0.15935126139051972</v>
      </c>
      <c r="AK197" s="270">
        <f t="shared" ca="1" si="52"/>
        <v>0.19122151366862367</v>
      </c>
      <c r="AM197" s="267"/>
      <c r="AN197" s="57">
        <f t="shared" ca="1" si="53"/>
        <v>42614</v>
      </c>
      <c r="AO197" s="289">
        <f ca="1">IF(Calculation!$V$10=2,SQRT((AR197^2*(AN197-today-1)+AU197^2*15)/(AN197-today+14)),SQRT(( ((AR197^2*16+AS197^2*8)/24) *(AN197-today-1)+((AU197^2*16+AV197^2*8)/24)*15)/(AN197-today+14)))</f>
        <v>0.15935126139051972</v>
      </c>
      <c r="AP197" s="290">
        <f ca="1">IF(Calculation!$V$10=2, AR197, SQRT((AR197^2*16+AS197^2*8)/24))</f>
        <v>0.08</v>
      </c>
      <c r="AQ197" s="265"/>
      <c r="AR197" s="297">
        <f t="shared" ca="1" si="54"/>
        <v>0.08</v>
      </c>
      <c r="AS197" s="299">
        <f t="shared" ca="1" si="55"/>
        <v>0.08</v>
      </c>
      <c r="AT197" s="264"/>
      <c r="AU197" s="264">
        <f t="shared" ca="1" si="56"/>
        <v>2.706</v>
      </c>
      <c r="AV197" s="298">
        <f t="shared" ca="1" si="57"/>
        <v>2.4500000000000002</v>
      </c>
    </row>
    <row r="198" spans="1:48">
      <c r="A198" s="64">
        <f t="shared" ca="1" si="41"/>
        <v>42644</v>
      </c>
      <c r="B198" s="265">
        <f t="shared" ca="1" si="42"/>
        <v>33.999998092651367</v>
      </c>
      <c r="C198" s="36"/>
      <c r="D198" s="65">
        <f t="shared" ca="1" si="43"/>
        <v>55</v>
      </c>
      <c r="E198" s="10">
        <f t="shared" ca="1" si="44"/>
        <v>7.0451268029846026E-2</v>
      </c>
      <c r="F198" s="29"/>
      <c r="G198" s="26"/>
      <c r="H198" s="29"/>
      <c r="I198" s="26"/>
      <c r="J198" s="61">
        <f t="shared" si="45"/>
        <v>0</v>
      </c>
      <c r="K198" s="104">
        <f t="shared" si="46"/>
        <v>0</v>
      </c>
      <c r="L198" s="7">
        <f ca="1">(A198-Calculation!$C$6)/365.25</f>
        <v>15.832991101984941</v>
      </c>
      <c r="M198" s="1">
        <v>5</v>
      </c>
      <c r="N198" s="67">
        <f t="shared" ca="1" si="47"/>
        <v>42644</v>
      </c>
      <c r="O198" s="267">
        <f t="shared" ca="1" si="48"/>
        <v>0.12532684541557002</v>
      </c>
      <c r="P198" s="268">
        <f t="shared" ca="1" si="49"/>
        <v>0.15039221449868401</v>
      </c>
      <c r="Q198" s="271"/>
      <c r="V198" s="57">
        <f t="shared" ca="1" si="50"/>
        <v>42644</v>
      </c>
      <c r="W198" s="265">
        <f ca="1">IF(Calculation!$V$10=2, VLOOKUP(V198,Curves!$D198:$K451,3), ( VLOOKUP(V198,Curves!$D198:$K451,3)*16+ VLOOKUP(V198,Curves!$D198:$K451,7)*8)/24)</f>
        <v>33.999998092651367</v>
      </c>
      <c r="X198" s="61">
        <v>0</v>
      </c>
      <c r="Y198" s="116">
        <v>55</v>
      </c>
      <c r="Z198" s="23">
        <f ca="1">VLOOKUP(V198,Curves!A192:B451,2)</f>
        <v>7.0451268029846026E-2</v>
      </c>
      <c r="AA198" s="29"/>
      <c r="AB198" s="26"/>
      <c r="AC198" s="29"/>
      <c r="AD198" s="26"/>
      <c r="AE198" s="68">
        <v>1</v>
      </c>
      <c r="AF198" s="68"/>
      <c r="AG198" s="54">
        <v>15.83573</v>
      </c>
      <c r="AH198" s="53"/>
      <c r="AI198" s="58">
        <f t="shared" ca="1" si="51"/>
        <v>42644</v>
      </c>
      <c r="AJ198" s="278">
        <f ca="1">IF(Calculation!$Y$22=1, Data!AO198, Data!AP198)</f>
        <v>0.12532684541557002</v>
      </c>
      <c r="AK198" s="270">
        <f t="shared" ca="1" si="52"/>
        <v>0.15039221449868401</v>
      </c>
      <c r="AM198" s="267"/>
      <c r="AN198" s="57">
        <f t="shared" ca="1" si="53"/>
        <v>42644</v>
      </c>
      <c r="AO198" s="289">
        <f ca="1">IF(Calculation!$V$10=2,SQRT((AR198^2*(AN198-today-1)+AU198^2*15)/(AN198-today+14)),SQRT(( ((AR198^2*16+AS198^2*8)/24) *(AN198-today-1)+((AU198^2*16+AV198^2*8)/24)*15)/(AN198-today+14)))</f>
        <v>0.12532684541557002</v>
      </c>
      <c r="AP198" s="290">
        <f ca="1">IF(Calculation!$V$10=2, AR198, SQRT((AR198^2*16+AS198^2*8)/24))</f>
        <v>0.08</v>
      </c>
      <c r="AQ198" s="265"/>
      <c r="AR198" s="297">
        <f t="shared" ca="1" si="54"/>
        <v>0.08</v>
      </c>
      <c r="AS198" s="299">
        <f t="shared" ca="1" si="55"/>
        <v>0.08</v>
      </c>
      <c r="AT198" s="264"/>
      <c r="AU198" s="264">
        <f t="shared" ca="1" si="56"/>
        <v>1.9</v>
      </c>
      <c r="AV198" s="298">
        <f t="shared" ca="1" si="57"/>
        <v>2</v>
      </c>
    </row>
    <row r="199" spans="1:48">
      <c r="A199" s="64">
        <f t="shared" ca="1" si="41"/>
        <v>42675</v>
      </c>
      <c r="B199" s="265">
        <f t="shared" ca="1" si="42"/>
        <v>33.999998092651367</v>
      </c>
      <c r="C199" s="36"/>
      <c r="D199" s="65">
        <f t="shared" ca="1" si="43"/>
        <v>55</v>
      </c>
      <c r="E199" s="10">
        <f t="shared" ca="1" si="44"/>
        <v>7.0459224293000014E-2</v>
      </c>
      <c r="F199" s="29"/>
      <c r="G199" s="26"/>
      <c r="H199" s="29"/>
      <c r="I199" s="26"/>
      <c r="J199" s="61">
        <f t="shared" si="45"/>
        <v>0</v>
      </c>
      <c r="K199" s="104">
        <f t="shared" si="46"/>
        <v>0</v>
      </c>
      <c r="L199" s="7">
        <f ca="1">(A199-Calculation!$C$6)/365.25</f>
        <v>15.917864476386036</v>
      </c>
      <c r="M199" s="1">
        <v>6</v>
      </c>
      <c r="N199" s="67">
        <f t="shared" ca="1" si="47"/>
        <v>42675</v>
      </c>
      <c r="O199" s="267">
        <f t="shared" ca="1" si="48"/>
        <v>0.1290708757794799</v>
      </c>
      <c r="P199" s="268">
        <f t="shared" ca="1" si="49"/>
        <v>0.15488505093537588</v>
      </c>
      <c r="Q199" s="271"/>
      <c r="V199" s="57">
        <f t="shared" ca="1" si="50"/>
        <v>42675</v>
      </c>
      <c r="W199" s="265">
        <f ca="1">IF(Calculation!$V$10=2, VLOOKUP(V199,Curves!$D199:$K452,3), ( VLOOKUP(V199,Curves!$D199:$K452,3)*16+ VLOOKUP(V199,Curves!$D199:$K452,7)*8)/24)</f>
        <v>33.999998092651367</v>
      </c>
      <c r="X199" s="61">
        <v>0</v>
      </c>
      <c r="Y199" s="116">
        <v>55</v>
      </c>
      <c r="Z199" s="23">
        <f ca="1">VLOOKUP(V199,Curves!A193:B452,2)</f>
        <v>7.0459224293000014E-2</v>
      </c>
      <c r="AA199" s="29"/>
      <c r="AB199" s="26"/>
      <c r="AC199" s="29"/>
      <c r="AD199" s="26"/>
      <c r="AE199" s="68">
        <v>1</v>
      </c>
      <c r="AF199" s="68"/>
      <c r="AG199" s="54">
        <v>15.91513</v>
      </c>
      <c r="AH199" s="53"/>
      <c r="AI199" s="58">
        <f t="shared" ca="1" si="51"/>
        <v>42675</v>
      </c>
      <c r="AJ199" s="278">
        <f ca="1">IF(Calculation!$Y$22=1, Data!AO199, Data!AP199)</f>
        <v>0.1290708757794799</v>
      </c>
      <c r="AK199" s="270">
        <f t="shared" ca="1" si="52"/>
        <v>0.15488505093537588</v>
      </c>
      <c r="AM199" s="267"/>
      <c r="AN199" s="57">
        <f t="shared" ca="1" si="53"/>
        <v>42675</v>
      </c>
      <c r="AO199" s="289">
        <f ca="1">IF(Calculation!$V$10=2,SQRT((AR199^2*(AN199-today-1)+AU199^2*15)/(AN199-today+14)),SQRT(( ((AR199^2*16+AS199^2*8)/24) *(AN199-today-1)+((AU199^2*16+AV199^2*8)/24)*15)/(AN199-today+14)))</f>
        <v>0.1290708757794799</v>
      </c>
      <c r="AP199" s="290">
        <f ca="1">IF(Calculation!$V$10=2, AR199, SQRT((AR199^2*16+AS199^2*8)/24))</f>
        <v>0.08</v>
      </c>
      <c r="AQ199" s="265"/>
      <c r="AR199" s="297">
        <f t="shared" ca="1" si="54"/>
        <v>0.08</v>
      </c>
      <c r="AS199" s="299">
        <f t="shared" ca="1" si="55"/>
        <v>0.08</v>
      </c>
      <c r="AT199" s="264"/>
      <c r="AU199" s="264">
        <f t="shared" ca="1" si="56"/>
        <v>2</v>
      </c>
      <c r="AV199" s="298">
        <f t="shared" ca="1" si="57"/>
        <v>2</v>
      </c>
    </row>
    <row r="200" spans="1:48">
      <c r="A200" s="108">
        <f t="shared" ca="1" si="41"/>
        <v>42705</v>
      </c>
      <c r="B200" s="265">
        <f t="shared" ca="1" si="42"/>
        <v>34</v>
      </c>
      <c r="C200" s="36"/>
      <c r="D200" s="65">
        <f t="shared" ca="1" si="43"/>
        <v>55</v>
      </c>
      <c r="E200" s="10">
        <f t="shared" ca="1" si="44"/>
        <v>7.0466923902522988E-2</v>
      </c>
      <c r="F200" s="29"/>
      <c r="G200" s="26"/>
      <c r="H200" s="29"/>
      <c r="I200" s="26"/>
      <c r="J200" s="61">
        <f t="shared" si="45"/>
        <v>0</v>
      </c>
      <c r="K200" s="104">
        <f t="shared" si="46"/>
        <v>0</v>
      </c>
      <c r="L200" s="7">
        <f ca="1">(A200-Calculation!$C$6)/365.25</f>
        <v>16</v>
      </c>
      <c r="M200" s="1">
        <v>1</v>
      </c>
      <c r="N200" s="67">
        <f t="shared" ca="1" si="47"/>
        <v>42705</v>
      </c>
      <c r="O200" s="267">
        <f t="shared" ca="1" si="48"/>
        <v>0.12886756592903831</v>
      </c>
      <c r="P200" s="268">
        <f t="shared" ca="1" si="49"/>
        <v>0.15464107911484595</v>
      </c>
      <c r="Q200" s="271"/>
      <c r="V200" s="57">
        <f t="shared" ca="1" si="50"/>
        <v>42705</v>
      </c>
      <c r="W200" s="265">
        <f ca="1">IF(Calculation!$V$10=2, VLOOKUP(V200,Curves!$D200:$K453,3), ( VLOOKUP(V200,Curves!$D200:$K453,3)*16+ VLOOKUP(V200,Curves!$D200:$K453,7)*8)/24)</f>
        <v>34</v>
      </c>
      <c r="X200" s="61">
        <v>0</v>
      </c>
      <c r="Y200" s="116">
        <v>55</v>
      </c>
      <c r="Z200" s="23">
        <f ca="1">VLOOKUP(V200,Curves!A194:B453,2)</f>
        <v>7.0466923902522988E-2</v>
      </c>
      <c r="AA200" s="29"/>
      <c r="AB200" s="26"/>
      <c r="AC200" s="29"/>
      <c r="AD200" s="26"/>
      <c r="AE200" s="68">
        <v>1</v>
      </c>
      <c r="AF200" s="68"/>
      <c r="AG200" s="54">
        <v>16</v>
      </c>
      <c r="AH200" s="53"/>
      <c r="AI200" s="58">
        <f t="shared" ca="1" si="51"/>
        <v>42705</v>
      </c>
      <c r="AJ200" s="278">
        <f ca="1">IF(Calculation!$Y$22=1, Data!AO200, Data!AP200)</f>
        <v>0.12886756592903831</v>
      </c>
      <c r="AK200" s="270">
        <f t="shared" ca="1" si="52"/>
        <v>0.15464107911484595</v>
      </c>
      <c r="AM200" s="267"/>
      <c r="AN200" s="57">
        <f t="shared" ca="1" si="53"/>
        <v>42705</v>
      </c>
      <c r="AO200" s="289">
        <f ca="1">IF(Calculation!$V$10=2,SQRT((AR200^2*(AN200-today-1)+AU200^2*15)/(AN200-today+14)),SQRT(( ((AR200^2*16+AS200^2*8)/24) *(AN200-today-1)+((AU200^2*16+AV200^2*8)/24)*15)/(AN200-today+14)))</f>
        <v>0.12886756592903831</v>
      </c>
      <c r="AP200" s="290">
        <f ca="1">IF(Calculation!$V$10=2, AR200, SQRT((AR200^2*16+AS200^2*8)/24))</f>
        <v>0.08</v>
      </c>
      <c r="AQ200" s="265"/>
      <c r="AR200" s="297">
        <f t="shared" ca="1" si="54"/>
        <v>0.08</v>
      </c>
      <c r="AS200" s="299">
        <f t="shared" ca="1" si="55"/>
        <v>0.08</v>
      </c>
      <c r="AT200" s="264"/>
      <c r="AU200" s="264">
        <f t="shared" ca="1" si="56"/>
        <v>2</v>
      </c>
      <c r="AV200" s="298">
        <f t="shared" ca="1" si="57"/>
        <v>2</v>
      </c>
    </row>
    <row r="201" spans="1:48">
      <c r="A201" s="64">
        <f t="shared" ref="A201:A258" ca="1" si="58">EOMONTH(A200,0)+1</f>
        <v>42736</v>
      </c>
      <c r="B201" s="265">
        <f t="shared" ref="B201:B258" ca="1" si="59">VLOOKUP(A201,$V$8:$Z$258,2)+PPadd</f>
        <v>38.254997253417969</v>
      </c>
      <c r="C201" s="36"/>
      <c r="D201" s="65">
        <f t="shared" ref="D201:D258" ca="1" si="60">VLOOKUP($A201,$V$8:$Z$258,4)*AE201</f>
        <v>55</v>
      </c>
      <c r="E201" s="10">
        <f t="shared" ref="E201:E258" ca="1" si="61">VLOOKUP($A201,$V$8:$Z$258,5)</f>
        <v>7.0474880165717013E-2</v>
      </c>
      <c r="F201" s="29"/>
      <c r="G201" s="26"/>
      <c r="H201" s="29"/>
      <c r="I201" s="26"/>
      <c r="J201" s="61">
        <f t="shared" ref="J201:J258" si="62">X201</f>
        <v>0</v>
      </c>
      <c r="K201" s="104">
        <f t="shared" ref="K201:K264" si="63">J201-C201</f>
        <v>0</v>
      </c>
      <c r="L201" s="7">
        <f ca="1">(A201-Calculation!$C$6)/365.25</f>
        <v>16.084873374401095</v>
      </c>
      <c r="M201" s="1">
        <v>2</v>
      </c>
      <c r="N201" s="67">
        <f t="shared" ref="N201:N258" ca="1" si="64">$A201</f>
        <v>42736</v>
      </c>
      <c r="O201" s="267">
        <f t="shared" ref="O201:O258" ca="1" si="65">VLOOKUP($N201,$AI$8:$AJ$258,2)+PvolMult</f>
        <v>0.13876055464512863</v>
      </c>
      <c r="P201" s="268">
        <f t="shared" ref="P201:P258" ca="1" si="66">VLOOKUP($N201,$AI$8:$AK$258,3)+PvolMult</f>
        <v>0.16651266557415434</v>
      </c>
      <c r="Q201" s="271"/>
      <c r="V201" s="57">
        <f t="shared" ref="V201:V258" ca="1" si="67">$A201</f>
        <v>42736</v>
      </c>
      <c r="W201" s="265">
        <f ca="1">IF(Calculation!$V$10=2, VLOOKUP(V201,Curves!$D201:$K454,3), ( VLOOKUP(V201,Curves!$D201:$K454,3)*16+ VLOOKUP(V201,Curves!$D201:$K454,7)*8)/24)</f>
        <v>38.254997253417969</v>
      </c>
      <c r="X201" s="61">
        <v>0</v>
      </c>
      <c r="Y201" s="116">
        <v>55</v>
      </c>
      <c r="Z201" s="23">
        <f ca="1">VLOOKUP(V201,Curves!A195:B454,2)</f>
        <v>7.0474880165717013E-2</v>
      </c>
      <c r="AA201" s="29"/>
      <c r="AB201" s="26"/>
      <c r="AC201" s="29"/>
      <c r="AD201" s="26"/>
      <c r="AE201" s="68">
        <v>1</v>
      </c>
      <c r="AF201" s="68"/>
      <c r="AG201" s="54">
        <v>16.082139999999999</v>
      </c>
      <c r="AH201" s="53"/>
      <c r="AI201" s="58">
        <f t="shared" ref="AI201:AI258" ca="1" si="68">+V201</f>
        <v>42736</v>
      </c>
      <c r="AJ201" s="278">
        <f ca="1">IF(Calculation!$Y$22=1, Data!AO201, Data!AP201)</f>
        <v>0.13876055464512863</v>
      </c>
      <c r="AK201" s="270">
        <f t="shared" ref="AK201:AK258" ca="1" si="69">AJ201*1.2</f>
        <v>0.16651266557415434</v>
      </c>
      <c r="AM201" s="267"/>
      <c r="AN201" s="57">
        <f t="shared" ref="AN201:AN258" ca="1" si="70">AI201</f>
        <v>42736</v>
      </c>
      <c r="AO201" s="289">
        <f ca="1">IF(Calculation!$V$10=2,SQRT((AR201^2*(AN201-today-1)+AU201^2*15)/(AN201-today+14)),SQRT(( ((AR201^2*16+AS201^2*8)/24) *(AN201-today-1)+((AU201^2*16+AV201^2*8)/24)*15)/(AN201-today+14)))</f>
        <v>0.13876055464512863</v>
      </c>
      <c r="AP201" s="290">
        <f ca="1">IF(Calculation!$V$10=2, AR201, SQRT((AR201^2*16+AS201^2*8)/24))</f>
        <v>0.08</v>
      </c>
      <c r="AQ201" s="265"/>
      <c r="AR201" s="297">
        <f t="shared" ref="AR201:AR258" ca="1" si="71">VLOOKUP(AN201, VolTable, 15)</f>
        <v>0.08</v>
      </c>
      <c r="AS201" s="299">
        <f t="shared" ref="AS201:AS258" ca="1" si="72">VLOOKUP(AN201, VolTable, 19)</f>
        <v>0.08</v>
      </c>
      <c r="AT201" s="264"/>
      <c r="AU201" s="264">
        <f t="shared" ref="AU201:AU258" ca="1" si="73">VLOOKUP(AN201, VolTable, 23)</f>
        <v>2.25</v>
      </c>
      <c r="AV201" s="298">
        <f t="shared" ref="AV201:AV258" ca="1" si="74">VLOOKUP(AN201, VolTable, 27)</f>
        <v>2.25</v>
      </c>
    </row>
    <row r="202" spans="1:48">
      <c r="A202" s="64">
        <f t="shared" ca="1" si="58"/>
        <v>42767</v>
      </c>
      <c r="B202" s="265">
        <f t="shared" ca="1" si="59"/>
        <v>38.250003814697266</v>
      </c>
      <c r="C202" s="36"/>
      <c r="D202" s="65">
        <f t="shared" ca="1" si="60"/>
        <v>55</v>
      </c>
      <c r="E202" s="10">
        <f t="shared" ca="1" si="61"/>
        <v>7.0482836428933021E-2</v>
      </c>
      <c r="F202" s="29"/>
      <c r="G202" s="26"/>
      <c r="H202" s="29"/>
      <c r="I202" s="26"/>
      <c r="J202" s="61">
        <f t="shared" si="62"/>
        <v>0</v>
      </c>
      <c r="K202" s="104">
        <f t="shared" si="63"/>
        <v>0</v>
      </c>
      <c r="L202" s="7">
        <f ca="1">(A202-Calculation!$C$6)/365.25</f>
        <v>16.16974674880219</v>
      </c>
      <c r="M202" s="1">
        <v>3</v>
      </c>
      <c r="N202" s="67">
        <f t="shared" ca="1" si="64"/>
        <v>42767</v>
      </c>
      <c r="O202" s="267">
        <f t="shared" ca="1" si="65"/>
        <v>0.13851824427111925</v>
      </c>
      <c r="P202" s="268">
        <f t="shared" ca="1" si="66"/>
        <v>0.16622189312534311</v>
      </c>
      <c r="Q202" s="271"/>
      <c r="V202" s="57">
        <f t="shared" ca="1" si="67"/>
        <v>42767</v>
      </c>
      <c r="W202" s="265">
        <f ca="1">IF(Calculation!$V$10=2, VLOOKUP(V202,Curves!$D202:$K455,3), ( VLOOKUP(V202,Curves!$D202:$K455,3)*16+ VLOOKUP(V202,Curves!$D202:$K455,7)*8)/24)</f>
        <v>38.250003814697266</v>
      </c>
      <c r="X202" s="61">
        <v>0</v>
      </c>
      <c r="Y202" s="116">
        <v>55</v>
      </c>
      <c r="Z202" s="23">
        <f ca="1">VLOOKUP(V202,Curves!A196:B455,2)</f>
        <v>7.0482836428933021E-2</v>
      </c>
      <c r="AA202" s="29"/>
      <c r="AB202" s="26"/>
      <c r="AC202" s="29"/>
      <c r="AD202" s="26"/>
      <c r="AE202" s="68">
        <v>1</v>
      </c>
      <c r="AF202" s="68"/>
      <c r="AG202" s="54">
        <v>16.167010000000001</v>
      </c>
      <c r="AH202" s="53"/>
      <c r="AI202" s="58">
        <f t="shared" ca="1" si="68"/>
        <v>42767</v>
      </c>
      <c r="AJ202" s="278">
        <f ca="1">IF(Calculation!$Y$22=1, Data!AO202, Data!AP202)</f>
        <v>0.13851824427111925</v>
      </c>
      <c r="AK202" s="270">
        <f t="shared" ca="1" si="69"/>
        <v>0.16622189312534311</v>
      </c>
      <c r="AM202" s="267"/>
      <c r="AN202" s="57">
        <f t="shared" ca="1" si="70"/>
        <v>42767</v>
      </c>
      <c r="AO202" s="289">
        <f ca="1">IF(Calculation!$V$10=2,SQRT((AR202^2*(AN202-today-1)+AU202^2*15)/(AN202-today+14)),SQRT(( ((AR202^2*16+AS202^2*8)/24) *(AN202-today-1)+((AU202^2*16+AV202^2*8)/24)*15)/(AN202-today+14)))</f>
        <v>0.13851824427111925</v>
      </c>
      <c r="AP202" s="290">
        <f ca="1">IF(Calculation!$V$10=2, AR202, SQRT((AR202^2*16+AS202^2*8)/24))</f>
        <v>0.08</v>
      </c>
      <c r="AQ202" s="265"/>
      <c r="AR202" s="297">
        <f t="shared" ca="1" si="71"/>
        <v>0.08</v>
      </c>
      <c r="AS202" s="299">
        <f t="shared" ca="1" si="72"/>
        <v>0.08</v>
      </c>
      <c r="AT202" s="264"/>
      <c r="AU202" s="264">
        <f t="shared" ca="1" si="73"/>
        <v>2.25</v>
      </c>
      <c r="AV202" s="298">
        <f t="shared" ca="1" si="74"/>
        <v>2.25</v>
      </c>
    </row>
    <row r="203" spans="1:48">
      <c r="A203" s="64">
        <f t="shared" ca="1" si="58"/>
        <v>42795</v>
      </c>
      <c r="B203" s="265">
        <f t="shared" ca="1" si="59"/>
        <v>33.750001907348633</v>
      </c>
      <c r="C203" s="36"/>
      <c r="D203" s="65">
        <f t="shared" ca="1" si="60"/>
        <v>55</v>
      </c>
      <c r="E203" s="10">
        <f t="shared" ca="1" si="61"/>
        <v>7.0490022731211022E-2</v>
      </c>
      <c r="F203" s="29"/>
      <c r="G203" s="26"/>
      <c r="H203" s="29"/>
      <c r="I203" s="26"/>
      <c r="J203" s="61">
        <f t="shared" si="62"/>
        <v>0</v>
      </c>
      <c r="K203" s="104">
        <f t="shared" si="63"/>
        <v>0</v>
      </c>
      <c r="L203" s="7">
        <f ca="1">(A203-Calculation!$C$6)/365.25</f>
        <v>16.246406570841888</v>
      </c>
      <c r="M203" s="1">
        <v>4</v>
      </c>
      <c r="N203" s="67">
        <f t="shared" ca="1" si="64"/>
        <v>42795</v>
      </c>
      <c r="O203" s="267">
        <f t="shared" ca="1" si="65"/>
        <v>0.12631526523975381</v>
      </c>
      <c r="P203" s="268">
        <f t="shared" ca="1" si="66"/>
        <v>0.15157831828770457</v>
      </c>
      <c r="Q203" s="271"/>
      <c r="V203" s="57">
        <f t="shared" ca="1" si="67"/>
        <v>42795</v>
      </c>
      <c r="W203" s="265">
        <f ca="1">IF(Calculation!$V$10=2, VLOOKUP(V203,Curves!$D203:$K456,3), ( VLOOKUP(V203,Curves!$D203:$K456,3)*16+ VLOOKUP(V203,Curves!$D203:$K456,7)*8)/24)</f>
        <v>33.750001907348633</v>
      </c>
      <c r="X203" s="61">
        <v>0</v>
      </c>
      <c r="Y203" s="116">
        <v>55</v>
      </c>
      <c r="Z203" s="23">
        <f ca="1">VLOOKUP(V203,Curves!A197:B456,2)</f>
        <v>7.0490022731211022E-2</v>
      </c>
      <c r="AA203" s="29"/>
      <c r="AB203" s="26"/>
      <c r="AC203" s="29"/>
      <c r="AD203" s="26"/>
      <c r="AE203" s="68">
        <v>1</v>
      </c>
      <c r="AF203" s="68"/>
      <c r="AG203" s="54">
        <v>16.249140000000001</v>
      </c>
      <c r="AH203" s="53"/>
      <c r="AI203" s="58">
        <f t="shared" ca="1" si="68"/>
        <v>42795</v>
      </c>
      <c r="AJ203" s="278">
        <f ca="1">IF(Calculation!$Y$22=1, Data!AO203, Data!AP203)</f>
        <v>0.12631526523975381</v>
      </c>
      <c r="AK203" s="270">
        <f t="shared" ca="1" si="69"/>
        <v>0.15157831828770457</v>
      </c>
      <c r="AM203" s="267"/>
      <c r="AN203" s="57">
        <f t="shared" ca="1" si="70"/>
        <v>42795</v>
      </c>
      <c r="AO203" s="289">
        <f ca="1">IF(Calculation!$V$10=2,SQRT((AR203^2*(AN203-today-1)+AU203^2*15)/(AN203-today+14)),SQRT(( ((AR203^2*16+AS203^2*8)/24) *(AN203-today-1)+((AU203^2*16+AV203^2*8)/24)*15)/(AN203-today+14)))</f>
        <v>0.12631526523975381</v>
      </c>
      <c r="AP203" s="290">
        <f ca="1">IF(Calculation!$V$10=2, AR203, SQRT((AR203^2*16+AS203^2*8)/24))</f>
        <v>0.08</v>
      </c>
      <c r="AQ203" s="265"/>
      <c r="AR203" s="297">
        <f t="shared" ca="1" si="71"/>
        <v>0.08</v>
      </c>
      <c r="AS203" s="299">
        <f t="shared" ca="1" si="72"/>
        <v>0.08</v>
      </c>
      <c r="AT203" s="264"/>
      <c r="AU203" s="264">
        <f t="shared" ca="1" si="73"/>
        <v>1.95</v>
      </c>
      <c r="AV203" s="298">
        <f t="shared" ca="1" si="74"/>
        <v>2</v>
      </c>
    </row>
    <row r="204" spans="1:48">
      <c r="A204" s="64">
        <f t="shared" ca="1" si="58"/>
        <v>42826</v>
      </c>
      <c r="B204" s="265">
        <f t="shared" ca="1" si="59"/>
        <v>33.75</v>
      </c>
      <c r="C204" s="36"/>
      <c r="D204" s="65">
        <f t="shared" ca="1" si="60"/>
        <v>55</v>
      </c>
      <c r="E204" s="10">
        <f t="shared" ca="1" si="61"/>
        <v>7.0497978994466026E-2</v>
      </c>
      <c r="F204" s="29"/>
      <c r="G204" s="26"/>
      <c r="H204" s="29"/>
      <c r="I204" s="26"/>
      <c r="J204" s="61">
        <f t="shared" si="62"/>
        <v>0</v>
      </c>
      <c r="K204" s="104">
        <f t="shared" si="63"/>
        <v>0</v>
      </c>
      <c r="L204" s="7">
        <f ca="1">(A204-Calculation!$C$6)/365.25</f>
        <v>16.331279945242983</v>
      </c>
      <c r="M204" s="1">
        <v>5</v>
      </c>
      <c r="N204" s="67">
        <f t="shared" ca="1" si="64"/>
        <v>42826</v>
      </c>
      <c r="O204" s="267">
        <f t="shared" ca="1" si="65"/>
        <v>0.1241935588779787</v>
      </c>
      <c r="P204" s="268">
        <f t="shared" ca="1" si="66"/>
        <v>0.14903227065357444</v>
      </c>
      <c r="Q204" s="271"/>
      <c r="V204" s="57">
        <f t="shared" ca="1" si="67"/>
        <v>42826</v>
      </c>
      <c r="W204" s="265">
        <f ca="1">IF(Calculation!$V$10=2, VLOOKUP(V204,Curves!$D204:$K457,3), ( VLOOKUP(V204,Curves!$D204:$K457,3)*16+ VLOOKUP(V204,Curves!$D204:$K457,7)*8)/24)</f>
        <v>33.75</v>
      </c>
      <c r="X204" s="61">
        <v>0</v>
      </c>
      <c r="Y204" s="116">
        <v>55</v>
      </c>
      <c r="Z204" s="23">
        <f ca="1">VLOOKUP(V204,Curves!A198:B457,2)</f>
        <v>7.0497978994466026E-2</v>
      </c>
      <c r="AA204" s="29"/>
      <c r="AB204" s="26"/>
      <c r="AC204" s="29"/>
      <c r="AD204" s="26"/>
      <c r="AE204" s="68">
        <v>1</v>
      </c>
      <c r="AF204" s="68"/>
      <c r="AG204" s="54">
        <v>16.334019999999999</v>
      </c>
      <c r="AH204" s="53"/>
      <c r="AI204" s="58">
        <f t="shared" ca="1" si="68"/>
        <v>42826</v>
      </c>
      <c r="AJ204" s="278">
        <f ca="1">IF(Calculation!$Y$22=1, Data!AO204, Data!AP204)</f>
        <v>0.1241935588779787</v>
      </c>
      <c r="AK204" s="270">
        <f t="shared" ca="1" si="69"/>
        <v>0.14903227065357444</v>
      </c>
      <c r="AM204" s="267"/>
      <c r="AN204" s="57">
        <f t="shared" ca="1" si="70"/>
        <v>42826</v>
      </c>
      <c r="AO204" s="289">
        <f ca="1">IF(Calculation!$V$10=2,SQRT((AR204^2*(AN204-today-1)+AU204^2*15)/(AN204-today+14)),SQRT(( ((AR204^2*16+AS204^2*8)/24) *(AN204-today-1)+((AU204^2*16+AV204^2*8)/24)*15)/(AN204-today+14)))</f>
        <v>0.1241935588779787</v>
      </c>
      <c r="AP204" s="290">
        <f ca="1">IF(Calculation!$V$10=2, AR204, SQRT((AR204^2*16+AS204^2*8)/24))</f>
        <v>0.08</v>
      </c>
      <c r="AQ204" s="265"/>
      <c r="AR204" s="297">
        <f t="shared" ca="1" si="71"/>
        <v>0.08</v>
      </c>
      <c r="AS204" s="299">
        <f t="shared" ca="1" si="72"/>
        <v>0.08</v>
      </c>
      <c r="AT204" s="264"/>
      <c r="AU204" s="264">
        <f t="shared" ca="1" si="73"/>
        <v>1.9</v>
      </c>
      <c r="AV204" s="298">
        <f t="shared" ca="1" si="74"/>
        <v>2</v>
      </c>
    </row>
    <row r="205" spans="1:48">
      <c r="A205" s="64">
        <f t="shared" ca="1" si="58"/>
        <v>42856</v>
      </c>
      <c r="B205" s="265">
        <f t="shared" ca="1" si="59"/>
        <v>43</v>
      </c>
      <c r="C205" s="36"/>
      <c r="D205" s="65">
        <f t="shared" ca="1" si="60"/>
        <v>55</v>
      </c>
      <c r="E205" s="10">
        <f t="shared" ca="1" si="61"/>
        <v>7.050567860408799E-2</v>
      </c>
      <c r="F205" s="29"/>
      <c r="G205" s="26"/>
      <c r="H205" s="29"/>
      <c r="I205" s="26"/>
      <c r="J205" s="61">
        <f t="shared" si="62"/>
        <v>0</v>
      </c>
      <c r="K205" s="104">
        <f t="shared" si="63"/>
        <v>0</v>
      </c>
      <c r="L205" s="7">
        <f ca="1">(A205-Calculation!$C$6)/365.25</f>
        <v>16.413415468856947</v>
      </c>
      <c r="M205" s="1">
        <v>6</v>
      </c>
      <c r="N205" s="67">
        <f t="shared" ca="1" si="64"/>
        <v>42856</v>
      </c>
      <c r="O205" s="267">
        <f t="shared" ca="1" si="65"/>
        <v>0.1278703662495109</v>
      </c>
      <c r="P205" s="268">
        <f t="shared" ca="1" si="66"/>
        <v>0.15344443949941308</v>
      </c>
      <c r="Q205" s="271"/>
      <c r="V205" s="57">
        <f t="shared" ca="1" si="67"/>
        <v>42856</v>
      </c>
      <c r="W205" s="265">
        <f ca="1">IF(Calculation!$V$10=2, VLOOKUP(V205,Curves!$D205:$K458,3), ( VLOOKUP(V205,Curves!$D205:$K458,3)*16+ VLOOKUP(V205,Curves!$D205:$K458,7)*8)/24)</f>
        <v>43</v>
      </c>
      <c r="X205" s="61">
        <v>0</v>
      </c>
      <c r="Y205" s="116">
        <v>55</v>
      </c>
      <c r="Z205" s="23">
        <f ca="1">VLOOKUP(V205,Curves!A199:B458,2)</f>
        <v>7.050567860408799E-2</v>
      </c>
      <c r="AA205" s="29"/>
      <c r="AB205" s="26"/>
      <c r="AC205" s="29"/>
      <c r="AD205" s="26"/>
      <c r="AE205" s="68">
        <v>1</v>
      </c>
      <c r="AF205" s="68"/>
      <c r="AG205" s="54">
        <v>16.418890000000001</v>
      </c>
      <c r="AH205" s="53"/>
      <c r="AI205" s="58">
        <f t="shared" ca="1" si="68"/>
        <v>42856</v>
      </c>
      <c r="AJ205" s="278">
        <f ca="1">IF(Calculation!$Y$22=1, Data!AO205, Data!AP205)</f>
        <v>0.1278703662495109</v>
      </c>
      <c r="AK205" s="270">
        <f t="shared" ca="1" si="69"/>
        <v>0.15344443949941308</v>
      </c>
      <c r="AM205" s="267"/>
      <c r="AN205" s="57">
        <f t="shared" ca="1" si="70"/>
        <v>42856</v>
      </c>
      <c r="AO205" s="289">
        <f ca="1">IF(Calculation!$V$10=2,SQRT((AR205^2*(AN205-today-1)+AU205^2*15)/(AN205-today+14)),SQRT(( ((AR205^2*16+AS205^2*8)/24) *(AN205-today-1)+((AU205^2*16+AV205^2*8)/24)*15)/(AN205-today+14)))</f>
        <v>0.1278703662495109</v>
      </c>
      <c r="AP205" s="290">
        <f ca="1">IF(Calculation!$V$10=2, AR205, SQRT((AR205^2*16+AS205^2*8)/24))</f>
        <v>0.08</v>
      </c>
      <c r="AQ205" s="265"/>
      <c r="AR205" s="297">
        <f t="shared" ca="1" si="71"/>
        <v>0.08</v>
      </c>
      <c r="AS205" s="299">
        <f t="shared" ca="1" si="72"/>
        <v>0.08</v>
      </c>
      <c r="AT205" s="264"/>
      <c r="AU205" s="264">
        <f t="shared" ca="1" si="73"/>
        <v>2</v>
      </c>
      <c r="AV205" s="298">
        <f t="shared" ca="1" si="74"/>
        <v>2</v>
      </c>
    </row>
    <row r="206" spans="1:48">
      <c r="A206" s="64">
        <f t="shared" ca="1" si="58"/>
        <v>42887</v>
      </c>
      <c r="B206" s="265">
        <f t="shared" ca="1" si="59"/>
        <v>76.5</v>
      </c>
      <c r="C206" s="36"/>
      <c r="D206" s="65">
        <f t="shared" ca="1" si="60"/>
        <v>55</v>
      </c>
      <c r="E206" s="10">
        <f t="shared" ca="1" si="61"/>
        <v>7.0513634867384017E-2</v>
      </c>
      <c r="F206" s="29"/>
      <c r="G206" s="26"/>
      <c r="H206" s="29"/>
      <c r="I206" s="26"/>
      <c r="J206" s="61">
        <f t="shared" si="62"/>
        <v>0</v>
      </c>
      <c r="K206" s="104">
        <f t="shared" si="63"/>
        <v>0</v>
      </c>
      <c r="L206" s="7">
        <f ca="1">(A206-Calculation!$C$6)/365.25</f>
        <v>16.498288843258042</v>
      </c>
      <c r="M206" s="1">
        <v>1</v>
      </c>
      <c r="N206" s="67">
        <f t="shared" ca="1" si="64"/>
        <v>42887</v>
      </c>
      <c r="O206" s="267">
        <f t="shared" ca="1" si="65"/>
        <v>0.192611157534918</v>
      </c>
      <c r="P206" s="268">
        <f t="shared" ca="1" si="66"/>
        <v>0.23113338904190159</v>
      </c>
      <c r="Q206" s="271"/>
      <c r="V206" s="57">
        <f t="shared" ca="1" si="67"/>
        <v>42887</v>
      </c>
      <c r="W206" s="265">
        <f ca="1">IF(Calculation!$V$10=2, VLOOKUP(V206,Curves!$D206:$K459,3), ( VLOOKUP(V206,Curves!$D206:$K459,3)*16+ VLOOKUP(V206,Curves!$D206:$K459,7)*8)/24)</f>
        <v>76.5</v>
      </c>
      <c r="X206" s="61">
        <v>0</v>
      </c>
      <c r="Y206" s="116">
        <v>55</v>
      </c>
      <c r="Z206" s="23">
        <f ca="1">VLOOKUP(V206,Curves!A200:B459,2)</f>
        <v>7.0513634867384017E-2</v>
      </c>
      <c r="AA206" s="29"/>
      <c r="AB206" s="26"/>
      <c r="AC206" s="29"/>
      <c r="AD206" s="26"/>
      <c r="AE206" s="68">
        <v>1</v>
      </c>
      <c r="AF206" s="68"/>
      <c r="AG206" s="54">
        <v>16.50103</v>
      </c>
      <c r="AH206" s="53"/>
      <c r="AI206" s="58">
        <f t="shared" ca="1" si="68"/>
        <v>42887</v>
      </c>
      <c r="AJ206" s="278">
        <f ca="1">IF(Calculation!$Y$22=1, Data!AO206, Data!AP206)</f>
        <v>0.192611157534918</v>
      </c>
      <c r="AK206" s="270">
        <f t="shared" ca="1" si="69"/>
        <v>0.23113338904190159</v>
      </c>
      <c r="AM206" s="267"/>
      <c r="AN206" s="57">
        <f t="shared" ca="1" si="70"/>
        <v>42887</v>
      </c>
      <c r="AO206" s="289">
        <f ca="1">IF(Calculation!$V$10=2,SQRT((AR206^2*(AN206-today-1)+AU206^2*15)/(AN206-today+14)),SQRT(( ((AR206^2*16+AS206^2*8)/24) *(AN206-today-1)+((AU206^2*16+AV206^2*8)/24)*15)/(AN206-today+14)))</f>
        <v>0.192611157534918</v>
      </c>
      <c r="AP206" s="290">
        <f ca="1">IF(Calculation!$V$10=2, AR206, SQRT((AR206^2*16+AS206^2*8)/24))</f>
        <v>0.08</v>
      </c>
      <c r="AQ206" s="265"/>
      <c r="AR206" s="297">
        <f t="shared" ca="1" si="71"/>
        <v>0.08</v>
      </c>
      <c r="AS206" s="299">
        <f t="shared" ca="1" si="72"/>
        <v>0.08</v>
      </c>
      <c r="AT206" s="264"/>
      <c r="AU206" s="264">
        <f t="shared" ca="1" si="73"/>
        <v>3.52</v>
      </c>
      <c r="AV206" s="298">
        <f t="shared" ca="1" si="74"/>
        <v>2.4</v>
      </c>
    </row>
    <row r="207" spans="1:48">
      <c r="A207" s="64">
        <f t="shared" ca="1" si="58"/>
        <v>42917</v>
      </c>
      <c r="B207" s="265">
        <f t="shared" ca="1" si="59"/>
        <v>103</v>
      </c>
      <c r="C207" s="36"/>
      <c r="D207" s="65">
        <f t="shared" ca="1" si="60"/>
        <v>55</v>
      </c>
      <c r="E207" s="10">
        <f t="shared" ca="1" si="61"/>
        <v>7.0521334477046019E-2</v>
      </c>
      <c r="F207" s="29"/>
      <c r="G207" s="26"/>
      <c r="H207" s="29"/>
      <c r="I207" s="26"/>
      <c r="J207" s="61">
        <f t="shared" si="62"/>
        <v>0</v>
      </c>
      <c r="K207" s="104">
        <f t="shared" si="63"/>
        <v>0</v>
      </c>
      <c r="L207" s="7">
        <f ca="1">(A207-Calculation!$C$6)/365.25</f>
        <v>16.580424366872005</v>
      </c>
      <c r="M207" s="1">
        <v>2</v>
      </c>
      <c r="N207" s="67">
        <f t="shared" ca="1" si="64"/>
        <v>42917</v>
      </c>
      <c r="O207" s="267">
        <f t="shared" ca="1" si="65"/>
        <v>0.23992364864284577</v>
      </c>
      <c r="P207" s="268">
        <f t="shared" ca="1" si="66"/>
        <v>0.28790837837141492</v>
      </c>
      <c r="Q207" s="271"/>
      <c r="V207" s="57">
        <f t="shared" ca="1" si="67"/>
        <v>42917</v>
      </c>
      <c r="W207" s="265">
        <f ca="1">IF(Calculation!$V$10=2, VLOOKUP(V207,Curves!$D207:$K460,3), ( VLOOKUP(V207,Curves!$D207:$K460,3)*16+ VLOOKUP(V207,Curves!$D207:$K460,7)*8)/24)</f>
        <v>103</v>
      </c>
      <c r="X207" s="61">
        <v>0</v>
      </c>
      <c r="Y207" s="116">
        <v>55</v>
      </c>
      <c r="Z207" s="23">
        <f ca="1">VLOOKUP(V207,Curves!A201:B460,2)</f>
        <v>7.0521334477046019E-2</v>
      </c>
      <c r="AA207" s="29"/>
      <c r="AB207" s="26"/>
      <c r="AC207" s="29"/>
      <c r="AD207" s="26"/>
      <c r="AE207" s="68">
        <v>1</v>
      </c>
      <c r="AF207" s="68"/>
      <c r="AG207" s="54">
        <v>16.585899999999999</v>
      </c>
      <c r="AH207" s="53"/>
      <c r="AI207" s="58">
        <f t="shared" ca="1" si="68"/>
        <v>42917</v>
      </c>
      <c r="AJ207" s="278">
        <f ca="1">IF(Calculation!$Y$22=1, Data!AO207, Data!AP207)</f>
        <v>0.23992364864284577</v>
      </c>
      <c r="AK207" s="270">
        <f t="shared" ca="1" si="69"/>
        <v>0.28790837837141492</v>
      </c>
      <c r="AM207" s="267"/>
      <c r="AN207" s="57">
        <f t="shared" ca="1" si="70"/>
        <v>42917</v>
      </c>
      <c r="AO207" s="289">
        <f ca="1">IF(Calculation!$V$10=2,SQRT((AR207^2*(AN207-today-1)+AU207^2*15)/(AN207-today+14)),SQRT(( ((AR207^2*16+AS207^2*8)/24) *(AN207-today-1)+((AU207^2*16+AV207^2*8)/24)*15)/(AN207-today+14)))</f>
        <v>0.23992364864284577</v>
      </c>
      <c r="AP207" s="290">
        <f ca="1">IF(Calculation!$V$10=2, AR207, SQRT((AR207^2*16+AS207^2*8)/24))</f>
        <v>0.08</v>
      </c>
      <c r="AQ207" s="265"/>
      <c r="AR207" s="297">
        <f t="shared" ca="1" si="71"/>
        <v>0.08</v>
      </c>
      <c r="AS207" s="299">
        <f t="shared" ca="1" si="72"/>
        <v>0.08</v>
      </c>
      <c r="AT207" s="264"/>
      <c r="AU207" s="264">
        <f t="shared" ca="1" si="73"/>
        <v>4.5549999999999997</v>
      </c>
      <c r="AV207" s="298">
        <f t="shared" ca="1" si="74"/>
        <v>3.25</v>
      </c>
    </row>
    <row r="208" spans="1:48">
      <c r="A208" s="64">
        <f t="shared" ca="1" si="58"/>
        <v>42948</v>
      </c>
      <c r="B208" s="265">
        <f t="shared" ca="1" si="59"/>
        <v>103</v>
      </c>
      <c r="C208" s="36"/>
      <c r="D208" s="65">
        <f t="shared" ca="1" si="60"/>
        <v>55</v>
      </c>
      <c r="E208" s="10">
        <f t="shared" ca="1" si="61"/>
        <v>7.0529290740384012E-2</v>
      </c>
      <c r="F208" s="29"/>
      <c r="G208" s="26"/>
      <c r="H208" s="29"/>
      <c r="I208" s="26"/>
      <c r="J208" s="61">
        <f t="shared" si="62"/>
        <v>0</v>
      </c>
      <c r="K208" s="104">
        <f t="shared" si="63"/>
        <v>0</v>
      </c>
      <c r="L208" s="7">
        <f ca="1">(A208-Calculation!$C$6)/365.25</f>
        <v>16.6652977412731</v>
      </c>
      <c r="M208" s="1">
        <v>3</v>
      </c>
      <c r="N208" s="67">
        <f t="shared" ca="1" si="64"/>
        <v>42948</v>
      </c>
      <c r="O208" s="267">
        <f t="shared" ca="1" si="65"/>
        <v>0.23938224070768152</v>
      </c>
      <c r="P208" s="268">
        <f t="shared" ca="1" si="66"/>
        <v>0.28725868884921779</v>
      </c>
      <c r="Q208" s="271"/>
      <c r="V208" s="57">
        <f t="shared" ca="1" si="67"/>
        <v>42948</v>
      </c>
      <c r="W208" s="265">
        <f ca="1">IF(Calculation!$V$10=2, VLOOKUP(V208,Curves!$D208:$K461,3), ( VLOOKUP(V208,Curves!$D208:$K461,3)*16+ VLOOKUP(V208,Curves!$D208:$K461,7)*8)/24)</f>
        <v>103</v>
      </c>
      <c r="X208" s="61">
        <v>0</v>
      </c>
      <c r="Y208" s="116">
        <v>55</v>
      </c>
      <c r="Z208" s="23">
        <f ca="1">VLOOKUP(V208,Curves!A202:B461,2)</f>
        <v>7.0529290740384012E-2</v>
      </c>
      <c r="AA208" s="29"/>
      <c r="AB208" s="26"/>
      <c r="AC208" s="29"/>
      <c r="AD208" s="26"/>
      <c r="AE208" s="68">
        <v>1</v>
      </c>
      <c r="AF208" s="68"/>
      <c r="AG208" s="54">
        <v>16.668040000000001</v>
      </c>
      <c r="AH208" s="53"/>
      <c r="AI208" s="58">
        <f t="shared" ca="1" si="68"/>
        <v>42948</v>
      </c>
      <c r="AJ208" s="278">
        <f ca="1">IF(Calculation!$Y$22=1, Data!AO208, Data!AP208)</f>
        <v>0.23938224070768152</v>
      </c>
      <c r="AK208" s="270">
        <f t="shared" ca="1" si="69"/>
        <v>0.28725868884921779</v>
      </c>
      <c r="AM208" s="267"/>
      <c r="AN208" s="57">
        <f t="shared" ca="1" si="70"/>
        <v>42948</v>
      </c>
      <c r="AO208" s="289">
        <f ca="1">IF(Calculation!$V$10=2,SQRT((AR208^2*(AN208-today-1)+AU208^2*15)/(AN208-today+14)),SQRT(( ((AR208^2*16+AS208^2*8)/24) *(AN208-today-1)+((AU208^2*16+AV208^2*8)/24)*15)/(AN208-today+14)))</f>
        <v>0.23938224070768152</v>
      </c>
      <c r="AP208" s="290">
        <f ca="1">IF(Calculation!$V$10=2, AR208, SQRT((AR208^2*16+AS208^2*8)/24))</f>
        <v>0.08</v>
      </c>
      <c r="AQ208" s="265"/>
      <c r="AR208" s="297">
        <f t="shared" ca="1" si="71"/>
        <v>0.08</v>
      </c>
      <c r="AS208" s="299">
        <f t="shared" ca="1" si="72"/>
        <v>0.08</v>
      </c>
      <c r="AT208" s="264"/>
      <c r="AU208" s="264">
        <f t="shared" ca="1" si="73"/>
        <v>4.5549999999999997</v>
      </c>
      <c r="AV208" s="298">
        <f t="shared" ca="1" si="74"/>
        <v>3.25</v>
      </c>
    </row>
    <row r="209" spans="1:48">
      <c r="A209" s="64">
        <f t="shared" ca="1" si="58"/>
        <v>42979</v>
      </c>
      <c r="B209" s="265">
        <f t="shared" ca="1" si="59"/>
        <v>35.75</v>
      </c>
      <c r="C209" s="36"/>
      <c r="D209" s="65">
        <f t="shared" ca="1" si="60"/>
        <v>55</v>
      </c>
      <c r="E209" s="10">
        <f t="shared" ca="1" si="61"/>
        <v>7.0537247003743003E-2</v>
      </c>
      <c r="F209" s="29"/>
      <c r="G209" s="26"/>
      <c r="H209" s="29"/>
      <c r="I209" s="26"/>
      <c r="J209" s="61">
        <f t="shared" si="62"/>
        <v>0</v>
      </c>
      <c r="K209" s="104">
        <f t="shared" si="63"/>
        <v>0</v>
      </c>
      <c r="L209" s="7">
        <f ca="1">(A209-Calculation!$C$6)/365.25</f>
        <v>16.750171115674195</v>
      </c>
      <c r="M209" s="1">
        <v>4</v>
      </c>
      <c r="N209" s="67">
        <f t="shared" ca="1" si="64"/>
        <v>42979</v>
      </c>
      <c r="O209" s="267">
        <f t="shared" ca="1" si="65"/>
        <v>0.15577009860811197</v>
      </c>
      <c r="P209" s="268">
        <f t="shared" ca="1" si="66"/>
        <v>0.18692411832973435</v>
      </c>
      <c r="Q209" s="271"/>
      <c r="V209" s="57">
        <f t="shared" ca="1" si="67"/>
        <v>42979</v>
      </c>
      <c r="W209" s="265">
        <f ca="1">IF(Calculation!$V$10=2, VLOOKUP(V209,Curves!$D209:$K462,3), ( VLOOKUP(V209,Curves!$D209:$K462,3)*16+ VLOOKUP(V209,Curves!$D209:$K462,7)*8)/24)</f>
        <v>35.75</v>
      </c>
      <c r="X209" s="61">
        <v>0</v>
      </c>
      <c r="Y209" s="116">
        <v>55</v>
      </c>
      <c r="Z209" s="23">
        <f ca="1">VLOOKUP(V209,Curves!A203:B462,2)</f>
        <v>7.0537247003743003E-2</v>
      </c>
      <c r="AA209" s="29"/>
      <c r="AB209" s="26"/>
      <c r="AC209" s="29"/>
      <c r="AD209" s="26"/>
      <c r="AE209" s="68">
        <v>1</v>
      </c>
      <c r="AF209" s="68"/>
      <c r="AG209" s="54">
        <v>16.75291</v>
      </c>
      <c r="AH209" s="53"/>
      <c r="AI209" s="58">
        <f t="shared" ca="1" si="68"/>
        <v>42979</v>
      </c>
      <c r="AJ209" s="278">
        <f ca="1">IF(Calculation!$Y$22=1, Data!AO209, Data!AP209)</f>
        <v>0.15577009860811197</v>
      </c>
      <c r="AK209" s="270">
        <f t="shared" ca="1" si="69"/>
        <v>0.18692411832973435</v>
      </c>
      <c r="AM209" s="267"/>
      <c r="AN209" s="57">
        <f t="shared" ca="1" si="70"/>
        <v>42979</v>
      </c>
      <c r="AO209" s="289">
        <f ca="1">IF(Calculation!$V$10=2,SQRT((AR209^2*(AN209-today-1)+AU209^2*15)/(AN209-today+14)),SQRT(( ((AR209^2*16+AS209^2*8)/24) *(AN209-today-1)+((AU209^2*16+AV209^2*8)/24)*15)/(AN209-today+14)))</f>
        <v>0.15577009860811197</v>
      </c>
      <c r="AP209" s="290">
        <f ca="1">IF(Calculation!$V$10=2, AR209, SQRT((AR209^2*16+AS209^2*8)/24))</f>
        <v>0.08</v>
      </c>
      <c r="AQ209" s="265"/>
      <c r="AR209" s="297">
        <f t="shared" ca="1" si="71"/>
        <v>0.08</v>
      </c>
      <c r="AS209" s="299">
        <f t="shared" ca="1" si="72"/>
        <v>0.08</v>
      </c>
      <c r="AT209" s="264"/>
      <c r="AU209" s="264">
        <f t="shared" ca="1" si="73"/>
        <v>2.706</v>
      </c>
      <c r="AV209" s="298">
        <f t="shared" ca="1" si="74"/>
        <v>2.4500000000000002</v>
      </c>
    </row>
    <row r="210" spans="1:48">
      <c r="A210" s="64">
        <f t="shared" ca="1" si="58"/>
        <v>43009</v>
      </c>
      <c r="B210" s="265">
        <f t="shared" ca="1" si="59"/>
        <v>34.249998092651367</v>
      </c>
      <c r="C210" s="36"/>
      <c r="D210" s="65">
        <f t="shared" ca="1" si="60"/>
        <v>55</v>
      </c>
      <c r="E210" s="10">
        <f t="shared" ca="1" si="61"/>
        <v>7.0544946613464013E-2</v>
      </c>
      <c r="F210" s="29"/>
      <c r="G210" s="26"/>
      <c r="H210" s="29"/>
      <c r="I210" s="26"/>
      <c r="J210" s="61">
        <f t="shared" si="62"/>
        <v>0</v>
      </c>
      <c r="K210" s="104">
        <f t="shared" si="63"/>
        <v>0</v>
      </c>
      <c r="L210" s="7">
        <f ca="1">(A210-Calculation!$C$6)/365.25</f>
        <v>16.832306639288159</v>
      </c>
      <c r="M210" s="1">
        <v>5</v>
      </c>
      <c r="N210" s="67">
        <f t="shared" ca="1" si="64"/>
        <v>43009</v>
      </c>
      <c r="O210" s="267">
        <f t="shared" ca="1" si="65"/>
        <v>0.12311182043358553</v>
      </c>
      <c r="P210" s="268">
        <f t="shared" ca="1" si="66"/>
        <v>0.14773418452030262</v>
      </c>
      <c r="Q210" s="271"/>
      <c r="V210" s="57">
        <f t="shared" ca="1" si="67"/>
        <v>43009</v>
      </c>
      <c r="W210" s="265">
        <f ca="1">IF(Calculation!$V$10=2, VLOOKUP(V210,Curves!$D210:$K463,3), ( VLOOKUP(V210,Curves!$D210:$K463,3)*16+ VLOOKUP(V210,Curves!$D210:$K463,7)*8)/24)</f>
        <v>34.249998092651367</v>
      </c>
      <c r="X210" s="61">
        <v>0</v>
      </c>
      <c r="Y210" s="116">
        <v>55</v>
      </c>
      <c r="Z210" s="23">
        <f ca="1">VLOOKUP(V210,Curves!A204:B463,2)</f>
        <v>7.0544946613464013E-2</v>
      </c>
      <c r="AA210" s="29"/>
      <c r="AB210" s="26"/>
      <c r="AC210" s="29"/>
      <c r="AD210" s="26"/>
      <c r="AE210" s="68">
        <v>1</v>
      </c>
      <c r="AF210" s="68"/>
      <c r="AG210" s="54">
        <v>16.837779999999999</v>
      </c>
      <c r="AH210" s="53"/>
      <c r="AI210" s="58">
        <f t="shared" ca="1" si="68"/>
        <v>43009</v>
      </c>
      <c r="AJ210" s="278">
        <f ca="1">IF(Calculation!$Y$22=1, Data!AO210, Data!AP210)</f>
        <v>0.12311182043358553</v>
      </c>
      <c r="AK210" s="270">
        <f t="shared" ca="1" si="69"/>
        <v>0.14773418452030262</v>
      </c>
      <c r="AM210" s="267"/>
      <c r="AN210" s="57">
        <f t="shared" ca="1" si="70"/>
        <v>43009</v>
      </c>
      <c r="AO210" s="289">
        <f ca="1">IF(Calculation!$V$10=2,SQRT((AR210^2*(AN210-today-1)+AU210^2*15)/(AN210-today+14)),SQRT(( ((AR210^2*16+AS210^2*8)/24) *(AN210-today-1)+((AU210^2*16+AV210^2*8)/24)*15)/(AN210-today+14)))</f>
        <v>0.12311182043358553</v>
      </c>
      <c r="AP210" s="290">
        <f ca="1">IF(Calculation!$V$10=2, AR210, SQRT((AR210^2*16+AS210^2*8)/24))</f>
        <v>0.08</v>
      </c>
      <c r="AQ210" s="265"/>
      <c r="AR210" s="297">
        <f t="shared" ca="1" si="71"/>
        <v>0.08</v>
      </c>
      <c r="AS210" s="299">
        <f t="shared" ca="1" si="72"/>
        <v>0.08</v>
      </c>
      <c r="AT210" s="264"/>
      <c r="AU210" s="264">
        <f t="shared" ca="1" si="73"/>
        <v>1.9</v>
      </c>
      <c r="AV210" s="298">
        <f t="shared" ca="1" si="74"/>
        <v>2</v>
      </c>
    </row>
    <row r="211" spans="1:48">
      <c r="A211" s="64">
        <f t="shared" ca="1" si="58"/>
        <v>43040</v>
      </c>
      <c r="B211" s="265">
        <f t="shared" ca="1" si="59"/>
        <v>34.249998092651367</v>
      </c>
      <c r="C211" s="36"/>
      <c r="D211" s="65">
        <f t="shared" ca="1" si="60"/>
        <v>55</v>
      </c>
      <c r="E211" s="10">
        <f t="shared" ca="1" si="61"/>
        <v>7.0552902876863999E-2</v>
      </c>
      <c r="F211" s="29"/>
      <c r="G211" s="26"/>
      <c r="H211" s="29"/>
      <c r="I211" s="26"/>
      <c r="J211" s="61">
        <f t="shared" si="62"/>
        <v>0</v>
      </c>
      <c r="K211" s="104">
        <f t="shared" si="63"/>
        <v>0</v>
      </c>
      <c r="L211" s="7">
        <f ca="1">(A211-Calculation!$C$6)/365.25</f>
        <v>16.917180013689254</v>
      </c>
      <c r="M211" s="1">
        <v>6</v>
      </c>
      <c r="N211" s="67">
        <f t="shared" ca="1" si="64"/>
        <v>43040</v>
      </c>
      <c r="O211" s="267">
        <f t="shared" ca="1" si="65"/>
        <v>0.12671111236245827</v>
      </c>
      <c r="P211" s="268">
        <f t="shared" ca="1" si="66"/>
        <v>0.15205333483494993</v>
      </c>
      <c r="Q211" s="271"/>
      <c r="V211" s="57">
        <f t="shared" ca="1" si="67"/>
        <v>43040</v>
      </c>
      <c r="W211" s="265">
        <f ca="1">IF(Calculation!$V$10=2, VLOOKUP(V211,Curves!$D211:$K464,3), ( VLOOKUP(V211,Curves!$D211:$K464,3)*16+ VLOOKUP(V211,Curves!$D211:$K464,7)*8)/24)</f>
        <v>34.249998092651367</v>
      </c>
      <c r="X211" s="61">
        <v>0</v>
      </c>
      <c r="Y211" s="116">
        <v>55</v>
      </c>
      <c r="Z211" s="23">
        <f ca="1">VLOOKUP(V211,Curves!A205:B464,2)</f>
        <v>7.0552902876863999E-2</v>
      </c>
      <c r="AA211" s="29"/>
      <c r="AB211" s="26"/>
      <c r="AC211" s="29"/>
      <c r="AD211" s="26"/>
      <c r="AE211" s="68">
        <v>1</v>
      </c>
      <c r="AF211" s="68"/>
      <c r="AG211" s="54">
        <v>16.914439999999999</v>
      </c>
      <c r="AH211" s="53"/>
      <c r="AI211" s="58">
        <f t="shared" ca="1" si="68"/>
        <v>43040</v>
      </c>
      <c r="AJ211" s="278">
        <f ca="1">IF(Calculation!$Y$22=1, Data!AO211, Data!AP211)</f>
        <v>0.12671111236245827</v>
      </c>
      <c r="AK211" s="270">
        <f t="shared" ca="1" si="69"/>
        <v>0.15205333483494993</v>
      </c>
      <c r="AM211" s="267"/>
      <c r="AN211" s="57">
        <f t="shared" ca="1" si="70"/>
        <v>43040</v>
      </c>
      <c r="AO211" s="289">
        <f ca="1">IF(Calculation!$V$10=2,SQRT((AR211^2*(AN211-today-1)+AU211^2*15)/(AN211-today+14)),SQRT(( ((AR211^2*16+AS211^2*8)/24) *(AN211-today-1)+((AU211^2*16+AV211^2*8)/24)*15)/(AN211-today+14)))</f>
        <v>0.12671111236245827</v>
      </c>
      <c r="AP211" s="290">
        <f ca="1">IF(Calculation!$V$10=2, AR211, SQRT((AR211^2*16+AS211^2*8)/24))</f>
        <v>0.08</v>
      </c>
      <c r="AQ211" s="265"/>
      <c r="AR211" s="297">
        <f t="shared" ca="1" si="71"/>
        <v>0.08</v>
      </c>
      <c r="AS211" s="299">
        <f t="shared" ca="1" si="72"/>
        <v>0.08</v>
      </c>
      <c r="AT211" s="264"/>
      <c r="AU211" s="264">
        <f t="shared" ca="1" si="73"/>
        <v>2</v>
      </c>
      <c r="AV211" s="298">
        <f t="shared" ca="1" si="74"/>
        <v>2</v>
      </c>
    </row>
    <row r="212" spans="1:48">
      <c r="A212" s="108">
        <f t="shared" ca="1" si="58"/>
        <v>43070</v>
      </c>
      <c r="B212" s="265">
        <f t="shared" ca="1" si="59"/>
        <v>34.25</v>
      </c>
      <c r="C212" s="36"/>
      <c r="D212" s="65">
        <f t="shared" ca="1" si="60"/>
        <v>55</v>
      </c>
      <c r="E212" s="10">
        <f t="shared" ca="1" si="61"/>
        <v>7.0560602486626003E-2</v>
      </c>
      <c r="F212" s="29"/>
      <c r="G212" s="26"/>
      <c r="H212" s="29"/>
      <c r="I212" s="26"/>
      <c r="J212" s="61">
        <f t="shared" si="62"/>
        <v>0</v>
      </c>
      <c r="K212" s="104">
        <f t="shared" si="63"/>
        <v>0</v>
      </c>
      <c r="L212" s="7">
        <f ca="1">(A212-Calculation!$C$6)/365.25</f>
        <v>16.999315537303218</v>
      </c>
      <c r="M212" s="1">
        <v>1</v>
      </c>
      <c r="N212" s="67">
        <f t="shared" ca="1" si="64"/>
        <v>43070</v>
      </c>
      <c r="O212" s="267">
        <f t="shared" ca="1" si="65"/>
        <v>0.12652762407282053</v>
      </c>
      <c r="P212" s="268">
        <f t="shared" ca="1" si="66"/>
        <v>0.15183314888738464</v>
      </c>
      <c r="Q212" s="271"/>
      <c r="V212" s="57">
        <f t="shared" ca="1" si="67"/>
        <v>43070</v>
      </c>
      <c r="W212" s="265">
        <f ca="1">IF(Calculation!$V$10=2, VLOOKUP(V212,Curves!$D212:$K465,3), ( VLOOKUP(V212,Curves!$D212:$K465,3)*16+ VLOOKUP(V212,Curves!$D212:$K465,7)*8)/24)</f>
        <v>34.25</v>
      </c>
      <c r="X212" s="61">
        <v>0</v>
      </c>
      <c r="Y212" s="116">
        <v>55</v>
      </c>
      <c r="Z212" s="23">
        <f ca="1">VLOOKUP(V212,Curves!A206:B465,2)</f>
        <v>7.0560602486626003E-2</v>
      </c>
      <c r="AA212" s="29"/>
      <c r="AB212" s="26"/>
      <c r="AC212" s="29"/>
      <c r="AD212" s="26"/>
      <c r="AE212" s="68">
        <v>1</v>
      </c>
      <c r="AF212" s="68"/>
      <c r="AG212" s="54">
        <v>16.999320000000001</v>
      </c>
      <c r="AH212" s="53"/>
      <c r="AI212" s="58">
        <f t="shared" ca="1" si="68"/>
        <v>43070</v>
      </c>
      <c r="AJ212" s="278">
        <f ca="1">IF(Calculation!$Y$22=1, Data!AO212, Data!AP212)</f>
        <v>0.12652762407282053</v>
      </c>
      <c r="AK212" s="270">
        <f t="shared" ca="1" si="69"/>
        <v>0.15183314888738464</v>
      </c>
      <c r="AM212" s="267"/>
      <c r="AN212" s="57">
        <f t="shared" ca="1" si="70"/>
        <v>43070</v>
      </c>
      <c r="AO212" s="289">
        <f ca="1">IF(Calculation!$V$10=2,SQRT((AR212^2*(AN212-today-1)+AU212^2*15)/(AN212-today+14)),SQRT(( ((AR212^2*16+AS212^2*8)/24) *(AN212-today-1)+((AU212^2*16+AV212^2*8)/24)*15)/(AN212-today+14)))</f>
        <v>0.12652762407282053</v>
      </c>
      <c r="AP212" s="290">
        <f ca="1">IF(Calculation!$V$10=2, AR212, SQRT((AR212^2*16+AS212^2*8)/24))</f>
        <v>0.08</v>
      </c>
      <c r="AQ212" s="265"/>
      <c r="AR212" s="297">
        <f t="shared" ca="1" si="71"/>
        <v>0.08</v>
      </c>
      <c r="AS212" s="299">
        <f t="shared" ca="1" si="72"/>
        <v>0.08</v>
      </c>
      <c r="AT212" s="264"/>
      <c r="AU212" s="264">
        <f t="shared" ca="1" si="73"/>
        <v>2</v>
      </c>
      <c r="AV212" s="298">
        <f t="shared" ca="1" si="74"/>
        <v>2</v>
      </c>
    </row>
    <row r="213" spans="1:48">
      <c r="A213" s="64">
        <f t="shared" ca="1" si="58"/>
        <v>43101</v>
      </c>
      <c r="B213" s="265">
        <f t="shared" ca="1" si="59"/>
        <v>38.504997253417969</v>
      </c>
      <c r="C213" s="36"/>
      <c r="D213" s="65">
        <f t="shared" ca="1" si="60"/>
        <v>55</v>
      </c>
      <c r="E213" s="10">
        <f t="shared" ca="1" si="61"/>
        <v>7.0568558750067012E-2</v>
      </c>
      <c r="F213" s="29"/>
      <c r="G213" s="26"/>
      <c r="H213" s="29"/>
      <c r="I213" s="26"/>
      <c r="J213" s="61">
        <f t="shared" si="62"/>
        <v>0</v>
      </c>
      <c r="K213" s="104">
        <f t="shared" si="63"/>
        <v>0</v>
      </c>
      <c r="L213" s="7">
        <f ca="1">(A213-Calculation!$C$6)/365.25</f>
        <v>17.084188911704313</v>
      </c>
      <c r="M213" s="1">
        <v>2</v>
      </c>
      <c r="N213" s="67">
        <f t="shared" ca="1" si="64"/>
        <v>43101</v>
      </c>
      <c r="O213" s="267">
        <f t="shared" ca="1" si="65"/>
        <v>0.13603524025846675</v>
      </c>
      <c r="P213" s="268">
        <f t="shared" ca="1" si="66"/>
        <v>0.16324228831016011</v>
      </c>
      <c r="Q213" s="271"/>
      <c r="V213" s="57">
        <f t="shared" ca="1" si="67"/>
        <v>43101</v>
      </c>
      <c r="W213" s="265">
        <f ca="1">IF(Calculation!$V$10=2, VLOOKUP(V213,Curves!$D213:$K466,3), ( VLOOKUP(V213,Curves!$D213:$K466,3)*16+ VLOOKUP(V213,Curves!$D213:$K466,7)*8)/24)</f>
        <v>38.504997253417969</v>
      </c>
      <c r="X213" s="61">
        <v>0</v>
      </c>
      <c r="Y213" s="116">
        <v>55</v>
      </c>
      <c r="Z213" s="23">
        <f ca="1">VLOOKUP(V213,Curves!A207:B466,2)</f>
        <v>7.0568558750067012E-2</v>
      </c>
      <c r="AA213" s="29"/>
      <c r="AB213" s="26"/>
      <c r="AC213" s="29"/>
      <c r="AD213" s="26"/>
      <c r="AE213" s="68">
        <v>1</v>
      </c>
      <c r="AF213" s="68"/>
      <c r="AG213" s="54">
        <v>17.08145</v>
      </c>
      <c r="AH213" s="53"/>
      <c r="AI213" s="58">
        <f t="shared" ca="1" si="68"/>
        <v>43101</v>
      </c>
      <c r="AJ213" s="278">
        <f ca="1">IF(Calculation!$Y$22=1, Data!AO213, Data!AP213)</f>
        <v>0.13603524025846675</v>
      </c>
      <c r="AK213" s="270">
        <f t="shared" ca="1" si="69"/>
        <v>0.16324228831016011</v>
      </c>
      <c r="AM213" s="267"/>
      <c r="AN213" s="57">
        <f t="shared" ca="1" si="70"/>
        <v>43101</v>
      </c>
      <c r="AO213" s="289">
        <f ca="1">IF(Calculation!$V$10=2,SQRT((AR213^2*(AN213-today-1)+AU213^2*15)/(AN213-today+14)),SQRT(( ((AR213^2*16+AS213^2*8)/24) *(AN213-today-1)+((AU213^2*16+AV213^2*8)/24)*15)/(AN213-today+14)))</f>
        <v>0.13603524025846675</v>
      </c>
      <c r="AP213" s="290">
        <f ca="1">IF(Calculation!$V$10=2, AR213, SQRT((AR213^2*16+AS213^2*8)/24))</f>
        <v>0.08</v>
      </c>
      <c r="AQ213" s="265"/>
      <c r="AR213" s="297">
        <f t="shared" ca="1" si="71"/>
        <v>0.08</v>
      </c>
      <c r="AS213" s="299">
        <f t="shared" ca="1" si="72"/>
        <v>0.08</v>
      </c>
      <c r="AT213" s="264"/>
      <c r="AU213" s="264">
        <f t="shared" ca="1" si="73"/>
        <v>2.25</v>
      </c>
      <c r="AV213" s="298">
        <f t="shared" ca="1" si="74"/>
        <v>2.25</v>
      </c>
    </row>
    <row r="214" spans="1:48">
      <c r="A214" s="64">
        <f t="shared" ca="1" si="58"/>
        <v>43132</v>
      </c>
      <c r="B214" s="265">
        <f t="shared" ca="1" si="59"/>
        <v>38.500003814697266</v>
      </c>
      <c r="C214" s="36"/>
      <c r="D214" s="65">
        <f t="shared" ca="1" si="60"/>
        <v>55</v>
      </c>
      <c r="E214" s="10">
        <f t="shared" ca="1" si="61"/>
        <v>7.0576515013529004E-2</v>
      </c>
      <c r="F214" s="29"/>
      <c r="G214" s="26"/>
      <c r="H214" s="29"/>
      <c r="I214" s="26"/>
      <c r="J214" s="61">
        <f t="shared" si="62"/>
        <v>0</v>
      </c>
      <c r="K214" s="104">
        <f t="shared" si="63"/>
        <v>0</v>
      </c>
      <c r="L214" s="7">
        <f ca="1">(A214-Calculation!$C$6)/365.25</f>
        <v>17.169062286105408</v>
      </c>
      <c r="M214" s="1">
        <v>3</v>
      </c>
      <c r="N214" s="67">
        <f t="shared" ca="1" si="64"/>
        <v>43132</v>
      </c>
      <c r="O214" s="267">
        <f t="shared" ca="1" si="65"/>
        <v>0.13581598424192773</v>
      </c>
      <c r="P214" s="268">
        <f t="shared" ca="1" si="66"/>
        <v>0.16297918109031326</v>
      </c>
      <c r="Q214" s="271"/>
      <c r="V214" s="57">
        <f t="shared" ca="1" si="67"/>
        <v>43132</v>
      </c>
      <c r="W214" s="265">
        <f ca="1">IF(Calculation!$V$10=2, VLOOKUP(V214,Curves!$D214:$K467,3), ( VLOOKUP(V214,Curves!$D214:$K467,3)*16+ VLOOKUP(V214,Curves!$D214:$K467,7)*8)/24)</f>
        <v>38.500003814697266</v>
      </c>
      <c r="X214" s="61">
        <v>0</v>
      </c>
      <c r="Y214" s="116">
        <v>55</v>
      </c>
      <c r="Z214" s="23">
        <f ca="1">VLOOKUP(V214,Curves!A208:B467,2)</f>
        <v>7.0576515013529004E-2</v>
      </c>
      <c r="AA214" s="29"/>
      <c r="AB214" s="26"/>
      <c r="AC214" s="29"/>
      <c r="AD214" s="26"/>
      <c r="AE214" s="68">
        <v>1</v>
      </c>
      <c r="AF214" s="68"/>
      <c r="AG214" s="54">
        <v>17.166319999999999</v>
      </c>
      <c r="AH214" s="53"/>
      <c r="AI214" s="58">
        <f t="shared" ca="1" si="68"/>
        <v>43132</v>
      </c>
      <c r="AJ214" s="278">
        <f ca="1">IF(Calculation!$Y$22=1, Data!AO214, Data!AP214)</f>
        <v>0.13581598424192773</v>
      </c>
      <c r="AK214" s="270">
        <f t="shared" ca="1" si="69"/>
        <v>0.16297918109031326</v>
      </c>
      <c r="AM214" s="267"/>
      <c r="AN214" s="57">
        <f t="shared" ca="1" si="70"/>
        <v>43132</v>
      </c>
      <c r="AO214" s="289">
        <f ca="1">IF(Calculation!$V$10=2,SQRT((AR214^2*(AN214-today-1)+AU214^2*15)/(AN214-today+14)),SQRT(( ((AR214^2*16+AS214^2*8)/24) *(AN214-today-1)+((AU214^2*16+AV214^2*8)/24)*15)/(AN214-today+14)))</f>
        <v>0.13581598424192773</v>
      </c>
      <c r="AP214" s="290">
        <f ca="1">IF(Calculation!$V$10=2, AR214, SQRT((AR214^2*16+AS214^2*8)/24))</f>
        <v>0.08</v>
      </c>
      <c r="AQ214" s="265"/>
      <c r="AR214" s="297">
        <f t="shared" ca="1" si="71"/>
        <v>0.08</v>
      </c>
      <c r="AS214" s="299">
        <f t="shared" ca="1" si="72"/>
        <v>0.08</v>
      </c>
      <c r="AT214" s="264"/>
      <c r="AU214" s="264">
        <f t="shared" ca="1" si="73"/>
        <v>2.25</v>
      </c>
      <c r="AV214" s="298">
        <f t="shared" ca="1" si="74"/>
        <v>2.25</v>
      </c>
    </row>
    <row r="215" spans="1:48">
      <c r="A215" s="64">
        <f t="shared" ca="1" si="58"/>
        <v>43160</v>
      </c>
      <c r="B215" s="265">
        <f t="shared" ca="1" si="59"/>
        <v>34.000001907348633</v>
      </c>
      <c r="C215" s="36"/>
      <c r="D215" s="65">
        <f t="shared" ca="1" si="60"/>
        <v>55</v>
      </c>
      <c r="E215" s="10">
        <f t="shared" ca="1" si="61"/>
        <v>7.0583701316029007E-2</v>
      </c>
      <c r="F215" s="29"/>
      <c r="G215" s="26"/>
      <c r="H215" s="29"/>
      <c r="I215" s="26"/>
      <c r="J215" s="61">
        <f t="shared" si="62"/>
        <v>0</v>
      </c>
      <c r="K215" s="104">
        <f t="shared" si="63"/>
        <v>0</v>
      </c>
      <c r="L215" s="7">
        <f ca="1">(A215-Calculation!$C$6)/365.25</f>
        <v>17.245722108145106</v>
      </c>
      <c r="M215" s="1">
        <v>4</v>
      </c>
      <c r="N215" s="67">
        <f t="shared" ca="1" si="64"/>
        <v>43160</v>
      </c>
      <c r="O215" s="267">
        <f t="shared" ca="1" si="65"/>
        <v>0.12411298182730329</v>
      </c>
      <c r="P215" s="268">
        <f t="shared" ca="1" si="66"/>
        <v>0.14893557819276396</v>
      </c>
      <c r="Q215" s="271"/>
      <c r="V215" s="57">
        <f t="shared" ca="1" si="67"/>
        <v>43160</v>
      </c>
      <c r="W215" s="265">
        <f ca="1">IF(Calculation!$V$10=2, VLOOKUP(V215,Curves!$D215:$K468,3), ( VLOOKUP(V215,Curves!$D215:$K468,3)*16+ VLOOKUP(V215,Curves!$D215:$K468,7)*8)/24)</f>
        <v>34.000001907348633</v>
      </c>
      <c r="X215" s="61">
        <v>0</v>
      </c>
      <c r="Y215" s="116">
        <v>55</v>
      </c>
      <c r="Z215" s="23">
        <f ca="1">VLOOKUP(V215,Curves!A209:B468,2)</f>
        <v>7.0583701316029007E-2</v>
      </c>
      <c r="AA215" s="29"/>
      <c r="AB215" s="26"/>
      <c r="AC215" s="29"/>
      <c r="AD215" s="26"/>
      <c r="AE215" s="68">
        <v>1</v>
      </c>
      <c r="AF215" s="68"/>
      <c r="AG215" s="54">
        <v>17.248460000000001</v>
      </c>
      <c r="AH215" s="53"/>
      <c r="AI215" s="58">
        <f t="shared" ca="1" si="68"/>
        <v>43160</v>
      </c>
      <c r="AJ215" s="278">
        <f ca="1">IF(Calculation!$Y$22=1, Data!AO215, Data!AP215)</f>
        <v>0.12411298182730329</v>
      </c>
      <c r="AK215" s="270">
        <f t="shared" ca="1" si="69"/>
        <v>0.14893557819276396</v>
      </c>
      <c r="AM215" s="267"/>
      <c r="AN215" s="57">
        <f t="shared" ca="1" si="70"/>
        <v>43160</v>
      </c>
      <c r="AO215" s="289">
        <f ca="1">IF(Calculation!$V$10=2,SQRT((AR215^2*(AN215-today-1)+AU215^2*15)/(AN215-today+14)),SQRT(( ((AR215^2*16+AS215^2*8)/24) *(AN215-today-1)+((AU215^2*16+AV215^2*8)/24)*15)/(AN215-today+14)))</f>
        <v>0.12411298182730329</v>
      </c>
      <c r="AP215" s="290">
        <f ca="1">IF(Calculation!$V$10=2, AR215, SQRT((AR215^2*16+AS215^2*8)/24))</f>
        <v>0.08</v>
      </c>
      <c r="AQ215" s="265"/>
      <c r="AR215" s="297">
        <f t="shared" ca="1" si="71"/>
        <v>0.08</v>
      </c>
      <c r="AS215" s="299">
        <f t="shared" ca="1" si="72"/>
        <v>0.08</v>
      </c>
      <c r="AT215" s="264"/>
      <c r="AU215" s="264">
        <f t="shared" ca="1" si="73"/>
        <v>1.95</v>
      </c>
      <c r="AV215" s="298">
        <f t="shared" ca="1" si="74"/>
        <v>2</v>
      </c>
    </row>
    <row r="216" spans="1:48">
      <c r="A216" s="64">
        <f t="shared" ca="1" si="58"/>
        <v>43191</v>
      </c>
      <c r="B216" s="265">
        <f t="shared" ca="1" si="59"/>
        <v>34</v>
      </c>
      <c r="C216" s="36"/>
      <c r="D216" s="65">
        <f t="shared" ca="1" si="60"/>
        <v>55</v>
      </c>
      <c r="E216" s="10">
        <f t="shared" ca="1" si="61"/>
        <v>7.0591657579531009E-2</v>
      </c>
      <c r="F216" s="29"/>
      <c r="G216" s="26"/>
      <c r="H216" s="29"/>
      <c r="I216" s="26"/>
      <c r="J216" s="61">
        <f t="shared" si="62"/>
        <v>0</v>
      </c>
      <c r="K216" s="104">
        <f t="shared" si="63"/>
        <v>0</v>
      </c>
      <c r="L216" s="7">
        <f ca="1">(A216-Calculation!$C$6)/365.25</f>
        <v>17.330595482546201</v>
      </c>
      <c r="M216" s="1">
        <v>5</v>
      </c>
      <c r="N216" s="67">
        <f t="shared" ca="1" si="64"/>
        <v>43191</v>
      </c>
      <c r="O216" s="267">
        <f t="shared" ca="1" si="65"/>
        <v>0.12208908022033746</v>
      </c>
      <c r="P216" s="268">
        <f t="shared" ca="1" si="66"/>
        <v>0.14650689626440494</v>
      </c>
      <c r="Q216" s="271"/>
      <c r="V216" s="57">
        <f t="shared" ca="1" si="67"/>
        <v>43191</v>
      </c>
      <c r="W216" s="265">
        <f ca="1">IF(Calculation!$V$10=2, VLOOKUP(V216,Curves!$D216:$K469,3), ( VLOOKUP(V216,Curves!$D216:$K469,3)*16+ VLOOKUP(V216,Curves!$D216:$K469,7)*8)/24)</f>
        <v>34</v>
      </c>
      <c r="X216" s="61">
        <v>0</v>
      </c>
      <c r="Y216" s="116">
        <v>55</v>
      </c>
      <c r="Z216" s="23">
        <f ca="1">VLOOKUP(V216,Curves!A210:B469,2)</f>
        <v>7.0591657579531009E-2</v>
      </c>
      <c r="AA216" s="29"/>
      <c r="AB216" s="26"/>
      <c r="AC216" s="29"/>
      <c r="AD216" s="26"/>
      <c r="AE216" s="68">
        <v>1</v>
      </c>
      <c r="AF216" s="68"/>
      <c r="AG216" s="54">
        <v>17.33333</v>
      </c>
      <c r="AH216" s="53"/>
      <c r="AI216" s="58">
        <f t="shared" ca="1" si="68"/>
        <v>43191</v>
      </c>
      <c r="AJ216" s="278">
        <f ca="1">IF(Calculation!$Y$22=1, Data!AO216, Data!AP216)</f>
        <v>0.12208908022033746</v>
      </c>
      <c r="AK216" s="270">
        <f t="shared" ca="1" si="69"/>
        <v>0.14650689626440494</v>
      </c>
      <c r="AM216" s="267"/>
      <c r="AN216" s="57">
        <f t="shared" ca="1" si="70"/>
        <v>43191</v>
      </c>
      <c r="AO216" s="289">
        <f ca="1">IF(Calculation!$V$10=2,SQRT((AR216^2*(AN216-today-1)+AU216^2*15)/(AN216-today+14)),SQRT(( ((AR216^2*16+AS216^2*8)/24) *(AN216-today-1)+((AU216^2*16+AV216^2*8)/24)*15)/(AN216-today+14)))</f>
        <v>0.12208908022033746</v>
      </c>
      <c r="AP216" s="290">
        <f ca="1">IF(Calculation!$V$10=2, AR216, SQRT((AR216^2*16+AS216^2*8)/24))</f>
        <v>0.08</v>
      </c>
      <c r="AQ216" s="265"/>
      <c r="AR216" s="297">
        <f t="shared" ca="1" si="71"/>
        <v>0.08</v>
      </c>
      <c r="AS216" s="299">
        <f t="shared" ca="1" si="72"/>
        <v>0.08</v>
      </c>
      <c r="AT216" s="264"/>
      <c r="AU216" s="264">
        <f t="shared" ca="1" si="73"/>
        <v>1.9</v>
      </c>
      <c r="AV216" s="298">
        <f t="shared" ca="1" si="74"/>
        <v>2</v>
      </c>
    </row>
    <row r="217" spans="1:48">
      <c r="A217" s="64">
        <f t="shared" ca="1" si="58"/>
        <v>43221</v>
      </c>
      <c r="B217" s="265">
        <f t="shared" ca="1" si="59"/>
        <v>43.25</v>
      </c>
      <c r="C217" s="36"/>
      <c r="D217" s="65">
        <f t="shared" ca="1" si="60"/>
        <v>55</v>
      </c>
      <c r="E217" s="10">
        <f t="shared" ca="1" si="61"/>
        <v>7.0599357189391018E-2</v>
      </c>
      <c r="F217" s="29"/>
      <c r="G217" s="26"/>
      <c r="H217" s="29"/>
      <c r="I217" s="26"/>
      <c r="J217" s="61">
        <f t="shared" si="62"/>
        <v>0</v>
      </c>
      <c r="K217" s="104">
        <f t="shared" si="63"/>
        <v>0</v>
      </c>
      <c r="L217" s="7">
        <f ca="1">(A217-Calculation!$C$6)/365.25</f>
        <v>17.412731006160165</v>
      </c>
      <c r="M217" s="1">
        <v>6</v>
      </c>
      <c r="N217" s="67">
        <f t="shared" ca="1" si="64"/>
        <v>43221</v>
      </c>
      <c r="O217" s="267">
        <f t="shared" ca="1" si="65"/>
        <v>0.12562638670599824</v>
      </c>
      <c r="P217" s="268">
        <f t="shared" ca="1" si="66"/>
        <v>0.15075166404719789</v>
      </c>
      <c r="Q217" s="271"/>
      <c r="V217" s="57">
        <f t="shared" ca="1" si="67"/>
        <v>43221</v>
      </c>
      <c r="W217" s="265">
        <f ca="1">IF(Calculation!$V$10=2, VLOOKUP(V217,Curves!$D217:$K470,3), ( VLOOKUP(V217,Curves!$D217:$K470,3)*16+ VLOOKUP(V217,Curves!$D217:$K470,7)*8)/24)</f>
        <v>43.25</v>
      </c>
      <c r="X217" s="61">
        <v>0</v>
      </c>
      <c r="Y217" s="116">
        <v>55</v>
      </c>
      <c r="Z217" s="23">
        <f ca="1">VLOOKUP(V217,Curves!A211:B470,2)</f>
        <v>7.0599357189391018E-2</v>
      </c>
      <c r="AA217" s="29"/>
      <c r="AB217" s="26"/>
      <c r="AC217" s="29"/>
      <c r="AD217" s="26"/>
      <c r="AE217" s="68">
        <v>1</v>
      </c>
      <c r="AF217" s="68"/>
      <c r="AG217" s="54">
        <v>17.418209999999998</v>
      </c>
      <c r="AH217" s="53"/>
      <c r="AI217" s="58">
        <f t="shared" ca="1" si="68"/>
        <v>43221</v>
      </c>
      <c r="AJ217" s="278">
        <f ca="1">IF(Calculation!$Y$22=1, Data!AO217, Data!AP217)</f>
        <v>0.12562638670599824</v>
      </c>
      <c r="AK217" s="270">
        <f t="shared" ca="1" si="69"/>
        <v>0.15075166404719789</v>
      </c>
      <c r="AM217" s="267"/>
      <c r="AN217" s="57">
        <f t="shared" ca="1" si="70"/>
        <v>43221</v>
      </c>
      <c r="AO217" s="289">
        <f ca="1">IF(Calculation!$V$10=2,SQRT((AR217^2*(AN217-today-1)+AU217^2*15)/(AN217-today+14)),SQRT(( ((AR217^2*16+AS217^2*8)/24) *(AN217-today-1)+((AU217^2*16+AV217^2*8)/24)*15)/(AN217-today+14)))</f>
        <v>0.12562638670599824</v>
      </c>
      <c r="AP217" s="290">
        <f ca="1">IF(Calculation!$V$10=2, AR217, SQRT((AR217^2*16+AS217^2*8)/24))</f>
        <v>0.08</v>
      </c>
      <c r="AQ217" s="265"/>
      <c r="AR217" s="297">
        <f t="shared" ca="1" si="71"/>
        <v>0.08</v>
      </c>
      <c r="AS217" s="299">
        <f t="shared" ca="1" si="72"/>
        <v>0.08</v>
      </c>
      <c r="AT217" s="264"/>
      <c r="AU217" s="264">
        <f t="shared" ca="1" si="73"/>
        <v>2</v>
      </c>
      <c r="AV217" s="298">
        <f t="shared" ca="1" si="74"/>
        <v>2</v>
      </c>
    </row>
    <row r="218" spans="1:48">
      <c r="A218" s="64">
        <f t="shared" ca="1" si="58"/>
        <v>43252</v>
      </c>
      <c r="B218" s="265">
        <f t="shared" ca="1" si="59"/>
        <v>78.5</v>
      </c>
      <c r="C218" s="36"/>
      <c r="D218" s="65">
        <f t="shared" ca="1" si="60"/>
        <v>55</v>
      </c>
      <c r="E218" s="10">
        <f t="shared" ca="1" si="61"/>
        <v>7.0607313452934028E-2</v>
      </c>
      <c r="F218" s="29"/>
      <c r="G218" s="26"/>
      <c r="H218" s="29"/>
      <c r="I218" s="26"/>
      <c r="J218" s="61">
        <f t="shared" si="62"/>
        <v>0</v>
      </c>
      <c r="K218" s="104">
        <f t="shared" si="63"/>
        <v>0</v>
      </c>
      <c r="L218" s="7">
        <f ca="1">(A218-Calculation!$C$6)/365.25</f>
        <v>17.49760438056126</v>
      </c>
      <c r="M218" s="1">
        <v>1</v>
      </c>
      <c r="N218" s="67">
        <f t="shared" ca="1" si="64"/>
        <v>43252</v>
      </c>
      <c r="O218" s="267">
        <f t="shared" ca="1" si="65"/>
        <v>0.18802292002270718</v>
      </c>
      <c r="P218" s="268">
        <f t="shared" ca="1" si="66"/>
        <v>0.2256275040272486</v>
      </c>
      <c r="Q218" s="271"/>
      <c r="V218" s="57">
        <f t="shared" ca="1" si="67"/>
        <v>43252</v>
      </c>
      <c r="W218" s="265">
        <f ca="1">IF(Calculation!$V$10=2, VLOOKUP(V218,Curves!$D218:$K471,3), ( VLOOKUP(V218,Curves!$D218:$K471,3)*16+ VLOOKUP(V218,Curves!$D218:$K471,7)*8)/24)</f>
        <v>78.5</v>
      </c>
      <c r="X218" s="61">
        <v>0</v>
      </c>
      <c r="Y218" s="116">
        <v>55</v>
      </c>
      <c r="Z218" s="23">
        <f ca="1">VLOOKUP(V218,Curves!A212:B471,2)</f>
        <v>7.0607313452934028E-2</v>
      </c>
      <c r="AA218" s="29"/>
      <c r="AB218" s="26"/>
      <c r="AC218" s="29"/>
      <c r="AD218" s="26"/>
      <c r="AE218" s="68">
        <v>1</v>
      </c>
      <c r="AF218" s="68"/>
      <c r="AG218" s="54">
        <v>17.500340000000001</v>
      </c>
      <c r="AH218" s="53"/>
      <c r="AI218" s="58">
        <f t="shared" ca="1" si="68"/>
        <v>43252</v>
      </c>
      <c r="AJ218" s="278">
        <f ca="1">IF(Calculation!$Y$22=1, Data!AO218, Data!AP218)</f>
        <v>0.18802292002270718</v>
      </c>
      <c r="AK218" s="270">
        <f t="shared" ca="1" si="69"/>
        <v>0.2256275040272486</v>
      </c>
      <c r="AM218" s="267"/>
      <c r="AN218" s="57">
        <f t="shared" ca="1" si="70"/>
        <v>43252</v>
      </c>
      <c r="AO218" s="289">
        <f ca="1">IF(Calculation!$V$10=2,SQRT((AR218^2*(AN218-today-1)+AU218^2*15)/(AN218-today+14)),SQRT(( ((AR218^2*16+AS218^2*8)/24) *(AN218-today-1)+((AU218^2*16+AV218^2*8)/24)*15)/(AN218-today+14)))</f>
        <v>0.18802292002270718</v>
      </c>
      <c r="AP218" s="290">
        <f ca="1">IF(Calculation!$V$10=2, AR218, SQRT((AR218^2*16+AS218^2*8)/24))</f>
        <v>0.08</v>
      </c>
      <c r="AQ218" s="265"/>
      <c r="AR218" s="297">
        <f t="shared" ca="1" si="71"/>
        <v>0.08</v>
      </c>
      <c r="AS218" s="299">
        <f t="shared" ca="1" si="72"/>
        <v>0.08</v>
      </c>
      <c r="AT218" s="264"/>
      <c r="AU218" s="264">
        <f t="shared" ca="1" si="73"/>
        <v>3.52</v>
      </c>
      <c r="AV218" s="298">
        <f t="shared" ca="1" si="74"/>
        <v>2.4</v>
      </c>
    </row>
    <row r="219" spans="1:48">
      <c r="A219" s="64">
        <f t="shared" ca="1" si="58"/>
        <v>43282</v>
      </c>
      <c r="B219" s="265">
        <f t="shared" ca="1" si="59"/>
        <v>105</v>
      </c>
      <c r="C219" s="36"/>
      <c r="D219" s="65">
        <f t="shared" ca="1" si="60"/>
        <v>55</v>
      </c>
      <c r="E219" s="10">
        <f t="shared" ca="1" si="61"/>
        <v>7.0615013062834006E-2</v>
      </c>
      <c r="F219" s="29"/>
      <c r="G219" s="26"/>
      <c r="H219" s="29"/>
      <c r="I219" s="26"/>
      <c r="J219" s="61">
        <f t="shared" si="62"/>
        <v>0</v>
      </c>
      <c r="K219" s="104">
        <f t="shared" si="63"/>
        <v>0</v>
      </c>
      <c r="L219" s="7">
        <f ca="1">(A219-Calculation!$C$6)/365.25</f>
        <v>17.579739904175224</v>
      </c>
      <c r="M219" s="1">
        <v>2</v>
      </c>
      <c r="N219" s="67">
        <f t="shared" ca="1" si="64"/>
        <v>43282</v>
      </c>
      <c r="O219" s="267">
        <f t="shared" ca="1" si="65"/>
        <v>0.23380819014677043</v>
      </c>
      <c r="P219" s="268">
        <f t="shared" ca="1" si="66"/>
        <v>0.28056982817612452</v>
      </c>
      <c r="Q219" s="271"/>
      <c r="V219" s="57">
        <f t="shared" ca="1" si="67"/>
        <v>43282</v>
      </c>
      <c r="W219" s="265">
        <f ca="1">IF(Calculation!$V$10=2, VLOOKUP(V219,Curves!$D219:$K472,3), ( VLOOKUP(V219,Curves!$D219:$K472,3)*16+ VLOOKUP(V219,Curves!$D219:$K472,7)*8)/24)</f>
        <v>105</v>
      </c>
      <c r="X219" s="61">
        <v>0</v>
      </c>
      <c r="Y219" s="116">
        <v>55</v>
      </c>
      <c r="Z219" s="23">
        <f ca="1">VLOOKUP(V219,Curves!A213:B472,2)</f>
        <v>7.0615013062834006E-2</v>
      </c>
      <c r="AA219" s="29"/>
      <c r="AB219" s="26"/>
      <c r="AC219" s="29"/>
      <c r="AD219" s="26"/>
      <c r="AE219" s="68">
        <v>1</v>
      </c>
      <c r="AF219" s="68"/>
      <c r="AG219" s="54">
        <v>17.58522</v>
      </c>
      <c r="AH219" s="53"/>
      <c r="AI219" s="58">
        <f t="shared" ca="1" si="68"/>
        <v>43282</v>
      </c>
      <c r="AJ219" s="278">
        <f ca="1">IF(Calculation!$Y$22=1, Data!AO219, Data!AP219)</f>
        <v>0.23380819014677043</v>
      </c>
      <c r="AK219" s="270">
        <f t="shared" ca="1" si="69"/>
        <v>0.28056982817612452</v>
      </c>
      <c r="AM219" s="267"/>
      <c r="AN219" s="57">
        <f t="shared" ca="1" si="70"/>
        <v>43282</v>
      </c>
      <c r="AO219" s="289">
        <f ca="1">IF(Calculation!$V$10=2,SQRT((AR219^2*(AN219-today-1)+AU219^2*15)/(AN219-today+14)),SQRT(( ((AR219^2*16+AS219^2*8)/24) *(AN219-today-1)+((AU219^2*16+AV219^2*8)/24)*15)/(AN219-today+14)))</f>
        <v>0.23380819014677043</v>
      </c>
      <c r="AP219" s="290">
        <f ca="1">IF(Calculation!$V$10=2, AR219, SQRT((AR219^2*16+AS219^2*8)/24))</f>
        <v>0.08</v>
      </c>
      <c r="AQ219" s="265"/>
      <c r="AR219" s="297">
        <f t="shared" ca="1" si="71"/>
        <v>0.08</v>
      </c>
      <c r="AS219" s="299">
        <f t="shared" ca="1" si="72"/>
        <v>0.08</v>
      </c>
      <c r="AT219" s="264"/>
      <c r="AU219" s="264">
        <f t="shared" ca="1" si="73"/>
        <v>4.5549999999999997</v>
      </c>
      <c r="AV219" s="298">
        <f t="shared" ca="1" si="74"/>
        <v>3.25</v>
      </c>
    </row>
    <row r="220" spans="1:48">
      <c r="A220" s="64">
        <f t="shared" ca="1" si="58"/>
        <v>43313</v>
      </c>
      <c r="B220" s="265">
        <f t="shared" ca="1" si="59"/>
        <v>105</v>
      </c>
      <c r="C220" s="36"/>
      <c r="D220" s="65">
        <f t="shared" ca="1" si="60"/>
        <v>55</v>
      </c>
      <c r="E220" s="10">
        <f t="shared" ca="1" si="61"/>
        <v>7.0622969326419011E-2</v>
      </c>
      <c r="F220" s="29"/>
      <c r="G220" s="26"/>
      <c r="H220" s="29"/>
      <c r="I220" s="26"/>
      <c r="J220" s="61">
        <f t="shared" si="62"/>
        <v>0</v>
      </c>
      <c r="K220" s="104">
        <f t="shared" si="63"/>
        <v>0</v>
      </c>
      <c r="L220" s="7">
        <f ca="1">(A220-Calculation!$C$6)/365.25</f>
        <v>17.664613278576319</v>
      </c>
      <c r="M220" s="1">
        <v>3</v>
      </c>
      <c r="N220" s="67">
        <f t="shared" ca="1" si="64"/>
        <v>43313</v>
      </c>
      <c r="O220" s="267">
        <f t="shared" ca="1" si="65"/>
        <v>0.2333136502207753</v>
      </c>
      <c r="P220" s="268">
        <f t="shared" ca="1" si="66"/>
        <v>0.27997638026493032</v>
      </c>
      <c r="Q220" s="271"/>
      <c r="V220" s="57">
        <f t="shared" ca="1" si="67"/>
        <v>43313</v>
      </c>
      <c r="W220" s="265">
        <f ca="1">IF(Calculation!$V$10=2, VLOOKUP(V220,Curves!$D220:$K473,3), ( VLOOKUP(V220,Curves!$D220:$K473,3)*16+ VLOOKUP(V220,Curves!$D220:$K473,7)*8)/24)</f>
        <v>105</v>
      </c>
      <c r="X220" s="61">
        <v>0</v>
      </c>
      <c r="Y220" s="116">
        <v>55</v>
      </c>
      <c r="Z220" s="23">
        <f ca="1">VLOOKUP(V220,Curves!A214:B473,2)</f>
        <v>7.0622969326419011E-2</v>
      </c>
      <c r="AA220" s="29"/>
      <c r="AB220" s="26"/>
      <c r="AC220" s="29"/>
      <c r="AD220" s="26"/>
      <c r="AE220" s="68">
        <v>1</v>
      </c>
      <c r="AF220" s="68"/>
      <c r="AG220" s="54">
        <v>17.667349999999999</v>
      </c>
      <c r="AH220" s="53"/>
      <c r="AI220" s="58">
        <f t="shared" ca="1" si="68"/>
        <v>43313</v>
      </c>
      <c r="AJ220" s="278">
        <f ca="1">IF(Calculation!$Y$22=1, Data!AO220, Data!AP220)</f>
        <v>0.2333136502207753</v>
      </c>
      <c r="AK220" s="270">
        <f t="shared" ca="1" si="69"/>
        <v>0.27997638026493032</v>
      </c>
      <c r="AM220" s="267"/>
      <c r="AN220" s="57">
        <f t="shared" ca="1" si="70"/>
        <v>43313</v>
      </c>
      <c r="AO220" s="289">
        <f ca="1">IF(Calculation!$V$10=2,SQRT((AR220^2*(AN220-today-1)+AU220^2*15)/(AN220-today+14)),SQRT(( ((AR220^2*16+AS220^2*8)/24) *(AN220-today-1)+((AU220^2*16+AV220^2*8)/24)*15)/(AN220-today+14)))</f>
        <v>0.2333136502207753</v>
      </c>
      <c r="AP220" s="290">
        <f ca="1">IF(Calculation!$V$10=2, AR220, SQRT((AR220^2*16+AS220^2*8)/24))</f>
        <v>0.08</v>
      </c>
      <c r="AQ220" s="265"/>
      <c r="AR220" s="297">
        <f t="shared" ca="1" si="71"/>
        <v>0.08</v>
      </c>
      <c r="AS220" s="299">
        <f t="shared" ca="1" si="72"/>
        <v>0.08</v>
      </c>
      <c r="AT220" s="264"/>
      <c r="AU220" s="264">
        <f t="shared" ca="1" si="73"/>
        <v>4.5549999999999997</v>
      </c>
      <c r="AV220" s="298">
        <f t="shared" ca="1" si="74"/>
        <v>3.25</v>
      </c>
    </row>
    <row r="221" spans="1:48">
      <c r="A221" s="64">
        <f t="shared" ca="1" si="58"/>
        <v>43344</v>
      </c>
      <c r="B221" s="265">
        <f t="shared" ca="1" si="59"/>
        <v>35.75</v>
      </c>
      <c r="C221" s="36"/>
      <c r="D221" s="65">
        <f t="shared" ca="1" si="60"/>
        <v>55</v>
      </c>
      <c r="E221" s="10">
        <f t="shared" ca="1" si="61"/>
        <v>7.0630925590024027E-2</v>
      </c>
      <c r="F221" s="29"/>
      <c r="G221" s="26"/>
      <c r="H221" s="29"/>
      <c r="I221" s="26"/>
      <c r="J221" s="61">
        <f t="shared" si="62"/>
        <v>0</v>
      </c>
      <c r="K221" s="104">
        <f t="shared" si="63"/>
        <v>0</v>
      </c>
      <c r="L221" s="7">
        <f ca="1">(A221-Calculation!$C$6)/365.25</f>
        <v>17.749486652977414</v>
      </c>
      <c r="M221" s="1">
        <v>4</v>
      </c>
      <c r="N221" s="67">
        <f t="shared" ca="1" si="64"/>
        <v>43344</v>
      </c>
      <c r="O221" s="267">
        <f t="shared" ca="1" si="65"/>
        <v>0.15252018315359817</v>
      </c>
      <c r="P221" s="268">
        <f t="shared" ca="1" si="66"/>
        <v>0.18302421978431779</v>
      </c>
      <c r="Q221" s="271"/>
      <c r="V221" s="57">
        <f t="shared" ca="1" si="67"/>
        <v>43344</v>
      </c>
      <c r="W221" s="265">
        <f ca="1">IF(Calculation!$V$10=2, VLOOKUP(V221,Curves!$D221:$K474,3), ( VLOOKUP(V221,Curves!$D221:$K474,3)*16+ VLOOKUP(V221,Curves!$D221:$K474,7)*8)/24)</f>
        <v>35.75</v>
      </c>
      <c r="X221" s="61">
        <v>0</v>
      </c>
      <c r="Y221" s="116">
        <v>55</v>
      </c>
      <c r="Z221" s="23">
        <f ca="1">VLOOKUP(V221,Curves!A215:B474,2)</f>
        <v>7.0630925590024027E-2</v>
      </c>
      <c r="AA221" s="29"/>
      <c r="AB221" s="26"/>
      <c r="AC221" s="29"/>
      <c r="AD221" s="26"/>
      <c r="AE221" s="68">
        <v>1</v>
      </c>
      <c r="AF221" s="68"/>
      <c r="AG221" s="54">
        <v>17.752220000000001</v>
      </c>
      <c r="AH221" s="53"/>
      <c r="AI221" s="58">
        <f t="shared" ca="1" si="68"/>
        <v>43344</v>
      </c>
      <c r="AJ221" s="278">
        <f ca="1">IF(Calculation!$Y$22=1, Data!AO221, Data!AP221)</f>
        <v>0.15252018315359817</v>
      </c>
      <c r="AK221" s="270">
        <f t="shared" ca="1" si="69"/>
        <v>0.18302421978431779</v>
      </c>
      <c r="AM221" s="267"/>
      <c r="AN221" s="57">
        <f t="shared" ca="1" si="70"/>
        <v>43344</v>
      </c>
      <c r="AO221" s="289">
        <f ca="1">IF(Calculation!$V$10=2,SQRT((AR221^2*(AN221-today-1)+AU221^2*15)/(AN221-today+14)),SQRT(( ((AR221^2*16+AS221^2*8)/24) *(AN221-today-1)+((AU221^2*16+AV221^2*8)/24)*15)/(AN221-today+14)))</f>
        <v>0.15252018315359817</v>
      </c>
      <c r="AP221" s="290">
        <f ca="1">IF(Calculation!$V$10=2, AR221, SQRT((AR221^2*16+AS221^2*8)/24))</f>
        <v>0.08</v>
      </c>
      <c r="AQ221" s="265"/>
      <c r="AR221" s="297">
        <f t="shared" ca="1" si="71"/>
        <v>0.08</v>
      </c>
      <c r="AS221" s="299">
        <f t="shared" ca="1" si="72"/>
        <v>0.08</v>
      </c>
      <c r="AT221" s="264"/>
      <c r="AU221" s="264">
        <f t="shared" ca="1" si="73"/>
        <v>2.706</v>
      </c>
      <c r="AV221" s="298">
        <f t="shared" ca="1" si="74"/>
        <v>2.4500000000000002</v>
      </c>
    </row>
    <row r="222" spans="1:48">
      <c r="A222" s="64">
        <f t="shared" ca="1" si="58"/>
        <v>43374</v>
      </c>
      <c r="B222" s="265">
        <f t="shared" ca="1" si="59"/>
        <v>34.499998092651367</v>
      </c>
      <c r="C222" s="36"/>
      <c r="D222" s="65">
        <f t="shared" ca="1" si="60"/>
        <v>55</v>
      </c>
      <c r="E222" s="10">
        <f t="shared" ca="1" si="61"/>
        <v>7.0638625199984026E-2</v>
      </c>
      <c r="F222" s="29"/>
      <c r="G222" s="26"/>
      <c r="H222" s="29"/>
      <c r="I222" s="26"/>
      <c r="J222" s="61">
        <f t="shared" si="62"/>
        <v>0</v>
      </c>
      <c r="K222" s="104">
        <f t="shared" si="63"/>
        <v>0</v>
      </c>
      <c r="L222" s="7">
        <f ca="1">(A222-Calculation!$C$6)/365.25</f>
        <v>17.831622176591377</v>
      </c>
      <c r="M222" s="1">
        <v>5</v>
      </c>
      <c r="N222" s="67">
        <f t="shared" ca="1" si="64"/>
        <v>43374</v>
      </c>
      <c r="O222" s="267">
        <f t="shared" ca="1" si="65"/>
        <v>0.12111013976084245</v>
      </c>
      <c r="P222" s="268">
        <f t="shared" ca="1" si="66"/>
        <v>0.14533216771301094</v>
      </c>
      <c r="Q222" s="271"/>
      <c r="V222" s="57">
        <f t="shared" ca="1" si="67"/>
        <v>43374</v>
      </c>
      <c r="W222" s="265">
        <f ca="1">IF(Calculation!$V$10=2, VLOOKUP(V222,Curves!$D222:$K475,3), ( VLOOKUP(V222,Curves!$D222:$K475,3)*16+ VLOOKUP(V222,Curves!$D222:$K475,7)*8)/24)</f>
        <v>34.499998092651367</v>
      </c>
      <c r="X222" s="61">
        <v>0</v>
      </c>
      <c r="Y222" s="116">
        <v>55</v>
      </c>
      <c r="Z222" s="23">
        <f ca="1">VLOOKUP(V222,Curves!A216:B475,2)</f>
        <v>7.0638625199984026E-2</v>
      </c>
      <c r="AA222" s="29"/>
      <c r="AB222" s="26"/>
      <c r="AC222" s="29"/>
      <c r="AD222" s="26"/>
      <c r="AE222" s="68">
        <v>1</v>
      </c>
      <c r="AF222" s="68"/>
      <c r="AG222" s="54">
        <v>17.8371</v>
      </c>
      <c r="AH222" s="53"/>
      <c r="AI222" s="58">
        <f t="shared" ca="1" si="68"/>
        <v>43374</v>
      </c>
      <c r="AJ222" s="278">
        <f ca="1">IF(Calculation!$Y$22=1, Data!AO222, Data!AP222)</f>
        <v>0.12111013976084245</v>
      </c>
      <c r="AK222" s="270">
        <f t="shared" ca="1" si="69"/>
        <v>0.14533216771301094</v>
      </c>
      <c r="AM222" s="267"/>
      <c r="AN222" s="57">
        <f t="shared" ca="1" si="70"/>
        <v>43374</v>
      </c>
      <c r="AO222" s="289">
        <f ca="1">IF(Calculation!$V$10=2,SQRT((AR222^2*(AN222-today-1)+AU222^2*15)/(AN222-today+14)),SQRT(( ((AR222^2*16+AS222^2*8)/24) *(AN222-today-1)+((AU222^2*16+AV222^2*8)/24)*15)/(AN222-today+14)))</f>
        <v>0.12111013976084245</v>
      </c>
      <c r="AP222" s="290">
        <f ca="1">IF(Calculation!$V$10=2, AR222, SQRT((AR222^2*16+AS222^2*8)/24))</f>
        <v>0.08</v>
      </c>
      <c r="AQ222" s="265"/>
      <c r="AR222" s="297">
        <f t="shared" ca="1" si="71"/>
        <v>0.08</v>
      </c>
      <c r="AS222" s="299">
        <f t="shared" ca="1" si="72"/>
        <v>0.08</v>
      </c>
      <c r="AT222" s="264"/>
      <c r="AU222" s="264">
        <f t="shared" ca="1" si="73"/>
        <v>1.9</v>
      </c>
      <c r="AV222" s="298">
        <f t="shared" ca="1" si="74"/>
        <v>2</v>
      </c>
    </row>
    <row r="223" spans="1:48">
      <c r="A223" s="64">
        <f t="shared" ca="1" si="58"/>
        <v>43405</v>
      </c>
      <c r="B223" s="265">
        <f t="shared" ca="1" si="59"/>
        <v>34.499998092651367</v>
      </c>
      <c r="C223" s="36"/>
      <c r="D223" s="65">
        <f t="shared" ca="1" si="60"/>
        <v>55</v>
      </c>
      <c r="E223" s="10">
        <f t="shared" ca="1" si="61"/>
        <v>7.0646581463630023E-2</v>
      </c>
      <c r="F223" s="29"/>
      <c r="G223" s="26"/>
      <c r="H223" s="29"/>
      <c r="I223" s="26"/>
      <c r="J223" s="61">
        <f t="shared" si="62"/>
        <v>0</v>
      </c>
      <c r="K223" s="104">
        <f t="shared" si="63"/>
        <v>0</v>
      </c>
      <c r="L223" s="7">
        <f ca="1">(A223-Calculation!$C$6)/365.25</f>
        <v>17.916495550992472</v>
      </c>
      <c r="M223" s="1">
        <v>6</v>
      </c>
      <c r="N223" s="67">
        <f t="shared" ca="1" si="64"/>
        <v>43405</v>
      </c>
      <c r="O223" s="267">
        <f t="shared" ca="1" si="65"/>
        <v>0.12457606601868487</v>
      </c>
      <c r="P223" s="268">
        <f t="shared" ca="1" si="66"/>
        <v>0.14949127922242184</v>
      </c>
      <c r="Q223" s="271"/>
      <c r="V223" s="57">
        <f t="shared" ca="1" si="67"/>
        <v>43405</v>
      </c>
      <c r="W223" s="265">
        <f ca="1">IF(Calculation!$V$10=2, VLOOKUP(V223,Curves!$D223:$K476,3), ( VLOOKUP(V223,Curves!$D223:$K476,3)*16+ VLOOKUP(V223,Curves!$D223:$K476,7)*8)/24)</f>
        <v>34.499998092651367</v>
      </c>
      <c r="X223" s="61">
        <v>0</v>
      </c>
      <c r="Y223" s="116">
        <v>55</v>
      </c>
      <c r="Z223" s="23">
        <f ca="1">VLOOKUP(V223,Curves!A217:B476,2)</f>
        <v>7.0646581463630023E-2</v>
      </c>
      <c r="AA223" s="29"/>
      <c r="AB223" s="26"/>
      <c r="AC223" s="29"/>
      <c r="AD223" s="26"/>
      <c r="AE223" s="68">
        <v>1</v>
      </c>
      <c r="AF223" s="68"/>
      <c r="AG223" s="54">
        <v>17.91376</v>
      </c>
      <c r="AH223" s="53"/>
      <c r="AI223" s="58">
        <f t="shared" ca="1" si="68"/>
        <v>43405</v>
      </c>
      <c r="AJ223" s="278">
        <f ca="1">IF(Calculation!$Y$22=1, Data!AO223, Data!AP223)</f>
        <v>0.12457606601868487</v>
      </c>
      <c r="AK223" s="270">
        <f t="shared" ca="1" si="69"/>
        <v>0.14949127922242184</v>
      </c>
      <c r="AM223" s="267"/>
      <c r="AN223" s="57">
        <f t="shared" ca="1" si="70"/>
        <v>43405</v>
      </c>
      <c r="AO223" s="289">
        <f ca="1">IF(Calculation!$V$10=2,SQRT((AR223^2*(AN223-today-1)+AU223^2*15)/(AN223-today+14)),SQRT(( ((AR223^2*16+AS223^2*8)/24) *(AN223-today-1)+((AU223^2*16+AV223^2*8)/24)*15)/(AN223-today+14)))</f>
        <v>0.12457606601868487</v>
      </c>
      <c r="AP223" s="290">
        <f ca="1">IF(Calculation!$V$10=2, AR223, SQRT((AR223^2*16+AS223^2*8)/24))</f>
        <v>0.08</v>
      </c>
      <c r="AQ223" s="265"/>
      <c r="AR223" s="297">
        <f t="shared" ca="1" si="71"/>
        <v>0.08</v>
      </c>
      <c r="AS223" s="299">
        <f t="shared" ca="1" si="72"/>
        <v>0.08</v>
      </c>
      <c r="AT223" s="264"/>
      <c r="AU223" s="264">
        <f t="shared" ca="1" si="73"/>
        <v>2</v>
      </c>
      <c r="AV223" s="298">
        <f t="shared" ca="1" si="74"/>
        <v>2</v>
      </c>
    </row>
    <row r="224" spans="1:48">
      <c r="A224" s="108">
        <f t="shared" ca="1" si="58"/>
        <v>43435</v>
      </c>
      <c r="B224" s="265">
        <f t="shared" ca="1" si="59"/>
        <v>34.5</v>
      </c>
      <c r="C224" s="36"/>
      <c r="D224" s="65">
        <f t="shared" ca="1" si="60"/>
        <v>55</v>
      </c>
      <c r="E224" s="10">
        <f t="shared" ca="1" si="61"/>
        <v>7.0654281073630032E-2</v>
      </c>
      <c r="F224" s="29"/>
      <c r="G224" s="26"/>
      <c r="H224" s="29"/>
      <c r="I224" s="26"/>
      <c r="J224" s="61">
        <f t="shared" si="62"/>
        <v>0</v>
      </c>
      <c r="K224" s="104">
        <f t="shared" si="63"/>
        <v>0</v>
      </c>
      <c r="L224" s="7">
        <f ca="1">(A224-Calculation!$C$6)/365.25</f>
        <v>17.998631074606433</v>
      </c>
      <c r="M224" s="1">
        <v>1</v>
      </c>
      <c r="N224" s="67">
        <f t="shared" ca="1" si="64"/>
        <v>43435</v>
      </c>
      <c r="O224" s="267">
        <f t="shared" ca="1" si="65"/>
        <v>0.12440956173611183</v>
      </c>
      <c r="P224" s="268">
        <f t="shared" ca="1" si="66"/>
        <v>0.14929147408333418</v>
      </c>
      <c r="Q224" s="271"/>
      <c r="V224" s="57">
        <f t="shared" ca="1" si="67"/>
        <v>43435</v>
      </c>
      <c r="W224" s="265">
        <f ca="1">IF(Calculation!$V$10=2, VLOOKUP(V224,Curves!$D224:$K477,3), ( VLOOKUP(V224,Curves!$D224:$K477,3)*16+ VLOOKUP(V224,Curves!$D224:$K477,7)*8)/24)</f>
        <v>34.5</v>
      </c>
      <c r="X224" s="61">
        <v>0</v>
      </c>
      <c r="Y224" s="116">
        <v>55</v>
      </c>
      <c r="Z224" s="23">
        <f ca="1">VLOOKUP(V224,Curves!A218:B477,2)</f>
        <v>7.0654281073630032E-2</v>
      </c>
      <c r="AA224" s="29"/>
      <c r="AB224" s="26"/>
      <c r="AC224" s="29"/>
      <c r="AD224" s="26"/>
      <c r="AE224" s="68">
        <v>1</v>
      </c>
      <c r="AF224" s="68"/>
      <c r="AG224" s="54">
        <v>17.998629999999999</v>
      </c>
      <c r="AH224" s="53"/>
      <c r="AI224" s="58">
        <f t="shared" ca="1" si="68"/>
        <v>43435</v>
      </c>
      <c r="AJ224" s="278">
        <f ca="1">IF(Calculation!$Y$22=1, Data!AO224, Data!AP224)</f>
        <v>0.12440956173611183</v>
      </c>
      <c r="AK224" s="270">
        <f t="shared" ca="1" si="69"/>
        <v>0.14929147408333418</v>
      </c>
      <c r="AM224" s="267"/>
      <c r="AN224" s="57">
        <f t="shared" ca="1" si="70"/>
        <v>43435</v>
      </c>
      <c r="AO224" s="289">
        <f ca="1">IF(Calculation!$V$10=2,SQRT((AR224^2*(AN224-today-1)+AU224^2*15)/(AN224-today+14)),SQRT(( ((AR224^2*16+AS224^2*8)/24) *(AN224-today-1)+((AU224^2*16+AV224^2*8)/24)*15)/(AN224-today+14)))</f>
        <v>0.12440956173611183</v>
      </c>
      <c r="AP224" s="290">
        <f ca="1">IF(Calculation!$V$10=2, AR224, SQRT((AR224^2*16+AS224^2*8)/24))</f>
        <v>0.08</v>
      </c>
      <c r="AQ224" s="265"/>
      <c r="AR224" s="297">
        <f t="shared" ca="1" si="71"/>
        <v>0.08</v>
      </c>
      <c r="AS224" s="299">
        <f t="shared" ca="1" si="72"/>
        <v>0.08</v>
      </c>
      <c r="AT224" s="264"/>
      <c r="AU224" s="264">
        <f t="shared" ca="1" si="73"/>
        <v>2</v>
      </c>
      <c r="AV224" s="298">
        <f t="shared" ca="1" si="74"/>
        <v>2</v>
      </c>
    </row>
    <row r="225" spans="1:48">
      <c r="A225" s="64">
        <f t="shared" ca="1" si="58"/>
        <v>43466</v>
      </c>
      <c r="B225" s="265">
        <f t="shared" ca="1" si="59"/>
        <v>38.754997253417969</v>
      </c>
      <c r="C225" s="36"/>
      <c r="D225" s="65">
        <f t="shared" ca="1" si="60"/>
        <v>55</v>
      </c>
      <c r="E225" s="10">
        <f t="shared" ca="1" si="61"/>
        <v>7.0662237337317996E-2</v>
      </c>
      <c r="F225" s="29"/>
      <c r="G225" s="26"/>
      <c r="H225" s="29"/>
      <c r="I225" s="26"/>
      <c r="J225" s="61">
        <f t="shared" si="62"/>
        <v>0</v>
      </c>
      <c r="K225" s="104">
        <f t="shared" si="63"/>
        <v>0</v>
      </c>
      <c r="L225" s="7">
        <f ca="1">(A225-Calculation!$C$6)/365.25</f>
        <v>18.083504449007528</v>
      </c>
      <c r="M225" s="1">
        <v>2</v>
      </c>
      <c r="N225" s="67">
        <f t="shared" ca="1" si="64"/>
        <v>43466</v>
      </c>
      <c r="O225" s="267">
        <f t="shared" ca="1" si="65"/>
        <v>0.13356324446303786</v>
      </c>
      <c r="P225" s="268">
        <f t="shared" ca="1" si="66"/>
        <v>0.16027589335564543</v>
      </c>
      <c r="Q225" s="271"/>
      <c r="V225" s="57">
        <f t="shared" ca="1" si="67"/>
        <v>43466</v>
      </c>
      <c r="W225" s="265">
        <f ca="1">IF(Calculation!$V$10=2, VLOOKUP(V225,Curves!$D225:$K478,3), ( VLOOKUP(V225,Curves!$D225:$K478,3)*16+ VLOOKUP(V225,Curves!$D225:$K478,7)*8)/24)</f>
        <v>38.754997253417969</v>
      </c>
      <c r="X225" s="61">
        <v>0</v>
      </c>
      <c r="Y225" s="116">
        <v>55</v>
      </c>
      <c r="Z225" s="23">
        <f ca="1">VLOOKUP(V225,Curves!A219:B478,2)</f>
        <v>7.0662237337317996E-2</v>
      </c>
      <c r="AA225" s="29"/>
      <c r="AB225" s="26"/>
      <c r="AC225" s="29"/>
      <c r="AD225" s="26"/>
      <c r="AE225" s="68">
        <v>1</v>
      </c>
      <c r="AF225" s="68"/>
      <c r="AG225" s="54">
        <v>18.080770000000001</v>
      </c>
      <c r="AH225" s="53"/>
      <c r="AI225" s="58">
        <f t="shared" ca="1" si="68"/>
        <v>43466</v>
      </c>
      <c r="AJ225" s="278">
        <f ca="1">IF(Calculation!$Y$22=1, Data!AO225, Data!AP225)</f>
        <v>0.13356324446303786</v>
      </c>
      <c r="AK225" s="270">
        <f t="shared" ca="1" si="69"/>
        <v>0.16027589335564543</v>
      </c>
      <c r="AM225" s="267"/>
      <c r="AN225" s="57">
        <f t="shared" ca="1" si="70"/>
        <v>43466</v>
      </c>
      <c r="AO225" s="289">
        <f ca="1">IF(Calculation!$V$10=2,SQRT((AR225^2*(AN225-today-1)+AU225^2*15)/(AN225-today+14)),SQRT(( ((AR225^2*16+AS225^2*8)/24) *(AN225-today-1)+((AU225^2*16+AV225^2*8)/24)*15)/(AN225-today+14)))</f>
        <v>0.13356324446303786</v>
      </c>
      <c r="AP225" s="290">
        <f ca="1">IF(Calculation!$V$10=2, AR225, SQRT((AR225^2*16+AS225^2*8)/24))</f>
        <v>0.08</v>
      </c>
      <c r="AQ225" s="265"/>
      <c r="AR225" s="297">
        <f t="shared" ca="1" si="71"/>
        <v>0.08</v>
      </c>
      <c r="AS225" s="299">
        <f t="shared" ca="1" si="72"/>
        <v>0.08</v>
      </c>
      <c r="AT225" s="264"/>
      <c r="AU225" s="264">
        <f t="shared" ca="1" si="73"/>
        <v>2.25</v>
      </c>
      <c r="AV225" s="298">
        <f t="shared" ca="1" si="74"/>
        <v>2.25</v>
      </c>
    </row>
    <row r="226" spans="1:48">
      <c r="A226" s="64">
        <f t="shared" ca="1" si="58"/>
        <v>43497</v>
      </c>
      <c r="B226" s="265">
        <f t="shared" ca="1" si="59"/>
        <v>38.750003814697266</v>
      </c>
      <c r="C226" s="36"/>
      <c r="D226" s="65">
        <f t="shared" ca="1" si="60"/>
        <v>55</v>
      </c>
      <c r="E226" s="10">
        <f t="shared" ca="1" si="61"/>
        <v>7.0670193601026027E-2</v>
      </c>
      <c r="F226" s="29"/>
      <c r="G226" s="26"/>
      <c r="H226" s="29"/>
      <c r="I226" s="26"/>
      <c r="J226" s="61">
        <f t="shared" si="62"/>
        <v>0</v>
      </c>
      <c r="K226" s="104">
        <f t="shared" si="63"/>
        <v>0</v>
      </c>
      <c r="L226" s="7">
        <f ca="1">(A226-Calculation!$C$6)/365.25</f>
        <v>18.168377823408623</v>
      </c>
      <c r="M226" s="1">
        <v>3</v>
      </c>
      <c r="N226" s="67">
        <f t="shared" ca="1" si="64"/>
        <v>43497</v>
      </c>
      <c r="O226" s="267">
        <f t="shared" ca="1" si="65"/>
        <v>0.13336379950183233</v>
      </c>
      <c r="P226" s="268">
        <f t="shared" ca="1" si="66"/>
        <v>0.1600365594021988</v>
      </c>
      <c r="Q226" s="271"/>
      <c r="V226" s="57">
        <f t="shared" ca="1" si="67"/>
        <v>43497</v>
      </c>
      <c r="W226" s="265">
        <f ca="1">IF(Calculation!$V$10=2, VLOOKUP(V226,Curves!$D226:$K479,3), ( VLOOKUP(V226,Curves!$D226:$K479,3)*16+ VLOOKUP(V226,Curves!$D226:$K479,7)*8)/24)</f>
        <v>38.750003814697266</v>
      </c>
      <c r="X226" s="61">
        <v>0</v>
      </c>
      <c r="Y226" s="116">
        <v>55</v>
      </c>
      <c r="Z226" s="23">
        <f ca="1">VLOOKUP(V226,Curves!A220:B479,2)</f>
        <v>7.0670193601026027E-2</v>
      </c>
      <c r="AA226" s="29"/>
      <c r="AB226" s="26"/>
      <c r="AC226" s="29"/>
      <c r="AD226" s="26"/>
      <c r="AE226" s="68">
        <v>1</v>
      </c>
      <c r="AF226" s="68"/>
      <c r="AG226" s="54">
        <v>18.16564</v>
      </c>
      <c r="AH226" s="53"/>
      <c r="AI226" s="58">
        <f t="shared" ca="1" si="68"/>
        <v>43497</v>
      </c>
      <c r="AJ226" s="278">
        <f ca="1">IF(Calculation!$Y$22=1, Data!AO226, Data!AP226)</f>
        <v>0.13336379950183233</v>
      </c>
      <c r="AK226" s="270">
        <f t="shared" ca="1" si="69"/>
        <v>0.1600365594021988</v>
      </c>
      <c r="AM226" s="267"/>
      <c r="AN226" s="57">
        <f t="shared" ca="1" si="70"/>
        <v>43497</v>
      </c>
      <c r="AO226" s="289">
        <f ca="1">IF(Calculation!$V$10=2,SQRT((AR226^2*(AN226-today-1)+AU226^2*15)/(AN226-today+14)),SQRT(( ((AR226^2*16+AS226^2*8)/24) *(AN226-today-1)+((AU226^2*16+AV226^2*8)/24)*15)/(AN226-today+14)))</f>
        <v>0.13336379950183233</v>
      </c>
      <c r="AP226" s="290">
        <f ca="1">IF(Calculation!$V$10=2, AR226, SQRT((AR226^2*16+AS226^2*8)/24))</f>
        <v>0.08</v>
      </c>
      <c r="AQ226" s="265"/>
      <c r="AR226" s="297">
        <f t="shared" ca="1" si="71"/>
        <v>0.08</v>
      </c>
      <c r="AS226" s="299">
        <f t="shared" ca="1" si="72"/>
        <v>0.08</v>
      </c>
      <c r="AT226" s="264"/>
      <c r="AU226" s="264">
        <f t="shared" ca="1" si="73"/>
        <v>2.25</v>
      </c>
      <c r="AV226" s="298">
        <f t="shared" ca="1" si="74"/>
        <v>2.25</v>
      </c>
    </row>
    <row r="227" spans="1:48">
      <c r="A227" s="64">
        <f t="shared" ca="1" si="58"/>
        <v>43525</v>
      </c>
      <c r="B227" s="265">
        <f t="shared" ca="1" si="59"/>
        <v>34.250001907348633</v>
      </c>
      <c r="C227" s="36"/>
      <c r="D227" s="65">
        <f t="shared" ca="1" si="60"/>
        <v>55</v>
      </c>
      <c r="E227" s="10">
        <f t="shared" ca="1" si="61"/>
        <v>7.0677379903748005E-2</v>
      </c>
      <c r="F227" s="29"/>
      <c r="G227" s="26"/>
      <c r="H227" s="29"/>
      <c r="I227" s="26"/>
      <c r="J227" s="61">
        <f t="shared" si="62"/>
        <v>0</v>
      </c>
      <c r="K227" s="104">
        <f t="shared" si="63"/>
        <v>0</v>
      </c>
      <c r="L227" s="7">
        <f ca="1">(A227-Calculation!$C$6)/365.25</f>
        <v>18.245037645448324</v>
      </c>
      <c r="M227" s="1">
        <v>4</v>
      </c>
      <c r="N227" s="67">
        <f t="shared" ca="1" si="64"/>
        <v>43525</v>
      </c>
      <c r="O227" s="267">
        <f t="shared" ca="1" si="65"/>
        <v>0.12211759672589832</v>
      </c>
      <c r="P227" s="268">
        <f t="shared" ca="1" si="66"/>
        <v>0.14654111607107798</v>
      </c>
      <c r="Q227" s="271"/>
      <c r="V227" s="57">
        <f t="shared" ca="1" si="67"/>
        <v>43525</v>
      </c>
      <c r="W227" s="265">
        <f ca="1">IF(Calculation!$V$10=2, VLOOKUP(V227,Curves!$D227:$K480,3), ( VLOOKUP(V227,Curves!$D227:$K480,3)*16+ VLOOKUP(V227,Curves!$D227:$K480,7)*8)/24)</f>
        <v>34.250001907348633</v>
      </c>
      <c r="X227" s="61">
        <v>0</v>
      </c>
      <c r="Y227" s="116">
        <v>55</v>
      </c>
      <c r="Z227" s="23">
        <f ca="1">VLOOKUP(V227,Curves!A221:B480,2)</f>
        <v>7.0677379903748005E-2</v>
      </c>
      <c r="AA227" s="29"/>
      <c r="AB227" s="26"/>
      <c r="AC227" s="29"/>
      <c r="AD227" s="26"/>
      <c r="AE227" s="68">
        <v>1</v>
      </c>
      <c r="AF227" s="68"/>
      <c r="AG227" s="54">
        <v>18.247779999999999</v>
      </c>
      <c r="AH227" s="53"/>
      <c r="AI227" s="58">
        <f t="shared" ca="1" si="68"/>
        <v>43525</v>
      </c>
      <c r="AJ227" s="278">
        <f ca="1">IF(Calculation!$Y$22=1, Data!AO227, Data!AP227)</f>
        <v>0.12211759672589832</v>
      </c>
      <c r="AK227" s="270">
        <f t="shared" ca="1" si="69"/>
        <v>0.14654111607107798</v>
      </c>
      <c r="AM227" s="267"/>
      <c r="AN227" s="57">
        <f t="shared" ca="1" si="70"/>
        <v>43525</v>
      </c>
      <c r="AO227" s="289">
        <f ca="1">IF(Calculation!$V$10=2,SQRT((AR227^2*(AN227-today-1)+AU227^2*15)/(AN227-today+14)),SQRT(( ((AR227^2*16+AS227^2*8)/24) *(AN227-today-1)+((AU227^2*16+AV227^2*8)/24)*15)/(AN227-today+14)))</f>
        <v>0.12211759672589832</v>
      </c>
      <c r="AP227" s="290">
        <f ca="1">IF(Calculation!$V$10=2, AR227, SQRT((AR227^2*16+AS227^2*8)/24))</f>
        <v>0.08</v>
      </c>
      <c r="AQ227" s="265"/>
      <c r="AR227" s="297">
        <f t="shared" ca="1" si="71"/>
        <v>0.08</v>
      </c>
      <c r="AS227" s="299">
        <f t="shared" ca="1" si="72"/>
        <v>0.08</v>
      </c>
      <c r="AT227" s="264"/>
      <c r="AU227" s="264">
        <f t="shared" ca="1" si="73"/>
        <v>1.95</v>
      </c>
      <c r="AV227" s="298">
        <f t="shared" ca="1" si="74"/>
        <v>2</v>
      </c>
    </row>
    <row r="228" spans="1:48">
      <c r="A228" s="64">
        <f t="shared" ca="1" si="58"/>
        <v>43556</v>
      </c>
      <c r="B228" s="265">
        <f t="shared" ca="1" si="59"/>
        <v>34.25</v>
      </c>
      <c r="C228" s="36"/>
      <c r="D228" s="65">
        <f t="shared" ca="1" si="60"/>
        <v>55</v>
      </c>
      <c r="E228" s="10">
        <f t="shared" ca="1" si="61"/>
        <v>7.0685336167497032E-2</v>
      </c>
      <c r="F228" s="29"/>
      <c r="G228" s="26"/>
      <c r="H228" s="29"/>
      <c r="I228" s="26"/>
      <c r="J228" s="61">
        <f t="shared" si="62"/>
        <v>0</v>
      </c>
      <c r="K228" s="104">
        <f t="shared" si="63"/>
        <v>0</v>
      </c>
      <c r="L228" s="7">
        <f ca="1">(A228-Calculation!$C$6)/365.25</f>
        <v>18.329911019849419</v>
      </c>
      <c r="M228" s="1">
        <v>5</v>
      </c>
      <c r="N228" s="67">
        <f t="shared" ca="1" si="64"/>
        <v>43556</v>
      </c>
      <c r="O228" s="267">
        <f t="shared" ca="1" si="65"/>
        <v>0.12018215341721915</v>
      </c>
      <c r="P228" s="268">
        <f t="shared" ca="1" si="66"/>
        <v>0.14421858410066296</v>
      </c>
      <c r="Q228" s="271"/>
      <c r="V228" s="57">
        <f t="shared" ca="1" si="67"/>
        <v>43556</v>
      </c>
      <c r="W228" s="265">
        <f ca="1">IF(Calculation!$V$10=2, VLOOKUP(V228,Curves!$D228:$K481,3), ( VLOOKUP(V228,Curves!$D228:$K481,3)*16+ VLOOKUP(V228,Curves!$D228:$K481,7)*8)/24)</f>
        <v>34.25</v>
      </c>
      <c r="X228" s="61">
        <v>0</v>
      </c>
      <c r="Y228" s="116">
        <v>55</v>
      </c>
      <c r="Z228" s="23">
        <f ca="1">VLOOKUP(V228,Curves!A222:B481,2)</f>
        <v>7.0685336167497032E-2</v>
      </c>
      <c r="AA228" s="29"/>
      <c r="AB228" s="26"/>
      <c r="AC228" s="29"/>
      <c r="AD228" s="26"/>
      <c r="AE228" s="68">
        <v>1</v>
      </c>
      <c r="AF228" s="68"/>
      <c r="AG228" s="54">
        <v>18.332650000000001</v>
      </c>
      <c r="AH228" s="53"/>
      <c r="AI228" s="58">
        <f t="shared" ca="1" si="68"/>
        <v>43556</v>
      </c>
      <c r="AJ228" s="278">
        <f ca="1">IF(Calculation!$Y$22=1, Data!AO228, Data!AP228)</f>
        <v>0.12018215341721915</v>
      </c>
      <c r="AK228" s="270">
        <f t="shared" ca="1" si="69"/>
        <v>0.14421858410066296</v>
      </c>
      <c r="AM228" s="267"/>
      <c r="AN228" s="57">
        <f t="shared" ca="1" si="70"/>
        <v>43556</v>
      </c>
      <c r="AO228" s="289">
        <f ca="1">IF(Calculation!$V$10=2,SQRT((AR228^2*(AN228-today-1)+AU228^2*15)/(AN228-today+14)),SQRT(( ((AR228^2*16+AS228^2*8)/24) *(AN228-today-1)+((AU228^2*16+AV228^2*8)/24)*15)/(AN228-today+14)))</f>
        <v>0.12018215341721915</v>
      </c>
      <c r="AP228" s="290">
        <f ca="1">IF(Calculation!$V$10=2, AR228, SQRT((AR228^2*16+AS228^2*8)/24))</f>
        <v>0.08</v>
      </c>
      <c r="AQ228" s="265"/>
      <c r="AR228" s="297">
        <f t="shared" ca="1" si="71"/>
        <v>0.08</v>
      </c>
      <c r="AS228" s="299">
        <f t="shared" ca="1" si="72"/>
        <v>0.08</v>
      </c>
      <c r="AT228" s="264"/>
      <c r="AU228" s="264">
        <f t="shared" ca="1" si="73"/>
        <v>1.9</v>
      </c>
      <c r="AV228" s="298">
        <f t="shared" ca="1" si="74"/>
        <v>2</v>
      </c>
    </row>
    <row r="229" spans="1:48">
      <c r="A229" s="64">
        <f t="shared" ca="1" si="58"/>
        <v>43586</v>
      </c>
      <c r="B229" s="265">
        <f t="shared" ca="1" si="59"/>
        <v>43.5</v>
      </c>
      <c r="C229" s="36"/>
      <c r="D229" s="65">
        <f t="shared" ca="1" si="60"/>
        <v>55</v>
      </c>
      <c r="E229" s="10">
        <f t="shared" ca="1" si="61"/>
        <v>7.0693035777595017E-2</v>
      </c>
      <c r="F229" s="29"/>
      <c r="G229" s="26"/>
      <c r="H229" s="29"/>
      <c r="I229" s="26"/>
      <c r="J229" s="61">
        <f t="shared" si="62"/>
        <v>0</v>
      </c>
      <c r="K229" s="104">
        <f t="shared" si="63"/>
        <v>0</v>
      </c>
      <c r="L229" s="7">
        <f ca="1">(A229-Calculation!$C$6)/365.25</f>
        <v>18.412046543463383</v>
      </c>
      <c r="M229" s="1">
        <v>6</v>
      </c>
      <c r="N229" s="67">
        <f t="shared" ca="1" si="64"/>
        <v>43586</v>
      </c>
      <c r="O229" s="267">
        <f t="shared" ca="1" si="65"/>
        <v>0.12359072241340233</v>
      </c>
      <c r="P229" s="268">
        <f t="shared" ca="1" si="66"/>
        <v>0.14830886689608277</v>
      </c>
      <c r="Q229" s="271"/>
      <c r="V229" s="57">
        <f t="shared" ca="1" si="67"/>
        <v>43586</v>
      </c>
      <c r="W229" s="265">
        <f ca="1">IF(Calculation!$V$10=2, VLOOKUP(V229,Curves!$D229:$K482,3), ( VLOOKUP(V229,Curves!$D229:$K482,3)*16+ VLOOKUP(V229,Curves!$D229:$K482,7)*8)/24)</f>
        <v>43.5</v>
      </c>
      <c r="X229" s="61">
        <v>0</v>
      </c>
      <c r="Y229" s="116">
        <v>55</v>
      </c>
      <c r="Z229" s="23">
        <f ca="1">VLOOKUP(V229,Curves!A223:B482,2)</f>
        <v>7.0693035777595017E-2</v>
      </c>
      <c r="AA229" s="29"/>
      <c r="AB229" s="26"/>
      <c r="AC229" s="29"/>
      <c r="AD229" s="26"/>
      <c r="AE229" s="68">
        <v>1</v>
      </c>
      <c r="AF229" s="68"/>
      <c r="AG229" s="54">
        <v>18.41752</v>
      </c>
      <c r="AH229" s="53"/>
      <c r="AI229" s="58">
        <f t="shared" ca="1" si="68"/>
        <v>43586</v>
      </c>
      <c r="AJ229" s="278">
        <f ca="1">IF(Calculation!$Y$22=1, Data!AO229, Data!AP229)</f>
        <v>0.12359072241340233</v>
      </c>
      <c r="AK229" s="270">
        <f t="shared" ca="1" si="69"/>
        <v>0.14830886689608277</v>
      </c>
      <c r="AM229" s="267"/>
      <c r="AN229" s="57">
        <f t="shared" ca="1" si="70"/>
        <v>43586</v>
      </c>
      <c r="AO229" s="289">
        <f ca="1">IF(Calculation!$V$10=2,SQRT((AR229^2*(AN229-today-1)+AU229^2*15)/(AN229-today+14)),SQRT(( ((AR229^2*16+AS229^2*8)/24) *(AN229-today-1)+((AU229^2*16+AV229^2*8)/24)*15)/(AN229-today+14)))</f>
        <v>0.12359072241340233</v>
      </c>
      <c r="AP229" s="290">
        <f ca="1">IF(Calculation!$V$10=2, AR229, SQRT((AR229^2*16+AS229^2*8)/24))</f>
        <v>0.08</v>
      </c>
      <c r="AQ229" s="265"/>
      <c r="AR229" s="297">
        <f t="shared" ca="1" si="71"/>
        <v>0.08</v>
      </c>
      <c r="AS229" s="299">
        <f t="shared" ca="1" si="72"/>
        <v>0.08</v>
      </c>
      <c r="AT229" s="264"/>
      <c r="AU229" s="264">
        <f t="shared" ca="1" si="73"/>
        <v>2</v>
      </c>
      <c r="AV229" s="298">
        <f t="shared" ca="1" si="74"/>
        <v>2</v>
      </c>
    </row>
    <row r="230" spans="1:48">
      <c r="A230" s="64">
        <f t="shared" ca="1" si="58"/>
        <v>43617</v>
      </c>
      <c r="B230" s="265">
        <f t="shared" ca="1" si="59"/>
        <v>43.5</v>
      </c>
      <c r="C230" s="36"/>
      <c r="D230" s="65">
        <f t="shared" ca="1" si="60"/>
        <v>55</v>
      </c>
      <c r="E230" s="10">
        <f t="shared" ca="1" si="61"/>
        <v>7.0700992041384025E-2</v>
      </c>
      <c r="F230" s="29"/>
      <c r="G230" s="26"/>
      <c r="H230" s="29"/>
      <c r="I230" s="26"/>
      <c r="J230" s="61">
        <f t="shared" si="62"/>
        <v>0</v>
      </c>
      <c r="K230" s="104">
        <f t="shared" si="63"/>
        <v>0</v>
      </c>
      <c r="L230" s="7">
        <f ca="1">(A230-Calculation!$C$6)/365.25</f>
        <v>18.496919917864478</v>
      </c>
      <c r="M230" s="1">
        <v>1</v>
      </c>
      <c r="N230" s="67">
        <f t="shared" ca="1" si="64"/>
        <v>43617</v>
      </c>
      <c r="O230" s="267">
        <f t="shared" ca="1" si="65"/>
        <v>0.1234264771683326</v>
      </c>
      <c r="P230" s="268">
        <f t="shared" ca="1" si="66"/>
        <v>0.14811177260199912</v>
      </c>
      <c r="V230" s="57">
        <f t="shared" ca="1" si="67"/>
        <v>43617</v>
      </c>
      <c r="W230" s="265">
        <f ca="1">IF(Calculation!$V$10=2, VLOOKUP(V230,Curves!$D230:$K483,3), ( VLOOKUP(V230,Curves!$D230:$K483,3)*16+ VLOOKUP(V230,Curves!$D230:$K483,7)*8)/24)</f>
        <v>43.5</v>
      </c>
      <c r="X230" s="61">
        <v>0</v>
      </c>
      <c r="Y230" s="116">
        <v>55</v>
      </c>
      <c r="Z230" s="23">
        <f ca="1">VLOOKUP(V230,Curves!A224:B483,2)</f>
        <v>7.0700992041384025E-2</v>
      </c>
      <c r="AA230" s="29"/>
      <c r="AB230" s="26"/>
      <c r="AC230" s="29"/>
      <c r="AD230" s="26"/>
      <c r="AE230" s="68">
        <v>1</v>
      </c>
      <c r="AF230" s="68"/>
      <c r="AG230" s="54">
        <v>18.499659999999999</v>
      </c>
      <c r="AH230" s="53"/>
      <c r="AI230" s="58">
        <f t="shared" ca="1" si="68"/>
        <v>43617</v>
      </c>
      <c r="AJ230" s="278">
        <f ca="1">IF(Calculation!$Y$22=1, Data!AO230, Data!AP230)</f>
        <v>0.1234264771683326</v>
      </c>
      <c r="AK230" s="270">
        <f t="shared" ca="1" si="69"/>
        <v>0.14811177260199912</v>
      </c>
      <c r="AM230" s="267"/>
      <c r="AN230" s="57">
        <f t="shared" ca="1" si="70"/>
        <v>43617</v>
      </c>
      <c r="AO230" s="289">
        <f ca="1">IF(Calculation!$V$10=2,SQRT((AR230^2*(AN230-today-1)+AU230^2*15)/(AN230-today+14)),SQRT(( ((AR230^2*16+AS230^2*8)/24) *(AN230-today-1)+((AU230^2*16+AV230^2*8)/24)*15)/(AN230-today+14)))</f>
        <v>0.1234264771683326</v>
      </c>
      <c r="AP230" s="290">
        <f ca="1">IF(Calculation!$V$10=2, AR230, SQRT((AR230^2*16+AS230^2*8)/24))</f>
        <v>0.08</v>
      </c>
      <c r="AR230" s="297">
        <f t="shared" ca="1" si="71"/>
        <v>0.08</v>
      </c>
      <c r="AS230" s="299">
        <f t="shared" ca="1" si="72"/>
        <v>0.08</v>
      </c>
      <c r="AT230" s="264"/>
      <c r="AU230" s="264">
        <f t="shared" ca="1" si="73"/>
        <v>2</v>
      </c>
      <c r="AV230" s="298">
        <f t="shared" ca="1" si="74"/>
        <v>2</v>
      </c>
    </row>
    <row r="231" spans="1:48">
      <c r="A231" s="64">
        <f t="shared" ca="1" si="58"/>
        <v>43647</v>
      </c>
      <c r="B231" s="265">
        <f t="shared" ca="1" si="59"/>
        <v>43.5</v>
      </c>
      <c r="C231" s="36"/>
      <c r="D231" s="65">
        <f t="shared" ca="1" si="60"/>
        <v>55</v>
      </c>
      <c r="E231" s="10">
        <f t="shared" ca="1" si="61"/>
        <v>7.0708691651523006E-2</v>
      </c>
      <c r="F231" s="29"/>
      <c r="G231" s="26"/>
      <c r="H231" s="29"/>
      <c r="I231" s="26"/>
      <c r="J231" s="61">
        <f t="shared" si="62"/>
        <v>0</v>
      </c>
      <c r="K231" s="104">
        <f t="shared" si="63"/>
        <v>0</v>
      </c>
      <c r="L231" s="7">
        <f ca="1">(A231-Calculation!$C$6)/365.25</f>
        <v>18.579055441478438</v>
      </c>
      <c r="M231" s="1">
        <v>2</v>
      </c>
      <c r="N231" s="67">
        <f t="shared" ca="1" si="64"/>
        <v>43647</v>
      </c>
      <c r="O231" s="267">
        <f t="shared" ca="1" si="65"/>
        <v>0.12326874811060044</v>
      </c>
      <c r="P231" s="268">
        <f t="shared" ca="1" si="66"/>
        <v>0.14792249773272054</v>
      </c>
      <c r="V231" s="57">
        <f t="shared" ca="1" si="67"/>
        <v>43647</v>
      </c>
      <c r="W231" s="265">
        <f ca="1">IF(Calculation!$V$10=2, VLOOKUP(V231,Curves!$D231:$K484,3), ( VLOOKUP(V231,Curves!$D231:$K484,3)*16+ VLOOKUP(V231,Curves!$D231:$K484,7)*8)/24)</f>
        <v>43.5</v>
      </c>
      <c r="X231" s="61">
        <v>0</v>
      </c>
      <c r="Y231" s="116">
        <v>55</v>
      </c>
      <c r="Z231" s="23">
        <f ca="1">VLOOKUP(V231,Curves!A225:B484,2)</f>
        <v>7.0708691651523006E-2</v>
      </c>
      <c r="AA231" s="29"/>
      <c r="AB231" s="26"/>
      <c r="AC231" s="29"/>
      <c r="AD231" s="26"/>
      <c r="AE231" s="68">
        <v>1</v>
      </c>
      <c r="AF231" s="68"/>
      <c r="AG231" s="54">
        <v>18.584530000000001</v>
      </c>
      <c r="AH231" s="53"/>
      <c r="AI231" s="58">
        <f t="shared" ca="1" si="68"/>
        <v>43647</v>
      </c>
      <c r="AJ231" s="278">
        <f ca="1">IF(Calculation!$Y$22=1, Data!AO231, Data!AP231)</f>
        <v>0.12326874811060044</v>
      </c>
      <c r="AK231" s="270">
        <f t="shared" ca="1" si="69"/>
        <v>0.14792249773272054</v>
      </c>
      <c r="AM231" s="267"/>
      <c r="AN231" s="57">
        <f t="shared" ca="1" si="70"/>
        <v>43647</v>
      </c>
      <c r="AO231" s="289">
        <f ca="1">IF(Calculation!$V$10=2,SQRT((AR231^2*(AN231-today-1)+AU231^2*15)/(AN231-today+14)),SQRT(( ((AR231^2*16+AS231^2*8)/24) *(AN231-today-1)+((AU231^2*16+AV231^2*8)/24)*15)/(AN231-today+14)))</f>
        <v>0.12326874811060044</v>
      </c>
      <c r="AP231" s="290">
        <f ca="1">IF(Calculation!$V$10=2, AR231, SQRT((AR231^2*16+AS231^2*8)/24))</f>
        <v>0.08</v>
      </c>
      <c r="AR231" s="297">
        <f t="shared" ca="1" si="71"/>
        <v>0.08</v>
      </c>
      <c r="AS231" s="299">
        <f t="shared" ca="1" si="72"/>
        <v>0.08</v>
      </c>
      <c r="AT231" s="264"/>
      <c r="AU231" s="264">
        <f t="shared" ca="1" si="73"/>
        <v>2</v>
      </c>
      <c r="AV231" s="298">
        <f t="shared" ca="1" si="74"/>
        <v>2</v>
      </c>
    </row>
    <row r="232" spans="1:48">
      <c r="A232" s="64">
        <f t="shared" ca="1" si="58"/>
        <v>43678</v>
      </c>
      <c r="B232" s="265">
        <f t="shared" ca="1" si="59"/>
        <v>43.5</v>
      </c>
      <c r="C232" s="36"/>
      <c r="D232" s="65">
        <f t="shared" ca="1" si="60"/>
        <v>55</v>
      </c>
      <c r="E232" s="10">
        <f t="shared" ca="1" si="61"/>
        <v>7.0716647915354008E-2</v>
      </c>
      <c r="F232" s="29"/>
      <c r="G232" s="26"/>
      <c r="H232" s="29"/>
      <c r="I232" s="26"/>
      <c r="J232" s="61">
        <f t="shared" si="62"/>
        <v>0</v>
      </c>
      <c r="K232" s="104">
        <f t="shared" si="63"/>
        <v>0</v>
      </c>
      <c r="L232" s="7">
        <f ca="1">(A232-Calculation!$C$6)/365.25</f>
        <v>18.663928815879533</v>
      </c>
      <c r="M232" s="1">
        <v>3</v>
      </c>
      <c r="N232" s="67">
        <f t="shared" ca="1" si="64"/>
        <v>43678</v>
      </c>
      <c r="O232" s="267">
        <f t="shared" ca="1" si="65"/>
        <v>0.12310700507061687</v>
      </c>
      <c r="P232" s="268">
        <f t="shared" ca="1" si="66"/>
        <v>0.14772840608474022</v>
      </c>
      <c r="V232" s="57">
        <f t="shared" ca="1" si="67"/>
        <v>43678</v>
      </c>
      <c r="W232" s="265">
        <f ca="1">IF(Calculation!$V$10=2, VLOOKUP(V232,Curves!$D232:$K485,3), ( VLOOKUP(V232,Curves!$D232:$K485,3)*16+ VLOOKUP(V232,Curves!$D232:$K485,7)*8)/24)</f>
        <v>43.5</v>
      </c>
      <c r="X232" s="61">
        <v>0</v>
      </c>
      <c r="Y232" s="116">
        <v>55</v>
      </c>
      <c r="Z232" s="23">
        <f ca="1">VLOOKUP(V232,Curves!A226:B485,2)</f>
        <v>7.0716647915354008E-2</v>
      </c>
      <c r="AA232" s="29"/>
      <c r="AB232" s="26"/>
      <c r="AC232" s="29"/>
      <c r="AD232" s="26"/>
      <c r="AE232" s="68">
        <v>1</v>
      </c>
      <c r="AF232" s="68"/>
      <c r="AG232" s="54">
        <v>18.66667</v>
      </c>
      <c r="AH232" s="53"/>
      <c r="AI232" s="58">
        <f t="shared" ca="1" si="68"/>
        <v>43678</v>
      </c>
      <c r="AJ232" s="278">
        <f ca="1">IF(Calculation!$Y$22=1, Data!AO232, Data!AP232)</f>
        <v>0.12310700507061687</v>
      </c>
      <c r="AK232" s="270">
        <f t="shared" ca="1" si="69"/>
        <v>0.14772840608474022</v>
      </c>
      <c r="AM232" s="267"/>
      <c r="AN232" s="57">
        <f t="shared" ca="1" si="70"/>
        <v>43678</v>
      </c>
      <c r="AO232" s="289">
        <f ca="1">IF(Calculation!$V$10=2,SQRT((AR232^2*(AN232-today-1)+AU232^2*15)/(AN232-today+14)),SQRT(( ((AR232^2*16+AS232^2*8)/24) *(AN232-today-1)+((AU232^2*16+AV232^2*8)/24)*15)/(AN232-today+14)))</f>
        <v>0.12310700507061687</v>
      </c>
      <c r="AP232" s="290">
        <f ca="1">IF(Calculation!$V$10=2, AR232, SQRT((AR232^2*16+AS232^2*8)/24))</f>
        <v>0.08</v>
      </c>
      <c r="AR232" s="297">
        <f t="shared" ca="1" si="71"/>
        <v>0.08</v>
      </c>
      <c r="AS232" s="299">
        <f t="shared" ca="1" si="72"/>
        <v>0.08</v>
      </c>
      <c r="AT232" s="264"/>
      <c r="AU232" s="264">
        <f t="shared" ca="1" si="73"/>
        <v>2</v>
      </c>
      <c r="AV232" s="298">
        <f t="shared" ca="1" si="74"/>
        <v>2</v>
      </c>
    </row>
    <row r="233" spans="1:48">
      <c r="A233" s="64">
        <f t="shared" ca="1" si="58"/>
        <v>43709</v>
      </c>
      <c r="B233" s="265">
        <f t="shared" ca="1" si="59"/>
        <v>43.5</v>
      </c>
      <c r="C233" s="36"/>
      <c r="D233" s="65">
        <f t="shared" ca="1" si="60"/>
        <v>55</v>
      </c>
      <c r="E233" s="10">
        <f t="shared" ca="1" si="61"/>
        <v>7.0724604179205008E-2</v>
      </c>
      <c r="F233" s="29"/>
      <c r="G233" s="26"/>
      <c r="H233" s="29"/>
      <c r="I233" s="26"/>
      <c r="J233" s="61">
        <f t="shared" si="62"/>
        <v>0</v>
      </c>
      <c r="K233" s="104">
        <f t="shared" si="63"/>
        <v>0</v>
      </c>
      <c r="L233" s="7">
        <f ca="1">(A233-Calculation!$C$6)/365.25</f>
        <v>18.748802190280628</v>
      </c>
      <c r="M233" s="1">
        <v>4</v>
      </c>
      <c r="N233" s="67">
        <f t="shared" ca="1" si="64"/>
        <v>43709</v>
      </c>
      <c r="O233" s="267">
        <f t="shared" ca="1" si="65"/>
        <v>0.12294651117189499</v>
      </c>
      <c r="P233" s="268">
        <f t="shared" ca="1" si="66"/>
        <v>0.14753581340627397</v>
      </c>
      <c r="V233" s="57">
        <f t="shared" ca="1" si="67"/>
        <v>43709</v>
      </c>
      <c r="W233" s="265">
        <f ca="1">IF(Calculation!$V$10=2, VLOOKUP(V233,Curves!$D233:$K486,3), ( VLOOKUP(V233,Curves!$D233:$K486,3)*16+ VLOOKUP(V233,Curves!$D233:$K486,7)*8)/24)</f>
        <v>43.5</v>
      </c>
      <c r="X233" s="61">
        <v>0</v>
      </c>
      <c r="Y233" s="116">
        <v>55</v>
      </c>
      <c r="Z233" s="23">
        <f ca="1">VLOOKUP(V233,Curves!A227:B486,2)</f>
        <v>7.0724604179205008E-2</v>
      </c>
      <c r="AA233" s="29"/>
      <c r="AB233" s="26"/>
      <c r="AC233" s="29"/>
      <c r="AD233" s="26"/>
      <c r="AE233" s="68">
        <v>1</v>
      </c>
      <c r="AF233" s="68"/>
      <c r="AG233" s="54">
        <v>18.751539999999999</v>
      </c>
      <c r="AH233" s="53"/>
      <c r="AI233" s="58">
        <f t="shared" ca="1" si="68"/>
        <v>43709</v>
      </c>
      <c r="AJ233" s="278">
        <f ca="1">IF(Calculation!$Y$22=1, Data!AO233, Data!AP233)</f>
        <v>0.12294651117189499</v>
      </c>
      <c r="AK233" s="270">
        <f t="shared" ca="1" si="69"/>
        <v>0.14753581340627397</v>
      </c>
      <c r="AM233" s="267"/>
      <c r="AN233" s="57">
        <f t="shared" ca="1" si="70"/>
        <v>43709</v>
      </c>
      <c r="AO233" s="289">
        <f ca="1">IF(Calculation!$V$10=2,SQRT((AR233^2*(AN233-today-1)+AU233^2*15)/(AN233-today+14)),SQRT(( ((AR233^2*16+AS233^2*8)/24) *(AN233-today-1)+((AU233^2*16+AV233^2*8)/24)*15)/(AN233-today+14)))</f>
        <v>0.12294651117189499</v>
      </c>
      <c r="AP233" s="290">
        <f ca="1">IF(Calculation!$V$10=2, AR233, SQRT((AR233^2*16+AS233^2*8)/24))</f>
        <v>0.08</v>
      </c>
      <c r="AR233" s="297">
        <f t="shared" ca="1" si="71"/>
        <v>0.08</v>
      </c>
      <c r="AS233" s="299">
        <f t="shared" ca="1" si="72"/>
        <v>0.08</v>
      </c>
      <c r="AT233" s="264"/>
      <c r="AU233" s="264">
        <f t="shared" ca="1" si="73"/>
        <v>2</v>
      </c>
      <c r="AV233" s="298">
        <f t="shared" ca="1" si="74"/>
        <v>2</v>
      </c>
    </row>
    <row r="234" spans="1:48">
      <c r="A234" s="64">
        <f t="shared" ca="1" si="58"/>
        <v>43739</v>
      </c>
      <c r="B234" s="265">
        <f t="shared" ca="1" si="59"/>
        <v>43.5</v>
      </c>
      <c r="C234" s="36"/>
      <c r="D234" s="65">
        <f t="shared" ca="1" si="60"/>
        <v>55</v>
      </c>
      <c r="E234" s="10">
        <f t="shared" ca="1" si="61"/>
        <v>7.0732303789404025E-2</v>
      </c>
      <c r="F234" s="29"/>
      <c r="G234" s="26"/>
      <c r="H234" s="29"/>
      <c r="I234" s="26"/>
      <c r="J234" s="61">
        <f t="shared" si="62"/>
        <v>0</v>
      </c>
      <c r="K234" s="104">
        <f t="shared" si="63"/>
        <v>0</v>
      </c>
      <c r="L234" s="7">
        <f ca="1">(A234-Calculation!$C$6)/365.25</f>
        <v>18.830937713894592</v>
      </c>
      <c r="M234" s="1">
        <v>5</v>
      </c>
      <c r="N234" s="67">
        <f t="shared" ca="1" si="64"/>
        <v>43739</v>
      </c>
      <c r="O234" s="267">
        <f t="shared" ca="1" si="65"/>
        <v>0.12279236988386093</v>
      </c>
      <c r="P234" s="268">
        <f t="shared" ca="1" si="66"/>
        <v>0.1473508438606331</v>
      </c>
      <c r="V234" s="57">
        <f t="shared" ca="1" si="67"/>
        <v>43739</v>
      </c>
      <c r="W234" s="265">
        <f ca="1">IF(Calculation!$V$10=2, VLOOKUP(V234,Curves!$D234:$K487,3), ( VLOOKUP(V234,Curves!$D234:$K487,3)*16+ VLOOKUP(V234,Curves!$D234:$K487,7)*8)/24)</f>
        <v>43.5</v>
      </c>
      <c r="X234" s="61">
        <v>0</v>
      </c>
      <c r="Y234" s="116">
        <v>55</v>
      </c>
      <c r="Z234" s="23">
        <f ca="1">VLOOKUP(V234,Curves!A228:B487,2)</f>
        <v>7.0732303789404025E-2</v>
      </c>
      <c r="AA234" s="29"/>
      <c r="AB234" s="26"/>
      <c r="AC234" s="29"/>
      <c r="AD234" s="26"/>
      <c r="AE234" s="68">
        <v>1</v>
      </c>
      <c r="AF234" s="68"/>
      <c r="AG234" s="54">
        <v>18.836410000000001</v>
      </c>
      <c r="AH234" s="53"/>
      <c r="AI234" s="58">
        <f t="shared" ca="1" si="68"/>
        <v>43739</v>
      </c>
      <c r="AJ234" s="278">
        <f ca="1">IF(Calculation!$Y$22=1, Data!AO234, Data!AP234)</f>
        <v>0.12279236988386093</v>
      </c>
      <c r="AK234" s="270">
        <f t="shared" ca="1" si="69"/>
        <v>0.1473508438606331</v>
      </c>
      <c r="AM234" s="267"/>
      <c r="AN234" s="57">
        <f t="shared" ca="1" si="70"/>
        <v>43739</v>
      </c>
      <c r="AO234" s="289">
        <f ca="1">IF(Calculation!$V$10=2,SQRT((AR234^2*(AN234-today-1)+AU234^2*15)/(AN234-today+14)),SQRT(( ((AR234^2*16+AS234^2*8)/24) *(AN234-today-1)+((AU234^2*16+AV234^2*8)/24)*15)/(AN234-today+14)))</f>
        <v>0.12279236988386093</v>
      </c>
      <c r="AP234" s="290">
        <f ca="1">IF(Calculation!$V$10=2, AR234, SQRT((AR234^2*16+AS234^2*8)/24))</f>
        <v>0.08</v>
      </c>
      <c r="AR234" s="297">
        <f t="shared" ca="1" si="71"/>
        <v>0.08</v>
      </c>
      <c r="AS234" s="299">
        <f t="shared" ca="1" si="72"/>
        <v>0.08</v>
      </c>
      <c r="AT234" s="264"/>
      <c r="AU234" s="264">
        <f t="shared" ca="1" si="73"/>
        <v>2</v>
      </c>
      <c r="AV234" s="298">
        <f t="shared" ca="1" si="74"/>
        <v>2</v>
      </c>
    </row>
    <row r="235" spans="1:48">
      <c r="A235" s="64">
        <f t="shared" ca="1" si="58"/>
        <v>43770</v>
      </c>
      <c r="B235" s="265">
        <f t="shared" ca="1" si="59"/>
        <v>43.5</v>
      </c>
      <c r="C235" s="36"/>
      <c r="D235" s="65">
        <f t="shared" ca="1" si="60"/>
        <v>55</v>
      </c>
      <c r="E235" s="10">
        <f t="shared" ca="1" si="61"/>
        <v>7.0740260053296991E-2</v>
      </c>
      <c r="F235" s="29"/>
      <c r="G235" s="26"/>
      <c r="H235" s="29"/>
      <c r="I235" s="26"/>
      <c r="J235" s="61">
        <f t="shared" si="62"/>
        <v>0</v>
      </c>
      <c r="K235" s="104">
        <f t="shared" si="63"/>
        <v>0</v>
      </c>
      <c r="L235" s="7">
        <f ca="1">(A235-Calculation!$C$6)/365.25</f>
        <v>18.915811088295687</v>
      </c>
      <c r="M235" s="1">
        <v>6</v>
      </c>
      <c r="N235" s="67">
        <f t="shared" ca="1" si="64"/>
        <v>43770</v>
      </c>
      <c r="O235" s="267">
        <f t="shared" ca="1" si="65"/>
        <v>0.12263429092486003</v>
      </c>
      <c r="P235" s="268">
        <f t="shared" ca="1" si="66"/>
        <v>0.14716114910983202</v>
      </c>
      <c r="V235" s="57">
        <f t="shared" ca="1" si="67"/>
        <v>43770</v>
      </c>
      <c r="W235" s="265">
        <f ca="1">IF(Calculation!$V$10=2, VLOOKUP(V235,Curves!$D235:$K488,3), ( VLOOKUP(V235,Curves!$D235:$K488,3)*16+ VLOOKUP(V235,Curves!$D235:$K488,7)*8)/24)</f>
        <v>43.5</v>
      </c>
      <c r="X235" s="61">
        <v>0</v>
      </c>
      <c r="Y235" s="116">
        <v>55</v>
      </c>
      <c r="Z235" s="23">
        <f ca="1">VLOOKUP(V235,Curves!A229:B488,2)</f>
        <v>7.0740260053296991E-2</v>
      </c>
      <c r="AA235" s="29"/>
      <c r="AB235" s="26"/>
      <c r="AC235" s="29"/>
      <c r="AD235" s="26"/>
      <c r="AE235" s="68">
        <v>1</v>
      </c>
      <c r="AF235" s="68"/>
      <c r="AG235" s="54">
        <v>18.913070000000001</v>
      </c>
      <c r="AH235" s="53"/>
      <c r="AI235" s="58">
        <f t="shared" ca="1" si="68"/>
        <v>43770</v>
      </c>
      <c r="AJ235" s="278">
        <f ca="1">IF(Calculation!$Y$22=1, Data!AO235, Data!AP235)</f>
        <v>0.12263429092486003</v>
      </c>
      <c r="AK235" s="270">
        <f t="shared" ca="1" si="69"/>
        <v>0.14716114910983202</v>
      </c>
      <c r="AM235" s="267"/>
      <c r="AN235" s="57">
        <f t="shared" ca="1" si="70"/>
        <v>43770</v>
      </c>
      <c r="AO235" s="289">
        <f ca="1">IF(Calculation!$V$10=2,SQRT((AR235^2*(AN235-today-1)+AU235^2*15)/(AN235-today+14)),SQRT(( ((AR235^2*16+AS235^2*8)/24) *(AN235-today-1)+((AU235^2*16+AV235^2*8)/24)*15)/(AN235-today+14)))</f>
        <v>0.12263429092486003</v>
      </c>
      <c r="AP235" s="290">
        <f ca="1">IF(Calculation!$V$10=2, AR235, SQRT((AR235^2*16+AS235^2*8)/24))</f>
        <v>0.08</v>
      </c>
      <c r="AR235" s="297">
        <f t="shared" ca="1" si="71"/>
        <v>0.08</v>
      </c>
      <c r="AS235" s="299">
        <f t="shared" ca="1" si="72"/>
        <v>0.08</v>
      </c>
      <c r="AT235" s="264"/>
      <c r="AU235" s="264">
        <f t="shared" ca="1" si="73"/>
        <v>2</v>
      </c>
      <c r="AV235" s="298">
        <f t="shared" ca="1" si="74"/>
        <v>2</v>
      </c>
    </row>
    <row r="236" spans="1:48">
      <c r="A236" s="108">
        <f t="shared" ca="1" si="58"/>
        <v>43800</v>
      </c>
      <c r="B236" s="265">
        <f t="shared" ca="1" si="59"/>
        <v>43.5</v>
      </c>
      <c r="C236" s="36"/>
      <c r="D236" s="65">
        <f t="shared" ca="1" si="60"/>
        <v>55</v>
      </c>
      <c r="E236" s="10">
        <f t="shared" ca="1" si="61"/>
        <v>7.0747959663535018E-2</v>
      </c>
      <c r="F236" s="29"/>
      <c r="G236" s="26"/>
      <c r="H236" s="29"/>
      <c r="I236" s="26"/>
      <c r="J236" s="61">
        <f t="shared" si="62"/>
        <v>0</v>
      </c>
      <c r="K236" s="104">
        <f t="shared" si="63"/>
        <v>0</v>
      </c>
      <c r="L236" s="7">
        <f ca="1">(A236-Calculation!$C$6)/365.25</f>
        <v>18.997946611909651</v>
      </c>
      <c r="M236" s="1">
        <v>1</v>
      </c>
      <c r="N236" s="67">
        <f t="shared" ca="1" si="64"/>
        <v>43800</v>
      </c>
      <c r="O236" s="267">
        <f t="shared" ca="1" si="65"/>
        <v>0.12248245956312202</v>
      </c>
      <c r="P236" s="268">
        <f t="shared" ca="1" si="66"/>
        <v>0.14697895147574641</v>
      </c>
      <c r="V236" s="57">
        <f t="shared" ca="1" si="67"/>
        <v>43800</v>
      </c>
      <c r="W236" s="265">
        <f ca="1">IF(Calculation!$V$10=2, VLOOKUP(V236,Curves!$D236:$K489,3), ( VLOOKUP(V236,Curves!$D236:$K489,3)*16+ VLOOKUP(V236,Curves!$D236:$K489,7)*8)/24)</f>
        <v>43.5</v>
      </c>
      <c r="X236" s="61">
        <v>0</v>
      </c>
      <c r="Y236" s="116">
        <v>55</v>
      </c>
      <c r="Z236" s="23">
        <f ca="1">VLOOKUP(V236,Curves!A230:B489,2)</f>
        <v>7.0747959663535018E-2</v>
      </c>
      <c r="AA236" s="29"/>
      <c r="AB236" s="26"/>
      <c r="AC236" s="29"/>
      <c r="AD236" s="26"/>
      <c r="AE236" s="68">
        <v>1</v>
      </c>
      <c r="AF236" s="68"/>
      <c r="AG236" s="54">
        <v>18.997949999999999</v>
      </c>
      <c r="AH236" s="53"/>
      <c r="AI236" s="58">
        <f t="shared" ca="1" si="68"/>
        <v>43800</v>
      </c>
      <c r="AJ236" s="278">
        <f ca="1">IF(Calculation!$Y$22=1, Data!AO236, Data!AP236)</f>
        <v>0.12248245956312202</v>
      </c>
      <c r="AK236" s="270">
        <f t="shared" ca="1" si="69"/>
        <v>0.14697895147574641</v>
      </c>
      <c r="AM236" s="267"/>
      <c r="AN236" s="57">
        <f t="shared" ca="1" si="70"/>
        <v>43800</v>
      </c>
      <c r="AO236" s="289">
        <f ca="1">IF(Calculation!$V$10=2,SQRT((AR236^2*(AN236-today-1)+AU236^2*15)/(AN236-today+14)),SQRT(( ((AR236^2*16+AS236^2*8)/24) *(AN236-today-1)+((AU236^2*16+AV236^2*8)/24)*15)/(AN236-today+14)))</f>
        <v>0.12248245956312202</v>
      </c>
      <c r="AP236" s="290">
        <f ca="1">IF(Calculation!$V$10=2, AR236, SQRT((AR236^2*16+AS236^2*8)/24))</f>
        <v>0.08</v>
      </c>
      <c r="AR236" s="297">
        <f t="shared" ca="1" si="71"/>
        <v>0.08</v>
      </c>
      <c r="AS236" s="299">
        <f t="shared" ca="1" si="72"/>
        <v>0.08</v>
      </c>
      <c r="AT236" s="264"/>
      <c r="AU236" s="264">
        <f t="shared" ca="1" si="73"/>
        <v>2</v>
      </c>
      <c r="AV236" s="298">
        <f t="shared" ca="1" si="74"/>
        <v>2</v>
      </c>
    </row>
    <row r="237" spans="1:48">
      <c r="A237" s="64">
        <f t="shared" ca="1" si="58"/>
        <v>43831</v>
      </c>
      <c r="B237" s="265">
        <f t="shared" ca="1" si="59"/>
        <v>43.5</v>
      </c>
      <c r="C237" s="36"/>
      <c r="D237" s="65">
        <f t="shared" ca="1" si="60"/>
        <v>55</v>
      </c>
      <c r="E237" s="10">
        <f t="shared" ca="1" si="61"/>
        <v>7.0755915927470006E-2</v>
      </c>
      <c r="F237" s="29"/>
      <c r="G237" s="26"/>
      <c r="H237" s="29"/>
      <c r="I237" s="26"/>
      <c r="J237" s="61">
        <f t="shared" si="62"/>
        <v>0</v>
      </c>
      <c r="K237" s="104">
        <f t="shared" si="63"/>
        <v>0</v>
      </c>
      <c r="L237" s="7">
        <f ca="1">(A237-Calculation!$C$6)/365.25</f>
        <v>19.082819986310746</v>
      </c>
      <c r="M237" s="1">
        <v>2</v>
      </c>
      <c r="N237" s="67">
        <f t="shared" ca="1" si="64"/>
        <v>43831</v>
      </c>
      <c r="O237" s="267">
        <f t="shared" ca="1" si="65"/>
        <v>0.12232673995524118</v>
      </c>
      <c r="P237" s="268">
        <f t="shared" ca="1" si="66"/>
        <v>0.14679208794628942</v>
      </c>
      <c r="V237" s="57">
        <f t="shared" ca="1" si="67"/>
        <v>43831</v>
      </c>
      <c r="W237" s="265">
        <f ca="1">IF(Calculation!$V$10=2, VLOOKUP(V237,Curves!$D237:$K490,3), ( VLOOKUP(V237,Curves!$D237:$K490,3)*16+ VLOOKUP(V237,Curves!$D237:$K490,7)*8)/24)</f>
        <v>43.5</v>
      </c>
      <c r="X237" s="61">
        <v>0</v>
      </c>
      <c r="Y237" s="116">
        <v>55</v>
      </c>
      <c r="Z237" s="23">
        <f ca="1">VLOOKUP(V237,Curves!A231:B490,2)</f>
        <v>7.0755915927470006E-2</v>
      </c>
      <c r="AA237" s="29"/>
      <c r="AB237" s="26"/>
      <c r="AC237" s="29"/>
      <c r="AD237" s="26"/>
      <c r="AE237" s="68">
        <v>1</v>
      </c>
      <c r="AF237" s="68"/>
      <c r="AG237" s="54">
        <v>19.080079999999999</v>
      </c>
      <c r="AH237" s="53"/>
      <c r="AI237" s="58">
        <f t="shared" ca="1" si="68"/>
        <v>43831</v>
      </c>
      <c r="AJ237" s="278">
        <f ca="1">IF(Calculation!$Y$22=1, Data!AO237, Data!AP237)</f>
        <v>0.12232673995524118</v>
      </c>
      <c r="AK237" s="270">
        <f t="shared" ca="1" si="69"/>
        <v>0.14679208794628942</v>
      </c>
      <c r="AM237" s="267"/>
      <c r="AN237" s="57">
        <f t="shared" ca="1" si="70"/>
        <v>43831</v>
      </c>
      <c r="AO237" s="289">
        <f ca="1">IF(Calculation!$V$10=2,SQRT((AR237^2*(AN237-today-1)+AU237^2*15)/(AN237-today+14)),SQRT(( ((AR237^2*16+AS237^2*8)/24) *(AN237-today-1)+((AU237^2*16+AV237^2*8)/24)*15)/(AN237-today+14)))</f>
        <v>0.12232673995524118</v>
      </c>
      <c r="AP237" s="290">
        <f ca="1">IF(Calculation!$V$10=2, AR237, SQRT((AR237^2*16+AS237^2*8)/24))</f>
        <v>0.08</v>
      </c>
      <c r="AR237" s="297">
        <f t="shared" ca="1" si="71"/>
        <v>0.08</v>
      </c>
      <c r="AS237" s="299">
        <f t="shared" ca="1" si="72"/>
        <v>0.08</v>
      </c>
      <c r="AT237" s="264"/>
      <c r="AU237" s="264">
        <f t="shared" ca="1" si="73"/>
        <v>2</v>
      </c>
      <c r="AV237" s="298">
        <f t="shared" ca="1" si="74"/>
        <v>2</v>
      </c>
    </row>
    <row r="238" spans="1:48">
      <c r="A238" s="64">
        <f t="shared" ca="1" si="58"/>
        <v>43862</v>
      </c>
      <c r="B238" s="265">
        <f t="shared" ca="1" si="59"/>
        <v>43.5</v>
      </c>
      <c r="C238" s="36"/>
      <c r="D238" s="65">
        <f t="shared" ca="1" si="60"/>
        <v>55</v>
      </c>
      <c r="E238" s="10">
        <f t="shared" ca="1" si="61"/>
        <v>7.0763872191424021E-2</v>
      </c>
      <c r="F238" s="29"/>
      <c r="G238" s="26"/>
      <c r="H238" s="29"/>
      <c r="I238" s="26"/>
      <c r="J238" s="61">
        <f t="shared" si="62"/>
        <v>0</v>
      </c>
      <c r="K238" s="104">
        <f t="shared" si="63"/>
        <v>0</v>
      </c>
      <c r="L238" s="7">
        <f ca="1">(A238-Calculation!$C$6)/365.25</f>
        <v>19.167693360711841</v>
      </c>
      <c r="M238" s="1">
        <v>3</v>
      </c>
      <c r="N238" s="67">
        <f t="shared" ca="1" si="64"/>
        <v>43862</v>
      </c>
      <c r="O238" s="267">
        <f t="shared" ca="1" si="65"/>
        <v>0.12217219861503725</v>
      </c>
      <c r="P238" s="268">
        <f t="shared" ca="1" si="66"/>
        <v>0.14660663833804469</v>
      </c>
      <c r="V238" s="57">
        <f t="shared" ca="1" si="67"/>
        <v>43862</v>
      </c>
      <c r="W238" s="265">
        <f ca="1">IF(Calculation!$V$10=2, VLOOKUP(V238,Curves!$D238:$K491,3), ( VLOOKUP(V238,Curves!$D238:$K491,3)*16+ VLOOKUP(V238,Curves!$D238:$K491,7)*8)/24)</f>
        <v>43.5</v>
      </c>
      <c r="X238" s="61">
        <v>0</v>
      </c>
      <c r="Y238" s="116">
        <v>55</v>
      </c>
      <c r="Z238" s="23">
        <f ca="1">VLOOKUP(V238,Curves!A232:B491,2)</f>
        <v>7.0763872191424021E-2</v>
      </c>
      <c r="AA238" s="29"/>
      <c r="AB238" s="26"/>
      <c r="AC238" s="29"/>
      <c r="AD238" s="26"/>
      <c r="AE238" s="68">
        <v>1</v>
      </c>
      <c r="AF238" s="68"/>
      <c r="AG238" s="54">
        <v>19.164960000000001</v>
      </c>
      <c r="AH238" s="53"/>
      <c r="AI238" s="58">
        <f t="shared" ca="1" si="68"/>
        <v>43862</v>
      </c>
      <c r="AJ238" s="278">
        <f ca="1">IF(Calculation!$Y$22=1, Data!AO238, Data!AP238)</f>
        <v>0.12217219861503725</v>
      </c>
      <c r="AK238" s="270">
        <f t="shared" ca="1" si="69"/>
        <v>0.14660663833804469</v>
      </c>
      <c r="AM238" s="267"/>
      <c r="AN238" s="57">
        <f t="shared" ca="1" si="70"/>
        <v>43862</v>
      </c>
      <c r="AO238" s="289">
        <f ca="1">IF(Calculation!$V$10=2,SQRT((AR238^2*(AN238-today-1)+AU238^2*15)/(AN238-today+14)),SQRT(( ((AR238^2*16+AS238^2*8)/24) *(AN238-today-1)+((AU238^2*16+AV238^2*8)/24)*15)/(AN238-today+14)))</f>
        <v>0.12217219861503725</v>
      </c>
      <c r="AP238" s="290">
        <f ca="1">IF(Calculation!$V$10=2, AR238, SQRT((AR238^2*16+AS238^2*8)/24))</f>
        <v>0.08</v>
      </c>
      <c r="AR238" s="297">
        <f t="shared" ca="1" si="71"/>
        <v>0.08</v>
      </c>
      <c r="AS238" s="299">
        <f t="shared" ca="1" si="72"/>
        <v>0.08</v>
      </c>
      <c r="AT238" s="264"/>
      <c r="AU238" s="264">
        <f t="shared" ca="1" si="73"/>
        <v>2</v>
      </c>
      <c r="AV238" s="298">
        <f t="shared" ca="1" si="74"/>
        <v>2</v>
      </c>
    </row>
    <row r="239" spans="1:48">
      <c r="A239" s="64">
        <f t="shared" ca="1" si="58"/>
        <v>43891</v>
      </c>
      <c r="B239" s="265">
        <f t="shared" ca="1" si="59"/>
        <v>43.5</v>
      </c>
      <c r="C239" s="36"/>
      <c r="D239" s="65">
        <f t="shared" ca="1" si="60"/>
        <v>55</v>
      </c>
      <c r="E239" s="10">
        <f t="shared" ca="1" si="61"/>
        <v>7.0771315148046007E-2</v>
      </c>
      <c r="F239" s="29"/>
      <c r="G239" s="26"/>
      <c r="H239" s="29"/>
      <c r="I239" s="26"/>
      <c r="J239" s="61">
        <f t="shared" si="62"/>
        <v>0</v>
      </c>
      <c r="K239" s="104">
        <f t="shared" si="63"/>
        <v>0</v>
      </c>
      <c r="L239" s="7">
        <f ca="1">(A239-Calculation!$C$6)/365.25</f>
        <v>19.247091033538673</v>
      </c>
      <c r="M239" s="1">
        <v>4</v>
      </c>
      <c r="N239" s="67">
        <f t="shared" ca="1" si="64"/>
        <v>43891</v>
      </c>
      <c r="O239" s="267">
        <f t="shared" ca="1" si="65"/>
        <v>0.12202868224840741</v>
      </c>
      <c r="P239" s="268">
        <f t="shared" ca="1" si="66"/>
        <v>0.14643441869808888</v>
      </c>
      <c r="V239" s="57">
        <f t="shared" ca="1" si="67"/>
        <v>43891</v>
      </c>
      <c r="W239" s="265">
        <f ca="1">IF(Calculation!$V$10=2, VLOOKUP(V239,Curves!$D239:$K492,3), ( VLOOKUP(V239,Curves!$D239:$K492,3)*16+ VLOOKUP(V239,Curves!$D239:$K492,7)*8)/24)</f>
        <v>43.5</v>
      </c>
      <c r="X239" s="61">
        <v>0</v>
      </c>
      <c r="Y239" s="116">
        <v>55</v>
      </c>
      <c r="Z239" s="23">
        <f ca="1">VLOOKUP(V239,Curves!A233:B492,2)</f>
        <v>7.0771315148046007E-2</v>
      </c>
      <c r="AA239" s="29"/>
      <c r="AB239" s="26"/>
      <c r="AC239" s="29"/>
      <c r="AD239" s="26"/>
      <c r="AE239" s="68">
        <v>1</v>
      </c>
      <c r="AF239" s="68"/>
      <c r="AG239" s="54">
        <v>19.24709</v>
      </c>
      <c r="AH239" s="53"/>
      <c r="AI239" s="58">
        <f t="shared" ca="1" si="68"/>
        <v>43891</v>
      </c>
      <c r="AJ239" s="278">
        <f ca="1">IF(Calculation!$Y$22=1, Data!AO239, Data!AP239)</f>
        <v>0.12202868224840741</v>
      </c>
      <c r="AK239" s="270">
        <f t="shared" ca="1" si="69"/>
        <v>0.14643441869808888</v>
      </c>
      <c r="AM239" s="267"/>
      <c r="AN239" s="57">
        <f t="shared" ca="1" si="70"/>
        <v>43891</v>
      </c>
      <c r="AO239" s="289">
        <f ca="1">IF(Calculation!$V$10=2,SQRT((AR239^2*(AN239-today-1)+AU239^2*15)/(AN239-today+14)),SQRT(( ((AR239^2*16+AS239^2*8)/24) *(AN239-today-1)+((AU239^2*16+AV239^2*8)/24)*15)/(AN239-today+14)))</f>
        <v>0.12202868224840741</v>
      </c>
      <c r="AP239" s="290">
        <f ca="1">IF(Calculation!$V$10=2, AR239, SQRT((AR239^2*16+AS239^2*8)/24))</f>
        <v>0.08</v>
      </c>
      <c r="AR239" s="297">
        <f t="shared" ca="1" si="71"/>
        <v>0.08</v>
      </c>
      <c r="AS239" s="299">
        <f t="shared" ca="1" si="72"/>
        <v>0.08</v>
      </c>
      <c r="AT239" s="264"/>
      <c r="AU239" s="264">
        <f t="shared" ca="1" si="73"/>
        <v>2</v>
      </c>
      <c r="AV239" s="298">
        <f t="shared" ca="1" si="74"/>
        <v>2</v>
      </c>
    </row>
    <row r="240" spans="1:48">
      <c r="A240" s="64">
        <f t="shared" ca="1" si="58"/>
        <v>43922</v>
      </c>
      <c r="B240" s="265">
        <f t="shared" ca="1" si="59"/>
        <v>43.5</v>
      </c>
      <c r="C240" s="36"/>
      <c r="D240" s="65">
        <f t="shared" ca="1" si="60"/>
        <v>55</v>
      </c>
      <c r="E240" s="10">
        <f t="shared" ca="1" si="61"/>
        <v>7.0779271412041003E-2</v>
      </c>
      <c r="F240" s="29"/>
      <c r="G240" s="26"/>
      <c r="H240" s="29"/>
      <c r="I240" s="26"/>
      <c r="J240" s="61">
        <f t="shared" si="62"/>
        <v>0</v>
      </c>
      <c r="K240" s="104">
        <f t="shared" si="63"/>
        <v>0</v>
      </c>
      <c r="L240" s="7">
        <f ca="1">(A240-Calculation!$C$6)/365.25</f>
        <v>19.331964407939768</v>
      </c>
      <c r="M240" s="1">
        <v>5</v>
      </c>
      <c r="N240" s="67">
        <f t="shared" ca="1" si="64"/>
        <v>43922</v>
      </c>
      <c r="O240" s="267">
        <f t="shared" ca="1" si="65"/>
        <v>0.12187638272951475</v>
      </c>
      <c r="P240" s="268">
        <f t="shared" ca="1" si="66"/>
        <v>0.14625165927541769</v>
      </c>
      <c r="V240" s="57">
        <f t="shared" ca="1" si="67"/>
        <v>43922</v>
      </c>
      <c r="W240" s="265">
        <f ca="1">IF(Calculation!$V$10=2, VLOOKUP(V240,Curves!$D240:$K493,3), ( VLOOKUP(V240,Curves!$D240:$K493,3)*16+ VLOOKUP(V240,Curves!$D240:$K493,7)*8)/24)</f>
        <v>43.5</v>
      </c>
      <c r="X240" s="61">
        <v>0</v>
      </c>
      <c r="Y240" s="116">
        <v>55</v>
      </c>
      <c r="Z240" s="23">
        <f ca="1">VLOOKUP(V240,Curves!A234:B493,2)</f>
        <v>7.0779271412041003E-2</v>
      </c>
      <c r="AA240" s="29"/>
      <c r="AB240" s="26"/>
      <c r="AC240" s="29"/>
      <c r="AD240" s="26"/>
      <c r="AE240" s="68">
        <v>1</v>
      </c>
      <c r="AF240" s="68"/>
      <c r="AG240" s="54">
        <v>19.331959999999999</v>
      </c>
      <c r="AH240" s="53"/>
      <c r="AI240" s="58">
        <f t="shared" ca="1" si="68"/>
        <v>43922</v>
      </c>
      <c r="AJ240" s="278">
        <f ca="1">IF(Calculation!$Y$22=1, Data!AO240, Data!AP240)</f>
        <v>0.12187638272951475</v>
      </c>
      <c r="AK240" s="270">
        <f t="shared" ca="1" si="69"/>
        <v>0.14625165927541769</v>
      </c>
      <c r="AM240" s="267"/>
      <c r="AN240" s="57">
        <f t="shared" ca="1" si="70"/>
        <v>43922</v>
      </c>
      <c r="AO240" s="289">
        <f ca="1">IF(Calculation!$V$10=2,SQRT((AR240^2*(AN240-today-1)+AU240^2*15)/(AN240-today+14)),SQRT(( ((AR240^2*16+AS240^2*8)/24) *(AN240-today-1)+((AU240^2*16+AV240^2*8)/24)*15)/(AN240-today+14)))</f>
        <v>0.12187638272951475</v>
      </c>
      <c r="AP240" s="290">
        <f ca="1">IF(Calculation!$V$10=2, AR240, SQRT((AR240^2*16+AS240^2*8)/24))</f>
        <v>0.08</v>
      </c>
      <c r="AR240" s="297">
        <f t="shared" ca="1" si="71"/>
        <v>0.08</v>
      </c>
      <c r="AS240" s="299">
        <f t="shared" ca="1" si="72"/>
        <v>0.08</v>
      </c>
      <c r="AT240" s="264"/>
      <c r="AU240" s="264">
        <f t="shared" ca="1" si="73"/>
        <v>2</v>
      </c>
      <c r="AV240" s="298">
        <f t="shared" ca="1" si="74"/>
        <v>2</v>
      </c>
    </row>
    <row r="241" spans="1:48">
      <c r="A241" s="64">
        <f t="shared" ca="1" si="58"/>
        <v>43952</v>
      </c>
      <c r="B241" s="265">
        <f t="shared" ca="1" si="59"/>
        <v>43.5</v>
      </c>
      <c r="C241" s="36"/>
      <c r="D241" s="65">
        <f t="shared" ca="1" si="60"/>
        <v>55</v>
      </c>
      <c r="E241" s="10">
        <f t="shared" ca="1" si="61"/>
        <v>7.0786971022379006E-2</v>
      </c>
      <c r="F241" s="29"/>
      <c r="G241" s="26"/>
      <c r="H241" s="29"/>
      <c r="I241" s="26"/>
      <c r="J241" s="61">
        <f t="shared" si="62"/>
        <v>0</v>
      </c>
      <c r="K241" s="104">
        <f t="shared" si="63"/>
        <v>0</v>
      </c>
      <c r="L241" s="7">
        <f ca="1">(A241-Calculation!$C$6)/365.25</f>
        <v>19.414099931553729</v>
      </c>
      <c r="M241" s="1">
        <v>6</v>
      </c>
      <c r="N241" s="67">
        <f t="shared" ca="1" si="64"/>
        <v>43952</v>
      </c>
      <c r="O241" s="267">
        <f t="shared" ca="1" si="65"/>
        <v>0.12173008041942938</v>
      </c>
      <c r="P241" s="268">
        <f t="shared" ca="1" si="66"/>
        <v>0.14607609650331527</v>
      </c>
      <c r="V241" s="57">
        <f t="shared" ca="1" si="67"/>
        <v>43952</v>
      </c>
      <c r="W241" s="265">
        <f ca="1">IF(Calculation!$V$10=2, VLOOKUP(V241,Curves!$D241:$K494,3), ( VLOOKUP(V241,Curves!$D241:$K494,3)*16+ VLOOKUP(V241,Curves!$D241:$K494,7)*8)/24)</f>
        <v>43.5</v>
      </c>
      <c r="X241" s="61">
        <v>0</v>
      </c>
      <c r="Y241" s="116">
        <v>55</v>
      </c>
      <c r="Z241" s="23">
        <f ca="1">VLOOKUP(V241,Curves!A235:B494,2)</f>
        <v>7.0786971022379006E-2</v>
      </c>
      <c r="AA241" s="29"/>
      <c r="AB241" s="26"/>
      <c r="AC241" s="29"/>
      <c r="AD241" s="26"/>
      <c r="AE241" s="68">
        <v>1</v>
      </c>
      <c r="AF241" s="68"/>
      <c r="AG241" s="54">
        <v>19.416840000000001</v>
      </c>
      <c r="AH241" s="53"/>
      <c r="AI241" s="58">
        <f t="shared" ca="1" si="68"/>
        <v>43952</v>
      </c>
      <c r="AJ241" s="278">
        <f ca="1">IF(Calculation!$Y$22=1, Data!AO241, Data!AP241)</f>
        <v>0.12173008041942938</v>
      </c>
      <c r="AK241" s="270">
        <f t="shared" ca="1" si="69"/>
        <v>0.14607609650331527</v>
      </c>
      <c r="AM241" s="267"/>
      <c r="AN241" s="57">
        <f t="shared" ca="1" si="70"/>
        <v>43952</v>
      </c>
      <c r="AO241" s="289">
        <f ca="1">IF(Calculation!$V$10=2,SQRT((AR241^2*(AN241-today-1)+AU241^2*15)/(AN241-today+14)),SQRT(( ((AR241^2*16+AS241^2*8)/24) *(AN241-today-1)+((AU241^2*16+AV241^2*8)/24)*15)/(AN241-today+14)))</f>
        <v>0.12173008041942938</v>
      </c>
      <c r="AP241" s="290">
        <f ca="1">IF(Calculation!$V$10=2, AR241, SQRT((AR241^2*16+AS241^2*8)/24))</f>
        <v>0.08</v>
      </c>
      <c r="AR241" s="297">
        <f t="shared" ca="1" si="71"/>
        <v>0.08</v>
      </c>
      <c r="AS241" s="299">
        <f t="shared" ca="1" si="72"/>
        <v>0.08</v>
      </c>
      <c r="AT241" s="264"/>
      <c r="AU241" s="264">
        <f t="shared" ca="1" si="73"/>
        <v>2</v>
      </c>
      <c r="AV241" s="298">
        <f t="shared" ca="1" si="74"/>
        <v>2</v>
      </c>
    </row>
    <row r="242" spans="1:48">
      <c r="A242" s="64">
        <f t="shared" ca="1" si="58"/>
        <v>43983</v>
      </c>
      <c r="B242" s="265">
        <f t="shared" ca="1" si="59"/>
        <v>43.5</v>
      </c>
      <c r="C242" s="36"/>
      <c r="D242" s="65">
        <f t="shared" ca="1" si="60"/>
        <v>55</v>
      </c>
      <c r="E242" s="10">
        <f t="shared" ca="1" si="61"/>
        <v>7.079492728641501E-2</v>
      </c>
      <c r="F242" s="29"/>
      <c r="G242" s="26"/>
      <c r="H242" s="29"/>
      <c r="I242" s="26"/>
      <c r="J242" s="61">
        <f t="shared" si="62"/>
        <v>0</v>
      </c>
      <c r="K242" s="104">
        <f t="shared" si="63"/>
        <v>0</v>
      </c>
      <c r="L242" s="7">
        <f ca="1">(A242-Calculation!$C$6)/365.25</f>
        <v>19.498973305954827</v>
      </c>
      <c r="M242" s="1">
        <v>1</v>
      </c>
      <c r="N242" s="67">
        <f t="shared" ca="1" si="64"/>
        <v>43983</v>
      </c>
      <c r="O242" s="267">
        <f t="shared" ca="1" si="65"/>
        <v>0.12158000910841969</v>
      </c>
      <c r="P242" s="268">
        <f t="shared" ca="1" si="66"/>
        <v>0.14589601093010363</v>
      </c>
      <c r="V242" s="57">
        <f t="shared" ca="1" si="67"/>
        <v>43983</v>
      </c>
      <c r="W242" s="265">
        <f ca="1">IF(Calculation!$V$10=2, VLOOKUP(V242,Curves!$D242:$K495,3), ( VLOOKUP(V242,Curves!$D242:$K495,3)*16+ VLOOKUP(V242,Curves!$D242:$K495,7)*8)/24)</f>
        <v>43.5</v>
      </c>
      <c r="X242" s="61">
        <v>0</v>
      </c>
      <c r="Y242" s="116">
        <v>55</v>
      </c>
      <c r="Z242" s="23">
        <f ca="1">VLOOKUP(V242,Curves!A236:B495,2)</f>
        <v>7.079492728641501E-2</v>
      </c>
      <c r="AA242" s="29"/>
      <c r="AB242" s="26"/>
      <c r="AC242" s="29"/>
      <c r="AD242" s="26"/>
      <c r="AE242" s="68">
        <v>1</v>
      </c>
      <c r="AF242" s="68"/>
      <c r="AG242" s="54">
        <v>19.49897</v>
      </c>
      <c r="AH242" s="53"/>
      <c r="AI242" s="58">
        <f t="shared" ca="1" si="68"/>
        <v>43983</v>
      </c>
      <c r="AJ242" s="278">
        <f ca="1">IF(Calculation!$Y$22=1, Data!AO242, Data!AP242)</f>
        <v>0.12158000910841969</v>
      </c>
      <c r="AK242" s="270">
        <f t="shared" ca="1" si="69"/>
        <v>0.14589601093010363</v>
      </c>
      <c r="AM242" s="267"/>
      <c r="AN242" s="57">
        <f t="shared" ca="1" si="70"/>
        <v>43983</v>
      </c>
      <c r="AO242" s="289">
        <f ca="1">IF(Calculation!$V$10=2,SQRT((AR242^2*(AN242-today-1)+AU242^2*15)/(AN242-today+14)),SQRT(( ((AR242^2*16+AS242^2*8)/24) *(AN242-today-1)+((AU242^2*16+AV242^2*8)/24)*15)/(AN242-today+14)))</f>
        <v>0.12158000910841969</v>
      </c>
      <c r="AP242" s="290">
        <f ca="1">IF(Calculation!$V$10=2, AR242, SQRT((AR242^2*16+AS242^2*8)/24))</f>
        <v>0.08</v>
      </c>
      <c r="AR242" s="297">
        <f t="shared" ca="1" si="71"/>
        <v>0.08</v>
      </c>
      <c r="AS242" s="299">
        <f t="shared" ca="1" si="72"/>
        <v>0.08</v>
      </c>
      <c r="AT242" s="264"/>
      <c r="AU242" s="264">
        <f t="shared" ca="1" si="73"/>
        <v>2</v>
      </c>
      <c r="AV242" s="298">
        <f t="shared" ca="1" si="74"/>
        <v>2</v>
      </c>
    </row>
    <row r="243" spans="1:48">
      <c r="A243" s="64">
        <f t="shared" ca="1" si="58"/>
        <v>44013</v>
      </c>
      <c r="B243" s="265">
        <f t="shared" ca="1" si="59"/>
        <v>43.5</v>
      </c>
      <c r="C243" s="36"/>
      <c r="D243" s="65">
        <f t="shared" ca="1" si="60"/>
        <v>55</v>
      </c>
      <c r="E243" s="10">
        <f t="shared" ca="1" si="61"/>
        <v>7.0802626896792994E-2</v>
      </c>
      <c r="F243" s="29"/>
      <c r="G243" s="26"/>
      <c r="H243" s="29"/>
      <c r="I243" s="26"/>
      <c r="J243" s="61">
        <f t="shared" si="62"/>
        <v>0</v>
      </c>
      <c r="K243" s="104">
        <f t="shared" si="63"/>
        <v>0</v>
      </c>
      <c r="L243" s="7">
        <f ca="1">(A243-Calculation!$C$6)/365.25</f>
        <v>19.581108829568787</v>
      </c>
      <c r="M243" s="1">
        <v>2</v>
      </c>
      <c r="N243" s="67">
        <f t="shared" ca="1" si="64"/>
        <v>44013</v>
      </c>
      <c r="O243" s="267">
        <f t="shared" ca="1" si="65"/>
        <v>0.12143583882484517</v>
      </c>
      <c r="P243" s="268">
        <f t="shared" ca="1" si="66"/>
        <v>0.14572300658981419</v>
      </c>
      <c r="V243" s="57">
        <f t="shared" ca="1" si="67"/>
        <v>44013</v>
      </c>
      <c r="W243" s="265">
        <f ca="1">IF(Calculation!$V$10=2, VLOOKUP(V243,Curves!$D243:$K496,3), ( VLOOKUP(V243,Curves!$D243:$K496,3)*16+ VLOOKUP(V243,Curves!$D243:$K496,7)*8)/24)</f>
        <v>43.5</v>
      </c>
      <c r="X243" s="61">
        <v>0</v>
      </c>
      <c r="Y243" s="116">
        <v>55</v>
      </c>
      <c r="Z243" s="23">
        <f ca="1">VLOOKUP(V243,Curves!A237:B496,2)</f>
        <v>7.0802626896792994E-2</v>
      </c>
      <c r="AA243" s="29"/>
      <c r="AB243" s="26"/>
      <c r="AC243" s="29"/>
      <c r="AD243" s="26"/>
      <c r="AE243" s="68">
        <v>1</v>
      </c>
      <c r="AF243" s="68"/>
      <c r="AG243" s="54">
        <v>19.583850000000002</v>
      </c>
      <c r="AH243" s="53"/>
      <c r="AI243" s="58">
        <f t="shared" ca="1" si="68"/>
        <v>44013</v>
      </c>
      <c r="AJ243" s="278">
        <f ca="1">IF(Calculation!$Y$22=1, Data!AO243, Data!AP243)</f>
        <v>0.12143583882484517</v>
      </c>
      <c r="AK243" s="270">
        <f t="shared" ca="1" si="69"/>
        <v>0.14572300658981419</v>
      </c>
      <c r="AM243" s="267"/>
      <c r="AN243" s="57">
        <f t="shared" ca="1" si="70"/>
        <v>44013</v>
      </c>
      <c r="AO243" s="289">
        <f ca="1">IF(Calculation!$V$10=2,SQRT((AR243^2*(AN243-today-1)+AU243^2*15)/(AN243-today+14)),SQRT(( ((AR243^2*16+AS243^2*8)/24) *(AN243-today-1)+((AU243^2*16+AV243^2*8)/24)*15)/(AN243-today+14)))</f>
        <v>0.12143583882484517</v>
      </c>
      <c r="AP243" s="290">
        <f ca="1">IF(Calculation!$V$10=2, AR243, SQRT((AR243^2*16+AS243^2*8)/24))</f>
        <v>0.08</v>
      </c>
      <c r="AR243" s="297">
        <f t="shared" ca="1" si="71"/>
        <v>0.08</v>
      </c>
      <c r="AS243" s="299">
        <f t="shared" ca="1" si="72"/>
        <v>0.08</v>
      </c>
      <c r="AT243" s="264"/>
      <c r="AU243" s="264">
        <f t="shared" ca="1" si="73"/>
        <v>2</v>
      </c>
      <c r="AV243" s="298">
        <f t="shared" ca="1" si="74"/>
        <v>2</v>
      </c>
    </row>
    <row r="244" spans="1:48">
      <c r="A244" s="64">
        <f t="shared" ca="1" si="58"/>
        <v>44044</v>
      </c>
      <c r="B244" s="265">
        <f t="shared" ca="1" si="59"/>
        <v>43.5</v>
      </c>
      <c r="C244" s="36"/>
      <c r="D244" s="65">
        <f t="shared" ca="1" si="60"/>
        <v>55</v>
      </c>
      <c r="E244" s="10">
        <f t="shared" ca="1" si="61"/>
        <v>7.0810583160869994E-2</v>
      </c>
      <c r="F244" s="29"/>
      <c r="G244" s="26"/>
      <c r="H244" s="29"/>
      <c r="I244" s="26"/>
      <c r="J244" s="61">
        <f t="shared" si="62"/>
        <v>0</v>
      </c>
      <c r="K244" s="104">
        <f t="shared" si="63"/>
        <v>0</v>
      </c>
      <c r="L244" s="7">
        <f ca="1">(A244-Calculation!$C$6)/365.25</f>
        <v>19.665982203969882</v>
      </c>
      <c r="M244" s="1">
        <v>3</v>
      </c>
      <c r="N244" s="67">
        <f t="shared" ca="1" si="64"/>
        <v>44044</v>
      </c>
      <c r="O244" s="267">
        <f t="shared" ca="1" si="65"/>
        <v>0.12128794587987822</v>
      </c>
      <c r="P244" s="268">
        <f t="shared" ca="1" si="66"/>
        <v>0.14554553505585385</v>
      </c>
      <c r="V244" s="57">
        <f t="shared" ca="1" si="67"/>
        <v>44044</v>
      </c>
      <c r="W244" s="265">
        <f ca="1">IF(Calculation!$V$10=2, VLOOKUP(V244,Curves!$D244:$K497,3), ( VLOOKUP(V244,Curves!$D244:$K497,3)*16+ VLOOKUP(V244,Curves!$D244:$K497,7)*8)/24)</f>
        <v>43.5</v>
      </c>
      <c r="X244" s="61">
        <v>0</v>
      </c>
      <c r="Y244" s="116">
        <v>55</v>
      </c>
      <c r="Z244" s="23">
        <f ca="1">VLOOKUP(V244,Curves!A238:B497,2)</f>
        <v>7.0810583160869994E-2</v>
      </c>
      <c r="AA244" s="29"/>
      <c r="AB244" s="26"/>
      <c r="AC244" s="29"/>
      <c r="AD244" s="26"/>
      <c r="AE244" s="68">
        <v>1</v>
      </c>
      <c r="AF244" s="68"/>
      <c r="AG244" s="54">
        <v>19.665980000000001</v>
      </c>
      <c r="AH244" s="53"/>
      <c r="AI244" s="58">
        <f t="shared" ca="1" si="68"/>
        <v>44044</v>
      </c>
      <c r="AJ244" s="278">
        <f ca="1">IF(Calculation!$Y$22=1, Data!AO244, Data!AP244)</f>
        <v>0.12128794587987822</v>
      </c>
      <c r="AK244" s="270">
        <f t="shared" ca="1" si="69"/>
        <v>0.14554553505585385</v>
      </c>
      <c r="AM244" s="267"/>
      <c r="AN244" s="57">
        <f t="shared" ca="1" si="70"/>
        <v>44044</v>
      </c>
      <c r="AO244" s="289">
        <f ca="1">IF(Calculation!$V$10=2,SQRT((AR244^2*(AN244-today-1)+AU244^2*15)/(AN244-today+14)),SQRT(( ((AR244^2*16+AS244^2*8)/24) *(AN244-today-1)+((AU244^2*16+AV244^2*8)/24)*15)/(AN244-today+14)))</f>
        <v>0.12128794587987822</v>
      </c>
      <c r="AP244" s="290">
        <f ca="1">IF(Calculation!$V$10=2, AR244, SQRT((AR244^2*16+AS244^2*8)/24))</f>
        <v>0.08</v>
      </c>
      <c r="AR244" s="297">
        <f t="shared" ca="1" si="71"/>
        <v>0.08</v>
      </c>
      <c r="AS244" s="299">
        <f t="shared" ca="1" si="72"/>
        <v>0.08</v>
      </c>
      <c r="AT244" s="264"/>
      <c r="AU244" s="264">
        <f t="shared" ca="1" si="73"/>
        <v>2</v>
      </c>
      <c r="AV244" s="298">
        <f t="shared" ca="1" si="74"/>
        <v>2</v>
      </c>
    </row>
    <row r="245" spans="1:48">
      <c r="A245" s="64">
        <f t="shared" ca="1" si="58"/>
        <v>44075</v>
      </c>
      <c r="B245" s="265">
        <f t="shared" ca="1" si="59"/>
        <v>43.5</v>
      </c>
      <c r="C245" s="36"/>
      <c r="D245" s="65">
        <f t="shared" ca="1" si="60"/>
        <v>55</v>
      </c>
      <c r="E245" s="10">
        <f t="shared" ca="1" si="61"/>
        <v>7.0818539424969004E-2</v>
      </c>
      <c r="F245" s="29"/>
      <c r="G245" s="26"/>
      <c r="H245" s="29"/>
      <c r="I245" s="26"/>
      <c r="J245" s="61">
        <f t="shared" si="62"/>
        <v>0</v>
      </c>
      <c r="K245" s="104">
        <f t="shared" si="63"/>
        <v>0</v>
      </c>
      <c r="L245" s="7">
        <f ca="1">(A245-Calculation!$C$6)/365.25</f>
        <v>19.750855578370977</v>
      </c>
      <c r="M245" s="1">
        <v>4</v>
      </c>
      <c r="N245" s="67">
        <f t="shared" ca="1" si="64"/>
        <v>44075</v>
      </c>
      <c r="O245" s="267">
        <f t="shared" ca="1" si="65"/>
        <v>0.12114114135709481</v>
      </c>
      <c r="P245" s="268">
        <f t="shared" ca="1" si="66"/>
        <v>0.14536936962851377</v>
      </c>
      <c r="V245" s="57">
        <f t="shared" ca="1" si="67"/>
        <v>44075</v>
      </c>
      <c r="W245" s="265">
        <f ca="1">IF(Calculation!$V$10=2, VLOOKUP(V245,Curves!$D245:$K498,3), ( VLOOKUP(V245,Curves!$D245:$K498,3)*16+ VLOOKUP(V245,Curves!$D245:$K498,7)*8)/24)</f>
        <v>43.5</v>
      </c>
      <c r="X245" s="61">
        <v>0</v>
      </c>
      <c r="Y245" s="116">
        <v>55</v>
      </c>
      <c r="Z245" s="23">
        <f ca="1">VLOOKUP(V245,Curves!A239:B498,2)</f>
        <v>7.0818539424969004E-2</v>
      </c>
      <c r="AA245" s="29"/>
      <c r="AB245" s="26"/>
      <c r="AC245" s="29"/>
      <c r="AD245" s="26"/>
      <c r="AE245" s="68">
        <v>1</v>
      </c>
      <c r="AF245" s="68"/>
      <c r="AG245" s="54">
        <v>19.750859999999999</v>
      </c>
      <c r="AH245" s="53"/>
      <c r="AI245" s="58">
        <f t="shared" ca="1" si="68"/>
        <v>44075</v>
      </c>
      <c r="AJ245" s="278">
        <f ca="1">IF(Calculation!$Y$22=1, Data!AO245, Data!AP245)</f>
        <v>0.12114114135709481</v>
      </c>
      <c r="AK245" s="270">
        <f t="shared" ca="1" si="69"/>
        <v>0.14536936962851377</v>
      </c>
      <c r="AM245" s="267"/>
      <c r="AN245" s="57">
        <f t="shared" ca="1" si="70"/>
        <v>44075</v>
      </c>
      <c r="AO245" s="289">
        <f ca="1">IF(Calculation!$V$10=2,SQRT((AR245^2*(AN245-today-1)+AU245^2*15)/(AN245-today+14)),SQRT(( ((AR245^2*16+AS245^2*8)/24) *(AN245-today-1)+((AU245^2*16+AV245^2*8)/24)*15)/(AN245-today+14)))</f>
        <v>0.12114114135709481</v>
      </c>
      <c r="AP245" s="290">
        <f ca="1">IF(Calculation!$V$10=2, AR245, SQRT((AR245^2*16+AS245^2*8)/24))</f>
        <v>0.08</v>
      </c>
      <c r="AR245" s="297">
        <f t="shared" ca="1" si="71"/>
        <v>0.08</v>
      </c>
      <c r="AS245" s="299">
        <f t="shared" ca="1" si="72"/>
        <v>0.08</v>
      </c>
      <c r="AT245" s="264"/>
      <c r="AU245" s="264">
        <f t="shared" ca="1" si="73"/>
        <v>2</v>
      </c>
      <c r="AV245" s="298">
        <f t="shared" ca="1" si="74"/>
        <v>2</v>
      </c>
    </row>
    <row r="246" spans="1:48">
      <c r="A246" s="64">
        <f t="shared" ca="1" si="58"/>
        <v>44105</v>
      </c>
      <c r="B246" s="265">
        <f t="shared" ca="1" si="59"/>
        <v>43.5</v>
      </c>
      <c r="C246" s="36"/>
      <c r="D246" s="65">
        <f t="shared" ca="1" si="60"/>
        <v>55</v>
      </c>
      <c r="E246" s="10">
        <f t="shared" ca="1" si="61"/>
        <v>7.0826239035406996E-2</v>
      </c>
      <c r="F246" s="29"/>
      <c r="G246" s="26"/>
      <c r="H246" s="29"/>
      <c r="I246" s="26"/>
      <c r="J246" s="61">
        <f t="shared" si="62"/>
        <v>0</v>
      </c>
      <c r="K246" s="104">
        <f t="shared" si="63"/>
        <v>0</v>
      </c>
      <c r="L246" s="7">
        <f ca="1">(A246-Calculation!$C$6)/365.25</f>
        <v>19.832991101984941</v>
      </c>
      <c r="M246" s="1">
        <v>5</v>
      </c>
      <c r="N246" s="67">
        <f t="shared" ca="1" si="64"/>
        <v>44105</v>
      </c>
      <c r="O246" s="267">
        <f t="shared" ca="1" si="65"/>
        <v>0.12100009720887143</v>
      </c>
      <c r="P246" s="268">
        <f t="shared" ca="1" si="66"/>
        <v>0.14520011665064572</v>
      </c>
      <c r="V246" s="57">
        <f t="shared" ca="1" si="67"/>
        <v>44105</v>
      </c>
      <c r="W246" s="265">
        <f ca="1">IF(Calculation!$V$10=2, VLOOKUP(V246,Curves!$D246:$K499,3), ( VLOOKUP(V246,Curves!$D246:$K499,3)*16+ VLOOKUP(V246,Curves!$D246:$K499,7)*8)/24)</f>
        <v>43.5</v>
      </c>
      <c r="X246" s="61">
        <v>0</v>
      </c>
      <c r="Y246" s="116">
        <v>55</v>
      </c>
      <c r="Z246" s="23">
        <f ca="1">VLOOKUP(V246,Curves!A240:B499,2)</f>
        <v>7.0826239035406996E-2</v>
      </c>
      <c r="AA246" s="29"/>
      <c r="AB246" s="26"/>
      <c r="AC246" s="29"/>
      <c r="AD246" s="26"/>
      <c r="AE246" s="68">
        <v>1</v>
      </c>
      <c r="AF246" s="68"/>
      <c r="AG246" s="54">
        <v>19.835730000000002</v>
      </c>
      <c r="AH246" s="53"/>
      <c r="AI246" s="58">
        <f t="shared" ca="1" si="68"/>
        <v>44105</v>
      </c>
      <c r="AJ246" s="278">
        <f ca="1">IF(Calculation!$Y$22=1, Data!AO246, Data!AP246)</f>
        <v>0.12100009720887143</v>
      </c>
      <c r="AK246" s="270">
        <f t="shared" ca="1" si="69"/>
        <v>0.14520011665064572</v>
      </c>
      <c r="AM246" s="267"/>
      <c r="AN246" s="57">
        <f t="shared" ca="1" si="70"/>
        <v>44105</v>
      </c>
      <c r="AO246" s="289">
        <f ca="1">IF(Calculation!$V$10=2,SQRT((AR246^2*(AN246-today-1)+AU246^2*15)/(AN246-today+14)),SQRT(( ((AR246^2*16+AS246^2*8)/24) *(AN246-today-1)+((AU246^2*16+AV246^2*8)/24)*15)/(AN246-today+14)))</f>
        <v>0.12100009720887143</v>
      </c>
      <c r="AP246" s="290">
        <f ca="1">IF(Calculation!$V$10=2, AR246, SQRT((AR246^2*16+AS246^2*8)/24))</f>
        <v>0.08</v>
      </c>
      <c r="AR246" s="297">
        <f t="shared" ca="1" si="71"/>
        <v>0.08</v>
      </c>
      <c r="AS246" s="299">
        <f t="shared" ca="1" si="72"/>
        <v>0.08</v>
      </c>
      <c r="AT246" s="264"/>
      <c r="AU246" s="264">
        <f t="shared" ca="1" si="73"/>
        <v>2</v>
      </c>
      <c r="AV246" s="298">
        <f t="shared" ca="1" si="74"/>
        <v>2</v>
      </c>
    </row>
    <row r="247" spans="1:48">
      <c r="A247" s="64">
        <f t="shared" ca="1" si="58"/>
        <v>44136</v>
      </c>
      <c r="B247" s="265">
        <f t="shared" ca="1" si="59"/>
        <v>43.5</v>
      </c>
      <c r="C247" s="36"/>
      <c r="D247" s="65">
        <f t="shared" ca="1" si="60"/>
        <v>55</v>
      </c>
      <c r="E247" s="10">
        <f t="shared" ca="1" si="61"/>
        <v>7.0834195299547015E-2</v>
      </c>
      <c r="F247" s="29"/>
      <c r="G247" s="26"/>
      <c r="H247" s="29"/>
      <c r="I247" s="26"/>
      <c r="J247" s="61">
        <f t="shared" si="62"/>
        <v>0</v>
      </c>
      <c r="K247" s="104">
        <f t="shared" si="63"/>
        <v>0</v>
      </c>
      <c r="L247" s="7">
        <f ca="1">(A247-Calculation!$C$6)/365.25</f>
        <v>19.917864476386036</v>
      </c>
      <c r="M247" s="1">
        <v>6</v>
      </c>
      <c r="N247" s="67">
        <f t="shared" ca="1" si="64"/>
        <v>44136</v>
      </c>
      <c r="O247" s="267">
        <f t="shared" ca="1" si="65"/>
        <v>0.12085539870961609</v>
      </c>
      <c r="P247" s="268">
        <f t="shared" ca="1" si="66"/>
        <v>0.14502647845153929</v>
      </c>
      <c r="V247" s="57">
        <f t="shared" ca="1" si="67"/>
        <v>44136</v>
      </c>
      <c r="W247" s="265">
        <f ca="1">IF(Calculation!$V$10=2, VLOOKUP(V247,Curves!$D247:$K500,3), ( VLOOKUP(V247,Curves!$D247:$K500,3)*16+ VLOOKUP(V247,Curves!$D247:$K500,7)*8)/24)</f>
        <v>43.5</v>
      </c>
      <c r="X247" s="61">
        <v>0</v>
      </c>
      <c r="Y247" s="116">
        <v>55</v>
      </c>
      <c r="Z247" s="23">
        <f ca="1">VLOOKUP(V247,Curves!A241:B500,2)</f>
        <v>7.0834195299547015E-2</v>
      </c>
      <c r="AA247" s="29"/>
      <c r="AB247" s="26"/>
      <c r="AC247" s="29"/>
      <c r="AD247" s="26"/>
      <c r="AE247" s="68">
        <v>1</v>
      </c>
      <c r="AF247" s="68"/>
      <c r="AG247" s="54">
        <v>19.915130000000001</v>
      </c>
      <c r="AH247" s="53"/>
      <c r="AI247" s="58">
        <f t="shared" ca="1" si="68"/>
        <v>44136</v>
      </c>
      <c r="AJ247" s="278">
        <f ca="1">IF(Calculation!$Y$22=1, Data!AO247, Data!AP247)</f>
        <v>0.12085539870961609</v>
      </c>
      <c r="AK247" s="270">
        <f t="shared" ca="1" si="69"/>
        <v>0.14502647845153929</v>
      </c>
      <c r="AM247" s="267"/>
      <c r="AN247" s="57">
        <f t="shared" ca="1" si="70"/>
        <v>44136</v>
      </c>
      <c r="AO247" s="289">
        <f ca="1">IF(Calculation!$V$10=2,SQRT((AR247^2*(AN247-today-1)+AU247^2*15)/(AN247-today+14)),SQRT(( ((AR247^2*16+AS247^2*8)/24) *(AN247-today-1)+((AU247^2*16+AV247^2*8)/24)*15)/(AN247-today+14)))</f>
        <v>0.12085539870961609</v>
      </c>
      <c r="AP247" s="290">
        <f ca="1">IF(Calculation!$V$10=2, AR247, SQRT((AR247^2*16+AS247^2*8)/24))</f>
        <v>0.08</v>
      </c>
      <c r="AR247" s="297">
        <f t="shared" ca="1" si="71"/>
        <v>0.08</v>
      </c>
      <c r="AS247" s="299">
        <f t="shared" ca="1" si="72"/>
        <v>0.08</v>
      </c>
      <c r="AT247" s="264"/>
      <c r="AU247" s="264">
        <f t="shared" ca="1" si="73"/>
        <v>2</v>
      </c>
      <c r="AV247" s="298">
        <f t="shared" ca="1" si="74"/>
        <v>2</v>
      </c>
    </row>
    <row r="248" spans="1:48">
      <c r="A248" s="108">
        <f t="shared" ca="1" si="58"/>
        <v>44166</v>
      </c>
      <c r="B248" s="265">
        <f t="shared" ca="1" si="59"/>
        <v>43.5</v>
      </c>
      <c r="C248" s="36"/>
      <c r="D248" s="65">
        <f t="shared" ca="1" si="60"/>
        <v>55</v>
      </c>
      <c r="E248" s="10">
        <f t="shared" ca="1" si="61"/>
        <v>7.0832186215562004E-2</v>
      </c>
      <c r="F248" s="29"/>
      <c r="G248" s="26"/>
      <c r="H248" s="29"/>
      <c r="I248" s="26"/>
      <c r="J248" s="61">
        <f t="shared" si="62"/>
        <v>0</v>
      </c>
      <c r="K248" s="104">
        <f t="shared" si="63"/>
        <v>0</v>
      </c>
      <c r="L248" s="7">
        <f ca="1">(A248-Calculation!$C$6)/365.25</f>
        <v>20</v>
      </c>
      <c r="M248" s="1">
        <v>1</v>
      </c>
      <c r="N248" s="67">
        <f t="shared" ca="1" si="64"/>
        <v>44166</v>
      </c>
      <c r="O248" s="267">
        <f t="shared" ca="1" si="65"/>
        <v>0.12071637013719221</v>
      </c>
      <c r="P248" s="268">
        <f t="shared" ca="1" si="66"/>
        <v>0.14485964416463065</v>
      </c>
      <c r="V248" s="57">
        <f t="shared" ca="1" si="67"/>
        <v>44166</v>
      </c>
      <c r="W248" s="265">
        <f ca="1">IF(Calculation!$V$10=2, VLOOKUP(V248,Curves!$D248:$K501,3), ( VLOOKUP(V248,Curves!$D248:$K501,3)*16+ VLOOKUP(V248,Curves!$D248:$K501,7)*8)/24)</f>
        <v>43.5</v>
      </c>
      <c r="X248" s="61">
        <v>0</v>
      </c>
      <c r="Y248" s="116">
        <v>55</v>
      </c>
      <c r="Z248" s="23">
        <f ca="1">VLOOKUP(V248,Curves!A242:B501,2)</f>
        <v>7.0832186215562004E-2</v>
      </c>
      <c r="AA248" s="29"/>
      <c r="AB248" s="26"/>
      <c r="AC248" s="29"/>
      <c r="AD248" s="26"/>
      <c r="AE248" s="68">
        <v>1</v>
      </c>
      <c r="AF248" s="68"/>
      <c r="AG248" s="54">
        <v>20</v>
      </c>
      <c r="AH248" s="53"/>
      <c r="AI248" s="58">
        <f t="shared" ca="1" si="68"/>
        <v>44166</v>
      </c>
      <c r="AJ248" s="278">
        <f ca="1">IF(Calculation!$Y$22=1, Data!AO248, Data!AP248)</f>
        <v>0.12071637013719221</v>
      </c>
      <c r="AK248" s="270">
        <f t="shared" ca="1" si="69"/>
        <v>0.14485964416463065</v>
      </c>
      <c r="AM248" s="267"/>
      <c r="AN248" s="57">
        <f t="shared" ca="1" si="70"/>
        <v>44166</v>
      </c>
      <c r="AO248" s="289">
        <f ca="1">IF(Calculation!$V$10=2,SQRT((AR248^2*(AN248-today-1)+AU248^2*15)/(AN248-today+14)),SQRT(( ((AR248^2*16+AS248^2*8)/24) *(AN248-today-1)+((AU248^2*16+AV248^2*8)/24)*15)/(AN248-today+14)))</f>
        <v>0.12071637013719221</v>
      </c>
      <c r="AP248" s="290">
        <f ca="1">IF(Calculation!$V$10=2, AR248, SQRT((AR248^2*16+AS248^2*8)/24))</f>
        <v>0.08</v>
      </c>
      <c r="AR248" s="297">
        <f t="shared" ca="1" si="71"/>
        <v>0.08</v>
      </c>
      <c r="AS248" s="299">
        <f t="shared" ca="1" si="72"/>
        <v>0.08</v>
      </c>
      <c r="AT248" s="264"/>
      <c r="AU248" s="264">
        <f t="shared" ca="1" si="73"/>
        <v>2</v>
      </c>
      <c r="AV248" s="298">
        <f t="shared" ca="1" si="74"/>
        <v>2</v>
      </c>
    </row>
    <row r="249" spans="1:48">
      <c r="A249" s="64">
        <f t="shared" ca="1" si="58"/>
        <v>44197</v>
      </c>
      <c r="B249" s="265">
        <f t="shared" ca="1" si="59"/>
        <v>43.5</v>
      </c>
      <c r="C249" s="36"/>
      <c r="D249" s="65">
        <f t="shared" ca="1" si="60"/>
        <v>55</v>
      </c>
      <c r="E249" s="10">
        <f t="shared" ca="1" si="61"/>
        <v>7.0826462046629013E-2</v>
      </c>
      <c r="F249" s="29"/>
      <c r="G249" s="26"/>
      <c r="H249" s="29"/>
      <c r="I249" s="26"/>
      <c r="J249" s="61">
        <f t="shared" si="62"/>
        <v>0</v>
      </c>
      <c r="K249" s="104">
        <f t="shared" si="63"/>
        <v>0</v>
      </c>
      <c r="L249" s="7">
        <f ca="1">(A249-Calculation!$C$6)/365.25</f>
        <v>20.084873374401095</v>
      </c>
      <c r="M249" s="1">
        <v>2</v>
      </c>
      <c r="N249" s="67">
        <f t="shared" ca="1" si="64"/>
        <v>44197</v>
      </c>
      <c r="O249" s="267">
        <f t="shared" ca="1" si="65"/>
        <v>0.12057373148783904</v>
      </c>
      <c r="P249" s="268">
        <f t="shared" ca="1" si="66"/>
        <v>0.14468847778540683</v>
      </c>
      <c r="V249" s="57">
        <f t="shared" ca="1" si="67"/>
        <v>44197</v>
      </c>
      <c r="W249" s="265">
        <f ca="1">IF(Calculation!$V$10=2, VLOOKUP(V249,Curves!$D249:$K502,3), ( VLOOKUP(V249,Curves!$D249:$K502,3)*16+ VLOOKUP(V249,Curves!$D249:$K502,7)*8)/24)</f>
        <v>43.5</v>
      </c>
      <c r="X249" s="61">
        <v>0</v>
      </c>
      <c r="Y249" s="116">
        <v>55</v>
      </c>
      <c r="Z249" s="23">
        <f ca="1">VLOOKUP(V249,Curves!A243:B502,2)</f>
        <v>7.0826462046629013E-2</v>
      </c>
      <c r="AA249" s="29"/>
      <c r="AB249" s="26"/>
      <c r="AC249" s="29"/>
      <c r="AD249" s="26"/>
      <c r="AE249" s="68">
        <v>1</v>
      </c>
      <c r="AF249" s="68"/>
      <c r="AG249" s="54">
        <v>20.082139999999999</v>
      </c>
      <c r="AH249" s="53"/>
      <c r="AI249" s="58">
        <f t="shared" ca="1" si="68"/>
        <v>44197</v>
      </c>
      <c r="AJ249" s="278">
        <f ca="1">IF(Calculation!$Y$22=1, Data!AO249, Data!AP249)</f>
        <v>0.12057373148783904</v>
      </c>
      <c r="AK249" s="270">
        <f t="shared" ca="1" si="69"/>
        <v>0.14468847778540683</v>
      </c>
      <c r="AM249" s="267"/>
      <c r="AN249" s="57">
        <f t="shared" ca="1" si="70"/>
        <v>44197</v>
      </c>
      <c r="AO249" s="289">
        <f ca="1">IF(Calculation!$V$10=2,SQRT((AR249^2*(AN249-today-1)+AU249^2*15)/(AN249-today+14)),SQRT(( ((AR249^2*16+AS249^2*8)/24) *(AN249-today-1)+((AU249^2*16+AV249^2*8)/24)*15)/(AN249-today+14)))</f>
        <v>0.12057373148783904</v>
      </c>
      <c r="AP249" s="290">
        <f ca="1">IF(Calculation!$V$10=2, AR249, SQRT((AR249^2*16+AS249^2*8)/24))</f>
        <v>0.08</v>
      </c>
      <c r="AR249" s="297">
        <f t="shared" ca="1" si="71"/>
        <v>0.08</v>
      </c>
      <c r="AS249" s="299">
        <f t="shared" ca="1" si="72"/>
        <v>0.08</v>
      </c>
      <c r="AT249" s="264"/>
      <c r="AU249" s="264">
        <f t="shared" ca="1" si="73"/>
        <v>2</v>
      </c>
      <c r="AV249" s="298">
        <f t="shared" ca="1" si="74"/>
        <v>2</v>
      </c>
    </row>
    <row r="250" spans="1:48">
      <c r="A250" s="64">
        <f t="shared" ca="1" si="58"/>
        <v>44228</v>
      </c>
      <c r="B250" s="265">
        <f t="shared" ca="1" si="59"/>
        <v>43.5</v>
      </c>
      <c r="C250" s="36"/>
      <c r="D250" s="65">
        <f t="shared" ca="1" si="60"/>
        <v>55</v>
      </c>
      <c r="E250" s="10">
        <f t="shared" ca="1" si="61"/>
        <v>7.0820737877707027E-2</v>
      </c>
      <c r="F250" s="29"/>
      <c r="G250" s="26"/>
      <c r="H250" s="29"/>
      <c r="I250" s="26"/>
      <c r="J250" s="61">
        <f t="shared" si="62"/>
        <v>0</v>
      </c>
      <c r="K250" s="104">
        <f t="shared" si="63"/>
        <v>0</v>
      </c>
      <c r="L250" s="7">
        <f ca="1">(A250-Calculation!$C$6)/365.25</f>
        <v>20.16974674880219</v>
      </c>
      <c r="M250" s="1">
        <v>3</v>
      </c>
      <c r="N250" s="67">
        <f t="shared" ca="1" si="64"/>
        <v>44228</v>
      </c>
      <c r="O250" s="267">
        <f t="shared" ca="1" si="65"/>
        <v>0.120432122392226</v>
      </c>
      <c r="P250" s="268">
        <f t="shared" ca="1" si="66"/>
        <v>0.1445185468706712</v>
      </c>
      <c r="V250" s="57">
        <f t="shared" ca="1" si="67"/>
        <v>44228</v>
      </c>
      <c r="W250" s="265">
        <f ca="1">IF(Calculation!$V$10=2, VLOOKUP(V250,Curves!$D250:$K503,3), ( VLOOKUP(V250,Curves!$D250:$K503,3)*16+ VLOOKUP(V250,Curves!$D250:$K503,7)*8)/24)</f>
        <v>43.5</v>
      </c>
      <c r="X250" s="61">
        <v>0</v>
      </c>
      <c r="Y250" s="116">
        <v>55</v>
      </c>
      <c r="Z250" s="23">
        <f ca="1">VLOOKUP(V250,Curves!A244:B503,2)</f>
        <v>7.0820737877707027E-2</v>
      </c>
      <c r="AA250" s="29"/>
      <c r="AB250" s="26"/>
      <c r="AC250" s="29"/>
      <c r="AD250" s="26"/>
      <c r="AE250" s="68">
        <v>1</v>
      </c>
      <c r="AF250" s="68"/>
      <c r="AG250" s="54">
        <v>20.167010000000001</v>
      </c>
      <c r="AH250" s="53"/>
      <c r="AI250" s="58">
        <f t="shared" ca="1" si="68"/>
        <v>44228</v>
      </c>
      <c r="AJ250" s="278">
        <f ca="1">IF(Calculation!$Y$22=1, Data!AO250, Data!AP250)</f>
        <v>0.120432122392226</v>
      </c>
      <c r="AK250" s="270">
        <f t="shared" ca="1" si="69"/>
        <v>0.1445185468706712</v>
      </c>
      <c r="AM250" s="267"/>
      <c r="AN250" s="57">
        <f t="shared" ca="1" si="70"/>
        <v>44228</v>
      </c>
      <c r="AO250" s="289">
        <f ca="1">IF(Calculation!$V$10=2,SQRT((AR250^2*(AN250-today-1)+AU250^2*15)/(AN250-today+14)),SQRT(( ((AR250^2*16+AS250^2*8)/24) *(AN250-today-1)+((AU250^2*16+AV250^2*8)/24)*15)/(AN250-today+14)))</f>
        <v>0.120432122392226</v>
      </c>
      <c r="AP250" s="290">
        <f ca="1">IF(Calculation!$V$10=2, AR250, SQRT((AR250^2*16+AS250^2*8)/24))</f>
        <v>0.08</v>
      </c>
      <c r="AR250" s="297">
        <f t="shared" ca="1" si="71"/>
        <v>0.08</v>
      </c>
      <c r="AS250" s="299">
        <f t="shared" ca="1" si="72"/>
        <v>0.08</v>
      </c>
      <c r="AT250" s="264"/>
      <c r="AU250" s="264">
        <f t="shared" ca="1" si="73"/>
        <v>2</v>
      </c>
      <c r="AV250" s="298">
        <f t="shared" ca="1" si="74"/>
        <v>2</v>
      </c>
    </row>
    <row r="251" spans="1:48">
      <c r="A251" s="64">
        <f t="shared" ca="1" si="58"/>
        <v>44256</v>
      </c>
      <c r="B251" s="265">
        <f t="shared" ca="1" si="59"/>
        <v>43.5</v>
      </c>
      <c r="C251" s="36"/>
      <c r="D251" s="65">
        <f t="shared" ca="1" si="60"/>
        <v>55</v>
      </c>
      <c r="E251" s="10">
        <f t="shared" ca="1" si="61"/>
        <v>7.0815567660625009E-2</v>
      </c>
      <c r="F251" s="29"/>
      <c r="G251" s="26"/>
      <c r="H251" s="29"/>
      <c r="I251" s="26"/>
      <c r="J251" s="61">
        <f t="shared" si="62"/>
        <v>0</v>
      </c>
      <c r="K251" s="104">
        <f t="shared" si="63"/>
        <v>0</v>
      </c>
      <c r="L251" s="7">
        <f ca="1">(A251-Calculation!$C$6)/365.25</f>
        <v>20.246406570841888</v>
      </c>
      <c r="M251" s="1">
        <v>4</v>
      </c>
      <c r="N251" s="67">
        <f t="shared" ca="1" si="64"/>
        <v>44256</v>
      </c>
      <c r="O251" s="267">
        <f t="shared" ca="1" si="65"/>
        <v>0.12030509284266148</v>
      </c>
      <c r="P251" s="268">
        <f t="shared" ca="1" si="66"/>
        <v>0.14436611141119376</v>
      </c>
      <c r="V251" s="57">
        <f t="shared" ca="1" si="67"/>
        <v>44256</v>
      </c>
      <c r="W251" s="265">
        <f ca="1">IF(Calculation!$V$10=2, VLOOKUP(V251,Curves!$D251:$K504,3), ( VLOOKUP(V251,Curves!$D251:$K504,3)*16+ VLOOKUP(V251,Curves!$D251:$K504,7)*8)/24)</f>
        <v>43.5</v>
      </c>
      <c r="X251" s="61">
        <v>0</v>
      </c>
      <c r="Y251" s="116">
        <v>55</v>
      </c>
      <c r="Z251" s="23">
        <f ca="1">VLOOKUP(V251,Curves!A245:B504,2)</f>
        <v>7.0815567660625009E-2</v>
      </c>
      <c r="AA251" s="29"/>
      <c r="AB251" s="26"/>
      <c r="AC251" s="29"/>
      <c r="AD251" s="26"/>
      <c r="AE251" s="68">
        <v>1</v>
      </c>
      <c r="AF251" s="68"/>
      <c r="AG251" s="54">
        <v>20.249140000000001</v>
      </c>
      <c r="AH251" s="53"/>
      <c r="AI251" s="58">
        <f t="shared" ca="1" si="68"/>
        <v>44256</v>
      </c>
      <c r="AJ251" s="278">
        <f ca="1">IF(Calculation!$Y$22=1, Data!AO251, Data!AP251)</f>
        <v>0.12030509284266148</v>
      </c>
      <c r="AK251" s="270">
        <f t="shared" ca="1" si="69"/>
        <v>0.14436611141119376</v>
      </c>
      <c r="AM251" s="267"/>
      <c r="AN251" s="57">
        <f t="shared" ca="1" si="70"/>
        <v>44256</v>
      </c>
      <c r="AO251" s="289">
        <f ca="1">IF(Calculation!$V$10=2,SQRT((AR251^2*(AN251-today-1)+AU251^2*15)/(AN251-today+14)),SQRT(( ((AR251^2*16+AS251^2*8)/24) *(AN251-today-1)+((AU251^2*16+AV251^2*8)/24)*15)/(AN251-today+14)))</f>
        <v>0.12030509284266148</v>
      </c>
      <c r="AP251" s="290">
        <f ca="1">IF(Calculation!$V$10=2, AR251, SQRT((AR251^2*16+AS251^2*8)/24))</f>
        <v>0.08</v>
      </c>
      <c r="AR251" s="297">
        <f t="shared" ca="1" si="71"/>
        <v>0.08</v>
      </c>
      <c r="AS251" s="299">
        <f t="shared" ca="1" si="72"/>
        <v>0.08</v>
      </c>
      <c r="AT251" s="264"/>
      <c r="AU251" s="264">
        <f t="shared" ca="1" si="73"/>
        <v>2</v>
      </c>
      <c r="AV251" s="298">
        <f t="shared" ca="1" si="74"/>
        <v>2</v>
      </c>
    </row>
    <row r="252" spans="1:48">
      <c r="A252" s="64">
        <f t="shared" ca="1" si="58"/>
        <v>44287</v>
      </c>
      <c r="B252" s="265">
        <f t="shared" ca="1" si="59"/>
        <v>43.5</v>
      </c>
      <c r="C252" s="36"/>
      <c r="D252" s="65">
        <f t="shared" ca="1" si="60"/>
        <v>55</v>
      </c>
      <c r="E252" s="10">
        <f t="shared" ca="1" si="61"/>
        <v>7.080984349172402E-2</v>
      </c>
      <c r="F252" s="29"/>
      <c r="G252" s="26"/>
      <c r="H252" s="29"/>
      <c r="I252" s="26"/>
      <c r="J252" s="61">
        <f t="shared" si="62"/>
        <v>0</v>
      </c>
      <c r="K252" s="104">
        <f t="shared" si="63"/>
        <v>0</v>
      </c>
      <c r="L252" s="7">
        <f ca="1">(A252-Calculation!$C$6)/365.25</f>
        <v>20.331279945242983</v>
      </c>
      <c r="M252" s="1">
        <v>5</v>
      </c>
      <c r="N252" s="67">
        <f t="shared" ca="1" si="64"/>
        <v>44287</v>
      </c>
      <c r="O252" s="267">
        <f t="shared" ca="1" si="65"/>
        <v>0.12016541187565918</v>
      </c>
      <c r="P252" s="268">
        <f t="shared" ca="1" si="66"/>
        <v>0.14419849425079101</v>
      </c>
      <c r="V252" s="57">
        <f t="shared" ca="1" si="67"/>
        <v>44287</v>
      </c>
      <c r="W252" s="265">
        <f ca="1">IF(Calculation!$V$10=2, VLOOKUP(V252,Curves!$D252:$K505,3), ( VLOOKUP(V252,Curves!$D252:$K505,3)*16+ VLOOKUP(V252,Curves!$D252:$K505,7)*8)/24)</f>
        <v>43.5</v>
      </c>
      <c r="X252" s="61">
        <v>0</v>
      </c>
      <c r="Y252" s="116">
        <v>55</v>
      </c>
      <c r="Z252" s="23">
        <f ca="1">VLOOKUP(V252,Curves!A246:B505,2)</f>
        <v>7.080984349172402E-2</v>
      </c>
      <c r="AA252" s="29"/>
      <c r="AB252" s="26"/>
      <c r="AC252" s="29"/>
      <c r="AD252" s="26"/>
      <c r="AE252" s="68">
        <v>1</v>
      </c>
      <c r="AF252" s="68"/>
      <c r="AG252" s="54">
        <v>20.334019999999999</v>
      </c>
      <c r="AH252" s="53"/>
      <c r="AI252" s="58">
        <f t="shared" ca="1" si="68"/>
        <v>44287</v>
      </c>
      <c r="AJ252" s="278">
        <f ca="1">IF(Calculation!$Y$22=1, Data!AO252, Data!AP252)</f>
        <v>0.12016541187565918</v>
      </c>
      <c r="AK252" s="270">
        <f t="shared" ca="1" si="69"/>
        <v>0.14419849425079101</v>
      </c>
      <c r="AM252" s="267"/>
      <c r="AN252" s="57">
        <f t="shared" ca="1" si="70"/>
        <v>44287</v>
      </c>
      <c r="AO252" s="289">
        <f ca="1">IF(Calculation!$V$10=2,SQRT((AR252^2*(AN252-today-1)+AU252^2*15)/(AN252-today+14)),SQRT(( ((AR252^2*16+AS252^2*8)/24) *(AN252-today-1)+((AU252^2*16+AV252^2*8)/24)*15)/(AN252-today+14)))</f>
        <v>0.12016541187565918</v>
      </c>
      <c r="AP252" s="290">
        <f ca="1">IF(Calculation!$V$10=2, AR252, SQRT((AR252^2*16+AS252^2*8)/24))</f>
        <v>0.08</v>
      </c>
      <c r="AR252" s="297">
        <f t="shared" ca="1" si="71"/>
        <v>0.08</v>
      </c>
      <c r="AS252" s="299">
        <f t="shared" ca="1" si="72"/>
        <v>0.08</v>
      </c>
      <c r="AT252" s="264"/>
      <c r="AU252" s="264">
        <f t="shared" ca="1" si="73"/>
        <v>2</v>
      </c>
      <c r="AV252" s="298">
        <f t="shared" ca="1" si="74"/>
        <v>2</v>
      </c>
    </row>
    <row r="253" spans="1:48">
      <c r="A253" s="64">
        <f t="shared" ca="1" si="58"/>
        <v>44317</v>
      </c>
      <c r="B253" s="265">
        <f t="shared" ca="1" si="59"/>
        <v>43.5</v>
      </c>
      <c r="C253" s="36"/>
      <c r="D253" s="65">
        <f t="shared" ca="1" si="60"/>
        <v>55</v>
      </c>
      <c r="E253" s="10">
        <f t="shared" ca="1" si="61"/>
        <v>7.080430397344202E-2</v>
      </c>
      <c r="F253" s="29"/>
      <c r="G253" s="26"/>
      <c r="H253" s="29"/>
      <c r="I253" s="26"/>
      <c r="J253" s="61">
        <f t="shared" si="62"/>
        <v>0</v>
      </c>
      <c r="K253" s="104">
        <f t="shared" si="63"/>
        <v>0</v>
      </c>
      <c r="L253" s="7">
        <f ca="1">(A253-Calculation!$C$6)/365.25</f>
        <v>20.413415468856947</v>
      </c>
      <c r="M253" s="1">
        <v>6</v>
      </c>
      <c r="N253" s="67">
        <f t="shared" ca="1" si="64"/>
        <v>44317</v>
      </c>
      <c r="O253" s="267">
        <f t="shared" ca="1" si="65"/>
        <v>0.12003118607371725</v>
      </c>
      <c r="P253" s="268">
        <f t="shared" ca="1" si="66"/>
        <v>0.1440374232884607</v>
      </c>
      <c r="V253" s="57">
        <f t="shared" ca="1" si="67"/>
        <v>44317</v>
      </c>
      <c r="W253" s="265">
        <f ca="1">IF(Calculation!$V$10=2, VLOOKUP(V253,Curves!$D253:$K506,3), ( VLOOKUP(V253,Curves!$D253:$K506,3)*16+ VLOOKUP(V253,Curves!$D253:$K506,7)*8)/24)</f>
        <v>43.5</v>
      </c>
      <c r="X253" s="61">
        <v>0</v>
      </c>
      <c r="Y253" s="116">
        <v>55</v>
      </c>
      <c r="Z253" s="23">
        <f ca="1">VLOOKUP(V253,Curves!A247:B506,2)</f>
        <v>7.080430397344202E-2</v>
      </c>
      <c r="AA253" s="29"/>
      <c r="AB253" s="26"/>
      <c r="AC253" s="29"/>
      <c r="AD253" s="26"/>
      <c r="AE253" s="68">
        <v>1</v>
      </c>
      <c r="AF253" s="68"/>
      <c r="AG253" s="54">
        <v>20.418890000000001</v>
      </c>
      <c r="AH253" s="53"/>
      <c r="AI253" s="58">
        <f t="shared" ca="1" si="68"/>
        <v>44317</v>
      </c>
      <c r="AJ253" s="278">
        <f ca="1">IF(Calculation!$Y$22=1, Data!AO253, Data!AP253)</f>
        <v>0.12003118607371725</v>
      </c>
      <c r="AK253" s="270">
        <f t="shared" ca="1" si="69"/>
        <v>0.1440374232884607</v>
      </c>
      <c r="AM253" s="267"/>
      <c r="AN253" s="57">
        <f t="shared" ca="1" si="70"/>
        <v>44317</v>
      </c>
      <c r="AO253" s="289">
        <f ca="1">IF(Calculation!$V$10=2,SQRT((AR253^2*(AN253-today-1)+AU253^2*15)/(AN253-today+14)),SQRT(( ((AR253^2*16+AS253^2*8)/24) *(AN253-today-1)+((AU253^2*16+AV253^2*8)/24)*15)/(AN253-today+14)))</f>
        <v>0.12003118607371725</v>
      </c>
      <c r="AP253" s="290">
        <f ca="1">IF(Calculation!$V$10=2, AR253, SQRT((AR253^2*16+AS253^2*8)/24))</f>
        <v>0.08</v>
      </c>
      <c r="AR253" s="297">
        <f t="shared" ca="1" si="71"/>
        <v>0.08</v>
      </c>
      <c r="AS253" s="299">
        <f t="shared" ca="1" si="72"/>
        <v>0.08</v>
      </c>
      <c r="AT253" s="264"/>
      <c r="AU253" s="264">
        <f t="shared" ca="1" si="73"/>
        <v>2</v>
      </c>
      <c r="AV253" s="298">
        <f t="shared" ca="1" si="74"/>
        <v>2</v>
      </c>
    </row>
    <row r="254" spans="1:48">
      <c r="A254" s="64">
        <f t="shared" ca="1" si="58"/>
        <v>44348</v>
      </c>
      <c r="B254" s="265">
        <f t="shared" ca="1" si="59"/>
        <v>43.5</v>
      </c>
      <c r="C254" s="36"/>
      <c r="D254" s="65">
        <f t="shared" ca="1" si="60"/>
        <v>55</v>
      </c>
      <c r="E254" s="10">
        <f t="shared" ca="1" si="61"/>
        <v>7.0798579804562015E-2</v>
      </c>
      <c r="F254" s="272"/>
      <c r="G254" s="26"/>
      <c r="H254" s="29"/>
      <c r="I254" s="26"/>
      <c r="J254" s="61">
        <f t="shared" si="62"/>
        <v>0</v>
      </c>
      <c r="K254" s="104">
        <f t="shared" si="63"/>
        <v>0</v>
      </c>
      <c r="L254" s="7">
        <f ca="1">(A254-Calculation!$C$6)/365.25</f>
        <v>20.498288843258042</v>
      </c>
      <c r="M254" s="1">
        <v>1</v>
      </c>
      <c r="N254" s="67">
        <f t="shared" ca="1" si="64"/>
        <v>44348</v>
      </c>
      <c r="O254" s="267">
        <f t="shared" ca="1" si="65"/>
        <v>0.11989345642931765</v>
      </c>
      <c r="P254" s="268">
        <f t="shared" ca="1" si="66"/>
        <v>0.14387214771518117</v>
      </c>
      <c r="V254" s="57">
        <f t="shared" ca="1" si="67"/>
        <v>44348</v>
      </c>
      <c r="W254" s="265">
        <f ca="1">IF(Calculation!$V$10=2, VLOOKUP(V254,Curves!$D254:$K507,3), ( VLOOKUP(V254,Curves!$D254:$K507,3)*16+ VLOOKUP(V254,Curves!$D254:$K507,7)*8)/24)</f>
        <v>43.5</v>
      </c>
      <c r="X254" s="61">
        <v>0</v>
      </c>
      <c r="Y254" s="116">
        <v>55</v>
      </c>
      <c r="Z254" s="23">
        <f ca="1">VLOOKUP(V254,Curves!A248:B507,2)</f>
        <v>7.0798579804562015E-2</v>
      </c>
      <c r="AA254" s="272"/>
      <c r="AB254" s="26"/>
      <c r="AC254" s="29"/>
      <c r="AD254" s="26"/>
      <c r="AE254" s="68">
        <v>1</v>
      </c>
      <c r="AF254" s="68"/>
      <c r="AG254" s="54">
        <v>20.50103</v>
      </c>
      <c r="AH254" s="53"/>
      <c r="AI254" s="58">
        <f t="shared" ca="1" si="68"/>
        <v>44348</v>
      </c>
      <c r="AJ254" s="278">
        <f ca="1">IF(Calculation!$Y$22=1, Data!AO254, Data!AP254)</f>
        <v>0.11989345642931765</v>
      </c>
      <c r="AK254" s="270">
        <f t="shared" ca="1" si="69"/>
        <v>0.14387214771518117</v>
      </c>
      <c r="AM254" s="267"/>
      <c r="AN254" s="57">
        <f t="shared" ca="1" si="70"/>
        <v>44348</v>
      </c>
      <c r="AO254" s="289">
        <f ca="1">IF(Calculation!$V$10=2,SQRT((AR254^2*(AN254-today-1)+AU254^2*15)/(AN254-today+14)),SQRT(( ((AR254^2*16+AS254^2*8)/24) *(AN254-today-1)+((AU254^2*16+AV254^2*8)/24)*15)/(AN254-today+14)))</f>
        <v>0.11989345642931765</v>
      </c>
      <c r="AP254" s="290">
        <f ca="1">IF(Calculation!$V$10=2, AR254, SQRT((AR254^2*16+AS254^2*8)/24))</f>
        <v>0.08</v>
      </c>
      <c r="AR254" s="297">
        <f t="shared" ca="1" si="71"/>
        <v>0.08</v>
      </c>
      <c r="AS254" s="299">
        <f t="shared" ca="1" si="72"/>
        <v>0.08</v>
      </c>
      <c r="AT254" s="264"/>
      <c r="AU254" s="264">
        <f t="shared" ca="1" si="73"/>
        <v>2</v>
      </c>
      <c r="AV254" s="298">
        <f t="shared" ca="1" si="74"/>
        <v>2</v>
      </c>
    </row>
    <row r="255" spans="1:48">
      <c r="A255" s="64">
        <f t="shared" ca="1" si="58"/>
        <v>44378</v>
      </c>
      <c r="B255" s="265">
        <f t="shared" ca="1" si="59"/>
        <v>43.5</v>
      </c>
      <c r="C255" s="36"/>
      <c r="D255" s="65">
        <f t="shared" ca="1" si="60"/>
        <v>55</v>
      </c>
      <c r="E255" s="10">
        <f t="shared" ca="1" si="61"/>
        <v>7.079304028630104E-2</v>
      </c>
      <c r="F255" s="29"/>
      <c r="G255" s="26"/>
      <c r="H255" s="29"/>
      <c r="I255" s="26"/>
      <c r="J255" s="61">
        <f t="shared" si="62"/>
        <v>0</v>
      </c>
      <c r="K255" s="104">
        <f t="shared" si="63"/>
        <v>0</v>
      </c>
      <c r="L255" s="7">
        <f ca="1">(A255-Calculation!$C$6)/365.25</f>
        <v>20.580424366872005</v>
      </c>
      <c r="M255" s="1">
        <v>2</v>
      </c>
      <c r="N255" s="67">
        <f t="shared" ca="1" si="64"/>
        <v>44378</v>
      </c>
      <c r="O255" s="267">
        <f t="shared" ca="1" si="65"/>
        <v>0.1197610987078991</v>
      </c>
      <c r="P255" s="268">
        <f t="shared" ca="1" si="66"/>
        <v>0.14371331844947891</v>
      </c>
      <c r="V255" s="57">
        <f t="shared" ca="1" si="67"/>
        <v>44378</v>
      </c>
      <c r="W255" s="265">
        <f ca="1">IF(Calculation!$V$10=2, VLOOKUP(V255,Curves!$D255:$K508,3), ( VLOOKUP(V255,Curves!$D255:$K508,3)*16+ VLOOKUP(V255,Curves!$D255:$K508,7)*8)/24)</f>
        <v>43.5</v>
      </c>
      <c r="X255" s="61">
        <v>0</v>
      </c>
      <c r="Y255" s="116">
        <v>55</v>
      </c>
      <c r="Z255" s="23">
        <f ca="1">VLOOKUP(V255,Curves!A249:B508,2)</f>
        <v>7.079304028630104E-2</v>
      </c>
      <c r="AA255" s="29"/>
      <c r="AB255" s="26"/>
      <c r="AC255" s="29"/>
      <c r="AD255" s="26"/>
      <c r="AE255" s="68">
        <v>1</v>
      </c>
      <c r="AF255" s="68"/>
      <c r="AG255" s="54">
        <v>20.585899999999999</v>
      </c>
      <c r="AH255" s="53"/>
      <c r="AI255" s="58">
        <f t="shared" ca="1" si="68"/>
        <v>44378</v>
      </c>
      <c r="AJ255" s="278">
        <f ca="1">IF(Calculation!$Y$22=1, Data!AO255, Data!AP255)</f>
        <v>0.1197610987078991</v>
      </c>
      <c r="AK255" s="270">
        <f t="shared" ca="1" si="69"/>
        <v>0.14371331844947891</v>
      </c>
      <c r="AM255" s="267"/>
      <c r="AN255" s="57">
        <f t="shared" ca="1" si="70"/>
        <v>44378</v>
      </c>
      <c r="AO255" s="289">
        <f ca="1">IF(Calculation!$V$10=2,SQRT((AR255^2*(AN255-today-1)+AU255^2*15)/(AN255-today+14)),SQRT(( ((AR255^2*16+AS255^2*8)/24) *(AN255-today-1)+((AU255^2*16+AV255^2*8)/24)*15)/(AN255-today+14)))</f>
        <v>0.1197610987078991</v>
      </c>
      <c r="AP255" s="290">
        <f ca="1">IF(Calculation!$V$10=2, AR255, SQRT((AR255^2*16+AS255^2*8)/24))</f>
        <v>0.08</v>
      </c>
      <c r="AR255" s="297">
        <f t="shared" ca="1" si="71"/>
        <v>0.08</v>
      </c>
      <c r="AS255" s="299">
        <f t="shared" ca="1" si="72"/>
        <v>0.08</v>
      </c>
      <c r="AT255" s="264"/>
      <c r="AU255" s="264">
        <f t="shared" ca="1" si="73"/>
        <v>2</v>
      </c>
      <c r="AV255" s="298">
        <f t="shared" ca="1" si="74"/>
        <v>2</v>
      </c>
    </row>
    <row r="256" spans="1:48" ht="10.8" thickBot="1">
      <c r="A256" s="64">
        <f t="shared" ca="1" si="58"/>
        <v>44409</v>
      </c>
      <c r="B256" s="265">
        <f t="shared" ca="1" si="59"/>
        <v>43.5</v>
      </c>
      <c r="C256" s="36"/>
      <c r="D256" s="65">
        <f t="shared" ca="1" si="60"/>
        <v>55</v>
      </c>
      <c r="E256" s="10">
        <f t="shared" ca="1" si="61"/>
        <v>7.0787316117442003E-2</v>
      </c>
      <c r="F256" s="30"/>
      <c r="G256" s="31"/>
      <c r="H256" s="30"/>
      <c r="I256" s="31"/>
      <c r="J256" s="61">
        <f t="shared" si="62"/>
        <v>0</v>
      </c>
      <c r="K256" s="104">
        <f t="shared" si="63"/>
        <v>0</v>
      </c>
      <c r="L256" s="7">
        <f ca="1">(A256-Calculation!$C$6)/365.25</f>
        <v>20.6652977412731</v>
      </c>
      <c r="M256" s="1">
        <v>3</v>
      </c>
      <c r="N256" s="67">
        <f t="shared" ca="1" si="64"/>
        <v>44409</v>
      </c>
      <c r="O256" s="267">
        <f t="shared" ca="1" si="65"/>
        <v>0.11962527874769123</v>
      </c>
      <c r="P256" s="268">
        <f t="shared" ca="1" si="66"/>
        <v>0.14355033449722948</v>
      </c>
      <c r="V256" s="57">
        <f t="shared" ca="1" si="67"/>
        <v>44409</v>
      </c>
      <c r="W256" s="265">
        <f ca="1">IF(Calculation!$V$10=2, VLOOKUP(V256,Curves!$D256:$K509,3), ( VLOOKUP(V256,Curves!$D256:$K509,3)*16+ VLOOKUP(V256,Curves!$D256:$K509,7)*8)/24)</f>
        <v>43.5</v>
      </c>
      <c r="X256" s="61">
        <v>0</v>
      </c>
      <c r="Y256" s="116">
        <v>55</v>
      </c>
      <c r="Z256" s="23">
        <f ca="1">VLOOKUP(V256,Curves!A250:B509,2)</f>
        <v>7.0787316117442003E-2</v>
      </c>
      <c r="AA256" s="29"/>
      <c r="AB256" s="26"/>
      <c r="AC256" s="29"/>
      <c r="AD256" s="26"/>
      <c r="AE256" s="68">
        <v>1</v>
      </c>
      <c r="AF256" s="68"/>
      <c r="AG256" s="54">
        <v>20.668040000000001</v>
      </c>
      <c r="AH256" s="53"/>
      <c r="AI256" s="58">
        <f t="shared" ca="1" si="68"/>
        <v>44409</v>
      </c>
      <c r="AJ256" s="278">
        <f ca="1">IF(Calculation!$Y$22=1, Data!AO256, Data!AP256)</f>
        <v>0.11962527874769123</v>
      </c>
      <c r="AK256" s="270">
        <f t="shared" ca="1" si="69"/>
        <v>0.14355033449722948</v>
      </c>
      <c r="AM256" s="267"/>
      <c r="AN256" s="57">
        <f t="shared" ca="1" si="70"/>
        <v>44409</v>
      </c>
      <c r="AO256" s="289">
        <f ca="1">IF(Calculation!$V$10=2,SQRT((AR256^2*(AN256-today-1)+AU256^2*15)/(AN256-today+14)),SQRT(( ((AR256^2*16+AS256^2*8)/24) *(AN256-today-1)+((AU256^2*16+AV256^2*8)/24)*15)/(AN256-today+14)))</f>
        <v>0.11962527874769123</v>
      </c>
      <c r="AP256" s="290">
        <f ca="1">IF(Calculation!$V$10=2, AR256, SQRT((AR256^2*16+AS256^2*8)/24))</f>
        <v>0.08</v>
      </c>
      <c r="AR256" s="297">
        <f t="shared" ca="1" si="71"/>
        <v>0.08</v>
      </c>
      <c r="AS256" s="299">
        <f t="shared" ca="1" si="72"/>
        <v>0.08</v>
      </c>
      <c r="AT256" s="264"/>
      <c r="AU256" s="264">
        <f t="shared" ca="1" si="73"/>
        <v>2</v>
      </c>
      <c r="AV256" s="298">
        <f t="shared" ca="1" si="74"/>
        <v>2</v>
      </c>
    </row>
    <row r="257" spans="1:48">
      <c r="A257" s="64">
        <f t="shared" ca="1" si="58"/>
        <v>44440</v>
      </c>
      <c r="B257" s="265">
        <f t="shared" ca="1" si="59"/>
        <v>43.5</v>
      </c>
      <c r="C257" s="36"/>
      <c r="D257" s="65">
        <f t="shared" ca="1" si="60"/>
        <v>55</v>
      </c>
      <c r="E257" s="10">
        <f t="shared" ca="1" si="61"/>
        <v>7.0781591948594014E-2</v>
      </c>
      <c r="F257" s="32"/>
      <c r="G257" s="32"/>
      <c r="H257" s="32"/>
      <c r="I257" s="32"/>
      <c r="J257" s="61">
        <f t="shared" si="62"/>
        <v>0</v>
      </c>
      <c r="K257" s="104">
        <f t="shared" si="63"/>
        <v>0</v>
      </c>
      <c r="L257" s="7">
        <f ca="1">(A257-Calculation!$C$6)/365.25</f>
        <v>20.750171115674195</v>
      </c>
      <c r="M257" s="1">
        <v>4</v>
      </c>
      <c r="N257" s="67">
        <f t="shared" ca="1" si="64"/>
        <v>44440</v>
      </c>
      <c r="O257" s="267">
        <f t="shared" ca="1" si="65"/>
        <v>0.11949041371157648</v>
      </c>
      <c r="P257" s="268">
        <f t="shared" ca="1" si="66"/>
        <v>0.14338849645389176</v>
      </c>
      <c r="V257" s="57">
        <f t="shared" ca="1" si="67"/>
        <v>44440</v>
      </c>
      <c r="W257" s="265">
        <f ca="1">IF(Calculation!$V$10=2, VLOOKUP(V257,Curves!$D257:$K510,3), ( VLOOKUP(V257,Curves!$D257:$K510,3)*16+ VLOOKUP(V257,Curves!$D257:$K510,7)*8)/24)</f>
        <v>43.5</v>
      </c>
      <c r="X257" s="61">
        <v>0</v>
      </c>
      <c r="Y257" s="116">
        <v>55</v>
      </c>
      <c r="Z257" s="23">
        <f ca="1">VLOOKUP(V257,Curves!A251:B510,2)</f>
        <v>7.0781591948594014E-2</v>
      </c>
      <c r="AA257" s="32"/>
      <c r="AB257" s="32"/>
      <c r="AC257" s="32"/>
      <c r="AD257" s="32"/>
      <c r="AE257" s="68">
        <v>1</v>
      </c>
      <c r="AF257" s="68"/>
      <c r="AG257" s="54">
        <v>20.75291</v>
      </c>
      <c r="AH257" s="53"/>
      <c r="AI257" s="58">
        <f t="shared" ca="1" si="68"/>
        <v>44440</v>
      </c>
      <c r="AJ257" s="278">
        <f ca="1">IF(Calculation!$Y$22=1, Data!AO257, Data!AP257)</f>
        <v>0.11949041371157648</v>
      </c>
      <c r="AK257" s="270">
        <f t="shared" ca="1" si="69"/>
        <v>0.14338849645389176</v>
      </c>
      <c r="AM257" s="267"/>
      <c r="AN257" s="57">
        <f t="shared" ca="1" si="70"/>
        <v>44440</v>
      </c>
      <c r="AO257" s="289">
        <f ca="1">IF(Calculation!$V$10=2,SQRT((AR257^2*(AN257-today-1)+AU257^2*15)/(AN257-today+14)),SQRT(( ((AR257^2*16+AS257^2*8)/24) *(AN257-today-1)+((AU257^2*16+AV257^2*8)/24)*15)/(AN257-today+14)))</f>
        <v>0.11949041371157648</v>
      </c>
      <c r="AP257" s="290">
        <f ca="1">IF(Calculation!$V$10=2, AR257, SQRT((AR257^2*16+AS257^2*8)/24))</f>
        <v>0.08</v>
      </c>
      <c r="AR257" s="297">
        <f t="shared" ca="1" si="71"/>
        <v>0.08</v>
      </c>
      <c r="AS257" s="299">
        <f t="shared" ca="1" si="72"/>
        <v>0.08</v>
      </c>
      <c r="AT257" s="264"/>
      <c r="AU257" s="264">
        <f t="shared" ca="1" si="73"/>
        <v>2</v>
      </c>
      <c r="AV257" s="298">
        <f t="shared" ca="1" si="74"/>
        <v>2</v>
      </c>
    </row>
    <row r="258" spans="1:48" ht="10.8" thickBot="1">
      <c r="A258" s="64">
        <f t="shared" ca="1" si="58"/>
        <v>44470</v>
      </c>
      <c r="B258" s="265">
        <f t="shared" ca="1" si="59"/>
        <v>43.5</v>
      </c>
      <c r="C258" s="36"/>
      <c r="D258" s="65">
        <f t="shared" ca="1" si="60"/>
        <v>55</v>
      </c>
      <c r="E258" s="10">
        <f t="shared" ca="1" si="61"/>
        <v>7.0776052430364014E-2</v>
      </c>
      <c r="F258" s="34"/>
      <c r="G258" s="33"/>
      <c r="H258" s="34"/>
      <c r="I258" s="33"/>
      <c r="J258" s="61">
        <f t="shared" si="62"/>
        <v>0</v>
      </c>
      <c r="K258" s="104">
        <f t="shared" si="63"/>
        <v>0</v>
      </c>
      <c r="L258" s="7">
        <f ca="1">(A258-Calculation!$C$6)/365.25</f>
        <v>20.832306639288159</v>
      </c>
      <c r="M258" s="1">
        <v>5</v>
      </c>
      <c r="N258" s="67">
        <f t="shared" ca="1" si="64"/>
        <v>44470</v>
      </c>
      <c r="O258" s="267">
        <f t="shared" ca="1" si="65"/>
        <v>0.11936079868192007</v>
      </c>
      <c r="P258" s="268">
        <f t="shared" ca="1" si="66"/>
        <v>0.14323295841830408</v>
      </c>
      <c r="V258" s="57">
        <f t="shared" ca="1" si="67"/>
        <v>44470</v>
      </c>
      <c r="W258" s="265">
        <f ca="1">IF(Calculation!$V$10=2, VLOOKUP(V258,Curves!$D258:$K511,3), ( VLOOKUP(V258,Curves!$D258:$K511,3)*16+ VLOOKUP(V258,Curves!$D258:$K511,7)*8)/24)</f>
        <v>43.5</v>
      </c>
      <c r="X258" s="61">
        <v>0</v>
      </c>
      <c r="Y258" s="116">
        <v>55</v>
      </c>
      <c r="Z258" s="23">
        <f ca="1">VLOOKUP(V258,Curves!A252:B511,2)</f>
        <v>7.0776052430364014E-2</v>
      </c>
      <c r="AA258" s="30"/>
      <c r="AB258" s="31"/>
      <c r="AC258" s="30"/>
      <c r="AD258" s="31"/>
      <c r="AE258" s="68">
        <v>1</v>
      </c>
      <c r="AF258" s="69"/>
      <c r="AG258" s="59">
        <v>20.837779999999999</v>
      </c>
      <c r="AH258" s="60"/>
      <c r="AI258" s="58">
        <f t="shared" ca="1" si="68"/>
        <v>44470</v>
      </c>
      <c r="AJ258" s="278">
        <f ca="1">IF(Calculation!$Y$22=1, Data!AO258, Data!AP258)</f>
        <v>0.11936079868192007</v>
      </c>
      <c r="AK258" s="270">
        <f t="shared" ca="1" si="69"/>
        <v>0.14323295841830408</v>
      </c>
      <c r="AM258" s="273"/>
      <c r="AN258" s="293">
        <f t="shared" ca="1" si="70"/>
        <v>44470</v>
      </c>
      <c r="AO258" s="294">
        <f ca="1">IF(Calculation!$V$10=2,SQRT((AR258^2*(AN258-today-1)+AU258^2*15)/(AN258-today+14)),SQRT(( ((AR258^2*16+AS258^2*8)/24) *(AN258-today-1)+((AU258^2*16+AV258^2*8)/24)*15)/(AN258-today+14)))</f>
        <v>0.11936079868192007</v>
      </c>
      <c r="AP258" s="295">
        <f ca="1">IF(Calculation!$V$10=2, AR258, SQRT((AR258^2*16+AS258^2*8)/24))</f>
        <v>0.08</v>
      </c>
      <c r="AR258" s="300">
        <f t="shared" ca="1" si="71"/>
        <v>0.08</v>
      </c>
      <c r="AS258" s="301">
        <f t="shared" ca="1" si="72"/>
        <v>0.08</v>
      </c>
      <c r="AT258" s="284"/>
      <c r="AU258" s="284">
        <f t="shared" ca="1" si="73"/>
        <v>2</v>
      </c>
      <c r="AV258" s="302">
        <f t="shared" ca="1" si="74"/>
        <v>2</v>
      </c>
    </row>
    <row r="259" spans="1:48">
      <c r="B259" s="265"/>
      <c r="C259" s="36"/>
      <c r="E259" s="10">
        <f t="shared" ref="E259:E264" si="75">Z259</f>
        <v>0</v>
      </c>
      <c r="J259" s="61">
        <v>50.507586206896555</v>
      </c>
      <c r="K259" s="104">
        <f t="shared" si="63"/>
        <v>50.507586206896555</v>
      </c>
      <c r="L259" s="7">
        <f ca="1">(A259-Calculation!$C$6)/365.25</f>
        <v>-100.91991786447639</v>
      </c>
      <c r="M259" s="1">
        <v>6</v>
      </c>
      <c r="O259" s="271"/>
      <c r="P259" s="270"/>
      <c r="X259" s="61">
        <v>0</v>
      </c>
      <c r="AK259" s="270"/>
      <c r="AS259" s="274"/>
    </row>
    <row r="260" spans="1:48">
      <c r="B260" s="265"/>
      <c r="C260" s="36"/>
      <c r="E260" s="10">
        <f t="shared" si="75"/>
        <v>0</v>
      </c>
      <c r="J260" s="61">
        <v>49.702137931034493</v>
      </c>
      <c r="K260" s="104">
        <f t="shared" si="63"/>
        <v>49.702137931034493</v>
      </c>
      <c r="L260" s="7">
        <f ca="1">(A260-Calculation!$C$6)/365.25</f>
        <v>-100.91991786447639</v>
      </c>
      <c r="M260" s="1">
        <v>1</v>
      </c>
      <c r="O260" s="271"/>
      <c r="P260" s="270"/>
      <c r="X260" s="61">
        <v>0</v>
      </c>
      <c r="AK260" s="270"/>
      <c r="AS260" s="274"/>
    </row>
    <row r="261" spans="1:48">
      <c r="B261" s="265"/>
      <c r="C261" s="36"/>
      <c r="E261" s="10">
        <f t="shared" si="75"/>
        <v>0</v>
      </c>
      <c r="J261" s="61">
        <v>49.169275862068972</v>
      </c>
      <c r="K261" s="104">
        <f t="shared" si="63"/>
        <v>49.169275862068972</v>
      </c>
      <c r="L261" s="7">
        <f ca="1">(A261-Calculation!$C$6)/365.25</f>
        <v>-100.91991786447639</v>
      </c>
      <c r="M261" s="1">
        <v>2</v>
      </c>
      <c r="O261" s="271"/>
      <c r="P261" s="270"/>
      <c r="X261" s="61">
        <v>0</v>
      </c>
      <c r="AK261" s="270"/>
      <c r="AS261" s="274"/>
    </row>
    <row r="262" spans="1:48">
      <c r="B262" s="265"/>
      <c r="C262" s="36"/>
      <c r="E262" s="10">
        <f t="shared" si="75"/>
        <v>0</v>
      </c>
      <c r="J262" s="61">
        <v>49.406689655172421</v>
      </c>
      <c r="K262" s="104">
        <f t="shared" si="63"/>
        <v>49.406689655172421</v>
      </c>
      <c r="L262" s="7">
        <f ca="1">(A262-Calculation!$C$6)/365.25</f>
        <v>-100.91991786447639</v>
      </c>
      <c r="M262" s="1">
        <v>3</v>
      </c>
      <c r="O262" s="271"/>
      <c r="P262" s="270"/>
      <c r="X262" s="61">
        <v>0</v>
      </c>
      <c r="AK262" s="270"/>
      <c r="AS262" s="274"/>
    </row>
    <row r="263" spans="1:48">
      <c r="B263" s="265"/>
      <c r="C263" s="36"/>
      <c r="E263" s="10">
        <f t="shared" si="75"/>
        <v>0</v>
      </c>
      <c r="J263" s="61">
        <v>50.01868965517243</v>
      </c>
      <c r="K263" s="104">
        <f t="shared" si="63"/>
        <v>50.01868965517243</v>
      </c>
      <c r="L263" s="7">
        <f ca="1">(A263-Calculation!$C$6)/365.25</f>
        <v>-100.91991786447639</v>
      </c>
      <c r="M263" s="1">
        <v>4</v>
      </c>
      <c r="O263" s="271"/>
      <c r="P263" s="270"/>
      <c r="X263" s="61">
        <v>0</v>
      </c>
      <c r="AK263" s="270"/>
      <c r="AS263" s="274"/>
    </row>
    <row r="264" spans="1:48">
      <c r="B264" s="265"/>
      <c r="C264" s="36"/>
      <c r="E264" s="10">
        <f t="shared" si="75"/>
        <v>0</v>
      </c>
      <c r="J264" s="61">
        <v>50.773137931034491</v>
      </c>
      <c r="K264" s="104">
        <f t="shared" si="63"/>
        <v>50.773137931034491</v>
      </c>
      <c r="L264" s="7">
        <f ca="1">(A264-Calculation!$C$6)/365.25</f>
        <v>-100.91991786447639</v>
      </c>
      <c r="M264" s="1">
        <v>5</v>
      </c>
      <c r="O264" s="271"/>
      <c r="P264" s="270"/>
      <c r="X264" s="61">
        <v>0</v>
      </c>
      <c r="AK264" s="270"/>
      <c r="AS264" s="274"/>
    </row>
    <row r="265" spans="1:48">
      <c r="B265" s="265"/>
      <c r="C265" s="36"/>
      <c r="E265" s="10">
        <f t="shared" ref="E265:E277" si="76">Z265</f>
        <v>0</v>
      </c>
      <c r="J265" s="61">
        <v>51.569793103448283</v>
      </c>
      <c r="K265" s="104">
        <f>J265-C265</f>
        <v>51.569793103448283</v>
      </c>
      <c r="L265" s="7">
        <f ca="1">(A265-Calculation!$C$6)/365.25</f>
        <v>-100.91991786447639</v>
      </c>
      <c r="M265" s="1">
        <v>6</v>
      </c>
      <c r="O265" s="271"/>
      <c r="P265" s="270"/>
      <c r="X265" s="61">
        <v>0</v>
      </c>
      <c r="AK265" s="270"/>
      <c r="AS265" s="274"/>
    </row>
    <row r="266" spans="1:48">
      <c r="C266" s="36"/>
      <c r="E266" s="10">
        <f t="shared" si="76"/>
        <v>0</v>
      </c>
      <c r="J266" s="61">
        <v>52.612655172413803</v>
      </c>
      <c r="K266" s="104">
        <f>J266-C266</f>
        <v>52.612655172413803</v>
      </c>
      <c r="L266" s="7">
        <f ca="1">(A266-Calculation!$C$6)/365.25</f>
        <v>-100.91991786447639</v>
      </c>
      <c r="M266" s="1">
        <v>1</v>
      </c>
      <c r="P266" s="270"/>
      <c r="X266" s="61">
        <v>0</v>
      </c>
      <c r="AK266" s="270"/>
      <c r="AS266" s="274"/>
    </row>
    <row r="267" spans="1:48">
      <c r="C267" s="36"/>
      <c r="E267" s="10">
        <f t="shared" si="76"/>
        <v>0</v>
      </c>
      <c r="L267" s="7">
        <f ca="1">(A267-Calculation!$C$6)/365.25</f>
        <v>-100.91991786447639</v>
      </c>
      <c r="M267" s="1">
        <v>2</v>
      </c>
      <c r="P267" s="270"/>
      <c r="X267" s="66"/>
      <c r="AK267" s="7"/>
    </row>
    <row r="268" spans="1:48">
      <c r="C268" s="36"/>
      <c r="E268" s="10">
        <f t="shared" si="76"/>
        <v>0</v>
      </c>
      <c r="L268" s="7">
        <f ca="1">(A268-Calculation!$C$6)/365.25</f>
        <v>-100.91991786447639</v>
      </c>
      <c r="M268" s="1">
        <v>3</v>
      </c>
      <c r="P268" s="270"/>
      <c r="AK268" s="7"/>
    </row>
    <row r="269" spans="1:48">
      <c r="C269" s="36"/>
      <c r="E269" s="10">
        <f t="shared" si="76"/>
        <v>0</v>
      </c>
      <c r="L269" s="7">
        <f ca="1">(A269-Calculation!$C$6)/365.25</f>
        <v>-100.91991786447639</v>
      </c>
      <c r="M269" s="1">
        <v>4</v>
      </c>
      <c r="P269" s="270"/>
    </row>
    <row r="270" spans="1:48">
      <c r="C270" s="36"/>
      <c r="E270" s="10">
        <f t="shared" si="76"/>
        <v>0</v>
      </c>
      <c r="L270" s="7">
        <f ca="1">(A270-Calculation!$C$6)/365.25</f>
        <v>-100.91991786447639</v>
      </c>
      <c r="M270" s="1">
        <v>5</v>
      </c>
    </row>
    <row r="271" spans="1:48">
      <c r="E271" s="10">
        <f t="shared" si="76"/>
        <v>0</v>
      </c>
      <c r="L271" s="7">
        <f ca="1">(A271-Calculation!$C$6)/365.25</f>
        <v>-100.91991786447639</v>
      </c>
      <c r="M271" s="1">
        <v>6</v>
      </c>
    </row>
    <row r="272" spans="1:48">
      <c r="E272" s="10">
        <f t="shared" si="76"/>
        <v>0</v>
      </c>
      <c r="L272" s="7">
        <f ca="1">(A272-Calculation!$C$6)/365.25</f>
        <v>-100.91991786447639</v>
      </c>
      <c r="M272" s="1">
        <v>1</v>
      </c>
    </row>
    <row r="273" spans="5:13">
      <c r="E273" s="10">
        <f t="shared" si="76"/>
        <v>0</v>
      </c>
      <c r="L273" s="7">
        <f ca="1">(A273-Calculation!$C$6)/365.25</f>
        <v>-100.91991786447639</v>
      </c>
      <c r="M273" s="1">
        <v>2</v>
      </c>
    </row>
    <row r="274" spans="5:13">
      <c r="E274" s="10">
        <f t="shared" si="76"/>
        <v>0</v>
      </c>
      <c r="L274" s="7">
        <f ca="1">(A274-Calculation!$C$6)/365.25</f>
        <v>-100.91991786447639</v>
      </c>
      <c r="M274" s="1">
        <v>3</v>
      </c>
    </row>
    <row r="275" spans="5:13">
      <c r="E275" s="10">
        <f t="shared" si="76"/>
        <v>0</v>
      </c>
      <c r="L275" s="7">
        <f ca="1">(A275-Calculation!$C$6)/365.25</f>
        <v>-100.91991786447639</v>
      </c>
      <c r="M275" s="1">
        <v>4</v>
      </c>
    </row>
    <row r="276" spans="5:13">
      <c r="E276" s="10">
        <f t="shared" si="76"/>
        <v>0</v>
      </c>
      <c r="L276" s="7">
        <f ca="1">(A276-Calculation!$C$6)/365.25</f>
        <v>-100.91991786447639</v>
      </c>
      <c r="M276" s="1">
        <v>5</v>
      </c>
    </row>
    <row r="277" spans="5:13">
      <c r="E277" s="10">
        <f t="shared" si="76"/>
        <v>0</v>
      </c>
      <c r="L277" s="7">
        <f ca="1">(A277-Calculation!$C$6)/365.25</f>
        <v>-100.91991786447639</v>
      </c>
      <c r="M277" s="1">
        <v>6</v>
      </c>
    </row>
    <row r="278" spans="5:13">
      <c r="L278" s="7">
        <f ca="1">(A278-Calculation!$C$6)/365.25</f>
        <v>-100.91991786447639</v>
      </c>
    </row>
    <row r="279" spans="5:13">
      <c r="L279" s="7">
        <f ca="1">(A279-Calculation!$C$6)/365.25</f>
        <v>-100.91991786447639</v>
      </c>
    </row>
    <row r="280" spans="5:13">
      <c r="L280" s="7">
        <f ca="1">(A280-Calculation!$C$6)/365.25</f>
        <v>-100.91991786447639</v>
      </c>
    </row>
    <row r="281" spans="5:13">
      <c r="L281" s="7">
        <f ca="1">(A281-Calculation!$C$6)/365.25</f>
        <v>-100.91991786447639</v>
      </c>
    </row>
    <row r="282" spans="5:13">
      <c r="L282" s="7">
        <f ca="1">(A282-Calculation!$C$6)/365.25</f>
        <v>-100.91991786447639</v>
      </c>
    </row>
    <row r="283" spans="5:13">
      <c r="L283" s="7">
        <f ca="1">(A283-Calculation!$C$6)/365.25</f>
        <v>-100.91991786447639</v>
      </c>
    </row>
    <row r="284" spans="5:13">
      <c r="L284" s="7">
        <f ca="1">(A284-Calculation!$C$6)/365.25</f>
        <v>-100.91991786447639</v>
      </c>
    </row>
    <row r="285" spans="5:13">
      <c r="L285" s="7">
        <f ca="1">(A285-Calculation!$C$6)/365.25</f>
        <v>-100.91991786447639</v>
      </c>
    </row>
    <row r="286" spans="5:13">
      <c r="L286" s="7">
        <f ca="1">(A286-Calculation!$C$6)/365.25</f>
        <v>-100.91991786447639</v>
      </c>
    </row>
    <row r="287" spans="5:13">
      <c r="L287" s="7">
        <f ca="1">(A287-Calculation!$C$6)/365.25</f>
        <v>-100.91991786447639</v>
      </c>
    </row>
    <row r="288" spans="5:13">
      <c r="L288" s="7">
        <f ca="1">(A288-Calculation!$C$6)/365.25</f>
        <v>-100.91991786447639</v>
      </c>
    </row>
    <row r="289" spans="12:12">
      <c r="L289" s="7">
        <f ca="1">(A289-Calculation!$C$6)/365.25</f>
        <v>-100.91991786447639</v>
      </c>
    </row>
    <row r="290" spans="12:12">
      <c r="L290" s="7">
        <f ca="1">(A290-Calculation!$C$6)/365.25</f>
        <v>-100.91991786447639</v>
      </c>
    </row>
    <row r="291" spans="12:12">
      <c r="L291" s="7">
        <f ca="1">(A291-Calculation!$C$6)/365.25</f>
        <v>-100.91991786447639</v>
      </c>
    </row>
    <row r="292" spans="12:12">
      <c r="L292" s="7">
        <f ca="1">(A292-Calculation!$C$6)/365.25</f>
        <v>-100.91991786447639</v>
      </c>
    </row>
    <row r="293" spans="12:12">
      <c r="L293" s="7">
        <f ca="1">(A293-Calculation!$C$6)/365.25</f>
        <v>-100.91991786447639</v>
      </c>
    </row>
    <row r="294" spans="12:12">
      <c r="L294" s="7">
        <f ca="1">(A294-Calculation!$C$6)/365.25</f>
        <v>-100.91991786447639</v>
      </c>
    </row>
    <row r="295" spans="12:12">
      <c r="L295" s="7">
        <f ca="1">(A295-Calculation!$C$6)/365.25</f>
        <v>-100.91991786447639</v>
      </c>
    </row>
    <row r="296" spans="12:12">
      <c r="L296" s="7">
        <f ca="1">(A296-Calculation!$C$6)/365.25</f>
        <v>-100.91991786447639</v>
      </c>
    </row>
    <row r="297" spans="12:12">
      <c r="L297" s="7">
        <f ca="1">(A297-Calculation!$C$6)/365.25</f>
        <v>-100.91991786447639</v>
      </c>
    </row>
    <row r="298" spans="12:12">
      <c r="L298" s="7">
        <f ca="1">(A298-Calculation!$C$6)/365.25</f>
        <v>-100.91991786447639</v>
      </c>
    </row>
    <row r="299" spans="12:12">
      <c r="L299" s="7">
        <f ca="1">(A299-Calculation!$C$6)/365.25</f>
        <v>-100.91991786447639</v>
      </c>
    </row>
    <row r="300" spans="12:12">
      <c r="L300" s="7">
        <f ca="1">(A300-Calculation!$C$6)/365.25</f>
        <v>-100.91991786447639</v>
      </c>
    </row>
    <row r="301" spans="12:12">
      <c r="L301" s="7">
        <f ca="1">(A301-Calculation!$C$6)/365.25</f>
        <v>-100.91991786447639</v>
      </c>
    </row>
    <row r="302" spans="12:12">
      <c r="L302" s="7">
        <f ca="1">(A302-Calculation!$C$6)/365.25</f>
        <v>-100.91991786447639</v>
      </c>
    </row>
    <row r="303" spans="12:12">
      <c r="L303" s="7">
        <f ca="1">(A303-Calculation!$C$6)/365.25</f>
        <v>-100.91991786447639</v>
      </c>
    </row>
    <row r="304" spans="12:12">
      <c r="L304" s="7">
        <f ca="1">(A304-Calculation!$C$6)/365.25</f>
        <v>-100.91991786447639</v>
      </c>
    </row>
    <row r="305" spans="12:12">
      <c r="L305" s="7">
        <f ca="1">(A305-Calculation!$C$6)/365.25</f>
        <v>-100.91991786447639</v>
      </c>
    </row>
    <row r="306" spans="12:12">
      <c r="L306" s="7">
        <f ca="1">(A306-Calculation!$C$6)/365.25</f>
        <v>-100.91991786447639</v>
      </c>
    </row>
    <row r="307" spans="12:12">
      <c r="L307" s="7">
        <f ca="1">(A307-Calculation!$C$6)/365.25</f>
        <v>-100.91991786447639</v>
      </c>
    </row>
    <row r="308" spans="12:12">
      <c r="L308" s="7">
        <f ca="1">(A308-Calculation!$C$6)/365.25</f>
        <v>-100.91991786447639</v>
      </c>
    </row>
    <row r="309" spans="12:12">
      <c r="L309" s="7">
        <f ca="1">(A309-Calculation!$C$6)/365.25</f>
        <v>-100.91991786447639</v>
      </c>
    </row>
    <row r="310" spans="12:12">
      <c r="L310" s="7">
        <f ca="1">(A310-Calculation!$C$6)/365.25</f>
        <v>-100.91991786447639</v>
      </c>
    </row>
    <row r="311" spans="12:12">
      <c r="L311" s="7">
        <f ca="1">(A311-Calculation!$C$6)/365.25</f>
        <v>-100.91991786447639</v>
      </c>
    </row>
    <row r="312" spans="12:12">
      <c r="L312" s="7">
        <f ca="1">(A312-Calculation!$C$6)/365.25</f>
        <v>-100.91991786447639</v>
      </c>
    </row>
    <row r="313" spans="12:12">
      <c r="L313" s="7">
        <f ca="1">(A313-Calculation!$C$6)/365.25</f>
        <v>-100.91991786447639</v>
      </c>
    </row>
    <row r="314" spans="12:12">
      <c r="L314" s="7">
        <f ca="1">(A314-Calculation!$C$6)/365.25</f>
        <v>-100.91991786447639</v>
      </c>
    </row>
    <row r="315" spans="12:12">
      <c r="L315" s="7">
        <f ca="1">(A315-Calculation!$C$6)/365.25</f>
        <v>-100.91991786447639</v>
      </c>
    </row>
    <row r="316" spans="12:12">
      <c r="L316" s="7">
        <f ca="1">(A316-Calculation!$C$6)/365.25</f>
        <v>-100.91991786447639</v>
      </c>
    </row>
    <row r="317" spans="12:12">
      <c r="L317" s="7">
        <f ca="1">(A317-Calculation!$C$6)/365.25</f>
        <v>-100.91991786447639</v>
      </c>
    </row>
    <row r="318" spans="12:12">
      <c r="L318" s="7">
        <f ca="1">(A318-Calculation!$C$6)/365.25</f>
        <v>-100.91991786447639</v>
      </c>
    </row>
    <row r="319" spans="12:12">
      <c r="L319" s="7">
        <f ca="1">(A319-Calculation!$C$6)/365.25</f>
        <v>-100.91991786447639</v>
      </c>
    </row>
    <row r="320" spans="12:12">
      <c r="L320" s="7">
        <f ca="1">(A320-Calculation!$C$6)/365.25</f>
        <v>-100.91991786447639</v>
      </c>
    </row>
    <row r="321" spans="12:12">
      <c r="L321" s="7">
        <f ca="1">(A321-Calculation!$C$6)/365.25</f>
        <v>-100.91991786447639</v>
      </c>
    </row>
    <row r="322" spans="12:12">
      <c r="L322" s="7">
        <f ca="1">(A322-Calculation!$C$6)/365.25</f>
        <v>-100.91991786447639</v>
      </c>
    </row>
    <row r="323" spans="12:12">
      <c r="L323" s="7">
        <f ca="1">(A323-Calculation!$C$6)/365.25</f>
        <v>-100.91991786447639</v>
      </c>
    </row>
    <row r="324" spans="12:12">
      <c r="L324" s="7">
        <f ca="1">(A324-Calculation!$C$6)/365.25</f>
        <v>-100.91991786447639</v>
      </c>
    </row>
    <row r="325" spans="12:12">
      <c r="L325" s="7">
        <f ca="1">(A325-Calculation!$C$6)/365.25</f>
        <v>-100.91991786447639</v>
      </c>
    </row>
    <row r="326" spans="12:12">
      <c r="L326" s="7">
        <f ca="1">(A326-Calculation!$C$6)/365.25</f>
        <v>-100.91991786447639</v>
      </c>
    </row>
    <row r="327" spans="12:12">
      <c r="L327" s="7">
        <f ca="1">(A327-Calculation!$C$6)/365.25</f>
        <v>-100.91991786447639</v>
      </c>
    </row>
    <row r="328" spans="12:12">
      <c r="L328" s="7">
        <f ca="1">(A328-Calculation!$C$6)/365.25</f>
        <v>-100.91991786447639</v>
      </c>
    </row>
    <row r="329" spans="12:12">
      <c r="L329" s="7">
        <f ca="1">(A329-Calculation!$C$6)/365.25</f>
        <v>-100.91991786447639</v>
      </c>
    </row>
    <row r="330" spans="12:12">
      <c r="L330" s="7">
        <f ca="1">(A330-Calculation!$C$6)/365.25</f>
        <v>-100.91991786447639</v>
      </c>
    </row>
  </sheetData>
  <mergeCells count="3">
    <mergeCell ref="AR5:AS5"/>
    <mergeCell ref="AR4:AV4"/>
    <mergeCell ref="AU5:AV5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AB62"/>
  <sheetViews>
    <sheetView workbookViewId="0">
      <selection activeCell="C8" sqref="C8:N31"/>
    </sheetView>
  </sheetViews>
  <sheetFormatPr defaultColWidth="6.6640625" defaultRowHeight="10.199999999999999"/>
  <cols>
    <col min="1" max="1" width="7.6640625" style="1" customWidth="1"/>
    <col min="2" max="8" width="6.6640625" style="1" customWidth="1"/>
    <col min="9" max="9" width="6.44140625" style="1" customWidth="1"/>
    <col min="10" max="11" width="6.6640625" style="1" customWidth="1"/>
    <col min="12" max="12" width="8" style="1" customWidth="1"/>
    <col min="13" max="13" width="7.6640625" style="1" customWidth="1"/>
    <col min="14" max="14" width="7" style="1" customWidth="1"/>
    <col min="15" max="16384" width="6.6640625" style="1"/>
  </cols>
  <sheetData>
    <row r="2" spans="2:28">
      <c r="E2" s="71" t="e">
        <f>#REF!</f>
        <v>#REF!</v>
      </c>
    </row>
    <row r="3" spans="2:28">
      <c r="B3" s="12"/>
      <c r="C3" s="13" t="s">
        <v>23</v>
      </c>
      <c r="D3" s="13" t="s">
        <v>24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28">
      <c r="B4" s="13" t="s">
        <v>25</v>
      </c>
      <c r="C4" s="14">
        <v>800</v>
      </c>
      <c r="D4" s="14">
        <v>2300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28">
      <c r="B5" s="15" t="s">
        <v>26</v>
      </c>
      <c r="C5" s="16"/>
      <c r="D5" s="16"/>
      <c r="E5" s="16"/>
      <c r="F5" s="16"/>
      <c r="G5" s="17"/>
      <c r="H5" s="17"/>
      <c r="I5" s="16"/>
      <c r="J5" s="16"/>
      <c r="K5" s="16"/>
      <c r="L5" s="16"/>
      <c r="M5" s="16"/>
      <c r="N5" s="16"/>
      <c r="O5" s="16"/>
    </row>
    <row r="6" spans="2:28">
      <c r="B6" s="18"/>
      <c r="C6" s="18" t="s">
        <v>14</v>
      </c>
      <c r="D6" s="18" t="s">
        <v>15</v>
      </c>
      <c r="E6" s="18" t="s">
        <v>16</v>
      </c>
      <c r="F6" s="18" t="s">
        <v>18</v>
      </c>
      <c r="G6" s="18" t="s">
        <v>17</v>
      </c>
      <c r="H6" s="18" t="s">
        <v>27</v>
      </c>
      <c r="I6" s="18" t="s">
        <v>28</v>
      </c>
      <c r="J6" s="18" t="s">
        <v>29</v>
      </c>
      <c r="K6" s="18" t="s">
        <v>30</v>
      </c>
      <c r="L6" s="18" t="s">
        <v>31</v>
      </c>
      <c r="M6" s="18" t="s">
        <v>32</v>
      </c>
      <c r="N6" s="18" t="s">
        <v>33</v>
      </c>
      <c r="O6" s="18"/>
    </row>
    <row r="7" spans="2:28">
      <c r="B7" s="13" t="s">
        <v>34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 t="s">
        <v>35</v>
      </c>
    </row>
    <row r="8" spans="2:28">
      <c r="B8" s="12">
        <v>100</v>
      </c>
      <c r="C8" s="19">
        <v>0.84009140360859491</v>
      </c>
      <c r="D8" s="19">
        <v>0.84009140360859491</v>
      </c>
      <c r="E8" s="19">
        <v>0.88009140360859495</v>
      </c>
      <c r="F8" s="19">
        <v>0.93009140360859499</v>
      </c>
      <c r="G8" s="19">
        <v>0.99487413888798193</v>
      </c>
      <c r="H8" s="19">
        <v>1.1566015393724096</v>
      </c>
      <c r="I8" s="19">
        <v>1.1151212088270464</v>
      </c>
      <c r="J8" s="19">
        <v>1.091611616602268</v>
      </c>
      <c r="K8" s="19">
        <v>0.99664578191253639</v>
      </c>
      <c r="L8" s="19">
        <v>0.94950000000000001</v>
      </c>
      <c r="M8" s="19">
        <v>0.92949999999999999</v>
      </c>
      <c r="N8" s="19">
        <v>0.92949999999999999</v>
      </c>
      <c r="O8" s="19" t="e">
        <f>#REF!</f>
        <v>#REF!</v>
      </c>
      <c r="Q8" s="19">
        <v>0.84009140360859491</v>
      </c>
      <c r="R8" s="19">
        <v>0.84009140360859491</v>
      </c>
      <c r="S8" s="19">
        <v>0.88009140360859495</v>
      </c>
      <c r="T8" s="19">
        <v>0.93009140360859499</v>
      </c>
      <c r="U8" s="19">
        <v>0.99487413888798193</v>
      </c>
      <c r="V8" s="19">
        <v>1.1566015393724096</v>
      </c>
      <c r="W8" s="19">
        <v>1.1151212088270464</v>
      </c>
      <c r="X8" s="19">
        <v>1.091611616602268</v>
      </c>
      <c r="Y8" s="19">
        <v>0.99664578191253639</v>
      </c>
      <c r="Z8" s="19">
        <v>0.94950000000000001</v>
      </c>
      <c r="AA8" s="19">
        <v>0.92949999999999999</v>
      </c>
      <c r="AB8" s="19">
        <v>0.92949999999999999</v>
      </c>
    </row>
    <row r="9" spans="2:28">
      <c r="B9" s="12">
        <v>200</v>
      </c>
      <c r="C9" s="19">
        <v>0.82216545967600496</v>
      </c>
      <c r="D9" s="19">
        <v>0.82216545967600496</v>
      </c>
      <c r="E9" s="19">
        <v>0.83216545967600497</v>
      </c>
      <c r="F9" s="19">
        <v>0.88216545967600501</v>
      </c>
      <c r="G9" s="19">
        <v>0.89614417708707417</v>
      </c>
      <c r="H9" s="19">
        <v>0.95825932504440481</v>
      </c>
      <c r="I9" s="19">
        <v>1.0185889770627239</v>
      </c>
      <c r="J9" s="19">
        <v>0.98541692633678146</v>
      </c>
      <c r="K9" s="19">
        <v>0.87437503955445783</v>
      </c>
      <c r="L9" s="19">
        <v>0.9012</v>
      </c>
      <c r="M9" s="19">
        <v>0.88119999999999998</v>
      </c>
      <c r="N9" s="19">
        <v>0.88119999999999998</v>
      </c>
      <c r="O9" s="19" t="e">
        <f>#REF!</f>
        <v>#REF!</v>
      </c>
      <c r="Q9" s="19">
        <v>0.82216545967600496</v>
      </c>
      <c r="R9" s="19">
        <v>0.82216545967600496</v>
      </c>
      <c r="S9" s="19">
        <v>0.83216545967600497</v>
      </c>
      <c r="T9" s="19">
        <v>0.88216545967600501</v>
      </c>
      <c r="U9" s="19">
        <v>0.89614417708707417</v>
      </c>
      <c r="V9" s="19">
        <v>0.95825932504440481</v>
      </c>
      <c r="W9" s="19">
        <v>1.0185889770627239</v>
      </c>
      <c r="X9" s="19">
        <v>0.98541692633678146</v>
      </c>
      <c r="Y9" s="19">
        <v>0.87437503955445783</v>
      </c>
      <c r="Z9" s="19">
        <v>0.9012</v>
      </c>
      <c r="AA9" s="19">
        <v>0.88119999999999998</v>
      </c>
      <c r="AB9" s="19">
        <v>0.88119999999999998</v>
      </c>
    </row>
    <row r="10" spans="2:28">
      <c r="B10" s="12">
        <v>300</v>
      </c>
      <c r="C10" s="19">
        <v>0.74669983553583485</v>
      </c>
      <c r="D10" s="19">
        <v>0.74669983553583485</v>
      </c>
      <c r="E10" s="19">
        <v>0.7966998355358349</v>
      </c>
      <c r="F10" s="19">
        <v>0.84669983553583494</v>
      </c>
      <c r="G10" s="19">
        <v>0.84808514806229396</v>
      </c>
      <c r="H10" s="19">
        <v>0.80550621669626976</v>
      </c>
      <c r="I10" s="19">
        <v>0.97054027611696914</v>
      </c>
      <c r="J10" s="19">
        <v>0.88495575221238931</v>
      </c>
      <c r="K10" s="19">
        <v>0.81994810455034439</v>
      </c>
      <c r="L10" s="19">
        <v>0.86570000000000003</v>
      </c>
      <c r="M10" s="19">
        <v>0.84570000000000001</v>
      </c>
      <c r="N10" s="19">
        <v>0.84570000000000001</v>
      </c>
      <c r="O10" s="19" t="e">
        <f>#REF!</f>
        <v>#REF!</v>
      </c>
      <c r="Q10" s="19">
        <v>0.74669983553583485</v>
      </c>
      <c r="R10" s="19">
        <v>0.74669983553583485</v>
      </c>
      <c r="S10" s="19">
        <v>0.7966998355358349</v>
      </c>
      <c r="T10" s="19">
        <v>0.84669983553583494</v>
      </c>
      <c r="U10" s="19">
        <v>0.84808514806229396</v>
      </c>
      <c r="V10" s="19">
        <v>0.80550621669626976</v>
      </c>
      <c r="W10" s="19">
        <v>0.97054027611696914</v>
      </c>
      <c r="X10" s="19">
        <v>0.88495575221238931</v>
      </c>
      <c r="Y10" s="19">
        <v>0.81994810455034439</v>
      </c>
      <c r="Z10" s="19">
        <v>0.86570000000000003</v>
      </c>
      <c r="AA10" s="19">
        <v>0.84570000000000001</v>
      </c>
      <c r="AB10" s="19">
        <v>0.84570000000000001</v>
      </c>
    </row>
    <row r="11" spans="2:28">
      <c r="B11" s="12">
        <v>400</v>
      </c>
      <c r="C11" s="19">
        <v>0.74619999999999997</v>
      </c>
      <c r="D11" s="19">
        <v>0.74619999999999997</v>
      </c>
      <c r="E11" s="19">
        <v>0.79719995084774298</v>
      </c>
      <c r="F11" s="19">
        <v>0.84719995084774302</v>
      </c>
      <c r="G11" s="19">
        <v>0.82222730092396068</v>
      </c>
      <c r="H11" s="19">
        <v>0.74777975133214913</v>
      </c>
      <c r="I11" s="19">
        <v>0.87400804435264667</v>
      </c>
      <c r="J11" s="19">
        <v>0.83260625701109281</v>
      </c>
      <c r="K11" s="19">
        <v>0.83209923422568155</v>
      </c>
      <c r="L11" s="19">
        <v>0.86619999999999997</v>
      </c>
      <c r="M11" s="19">
        <v>0.84619999999999995</v>
      </c>
      <c r="N11" s="19">
        <v>0.84619999999999995</v>
      </c>
      <c r="O11" s="19" t="e">
        <f>#REF!</f>
        <v>#REF!</v>
      </c>
      <c r="Q11" s="19">
        <v>0.74619999999999997</v>
      </c>
      <c r="R11" s="19">
        <v>0.74619999999999997</v>
      </c>
      <c r="S11" s="19">
        <v>0.79719995084774298</v>
      </c>
      <c r="T11" s="19">
        <v>0.84719995084774302</v>
      </c>
      <c r="U11" s="19">
        <v>0.82222730092396068</v>
      </c>
      <c r="V11" s="19">
        <v>0.74777975133214913</v>
      </c>
      <c r="W11" s="19">
        <v>0.87400804435264667</v>
      </c>
      <c r="X11" s="19">
        <v>0.83260625701109281</v>
      </c>
      <c r="Y11" s="19">
        <v>0.83209923422568155</v>
      </c>
      <c r="Z11" s="19">
        <v>0.86619999999999997</v>
      </c>
      <c r="AA11" s="19">
        <v>0.84619999999999995</v>
      </c>
      <c r="AB11" s="19">
        <v>0.84619999999999995</v>
      </c>
    </row>
    <row r="12" spans="2:28">
      <c r="B12" s="12">
        <v>500</v>
      </c>
      <c r="C12" s="19">
        <v>0.76649999999999996</v>
      </c>
      <c r="D12" s="19">
        <v>0.76649999999999996</v>
      </c>
      <c r="E12" s="19">
        <v>0.85749044781089889</v>
      </c>
      <c r="F12" s="19">
        <v>0.90749044781089894</v>
      </c>
      <c r="G12" s="19">
        <v>0.89013679845897664</v>
      </c>
      <c r="H12" s="19">
        <v>0.81113084665482538</v>
      </c>
      <c r="I12" s="19">
        <v>0.8296553973257963</v>
      </c>
      <c r="J12" s="19">
        <v>0.86426523744235273</v>
      </c>
      <c r="K12" s="19">
        <v>0.89842415037022905</v>
      </c>
      <c r="L12" s="19">
        <v>0.92649999999999999</v>
      </c>
      <c r="M12" s="19">
        <v>0.90649999999999997</v>
      </c>
      <c r="N12" s="19">
        <v>0.90649999999999997</v>
      </c>
      <c r="O12" s="19" t="e">
        <f>#REF!</f>
        <v>#REF!</v>
      </c>
      <c r="Q12" s="19">
        <v>0.76649999999999996</v>
      </c>
      <c r="R12" s="19">
        <v>0.76649999999999996</v>
      </c>
      <c r="S12" s="19">
        <v>0.85749044781089889</v>
      </c>
      <c r="T12" s="19">
        <v>0.90749044781089894</v>
      </c>
      <c r="U12" s="19">
        <v>0.89013679845897664</v>
      </c>
      <c r="V12" s="19">
        <v>0.81113084665482538</v>
      </c>
      <c r="W12" s="19">
        <v>0.8296553973257963</v>
      </c>
      <c r="X12" s="19">
        <v>0.86426523744235273</v>
      </c>
      <c r="Y12" s="19">
        <v>0.89842415037022905</v>
      </c>
      <c r="Z12" s="19">
        <v>0.92649999999999999</v>
      </c>
      <c r="AA12" s="19">
        <v>0.90649999999999997</v>
      </c>
      <c r="AB12" s="19">
        <v>0.90649999999999997</v>
      </c>
    </row>
    <row r="13" spans="2:28">
      <c r="B13" s="12">
        <v>600</v>
      </c>
      <c r="C13" s="19">
        <v>0.82339999999999991</v>
      </c>
      <c r="D13" s="19">
        <v>0.82339999999999991</v>
      </c>
      <c r="E13" s="19">
        <v>0.99535202187631988</v>
      </c>
      <c r="F13" s="19">
        <v>1.0453520218763199</v>
      </c>
      <c r="G13" s="19">
        <v>1.079238630056482</v>
      </c>
      <c r="H13" s="19">
        <v>0.98963883955002951</v>
      </c>
      <c r="I13" s="19">
        <v>0.91466463746059334</v>
      </c>
      <c r="J13" s="19">
        <v>0.960239311978063</v>
      </c>
      <c r="K13" s="19">
        <v>1.0396810328460215</v>
      </c>
      <c r="L13" s="19">
        <v>1.0644</v>
      </c>
      <c r="M13" s="19">
        <v>1.0444</v>
      </c>
      <c r="N13" s="19">
        <v>1.0444</v>
      </c>
      <c r="O13" s="19" t="e">
        <f>#REF!</f>
        <v>#REF!</v>
      </c>
      <c r="Q13" s="19">
        <v>0.82339999999999991</v>
      </c>
      <c r="R13" s="19">
        <v>0.82339999999999991</v>
      </c>
      <c r="S13" s="19">
        <v>0.99535202187631988</v>
      </c>
      <c r="T13" s="19">
        <v>1.0453520218763199</v>
      </c>
      <c r="U13" s="19">
        <v>1.079238630056482</v>
      </c>
      <c r="V13" s="19">
        <v>0.98963883955002951</v>
      </c>
      <c r="W13" s="19">
        <v>0.91466463746059334</v>
      </c>
      <c r="X13" s="19">
        <v>0.960239311978063</v>
      </c>
      <c r="Y13" s="19">
        <v>1.0396810328460215</v>
      </c>
      <c r="Z13" s="19">
        <v>1.0644</v>
      </c>
      <c r="AA13" s="19">
        <v>1.0444</v>
      </c>
      <c r="AB13" s="19">
        <v>1.0444</v>
      </c>
    </row>
    <row r="14" spans="2:28">
      <c r="B14" s="12">
        <v>700</v>
      </c>
      <c r="C14" s="19">
        <v>2.0299999999999998</v>
      </c>
      <c r="D14" s="19">
        <v>2.0299999999999998</v>
      </c>
      <c r="E14" s="19">
        <v>1.7959999999999998</v>
      </c>
      <c r="F14" s="19">
        <v>1.4909756812084298</v>
      </c>
      <c r="G14" s="19">
        <v>1.2913252146658396</v>
      </c>
      <c r="H14" s="19">
        <v>1.134695085849615</v>
      </c>
      <c r="I14" s="19">
        <v>1.0157625828894443</v>
      </c>
      <c r="J14" s="19">
        <v>1.1172877975819515</v>
      </c>
      <c r="K14" s="19">
        <v>1.4138345674324397</v>
      </c>
      <c r="L14" s="19">
        <v>1.3759999999999999</v>
      </c>
      <c r="M14" s="19">
        <v>1.496</v>
      </c>
      <c r="N14" s="19">
        <v>1.496</v>
      </c>
      <c r="O14" s="19" t="e">
        <f>#REF!</f>
        <v>#REF!</v>
      </c>
      <c r="Q14" s="19">
        <v>2.0299999999999998</v>
      </c>
      <c r="R14" s="19">
        <v>2.0299999999999998</v>
      </c>
      <c r="S14" s="19">
        <v>1.7959999999999998</v>
      </c>
      <c r="T14" s="19">
        <v>1.4909756812084298</v>
      </c>
      <c r="U14" s="19">
        <v>1.2913252146658396</v>
      </c>
      <c r="V14" s="19">
        <v>1.134695085849615</v>
      </c>
      <c r="W14" s="19">
        <v>1.0157625828894443</v>
      </c>
      <c r="X14" s="19">
        <v>1.1172877975819515</v>
      </c>
      <c r="Y14" s="19">
        <v>1.4138345674324397</v>
      </c>
      <c r="Z14" s="19">
        <v>1.3759999999999999</v>
      </c>
      <c r="AA14" s="19">
        <v>1.496</v>
      </c>
      <c r="AB14" s="19">
        <v>1.496</v>
      </c>
    </row>
    <row r="15" spans="2:28">
      <c r="B15" s="12">
        <v>800</v>
      </c>
      <c r="C15" s="19">
        <v>1.1000000000000001</v>
      </c>
      <c r="D15" s="19">
        <v>1.1000000000000001</v>
      </c>
      <c r="E15" s="19">
        <v>1.1358999999999999</v>
      </c>
      <c r="F15" s="19">
        <v>1.1232726508202047</v>
      </c>
      <c r="G15" s="19">
        <v>0.75</v>
      </c>
      <c r="H15" s="19">
        <v>0.55000000000000004</v>
      </c>
      <c r="I15" s="19">
        <v>0.4</v>
      </c>
      <c r="J15" s="19">
        <v>0.4</v>
      </c>
      <c r="K15" s="19">
        <v>0.65</v>
      </c>
      <c r="L15" s="19">
        <v>1.0615000000000001</v>
      </c>
      <c r="M15" s="19">
        <v>1.0714999999999999</v>
      </c>
      <c r="N15" s="19">
        <v>1.0874999999999999</v>
      </c>
      <c r="O15" s="19" t="e">
        <f>#REF!</f>
        <v>#REF!</v>
      </c>
      <c r="Q15" s="19">
        <v>1.1000000000000001</v>
      </c>
      <c r="R15" s="19">
        <v>1.1000000000000001</v>
      </c>
      <c r="S15" s="19">
        <v>1.1358999999999999</v>
      </c>
      <c r="T15" s="19">
        <v>1.1232726508202047</v>
      </c>
      <c r="U15" s="19">
        <v>0.75</v>
      </c>
      <c r="V15" s="19">
        <v>0.55000000000000004</v>
      </c>
      <c r="W15" s="19">
        <v>0.4</v>
      </c>
      <c r="X15" s="19">
        <v>0.4</v>
      </c>
      <c r="Y15" s="19">
        <v>0.65</v>
      </c>
      <c r="Z15" s="19">
        <v>1.0615000000000001</v>
      </c>
      <c r="AA15" s="19">
        <v>1.0714999999999999</v>
      </c>
      <c r="AB15" s="19">
        <v>1.0874999999999999</v>
      </c>
    </row>
    <row r="16" spans="2:28">
      <c r="B16" s="12">
        <v>900</v>
      </c>
      <c r="C16" s="19">
        <v>1.3</v>
      </c>
      <c r="D16" s="19">
        <v>1.3</v>
      </c>
      <c r="E16" s="19">
        <v>1.1898</v>
      </c>
      <c r="F16" s="19">
        <v>1.1413154461256174</v>
      </c>
      <c r="G16" s="19">
        <v>0.75</v>
      </c>
      <c r="H16" s="19">
        <v>0.55000000000000004</v>
      </c>
      <c r="I16" s="19">
        <v>0.4</v>
      </c>
      <c r="J16" s="19">
        <v>0.4</v>
      </c>
      <c r="K16" s="19">
        <v>0.65</v>
      </c>
      <c r="L16" s="19">
        <v>1.1326000000000001</v>
      </c>
      <c r="M16" s="19">
        <v>1.1426000000000001</v>
      </c>
      <c r="N16" s="19">
        <v>1.1637999999999999</v>
      </c>
      <c r="O16" s="19" t="e">
        <f>#REF!</f>
        <v>#REF!</v>
      </c>
      <c r="Q16" s="19">
        <v>1.3</v>
      </c>
      <c r="R16" s="19">
        <v>1.3</v>
      </c>
      <c r="S16" s="19">
        <v>1.1898</v>
      </c>
      <c r="T16" s="19">
        <v>1.1413154461256174</v>
      </c>
      <c r="U16" s="19">
        <v>0.75</v>
      </c>
      <c r="V16" s="19">
        <v>0.55000000000000004</v>
      </c>
      <c r="W16" s="19">
        <v>0.4</v>
      </c>
      <c r="X16" s="19">
        <v>0.4</v>
      </c>
      <c r="Y16" s="19">
        <v>0.65</v>
      </c>
      <c r="Z16" s="19">
        <v>1.1326000000000001</v>
      </c>
      <c r="AA16" s="19">
        <v>1.1426000000000001</v>
      </c>
      <c r="AB16" s="19">
        <v>1.1637999999999999</v>
      </c>
    </row>
    <row r="17" spans="1:28">
      <c r="B17" s="12">
        <v>1000</v>
      </c>
      <c r="C17" s="19">
        <v>1.3</v>
      </c>
      <c r="D17" s="19">
        <v>1.3</v>
      </c>
      <c r="E17" s="19">
        <v>1.1861999999999999</v>
      </c>
      <c r="F17" s="19">
        <v>1.09378612004454</v>
      </c>
      <c r="G17" s="19">
        <v>0.75</v>
      </c>
      <c r="H17" s="19">
        <v>0.55000000000000004</v>
      </c>
      <c r="I17" s="19">
        <v>0.4</v>
      </c>
      <c r="J17" s="19">
        <v>0.4</v>
      </c>
      <c r="K17" s="19">
        <v>0.65</v>
      </c>
      <c r="L17" s="19">
        <v>1.1291</v>
      </c>
      <c r="M17" s="19">
        <v>1.1352</v>
      </c>
      <c r="N17" s="19">
        <v>1.1578999999999999</v>
      </c>
      <c r="O17" s="19" t="e">
        <f>#REF!</f>
        <v>#REF!</v>
      </c>
      <c r="Q17" s="19">
        <v>1.3</v>
      </c>
      <c r="R17" s="19">
        <v>1.3</v>
      </c>
      <c r="S17" s="19">
        <v>1.1861999999999999</v>
      </c>
      <c r="T17" s="19">
        <v>1.09378612004454</v>
      </c>
      <c r="U17" s="19">
        <v>0.75</v>
      </c>
      <c r="V17" s="19">
        <v>0.55000000000000004</v>
      </c>
      <c r="W17" s="19">
        <v>0.4</v>
      </c>
      <c r="X17" s="19">
        <v>0.4</v>
      </c>
      <c r="Y17" s="19">
        <v>0.65</v>
      </c>
      <c r="Z17" s="19">
        <v>1.1291</v>
      </c>
      <c r="AA17" s="19">
        <v>1.1352</v>
      </c>
      <c r="AB17" s="19">
        <v>1.1578999999999999</v>
      </c>
    </row>
    <row r="18" spans="1:28">
      <c r="B18" s="12">
        <v>1100</v>
      </c>
      <c r="C18" s="19">
        <v>0.8</v>
      </c>
      <c r="D18" s="19">
        <v>0.8</v>
      </c>
      <c r="E18" s="19">
        <v>1.1653</v>
      </c>
      <c r="F18" s="19">
        <v>1.1163355903593366</v>
      </c>
      <c r="G18" s="19">
        <v>0.75</v>
      </c>
      <c r="H18" s="19">
        <v>0.55000000000000004</v>
      </c>
      <c r="I18" s="19">
        <v>0.4</v>
      </c>
      <c r="J18" s="19">
        <v>0.4</v>
      </c>
      <c r="K18" s="19">
        <v>0.65</v>
      </c>
      <c r="L18" s="19">
        <v>1.1227</v>
      </c>
      <c r="M18" s="19">
        <v>1.1133</v>
      </c>
      <c r="N18" s="19">
        <v>1.1327</v>
      </c>
      <c r="O18" s="19" t="e">
        <f>#REF!</f>
        <v>#REF!</v>
      </c>
      <c r="Q18" s="19">
        <v>0.8</v>
      </c>
      <c r="R18" s="19">
        <v>0.8</v>
      </c>
      <c r="S18" s="19">
        <v>1.1653</v>
      </c>
      <c r="T18" s="19">
        <v>1.1163355903593366</v>
      </c>
      <c r="U18" s="19">
        <v>0.75</v>
      </c>
      <c r="V18" s="19">
        <v>0.55000000000000004</v>
      </c>
      <c r="W18" s="19">
        <v>0.4</v>
      </c>
      <c r="X18" s="19">
        <v>0.4</v>
      </c>
      <c r="Y18" s="19">
        <v>0.65</v>
      </c>
      <c r="Z18" s="19">
        <v>1.1227</v>
      </c>
      <c r="AA18" s="19">
        <v>1.1133</v>
      </c>
      <c r="AB18" s="19">
        <v>1.1327</v>
      </c>
    </row>
    <row r="19" spans="1:28">
      <c r="B19" s="12">
        <v>1200</v>
      </c>
      <c r="C19" s="19">
        <v>0.8</v>
      </c>
      <c r="D19" s="19">
        <v>0.8</v>
      </c>
      <c r="E19" s="19">
        <v>0.89039999999999997</v>
      </c>
      <c r="F19" s="19">
        <v>1.1185245467924647</v>
      </c>
      <c r="G19" s="19">
        <v>1</v>
      </c>
      <c r="H19" s="19">
        <v>1.2</v>
      </c>
      <c r="I19" s="19">
        <v>1.3</v>
      </c>
      <c r="J19" s="19">
        <v>1.3</v>
      </c>
      <c r="K19" s="19">
        <v>1.3</v>
      </c>
      <c r="L19" s="19">
        <v>0.94740000000000002</v>
      </c>
      <c r="M19" s="19">
        <v>0.93740000000000001</v>
      </c>
      <c r="N19" s="19">
        <v>0.9204</v>
      </c>
      <c r="O19" s="19" t="e">
        <f>#REF!</f>
        <v>#REF!</v>
      </c>
      <c r="Q19" s="19">
        <v>0.8</v>
      </c>
      <c r="R19" s="19">
        <v>0.8</v>
      </c>
      <c r="S19" s="19">
        <v>0.89039999999999997</v>
      </c>
      <c r="T19" s="19">
        <v>1.1185245467924647</v>
      </c>
      <c r="U19" s="19">
        <v>1</v>
      </c>
      <c r="V19" s="19">
        <v>1.2</v>
      </c>
      <c r="W19" s="19">
        <v>1.3</v>
      </c>
      <c r="X19" s="19">
        <v>1.3</v>
      </c>
      <c r="Y19" s="19">
        <v>1.3</v>
      </c>
      <c r="Z19" s="19">
        <v>0.94740000000000002</v>
      </c>
      <c r="AA19" s="19">
        <v>0.93740000000000001</v>
      </c>
      <c r="AB19" s="19">
        <v>0.9204</v>
      </c>
    </row>
    <row r="20" spans="1:28">
      <c r="B20" s="12">
        <v>1300</v>
      </c>
      <c r="C20" s="19">
        <v>0.8</v>
      </c>
      <c r="D20" s="19">
        <v>0.8</v>
      </c>
      <c r="E20" s="19">
        <v>0.86480000000000001</v>
      </c>
      <c r="F20" s="19">
        <v>1.0164322625621052</v>
      </c>
      <c r="G20" s="19">
        <v>1</v>
      </c>
      <c r="H20" s="19">
        <v>1.2</v>
      </c>
      <c r="I20" s="19">
        <v>1.3</v>
      </c>
      <c r="J20" s="19">
        <v>1.3</v>
      </c>
      <c r="K20" s="19">
        <v>1.3</v>
      </c>
      <c r="L20" s="19">
        <v>0.88990000000000002</v>
      </c>
      <c r="M20" s="19">
        <v>0.88290000000000002</v>
      </c>
      <c r="N20" s="19">
        <v>0.87490000000000001</v>
      </c>
      <c r="O20" s="19" t="e">
        <f>#REF!</f>
        <v>#REF!</v>
      </c>
      <c r="Q20" s="19">
        <v>0.8</v>
      </c>
      <c r="R20" s="19">
        <v>0.8</v>
      </c>
      <c r="S20" s="19">
        <v>0.86480000000000001</v>
      </c>
      <c r="T20" s="19">
        <v>1.0164322625621052</v>
      </c>
      <c r="U20" s="19">
        <v>1</v>
      </c>
      <c r="V20" s="19">
        <v>1.2</v>
      </c>
      <c r="W20" s="19">
        <v>1.3</v>
      </c>
      <c r="X20" s="19">
        <v>1.3</v>
      </c>
      <c r="Y20" s="19">
        <v>1.3</v>
      </c>
      <c r="Z20" s="19">
        <v>0.88990000000000002</v>
      </c>
      <c r="AA20" s="19">
        <v>0.88290000000000002</v>
      </c>
      <c r="AB20" s="19">
        <v>0.87490000000000001</v>
      </c>
    </row>
    <row r="21" spans="1:28">
      <c r="B21" s="12">
        <v>1400</v>
      </c>
      <c r="C21" s="19">
        <v>0.8</v>
      </c>
      <c r="D21" s="19">
        <v>0.8</v>
      </c>
      <c r="E21" s="19">
        <v>0.83720000000000006</v>
      </c>
      <c r="F21" s="19">
        <v>1.0175267407786688</v>
      </c>
      <c r="G21" s="19">
        <v>1.5</v>
      </c>
      <c r="H21" s="19">
        <v>1.7</v>
      </c>
      <c r="I21" s="19">
        <v>1.9</v>
      </c>
      <c r="J21" s="19">
        <v>1.9</v>
      </c>
      <c r="K21" s="19">
        <v>1.4</v>
      </c>
      <c r="L21" s="19">
        <v>0.86519999999999997</v>
      </c>
      <c r="M21" s="19">
        <v>0.85919999999999996</v>
      </c>
      <c r="N21" s="19">
        <v>0.83720000000000006</v>
      </c>
      <c r="O21" s="19" t="e">
        <f>#REF!</f>
        <v>#REF!</v>
      </c>
      <c r="Q21" s="19">
        <v>0.8</v>
      </c>
      <c r="R21" s="19">
        <v>0.8</v>
      </c>
      <c r="S21" s="19">
        <v>0.83720000000000006</v>
      </c>
      <c r="T21" s="19">
        <v>1.0175267407786688</v>
      </c>
      <c r="U21" s="19">
        <v>1.5</v>
      </c>
      <c r="V21" s="19">
        <v>1.7</v>
      </c>
      <c r="W21" s="19">
        <v>1.9</v>
      </c>
      <c r="X21" s="19">
        <v>1.9</v>
      </c>
      <c r="Y21" s="19">
        <v>1.4</v>
      </c>
      <c r="Z21" s="19">
        <v>0.86519999999999997</v>
      </c>
      <c r="AA21" s="19">
        <v>0.85919999999999996</v>
      </c>
      <c r="AB21" s="19">
        <v>0.83720000000000006</v>
      </c>
    </row>
    <row r="22" spans="1:28">
      <c r="B22" s="12">
        <v>1500</v>
      </c>
      <c r="C22" s="19">
        <v>0.8</v>
      </c>
      <c r="D22" s="19">
        <v>0.8</v>
      </c>
      <c r="E22" s="19">
        <v>0.79510000000000003</v>
      </c>
      <c r="F22" s="19">
        <v>0.95436890957577869</v>
      </c>
      <c r="G22" s="19">
        <v>1.5</v>
      </c>
      <c r="H22" s="19">
        <v>1.7</v>
      </c>
      <c r="I22" s="19">
        <v>1.9</v>
      </c>
      <c r="J22" s="19">
        <v>1.9</v>
      </c>
      <c r="K22" s="19">
        <v>1.4</v>
      </c>
      <c r="L22" s="19">
        <v>0.84509999999999996</v>
      </c>
      <c r="M22" s="19">
        <v>0.83909999999999996</v>
      </c>
      <c r="N22" s="19">
        <v>0.79510000000000003</v>
      </c>
      <c r="O22" s="19" t="e">
        <f>#REF!</f>
        <v>#REF!</v>
      </c>
      <c r="Q22" s="19">
        <v>0.8</v>
      </c>
      <c r="R22" s="19">
        <v>0.8</v>
      </c>
      <c r="S22" s="19">
        <v>0.79510000000000003</v>
      </c>
      <c r="T22" s="19">
        <v>0.95436890957577869</v>
      </c>
      <c r="U22" s="19">
        <v>1.5</v>
      </c>
      <c r="V22" s="19">
        <v>1.7</v>
      </c>
      <c r="W22" s="19">
        <v>1.9</v>
      </c>
      <c r="X22" s="19">
        <v>1.9</v>
      </c>
      <c r="Y22" s="19">
        <v>1.4</v>
      </c>
      <c r="Z22" s="19">
        <v>0.84509999999999996</v>
      </c>
      <c r="AA22" s="19">
        <v>0.83909999999999996</v>
      </c>
      <c r="AB22" s="19">
        <v>0.79510000000000003</v>
      </c>
    </row>
    <row r="23" spans="1:28">
      <c r="B23" s="12">
        <v>1600</v>
      </c>
      <c r="C23" s="19">
        <v>0.8</v>
      </c>
      <c r="D23" s="19">
        <v>0.8</v>
      </c>
      <c r="E23" s="19">
        <v>0.77929999999999999</v>
      </c>
      <c r="F23" s="19">
        <v>0.89196755596374933</v>
      </c>
      <c r="G23" s="19">
        <v>1.5</v>
      </c>
      <c r="H23" s="19">
        <v>1.7</v>
      </c>
      <c r="I23" s="19">
        <v>1.9</v>
      </c>
      <c r="J23" s="19">
        <v>1.9</v>
      </c>
      <c r="K23" s="19">
        <v>1.4</v>
      </c>
      <c r="L23" s="19">
        <v>0.83930000000000005</v>
      </c>
      <c r="M23" s="19">
        <v>0.82530000000000003</v>
      </c>
      <c r="N23" s="19">
        <v>0.78129999999999999</v>
      </c>
      <c r="O23" s="19" t="e">
        <f>#REF!</f>
        <v>#REF!</v>
      </c>
      <c r="Q23" s="19">
        <v>0.8</v>
      </c>
      <c r="R23" s="19">
        <v>0.8</v>
      </c>
      <c r="S23" s="19">
        <v>0.77929999999999999</v>
      </c>
      <c r="T23" s="19">
        <v>0.89196755596374933</v>
      </c>
      <c r="U23" s="19">
        <v>1.5</v>
      </c>
      <c r="V23" s="19">
        <v>1.7</v>
      </c>
      <c r="W23" s="19">
        <v>1.9</v>
      </c>
      <c r="X23" s="19">
        <v>1.9</v>
      </c>
      <c r="Y23" s="19">
        <v>1.4</v>
      </c>
      <c r="Z23" s="19">
        <v>0.83930000000000005</v>
      </c>
      <c r="AA23" s="19">
        <v>0.82530000000000003</v>
      </c>
      <c r="AB23" s="19">
        <v>0.78129999999999999</v>
      </c>
    </row>
    <row r="24" spans="1:28">
      <c r="B24" s="12">
        <v>1700</v>
      </c>
      <c r="C24" s="19">
        <v>1.2</v>
      </c>
      <c r="D24" s="19">
        <v>1.2</v>
      </c>
      <c r="E24" s="19">
        <v>0.84960000000000002</v>
      </c>
      <c r="F24" s="19">
        <v>0.87001361056090987</v>
      </c>
      <c r="G24" s="19">
        <v>1.5</v>
      </c>
      <c r="H24" s="19">
        <v>1.7</v>
      </c>
      <c r="I24" s="19">
        <v>1.9</v>
      </c>
      <c r="J24" s="19">
        <v>1.9</v>
      </c>
      <c r="K24" s="19">
        <v>1.4</v>
      </c>
      <c r="L24" s="19">
        <v>0.88959999999999995</v>
      </c>
      <c r="M24" s="19">
        <v>0.88660000000000005</v>
      </c>
      <c r="N24" s="19">
        <v>0.87960000000000005</v>
      </c>
      <c r="O24" s="19" t="e">
        <f>#REF!</f>
        <v>#REF!</v>
      </c>
      <c r="Q24" s="19">
        <v>1.2</v>
      </c>
      <c r="R24" s="19">
        <v>1.2</v>
      </c>
      <c r="S24" s="19">
        <v>0.84960000000000002</v>
      </c>
      <c r="T24" s="19">
        <v>0.87001361056090987</v>
      </c>
      <c r="U24" s="19">
        <v>1.5</v>
      </c>
      <c r="V24" s="19">
        <v>1.7</v>
      </c>
      <c r="W24" s="19">
        <v>1.9</v>
      </c>
      <c r="X24" s="19">
        <v>1.9</v>
      </c>
      <c r="Y24" s="19">
        <v>1.4</v>
      </c>
      <c r="Z24" s="19">
        <v>0.88959999999999995</v>
      </c>
      <c r="AA24" s="19">
        <v>0.88660000000000005</v>
      </c>
      <c r="AB24" s="19">
        <v>0.87960000000000005</v>
      </c>
    </row>
    <row r="25" spans="1:28">
      <c r="B25" s="12">
        <v>1800</v>
      </c>
      <c r="C25" s="19">
        <v>1.2</v>
      </c>
      <c r="D25" s="19">
        <v>1.2</v>
      </c>
      <c r="E25" s="19">
        <v>1.1583000000000001</v>
      </c>
      <c r="F25" s="19">
        <v>0.8586986372337867</v>
      </c>
      <c r="G25" s="19">
        <v>1</v>
      </c>
      <c r="H25" s="19">
        <v>1.2</v>
      </c>
      <c r="I25" s="19">
        <v>1.3</v>
      </c>
      <c r="J25" s="19">
        <v>1.3</v>
      </c>
      <c r="K25" s="19">
        <v>1.3</v>
      </c>
      <c r="L25" s="19">
        <v>1.2000999999999999</v>
      </c>
      <c r="M25" s="19">
        <v>1.2171000000000001</v>
      </c>
      <c r="N25" s="19">
        <v>1.2396592528631896</v>
      </c>
      <c r="O25" s="19" t="e">
        <f>#REF!</f>
        <v>#REF!</v>
      </c>
      <c r="Q25" s="19">
        <v>1.2</v>
      </c>
      <c r="R25" s="19">
        <v>1.2</v>
      </c>
      <c r="S25" s="19">
        <v>1.1583000000000001</v>
      </c>
      <c r="T25" s="19">
        <v>0.8586986372337867</v>
      </c>
      <c r="U25" s="19">
        <v>1</v>
      </c>
      <c r="V25" s="19">
        <v>1.2</v>
      </c>
      <c r="W25" s="19">
        <v>1.3</v>
      </c>
      <c r="X25" s="19">
        <v>1.3</v>
      </c>
      <c r="Y25" s="19">
        <v>1.3</v>
      </c>
      <c r="Z25" s="19">
        <v>1.2000999999999999</v>
      </c>
      <c r="AA25" s="19">
        <v>1.2171000000000001</v>
      </c>
      <c r="AB25" s="19">
        <v>1.2396592528631896</v>
      </c>
    </row>
    <row r="26" spans="1:28">
      <c r="B26" s="12">
        <v>1900</v>
      </c>
      <c r="C26" s="19">
        <v>1.2</v>
      </c>
      <c r="D26" s="19">
        <v>1.2</v>
      </c>
      <c r="E26" s="19">
        <v>1.2719</v>
      </c>
      <c r="F26" s="19">
        <v>0.85409539061706241</v>
      </c>
      <c r="G26" s="19">
        <v>1</v>
      </c>
      <c r="H26" s="19">
        <v>1.2</v>
      </c>
      <c r="I26" s="19">
        <v>1.3</v>
      </c>
      <c r="J26" s="19">
        <v>1.3</v>
      </c>
      <c r="K26" s="19">
        <v>1.3</v>
      </c>
      <c r="L26" s="19">
        <v>1.2095</v>
      </c>
      <c r="M26" s="19">
        <v>1.2269000000000001</v>
      </c>
      <c r="N26" s="19">
        <v>1.2314000000000001</v>
      </c>
      <c r="O26" s="19" t="e">
        <f>#REF!</f>
        <v>#REF!</v>
      </c>
      <c r="Q26" s="19">
        <v>1.2</v>
      </c>
      <c r="R26" s="19">
        <v>1.2</v>
      </c>
      <c r="S26" s="19">
        <v>1.2719</v>
      </c>
      <c r="T26" s="19">
        <v>0.85409539061706241</v>
      </c>
      <c r="U26" s="19">
        <v>1</v>
      </c>
      <c r="V26" s="19">
        <v>1.2</v>
      </c>
      <c r="W26" s="19">
        <v>1.3</v>
      </c>
      <c r="X26" s="19">
        <v>1.3</v>
      </c>
      <c r="Y26" s="19">
        <v>1.3</v>
      </c>
      <c r="Z26" s="19">
        <v>1.2095</v>
      </c>
      <c r="AA26" s="19">
        <v>1.2269000000000001</v>
      </c>
      <c r="AB26" s="19">
        <v>1.2314000000000001</v>
      </c>
    </row>
    <row r="27" spans="1:28">
      <c r="A27" s="21"/>
      <c r="B27" s="12">
        <v>2000</v>
      </c>
      <c r="C27" s="19">
        <v>1.2</v>
      </c>
      <c r="D27" s="19">
        <v>1.2</v>
      </c>
      <c r="E27" s="19">
        <v>1.2170000000000001</v>
      </c>
      <c r="F27" s="19">
        <v>0.93680897230708571</v>
      </c>
      <c r="G27" s="19">
        <v>0.75</v>
      </c>
      <c r="H27" s="19">
        <v>0.55000000000000004</v>
      </c>
      <c r="I27" s="19">
        <v>0.4</v>
      </c>
      <c r="J27" s="19">
        <v>0.4</v>
      </c>
      <c r="K27" s="19">
        <v>0.65</v>
      </c>
      <c r="L27" s="19">
        <v>1.1567000000000001</v>
      </c>
      <c r="M27" s="19">
        <v>1.1767000000000001</v>
      </c>
      <c r="N27" s="19">
        <v>1.1889963083145296</v>
      </c>
      <c r="O27" s="19" t="e">
        <f>#REF!</f>
        <v>#REF!</v>
      </c>
      <c r="Q27" s="19">
        <v>1.2</v>
      </c>
      <c r="R27" s="19">
        <v>1.2</v>
      </c>
      <c r="S27" s="19">
        <v>1.2170000000000001</v>
      </c>
      <c r="T27" s="19">
        <v>0.93680897230708571</v>
      </c>
      <c r="U27" s="19">
        <v>0.75</v>
      </c>
      <c r="V27" s="19">
        <v>0.55000000000000004</v>
      </c>
      <c r="W27" s="19">
        <v>0.4</v>
      </c>
      <c r="X27" s="19">
        <v>0.4</v>
      </c>
      <c r="Y27" s="19">
        <v>0.65</v>
      </c>
      <c r="Z27" s="19">
        <v>1.1567000000000001</v>
      </c>
      <c r="AA27" s="19">
        <v>1.1767000000000001</v>
      </c>
      <c r="AB27" s="19">
        <v>1.1889963083145296</v>
      </c>
    </row>
    <row r="28" spans="1:28">
      <c r="B28" s="12">
        <v>2100</v>
      </c>
      <c r="C28" s="19">
        <v>1.1000000000000001</v>
      </c>
      <c r="D28" s="19">
        <v>1.1000000000000001</v>
      </c>
      <c r="E28" s="19">
        <v>1.1451</v>
      </c>
      <c r="F28" s="19">
        <v>1.1543365178491491</v>
      </c>
      <c r="G28" s="19">
        <v>0.75</v>
      </c>
      <c r="H28" s="19">
        <v>0.55000000000000004</v>
      </c>
      <c r="I28" s="19">
        <v>0.4</v>
      </c>
      <c r="J28" s="19">
        <v>0.4</v>
      </c>
      <c r="K28" s="19">
        <v>0.65</v>
      </c>
      <c r="L28" s="19">
        <v>1.0689</v>
      </c>
      <c r="M28" s="19">
        <v>1.0889</v>
      </c>
      <c r="N28" s="19">
        <v>1.1550523732727651</v>
      </c>
      <c r="O28" s="19" t="e">
        <f>#REF!</f>
        <v>#REF!</v>
      </c>
      <c r="Q28" s="19">
        <v>1.1000000000000001</v>
      </c>
      <c r="R28" s="19">
        <v>1.1000000000000001</v>
      </c>
      <c r="S28" s="19">
        <v>1.1451</v>
      </c>
      <c r="T28" s="19">
        <v>1.1543365178491491</v>
      </c>
      <c r="U28" s="19">
        <v>0.75</v>
      </c>
      <c r="V28" s="19">
        <v>0.55000000000000004</v>
      </c>
      <c r="W28" s="19">
        <v>0.4</v>
      </c>
      <c r="X28" s="19">
        <v>0.4</v>
      </c>
      <c r="Y28" s="19">
        <v>0.65</v>
      </c>
      <c r="Z28" s="19">
        <v>1.0689</v>
      </c>
      <c r="AA28" s="19">
        <v>1.0889</v>
      </c>
      <c r="AB28" s="19">
        <v>1.1550523732727651</v>
      </c>
    </row>
    <row r="29" spans="1:28">
      <c r="B29" s="12">
        <v>2200</v>
      </c>
      <c r="C29" s="19">
        <v>0.8</v>
      </c>
      <c r="D29" s="19">
        <v>0.8</v>
      </c>
      <c r="E29" s="19">
        <v>0.83150000000000002</v>
      </c>
      <c r="F29" s="19">
        <v>0.98358182079729883</v>
      </c>
      <c r="G29" s="19">
        <v>0.75</v>
      </c>
      <c r="H29" s="19">
        <v>0.55000000000000004</v>
      </c>
      <c r="I29" s="19">
        <v>0.4</v>
      </c>
      <c r="J29" s="19">
        <v>0.4</v>
      </c>
      <c r="K29" s="19">
        <v>0.65</v>
      </c>
      <c r="L29" s="19">
        <v>0.88670000000000004</v>
      </c>
      <c r="M29" s="19">
        <v>0.86619999999999997</v>
      </c>
      <c r="N29" s="19">
        <v>0.85150000000000003</v>
      </c>
      <c r="O29" s="19" t="e">
        <f>#REF!</f>
        <v>#REF!</v>
      </c>
      <c r="Q29" s="19">
        <v>0.8</v>
      </c>
      <c r="R29" s="19">
        <v>0.8</v>
      </c>
      <c r="S29" s="19">
        <v>0.83150000000000002</v>
      </c>
      <c r="T29" s="19">
        <v>0.98358182079729883</v>
      </c>
      <c r="U29" s="19">
        <v>0.75</v>
      </c>
      <c r="V29" s="19">
        <v>0.55000000000000004</v>
      </c>
      <c r="W29" s="19">
        <v>0.4</v>
      </c>
      <c r="X29" s="19">
        <v>0.4</v>
      </c>
      <c r="Y29" s="19">
        <v>0.65</v>
      </c>
      <c r="Z29" s="19">
        <v>0.88670000000000004</v>
      </c>
      <c r="AA29" s="19">
        <v>0.86619999999999997</v>
      </c>
      <c r="AB29" s="19">
        <v>0.85150000000000003</v>
      </c>
    </row>
    <row r="30" spans="1:28">
      <c r="B30" s="12">
        <v>2300</v>
      </c>
      <c r="C30" s="19">
        <v>0.8</v>
      </c>
      <c r="D30" s="19">
        <v>0.8</v>
      </c>
      <c r="E30" s="19">
        <v>0.6825</v>
      </c>
      <c r="F30" s="19">
        <v>0.86893522761223685</v>
      </c>
      <c r="G30" s="19">
        <v>0.75</v>
      </c>
      <c r="H30" s="19">
        <v>0.55000000000000004</v>
      </c>
      <c r="I30" s="19">
        <v>0.4</v>
      </c>
      <c r="J30" s="19">
        <v>0.4</v>
      </c>
      <c r="K30" s="19">
        <v>0.65</v>
      </c>
      <c r="L30" s="19">
        <v>0.75600000000000001</v>
      </c>
      <c r="M30" s="19">
        <v>0.73050000000000004</v>
      </c>
      <c r="N30" s="19">
        <v>0.70250000000000001</v>
      </c>
      <c r="O30" s="19" t="e">
        <f>#REF!</f>
        <v>#REF!</v>
      </c>
      <c r="Q30" s="19">
        <v>0.8</v>
      </c>
      <c r="R30" s="19">
        <v>0.8</v>
      </c>
      <c r="S30" s="19">
        <v>0.6825</v>
      </c>
      <c r="T30" s="19">
        <v>0.86893522761223685</v>
      </c>
      <c r="U30" s="19">
        <v>0.75</v>
      </c>
      <c r="V30" s="19">
        <v>0.55000000000000004</v>
      </c>
      <c r="W30" s="19">
        <v>0.4</v>
      </c>
      <c r="X30" s="19">
        <v>0.4</v>
      </c>
      <c r="Y30" s="19">
        <v>0.65</v>
      </c>
      <c r="Z30" s="19">
        <v>0.75600000000000001</v>
      </c>
      <c r="AA30" s="19">
        <v>0.73050000000000004</v>
      </c>
      <c r="AB30" s="19">
        <v>0.70250000000000001</v>
      </c>
    </row>
    <row r="31" spans="1:28">
      <c r="B31" s="12">
        <v>2400</v>
      </c>
      <c r="C31" s="19">
        <v>1.2250000000000001</v>
      </c>
      <c r="D31" s="19">
        <v>1.2250000000000001</v>
      </c>
      <c r="E31" s="19">
        <v>1.0449999999999999</v>
      </c>
      <c r="F31" s="19">
        <v>1.0496774949890499</v>
      </c>
      <c r="G31" s="19">
        <v>1.1779685918573899</v>
      </c>
      <c r="H31" s="19">
        <v>1.3963883955002958</v>
      </c>
      <c r="I31" s="19">
        <v>1.2616588759647784</v>
      </c>
      <c r="J31" s="19">
        <v>1.2636171008350987</v>
      </c>
      <c r="K31" s="19">
        <v>1.1249920891082836</v>
      </c>
      <c r="L31" s="19">
        <v>1.0505</v>
      </c>
      <c r="M31" s="19">
        <v>1.0505</v>
      </c>
      <c r="N31" s="19">
        <v>1.0505</v>
      </c>
      <c r="O31" s="19" t="e">
        <f>#REF!</f>
        <v>#REF!</v>
      </c>
      <c r="Q31" s="19">
        <v>1.2250000000000001</v>
      </c>
      <c r="R31" s="19">
        <v>1.2250000000000001</v>
      </c>
      <c r="S31" s="19">
        <v>1.0449999999999999</v>
      </c>
      <c r="T31" s="19">
        <v>1.0496774949890499</v>
      </c>
      <c r="U31" s="19">
        <v>1.1779685918573899</v>
      </c>
      <c r="V31" s="19">
        <v>1.3963883955002958</v>
      </c>
      <c r="W31" s="19">
        <v>1.2616588759647784</v>
      </c>
      <c r="X31" s="19">
        <v>1.2636171008350987</v>
      </c>
      <c r="Y31" s="19">
        <v>1.1249920891082836</v>
      </c>
      <c r="Z31" s="19">
        <v>1.0505</v>
      </c>
      <c r="AA31" s="19">
        <v>1.0505</v>
      </c>
      <c r="AB31" s="19">
        <v>1.0505</v>
      </c>
    </row>
    <row r="33" spans="3:14"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6" spans="3:14">
      <c r="C36" s="1">
        <v>1.2</v>
      </c>
      <c r="D36" s="1">
        <v>0.8</v>
      </c>
    </row>
    <row r="37" spans="3:14">
      <c r="C37" s="1">
        <v>1.2</v>
      </c>
      <c r="D37" s="1">
        <v>0.8</v>
      </c>
    </row>
    <row r="38" spans="3:14">
      <c r="C38" s="1">
        <v>1.2</v>
      </c>
      <c r="D38" s="1">
        <v>0.8</v>
      </c>
      <c r="I38" s="1" t="s">
        <v>119</v>
      </c>
      <c r="J38" s="1" t="s">
        <v>120</v>
      </c>
    </row>
    <row r="39" spans="3:14">
      <c r="C39" s="1">
        <v>1.2</v>
      </c>
      <c r="D39" s="1">
        <v>0.8</v>
      </c>
      <c r="I39" s="19">
        <v>1.1151212088270464</v>
      </c>
      <c r="J39" s="1">
        <v>1.5</v>
      </c>
    </row>
    <row r="40" spans="3:14">
      <c r="C40" s="1">
        <v>1.25</v>
      </c>
      <c r="D40" s="1">
        <v>0.75</v>
      </c>
      <c r="I40" s="19">
        <v>1.0185889770627239</v>
      </c>
      <c r="J40" s="1">
        <v>0.5</v>
      </c>
    </row>
    <row r="41" spans="3:14">
      <c r="C41" s="1">
        <v>1.6934040836278761</v>
      </c>
      <c r="D41" s="1">
        <v>0.30659591637212391</v>
      </c>
      <c r="I41" s="19">
        <v>0.97054027611696914</v>
      </c>
      <c r="J41" s="1">
        <f>J39</f>
        <v>1.5</v>
      </c>
    </row>
    <row r="42" spans="3:14">
      <c r="C42" s="1">
        <v>1.7949370034394003</v>
      </c>
      <c r="D42" s="1">
        <v>0.20506299656059968</v>
      </c>
      <c r="I42" s="19">
        <v>0.87400804435264667</v>
      </c>
      <c r="J42" s="1">
        <f t="shared" ref="J42:J62" si="0">J40</f>
        <v>0.5</v>
      </c>
    </row>
    <row r="43" spans="3:14">
      <c r="C43" s="1">
        <v>1.785710624194802</v>
      </c>
      <c r="D43" s="1">
        <v>0.21428937580519802</v>
      </c>
      <c r="I43" s="19">
        <v>0.8296553973257963</v>
      </c>
      <c r="J43" s="1">
        <f t="shared" si="0"/>
        <v>1.5</v>
      </c>
    </row>
    <row r="44" spans="3:14">
      <c r="C44" s="1">
        <v>1.3</v>
      </c>
      <c r="D44" s="1">
        <v>0.7</v>
      </c>
      <c r="I44" s="19">
        <v>0.91466463746059334</v>
      </c>
      <c r="J44" s="1">
        <f t="shared" si="0"/>
        <v>0.5</v>
      </c>
    </row>
    <row r="45" spans="3:14">
      <c r="C45" s="1">
        <v>1.2</v>
      </c>
      <c r="D45" s="1">
        <v>0.8</v>
      </c>
      <c r="I45" s="19">
        <v>1.0157625828894443</v>
      </c>
      <c r="J45" s="1">
        <f t="shared" si="0"/>
        <v>1.5</v>
      </c>
    </row>
    <row r="46" spans="3:14">
      <c r="C46" s="1">
        <v>1.2</v>
      </c>
      <c r="D46" s="1">
        <v>0.8</v>
      </c>
      <c r="I46" s="19">
        <v>0.4</v>
      </c>
      <c r="J46" s="1">
        <f t="shared" si="0"/>
        <v>0.5</v>
      </c>
    </row>
    <row r="47" spans="3:14">
      <c r="C47" s="1">
        <v>1.2</v>
      </c>
      <c r="D47" s="1">
        <v>0.8</v>
      </c>
      <c r="I47" s="19">
        <v>0.4</v>
      </c>
      <c r="J47" s="1">
        <f t="shared" si="0"/>
        <v>1.5</v>
      </c>
    </row>
    <row r="48" spans="3:14">
      <c r="I48" s="19">
        <v>0.4</v>
      </c>
      <c r="J48" s="1">
        <f t="shared" si="0"/>
        <v>0.5</v>
      </c>
    </row>
    <row r="49" spans="9:10">
      <c r="I49" s="19">
        <v>0.4</v>
      </c>
      <c r="J49" s="1">
        <f t="shared" si="0"/>
        <v>1.5</v>
      </c>
    </row>
    <row r="50" spans="9:10">
      <c r="I50" s="19">
        <v>1.3</v>
      </c>
      <c r="J50" s="1">
        <f t="shared" si="0"/>
        <v>0.5</v>
      </c>
    </row>
    <row r="51" spans="9:10">
      <c r="I51" s="19">
        <v>1.3</v>
      </c>
      <c r="J51" s="1">
        <f t="shared" si="0"/>
        <v>1.5</v>
      </c>
    </row>
    <row r="52" spans="9:10">
      <c r="I52" s="19">
        <v>1.9</v>
      </c>
      <c r="J52" s="1">
        <f t="shared" si="0"/>
        <v>0.5</v>
      </c>
    </row>
    <row r="53" spans="9:10">
      <c r="I53" s="19">
        <v>1.9</v>
      </c>
      <c r="J53" s="1">
        <f t="shared" si="0"/>
        <v>1.5</v>
      </c>
    </row>
    <row r="54" spans="9:10">
      <c r="I54" s="19">
        <v>1.9</v>
      </c>
      <c r="J54" s="1">
        <f t="shared" si="0"/>
        <v>0.5</v>
      </c>
    </row>
    <row r="55" spans="9:10">
      <c r="I55" s="19">
        <v>1.9</v>
      </c>
      <c r="J55" s="1">
        <f t="shared" si="0"/>
        <v>1.5</v>
      </c>
    </row>
    <row r="56" spans="9:10">
      <c r="I56" s="19">
        <v>1.3</v>
      </c>
      <c r="J56" s="1">
        <f t="shared" si="0"/>
        <v>0.5</v>
      </c>
    </row>
    <row r="57" spans="9:10">
      <c r="I57" s="19">
        <v>1.3</v>
      </c>
      <c r="J57" s="1">
        <f t="shared" si="0"/>
        <v>1.5</v>
      </c>
    </row>
    <row r="58" spans="9:10">
      <c r="I58" s="19">
        <v>0.4</v>
      </c>
      <c r="J58" s="1">
        <f t="shared" si="0"/>
        <v>0.5</v>
      </c>
    </row>
    <row r="59" spans="9:10">
      <c r="I59" s="19">
        <v>0.4</v>
      </c>
      <c r="J59" s="1">
        <f t="shared" si="0"/>
        <v>1.5</v>
      </c>
    </row>
    <row r="60" spans="9:10">
      <c r="I60" s="19">
        <v>0.4</v>
      </c>
      <c r="J60" s="1">
        <f t="shared" si="0"/>
        <v>0.5</v>
      </c>
    </row>
    <row r="61" spans="9:10">
      <c r="I61" s="19">
        <v>0.4</v>
      </c>
      <c r="J61" s="1">
        <f t="shared" si="0"/>
        <v>1.5</v>
      </c>
    </row>
    <row r="62" spans="9:10">
      <c r="I62" s="19">
        <v>1.2616588759647784</v>
      </c>
      <c r="J62" s="1">
        <f t="shared" si="0"/>
        <v>0.5</v>
      </c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5:H699"/>
  <sheetViews>
    <sheetView workbookViewId="0">
      <selection activeCell="D6" sqref="D6"/>
    </sheetView>
  </sheetViews>
  <sheetFormatPr defaultColWidth="9.109375" defaultRowHeight="13.2"/>
  <cols>
    <col min="1" max="3" width="9.109375" style="37"/>
    <col min="4" max="4" width="12.5546875" style="37" customWidth="1"/>
    <col min="5" max="16384" width="9.109375" style="37"/>
  </cols>
  <sheetData>
    <row r="5" spans="3:4">
      <c r="C5" s="40" t="s">
        <v>0</v>
      </c>
      <c r="D5" s="40" t="s">
        <v>9</v>
      </c>
    </row>
    <row r="6" spans="3:4">
      <c r="C6" s="41">
        <v>36831</v>
      </c>
      <c r="D6" s="42">
        <v>6.7124575709614026E-2</v>
      </c>
    </row>
    <row r="7" spans="3:4">
      <c r="C7" s="41">
        <v>36861</v>
      </c>
      <c r="D7" s="42">
        <v>6.7984806979759005E-2</v>
      </c>
    </row>
    <row r="8" spans="3:4">
      <c r="C8" s="41">
        <v>36892</v>
      </c>
      <c r="D8" s="42">
        <v>6.8070429211664021E-2</v>
      </c>
    </row>
    <row r="9" spans="3:4">
      <c r="C9" s="41">
        <v>36923</v>
      </c>
      <c r="D9" s="42">
        <v>6.9039802265081024E-2</v>
      </c>
    </row>
    <row r="10" spans="3:4">
      <c r="C10" s="41">
        <v>36951</v>
      </c>
      <c r="D10" s="42">
        <v>6.8599370225271031E-2</v>
      </c>
    </row>
    <row r="11" spans="3:4">
      <c r="C11" s="41">
        <v>36982</v>
      </c>
      <c r="D11" s="42">
        <v>6.8219473228948002E-2</v>
      </c>
    </row>
    <row r="12" spans="3:4">
      <c r="C12" s="41">
        <v>37012</v>
      </c>
      <c r="D12" s="42">
        <v>6.8018044510930006E-2</v>
      </c>
    </row>
    <row r="13" spans="3:4">
      <c r="C13" s="41">
        <v>37043</v>
      </c>
      <c r="D13" s="42">
        <v>6.7809901516418025E-2</v>
      </c>
    </row>
    <row r="14" spans="3:4">
      <c r="C14" s="41">
        <v>37073</v>
      </c>
      <c r="D14" s="42">
        <v>6.7617678598697023E-2</v>
      </c>
    </row>
    <row r="15" spans="3:4">
      <c r="C15" s="41">
        <v>37104</v>
      </c>
      <c r="D15" s="42">
        <v>6.7436200277254013E-2</v>
      </c>
    </row>
    <row r="16" spans="3:4">
      <c r="C16" s="41">
        <v>37135</v>
      </c>
      <c r="D16" s="42">
        <v>6.7254721966714004E-2</v>
      </c>
    </row>
    <row r="17" spans="3:6">
      <c r="C17" s="41">
        <v>37165</v>
      </c>
      <c r="D17" s="42">
        <v>6.7098305287483007E-2</v>
      </c>
    </row>
    <row r="18" spans="3:6">
      <c r="C18" s="41">
        <v>37196</v>
      </c>
      <c r="D18" s="42">
        <v>6.6967988930799013E-2</v>
      </c>
    </row>
    <row r="19" spans="3:6">
      <c r="C19" s="41">
        <v>37226</v>
      </c>
      <c r="D19" s="42">
        <v>6.6841876332911027E-2</v>
      </c>
      <c r="F19" s="37" t="s">
        <v>117</v>
      </c>
    </row>
    <row r="20" spans="3:6">
      <c r="C20" s="41">
        <v>37257</v>
      </c>
      <c r="D20" s="42">
        <v>6.6754101871696017E-2</v>
      </c>
    </row>
    <row r="21" spans="3:6">
      <c r="C21" s="41">
        <v>37288</v>
      </c>
      <c r="D21" s="42">
        <v>6.6725231559943018E-2</v>
      </c>
    </row>
    <row r="22" spans="3:6">
      <c r="C22" s="41">
        <v>37316</v>
      </c>
      <c r="D22" s="42">
        <v>6.6699155149565009E-2</v>
      </c>
    </row>
    <row r="23" spans="3:6">
      <c r="C23" s="41">
        <v>37347</v>
      </c>
      <c r="D23" s="42">
        <v>6.6658972335586014E-2</v>
      </c>
    </row>
    <row r="24" spans="3:6">
      <c r="C24" s="41">
        <v>37377</v>
      </c>
      <c r="D24" s="42">
        <v>6.6603283684949013E-2</v>
      </c>
    </row>
    <row r="25" spans="3:6">
      <c r="C25" s="41">
        <v>37408</v>
      </c>
      <c r="D25" s="42">
        <v>6.6545738747036023E-2</v>
      </c>
    </row>
    <row r="26" spans="3:6">
      <c r="C26" s="41">
        <v>37438</v>
      </c>
      <c r="D26" s="42">
        <v>6.6502002600429017E-2</v>
      </c>
    </row>
    <row r="27" spans="3:6">
      <c r="C27" s="41">
        <v>37469</v>
      </c>
      <c r="D27" s="42">
        <v>6.6476460899144024E-2</v>
      </c>
    </row>
    <row r="28" spans="3:6">
      <c r="C28" s="41">
        <v>37500</v>
      </c>
      <c r="D28" s="42">
        <v>6.6450919198073999E-2</v>
      </c>
    </row>
    <row r="29" spans="3:6">
      <c r="C29" s="41">
        <v>37530</v>
      </c>
      <c r="D29" s="42">
        <v>6.6432021553282011E-2</v>
      </c>
    </row>
    <row r="30" spans="3:6">
      <c r="C30" s="41">
        <v>37561</v>
      </c>
      <c r="D30" s="42">
        <v>6.6420838595519033E-2</v>
      </c>
    </row>
    <row r="31" spans="3:6">
      <c r="C31" s="41">
        <v>37591</v>
      </c>
      <c r="D31" s="42">
        <v>6.6410016378368006E-2</v>
      </c>
    </row>
    <row r="32" spans="3:6">
      <c r="C32" s="41">
        <v>37622</v>
      </c>
      <c r="D32" s="42">
        <v>6.641469185714402E-2</v>
      </c>
    </row>
    <row r="33" spans="3:4">
      <c r="C33" s="41">
        <v>37653</v>
      </c>
      <c r="D33" s="42">
        <v>6.6438624008908015E-2</v>
      </c>
    </row>
    <row r="34" spans="3:4">
      <c r="C34" s="41">
        <v>37681</v>
      </c>
      <c r="D34" s="42">
        <v>6.6460240146148014E-2</v>
      </c>
    </row>
    <row r="35" spans="3:4">
      <c r="C35" s="41">
        <v>37712</v>
      </c>
      <c r="D35" s="42">
        <v>6.6475821694886014E-2</v>
      </c>
    </row>
    <row r="36" spans="3:4">
      <c r="C36" s="41">
        <v>37742</v>
      </c>
      <c r="D36" s="42">
        <v>6.6479708557240003E-2</v>
      </c>
    </row>
    <row r="37" spans="3:4">
      <c r="C37" s="41">
        <v>37773</v>
      </c>
      <c r="D37" s="42">
        <v>6.6483724981679024E-2</v>
      </c>
    </row>
    <row r="38" spans="3:4">
      <c r="C38" s="41">
        <v>37803</v>
      </c>
      <c r="D38" s="42">
        <v>6.6491289683252019E-2</v>
      </c>
    </row>
    <row r="39" spans="3:4">
      <c r="C39" s="41">
        <v>37834</v>
      </c>
      <c r="D39" s="42">
        <v>6.6504392596807016E-2</v>
      </c>
    </row>
    <row r="40" spans="3:4">
      <c r="C40" s="41">
        <v>37865</v>
      </c>
      <c r="D40" s="42">
        <v>6.6517495510419022E-2</v>
      </c>
    </row>
    <row r="41" spans="3:4">
      <c r="C41" s="41">
        <v>37895</v>
      </c>
      <c r="D41" s="42">
        <v>6.653030369320001E-2</v>
      </c>
    </row>
    <row r="42" spans="3:4">
      <c r="C42" s="41">
        <v>37926</v>
      </c>
      <c r="D42" s="42">
        <v>6.6543699474644016E-2</v>
      </c>
    </row>
    <row r="43" spans="3:4">
      <c r="C43" s="41">
        <v>37956</v>
      </c>
      <c r="D43" s="42">
        <v>6.6556663134162017E-2</v>
      </c>
    </row>
    <row r="44" spans="3:4">
      <c r="C44" s="41">
        <v>37987</v>
      </c>
      <c r="D44" s="42">
        <v>6.6579358381704007E-2</v>
      </c>
    </row>
    <row r="45" spans="3:4">
      <c r="C45" s="41">
        <v>38018</v>
      </c>
      <c r="D45" s="42">
        <v>6.6611973059902019E-2</v>
      </c>
    </row>
    <row r="46" spans="3:4">
      <c r="C46" s="41">
        <v>38047</v>
      </c>
      <c r="D46" s="42">
        <v>6.6642483565632016E-2</v>
      </c>
    </row>
    <row r="47" spans="3:4">
      <c r="C47" s="41">
        <v>38078</v>
      </c>
      <c r="D47" s="42">
        <v>6.6667277965561017E-2</v>
      </c>
    </row>
    <row r="48" spans="3:4">
      <c r="C48" s="41">
        <v>38108</v>
      </c>
      <c r="D48" s="42">
        <v>6.6683200000272017E-2</v>
      </c>
    </row>
    <row r="49" spans="3:4">
      <c r="C49" s="41">
        <v>38139</v>
      </c>
      <c r="D49" s="42">
        <v>6.6699652769562995E-2</v>
      </c>
    </row>
    <row r="50" spans="3:4">
      <c r="C50" s="41">
        <v>38169</v>
      </c>
      <c r="D50" s="42">
        <v>6.6714130454711015E-2</v>
      </c>
    </row>
    <row r="51" spans="3:4">
      <c r="C51" s="41">
        <v>38200</v>
      </c>
      <c r="D51" s="42">
        <v>6.6727501097054012E-2</v>
      </c>
    </row>
    <row r="52" spans="3:4">
      <c r="C52" s="41">
        <v>38231</v>
      </c>
      <c r="D52" s="42">
        <v>6.6740871739456017E-2</v>
      </c>
    </row>
    <row r="53" spans="3:4">
      <c r="C53" s="41">
        <v>38261</v>
      </c>
      <c r="D53" s="42">
        <v>6.6757359164784008E-2</v>
      </c>
    </row>
    <row r="54" spans="3:4">
      <c r="C54" s="41">
        <v>38292</v>
      </c>
      <c r="D54" s="42">
        <v>6.6777811437382012E-2</v>
      </c>
    </row>
    <row r="55" spans="3:4">
      <c r="C55" s="41">
        <v>38322</v>
      </c>
      <c r="D55" s="42">
        <v>6.6797603959382987E-2</v>
      </c>
    </row>
    <row r="56" spans="3:4">
      <c r="C56" s="41">
        <v>38353</v>
      </c>
      <c r="D56" s="42">
        <v>6.6846392054821999E-2</v>
      </c>
    </row>
    <row r="57" spans="3:4">
      <c r="C57" s="41">
        <v>38384</v>
      </c>
      <c r="D57" s="42">
        <v>6.6918515534918011E-2</v>
      </c>
    </row>
    <row r="58" spans="3:4">
      <c r="C58" s="41">
        <v>38412</v>
      </c>
      <c r="D58" s="42">
        <v>6.6983659324873004E-2</v>
      </c>
    </row>
    <row r="59" spans="3:4">
      <c r="C59" s="41">
        <v>38443</v>
      </c>
      <c r="D59" s="42">
        <v>6.7055782808248018E-2</v>
      </c>
    </row>
    <row r="60" spans="3:4">
      <c r="C60" s="41">
        <v>38473</v>
      </c>
      <c r="D60" s="42">
        <v>6.7125579729283014E-2</v>
      </c>
    </row>
    <row r="61" spans="3:4">
      <c r="C61" s="41">
        <v>38504</v>
      </c>
      <c r="D61" s="42">
        <v>7.1040000000000006E-2</v>
      </c>
    </row>
    <row r="62" spans="3:4">
      <c r="C62" s="41">
        <v>38534</v>
      </c>
      <c r="D62" s="42">
        <v>7.1080000000000004E-2</v>
      </c>
    </row>
    <row r="63" spans="3:4">
      <c r="C63" s="41">
        <v>38565</v>
      </c>
      <c r="D63" s="42">
        <v>7.1129999999999999E-2</v>
      </c>
    </row>
    <row r="64" spans="3:4">
      <c r="C64" s="41">
        <v>38596</v>
      </c>
      <c r="D64" s="42">
        <v>7.1179999999999993E-2</v>
      </c>
    </row>
    <row r="65" spans="3:4">
      <c r="C65" s="41">
        <v>38626</v>
      </c>
      <c r="D65" s="42">
        <v>7.1220000000000006E-2</v>
      </c>
    </row>
    <row r="66" spans="3:4">
      <c r="C66" s="41">
        <v>38657</v>
      </c>
      <c r="D66" s="42">
        <v>7.127E-2</v>
      </c>
    </row>
    <row r="67" spans="3:4">
      <c r="C67" s="41">
        <v>38687</v>
      </c>
      <c r="D67" s="42">
        <v>7.1309999999999998E-2</v>
      </c>
    </row>
    <row r="68" spans="3:4">
      <c r="C68" s="41">
        <v>38718</v>
      </c>
      <c r="D68" s="42">
        <v>7.1330000000000005E-2</v>
      </c>
    </row>
    <row r="69" spans="3:4">
      <c r="C69" s="41">
        <v>38749</v>
      </c>
      <c r="D69" s="42">
        <v>7.1360000000000007E-2</v>
      </c>
    </row>
    <row r="70" spans="3:4">
      <c r="C70" s="41">
        <v>38777</v>
      </c>
      <c r="D70" s="42">
        <v>7.1379999999999999E-2</v>
      </c>
    </row>
    <row r="71" spans="3:4">
      <c r="C71" s="41">
        <v>38808</v>
      </c>
      <c r="D71" s="42">
        <v>7.1410000000000001E-2</v>
      </c>
    </row>
    <row r="72" spans="3:4">
      <c r="C72" s="41">
        <v>38838</v>
      </c>
      <c r="D72" s="42">
        <v>7.1429999999999993E-2</v>
      </c>
    </row>
    <row r="73" spans="3:4">
      <c r="C73" s="41">
        <v>38869</v>
      </c>
      <c r="D73" s="42">
        <v>7.1459999999999996E-2</v>
      </c>
    </row>
    <row r="74" spans="3:4">
      <c r="C74" s="41">
        <v>38899</v>
      </c>
      <c r="D74" s="42">
        <v>7.1480000000000002E-2</v>
      </c>
    </row>
    <row r="75" spans="3:4">
      <c r="C75" s="41">
        <v>38930</v>
      </c>
      <c r="D75" s="42">
        <v>7.1499999999999994E-2</v>
      </c>
    </row>
    <row r="76" spans="3:4">
      <c r="C76" s="41">
        <v>38961</v>
      </c>
      <c r="D76" s="42">
        <v>7.1529999999999996E-2</v>
      </c>
    </row>
    <row r="77" spans="3:4">
      <c r="C77" s="41">
        <v>38991</v>
      </c>
      <c r="D77" s="42">
        <v>7.1550000000000002E-2</v>
      </c>
    </row>
    <row r="78" spans="3:4">
      <c r="C78" s="41">
        <v>39022</v>
      </c>
      <c r="D78" s="42">
        <v>7.1580000000000005E-2</v>
      </c>
    </row>
    <row r="79" spans="3:4">
      <c r="C79" s="41">
        <v>39052</v>
      </c>
      <c r="D79" s="42">
        <v>7.1599999999999997E-2</v>
      </c>
    </row>
    <row r="80" spans="3:4">
      <c r="C80" s="41">
        <v>39083</v>
      </c>
      <c r="D80" s="42">
        <v>7.1629999999999999E-2</v>
      </c>
    </row>
    <row r="81" spans="3:4">
      <c r="C81" s="41">
        <v>39114</v>
      </c>
      <c r="D81" s="42">
        <v>7.1650000000000005E-2</v>
      </c>
    </row>
    <row r="82" spans="3:4">
      <c r="C82" s="41">
        <v>39142</v>
      </c>
      <c r="D82" s="42">
        <v>7.1679999999999994E-2</v>
      </c>
    </row>
    <row r="83" spans="3:4">
      <c r="C83" s="41">
        <v>39173</v>
      </c>
      <c r="D83" s="42">
        <v>7.17E-2</v>
      </c>
    </row>
    <row r="84" spans="3:4">
      <c r="C84" s="41">
        <v>39203</v>
      </c>
      <c r="D84" s="42">
        <v>7.1730000000000002E-2</v>
      </c>
    </row>
    <row r="85" spans="3:4">
      <c r="C85" s="41">
        <v>39234</v>
      </c>
      <c r="D85" s="42">
        <v>7.1749999999999994E-2</v>
      </c>
    </row>
    <row r="86" spans="3:4">
      <c r="C86" s="41">
        <v>39264</v>
      </c>
      <c r="D86" s="42">
        <v>7.1779999999999997E-2</v>
      </c>
    </row>
    <row r="87" spans="3:4">
      <c r="C87" s="41">
        <v>39295</v>
      </c>
      <c r="D87" s="42">
        <v>7.1800000000000003E-2</v>
      </c>
    </row>
    <row r="88" spans="3:4">
      <c r="C88" s="41">
        <v>39326</v>
      </c>
      <c r="D88" s="42">
        <v>7.1830000000000005E-2</v>
      </c>
    </row>
    <row r="89" spans="3:4">
      <c r="C89" s="41">
        <v>39356</v>
      </c>
      <c r="D89" s="42">
        <v>7.1849999999999997E-2</v>
      </c>
    </row>
    <row r="90" spans="3:4">
      <c r="C90" s="41">
        <v>39387</v>
      </c>
      <c r="D90" s="42">
        <v>7.1879999999999999E-2</v>
      </c>
    </row>
    <row r="91" spans="3:4">
      <c r="C91" s="41">
        <v>39417</v>
      </c>
      <c r="D91" s="42">
        <v>7.1900000000000006E-2</v>
      </c>
    </row>
    <row r="92" spans="3:4">
      <c r="C92" s="41">
        <v>39448</v>
      </c>
      <c r="D92" s="42">
        <v>7.1910000000000002E-2</v>
      </c>
    </row>
    <row r="93" spans="3:4">
      <c r="C93" s="41">
        <v>39479</v>
      </c>
      <c r="D93" s="42">
        <v>7.1929999999999994E-2</v>
      </c>
    </row>
    <row r="94" spans="3:4">
      <c r="C94" s="41">
        <v>39508</v>
      </c>
      <c r="D94" s="42">
        <v>7.195E-2</v>
      </c>
    </row>
    <row r="95" spans="3:4">
      <c r="C95" s="41">
        <v>39539</v>
      </c>
      <c r="D95" s="42">
        <v>7.1959999999999996E-2</v>
      </c>
    </row>
    <row r="96" spans="3:4">
      <c r="C96" s="41">
        <v>39569</v>
      </c>
      <c r="D96" s="42">
        <v>7.1980000000000002E-2</v>
      </c>
    </row>
    <row r="97" spans="3:4">
      <c r="C97" s="41">
        <v>39600</v>
      </c>
      <c r="D97" s="42">
        <v>7.1989999999999998E-2</v>
      </c>
    </row>
    <row r="98" spans="3:4">
      <c r="C98" s="41">
        <v>39630</v>
      </c>
      <c r="D98" s="42">
        <v>7.2010000000000005E-2</v>
      </c>
    </row>
    <row r="99" spans="3:4">
      <c r="C99" s="41">
        <v>39661</v>
      </c>
      <c r="D99" s="42">
        <v>7.2029999999999997E-2</v>
      </c>
    </row>
    <row r="100" spans="3:4">
      <c r="C100" s="41">
        <v>39692</v>
      </c>
      <c r="D100" s="42">
        <v>7.2040000000000007E-2</v>
      </c>
    </row>
    <row r="101" spans="3:4">
      <c r="C101" s="41">
        <v>39722</v>
      </c>
      <c r="D101" s="42">
        <v>7.2059999999999999E-2</v>
      </c>
    </row>
    <row r="102" spans="3:4">
      <c r="C102" s="41">
        <v>39753</v>
      </c>
      <c r="D102" s="42">
        <v>7.2080000000000005E-2</v>
      </c>
    </row>
    <row r="103" spans="3:4">
      <c r="C103" s="41">
        <v>39783</v>
      </c>
      <c r="D103" s="42">
        <v>7.2090000000000001E-2</v>
      </c>
    </row>
    <row r="104" spans="3:4">
      <c r="C104" s="41">
        <v>39814</v>
      </c>
      <c r="D104" s="42">
        <v>7.2109999999999994E-2</v>
      </c>
    </row>
    <row r="105" spans="3:4">
      <c r="C105" s="41">
        <v>39845</v>
      </c>
      <c r="D105" s="42">
        <v>7.2120000000000004E-2</v>
      </c>
    </row>
    <row r="106" spans="3:4">
      <c r="C106" s="41">
        <v>39873</v>
      </c>
      <c r="D106" s="42">
        <v>7.2139999999999996E-2</v>
      </c>
    </row>
    <row r="107" spans="3:4">
      <c r="C107" s="41">
        <v>39904</v>
      </c>
      <c r="D107" s="42">
        <v>7.2160000000000002E-2</v>
      </c>
    </row>
    <row r="108" spans="3:4">
      <c r="C108" s="41">
        <v>39934</v>
      </c>
      <c r="D108" s="42">
        <v>7.2169999999999998E-2</v>
      </c>
    </row>
    <row r="109" spans="3:4">
      <c r="C109" s="41">
        <v>39965</v>
      </c>
      <c r="D109" s="42">
        <v>7.2190000000000004E-2</v>
      </c>
    </row>
    <row r="110" spans="3:4">
      <c r="C110" s="41">
        <v>39995</v>
      </c>
      <c r="D110" s="42">
        <v>7.2209999999999996E-2</v>
      </c>
    </row>
    <row r="111" spans="3:4">
      <c r="C111" s="41">
        <v>40026</v>
      </c>
      <c r="D111" s="42">
        <v>7.2220000000000006E-2</v>
      </c>
    </row>
    <row r="112" spans="3:4">
      <c r="C112" s="41">
        <v>40057</v>
      </c>
      <c r="D112" s="42">
        <v>7.2239999999999999E-2</v>
      </c>
    </row>
    <row r="113" spans="3:4">
      <c r="C113" s="41">
        <v>40087</v>
      </c>
      <c r="D113" s="42">
        <v>7.2249999999999995E-2</v>
      </c>
    </row>
    <row r="114" spans="3:4">
      <c r="C114" s="41">
        <v>40118</v>
      </c>
      <c r="D114" s="42">
        <v>7.2270000000000001E-2</v>
      </c>
    </row>
    <row r="115" spans="3:4">
      <c r="C115" s="41">
        <v>40148</v>
      </c>
      <c r="D115" s="42">
        <v>7.2289999999999993E-2</v>
      </c>
    </row>
    <row r="116" spans="3:4">
      <c r="C116" s="41">
        <v>40179</v>
      </c>
      <c r="D116" s="42">
        <v>7.2300000000000003E-2</v>
      </c>
    </row>
    <row r="117" spans="3:4">
      <c r="C117" s="41">
        <v>40210</v>
      </c>
      <c r="D117" s="42">
        <v>7.2319999999999995E-2</v>
      </c>
    </row>
    <row r="118" spans="3:4">
      <c r="C118" s="41">
        <v>40238</v>
      </c>
      <c r="D118" s="42">
        <v>7.2330000000000005E-2</v>
      </c>
    </row>
    <row r="119" spans="3:4">
      <c r="C119" s="41">
        <v>40269</v>
      </c>
      <c r="D119" s="42">
        <v>7.2349999999999998E-2</v>
      </c>
    </row>
    <row r="120" spans="3:4">
      <c r="C120" s="41">
        <v>40299</v>
      </c>
      <c r="D120" s="42">
        <v>7.2370000000000004E-2</v>
      </c>
    </row>
    <row r="121" spans="3:4">
      <c r="C121" s="41">
        <v>40330</v>
      </c>
      <c r="D121" s="42">
        <v>7.238E-2</v>
      </c>
    </row>
    <row r="122" spans="3:4">
      <c r="C122" s="41">
        <v>40360</v>
      </c>
      <c r="D122" s="42">
        <v>7.2400000000000006E-2</v>
      </c>
    </row>
    <row r="123" spans="3:4">
      <c r="C123" s="41">
        <v>40391</v>
      </c>
      <c r="D123" s="42">
        <v>7.2419999999999998E-2</v>
      </c>
    </row>
    <row r="124" spans="3:4">
      <c r="C124" s="41">
        <v>40422</v>
      </c>
      <c r="D124" s="42">
        <v>7.2429999999999994E-2</v>
      </c>
    </row>
    <row r="125" spans="3:4">
      <c r="C125" s="41">
        <v>40452</v>
      </c>
      <c r="D125" s="42">
        <v>7.2450000000000001E-2</v>
      </c>
    </row>
    <row r="126" spans="3:4">
      <c r="C126" s="41">
        <v>40483</v>
      </c>
      <c r="D126" s="42">
        <v>7.2459999999999997E-2</v>
      </c>
    </row>
    <row r="127" spans="3:4">
      <c r="C127" s="41">
        <v>40513</v>
      </c>
      <c r="D127" s="42">
        <v>7.2480000000000003E-2</v>
      </c>
    </row>
    <row r="128" spans="3:4">
      <c r="C128" s="41">
        <v>40544</v>
      </c>
      <c r="D128" s="42">
        <v>7.2480000000000003E-2</v>
      </c>
    </row>
    <row r="129" spans="3:4">
      <c r="C129" s="41">
        <v>40575</v>
      </c>
      <c r="D129" s="42">
        <v>7.2480000000000003E-2</v>
      </c>
    </row>
    <row r="130" spans="3:4">
      <c r="C130" s="41">
        <v>40603</v>
      </c>
      <c r="D130" s="42">
        <v>7.2489999999999999E-2</v>
      </c>
    </row>
    <row r="131" spans="3:4">
      <c r="C131" s="41">
        <v>40634</v>
      </c>
      <c r="D131" s="42">
        <v>7.2489999999999999E-2</v>
      </c>
    </row>
    <row r="132" spans="3:4">
      <c r="C132" s="41">
        <v>40664</v>
      </c>
      <c r="D132" s="42">
        <v>7.2499999999999995E-2</v>
      </c>
    </row>
    <row r="133" spans="3:4">
      <c r="C133" s="41">
        <v>40695</v>
      </c>
      <c r="D133" s="42">
        <v>7.2499999999999995E-2</v>
      </c>
    </row>
    <row r="134" spans="3:4">
      <c r="C134" s="41">
        <v>40725</v>
      </c>
      <c r="D134" s="42">
        <v>7.2499999999999995E-2</v>
      </c>
    </row>
    <row r="135" spans="3:4">
      <c r="C135" s="41">
        <v>40756</v>
      </c>
      <c r="D135" s="42">
        <v>7.2510000000000005E-2</v>
      </c>
    </row>
    <row r="136" spans="3:4">
      <c r="C136" s="41">
        <v>40787</v>
      </c>
      <c r="D136" s="42">
        <v>7.2510000000000005E-2</v>
      </c>
    </row>
    <row r="137" spans="3:4">
      <c r="C137" s="41">
        <v>40817</v>
      </c>
      <c r="D137" s="42">
        <v>7.2510000000000005E-2</v>
      </c>
    </row>
    <row r="138" spans="3:4">
      <c r="C138" s="41">
        <v>40848</v>
      </c>
      <c r="D138" s="42">
        <v>7.2520000000000001E-2</v>
      </c>
    </row>
    <row r="139" spans="3:4">
      <c r="C139" s="41">
        <v>40878</v>
      </c>
      <c r="D139" s="42">
        <v>7.2520000000000001E-2</v>
      </c>
    </row>
    <row r="140" spans="3:4">
      <c r="C140" s="41">
        <v>40909</v>
      </c>
      <c r="D140" s="42">
        <v>7.2529999999999997E-2</v>
      </c>
    </row>
    <row r="141" spans="3:4">
      <c r="C141" s="41">
        <v>40940</v>
      </c>
      <c r="D141" s="42">
        <v>7.2529999999999997E-2</v>
      </c>
    </row>
    <row r="142" spans="3:4">
      <c r="C142" s="41">
        <v>40969</v>
      </c>
      <c r="D142" s="42">
        <v>7.2529999999999997E-2</v>
      </c>
    </row>
    <row r="143" spans="3:4">
      <c r="C143" s="41">
        <v>41000</v>
      </c>
      <c r="D143" s="42">
        <v>7.2539999999999993E-2</v>
      </c>
    </row>
    <row r="144" spans="3:4">
      <c r="C144" s="41">
        <v>41030</v>
      </c>
      <c r="D144" s="42">
        <v>7.2539999999999993E-2</v>
      </c>
    </row>
    <row r="145" spans="3:4">
      <c r="C145" s="41">
        <v>41061</v>
      </c>
      <c r="D145" s="42">
        <v>7.2550000000000003E-2</v>
      </c>
    </row>
    <row r="146" spans="3:4">
      <c r="C146" s="41">
        <v>41091</v>
      </c>
      <c r="D146" s="42">
        <v>7.2550000000000003E-2</v>
      </c>
    </row>
    <row r="147" spans="3:4">
      <c r="C147" s="41">
        <v>41122</v>
      </c>
      <c r="D147" s="42">
        <v>7.2550000000000003E-2</v>
      </c>
    </row>
    <row r="148" spans="3:4">
      <c r="C148" s="41">
        <v>41153</v>
      </c>
      <c r="D148" s="42">
        <v>7.2559999999999999E-2</v>
      </c>
    </row>
    <row r="149" spans="3:4">
      <c r="C149" s="41">
        <v>41183</v>
      </c>
      <c r="D149" s="42">
        <v>7.2559999999999999E-2</v>
      </c>
    </row>
    <row r="150" spans="3:4">
      <c r="C150" s="41">
        <v>41214</v>
      </c>
      <c r="D150" s="42">
        <v>7.2569999999999996E-2</v>
      </c>
    </row>
    <row r="151" spans="3:4">
      <c r="C151" s="41">
        <v>41244</v>
      </c>
      <c r="D151" s="42">
        <v>7.2569999999999996E-2</v>
      </c>
    </row>
    <row r="152" spans="3:4">
      <c r="C152" s="41">
        <v>41275</v>
      </c>
      <c r="D152" s="42">
        <v>7.2569999999999996E-2</v>
      </c>
    </row>
    <row r="153" spans="3:4">
      <c r="C153" s="41">
        <v>41306</v>
      </c>
      <c r="D153" s="42">
        <v>7.2580000000000006E-2</v>
      </c>
    </row>
    <row r="154" spans="3:4">
      <c r="C154" s="41">
        <v>41334</v>
      </c>
      <c r="D154" s="42">
        <v>7.2580000000000006E-2</v>
      </c>
    </row>
    <row r="155" spans="3:4">
      <c r="C155" s="41">
        <v>41365</v>
      </c>
      <c r="D155" s="42">
        <v>7.2590000000000002E-2</v>
      </c>
    </row>
    <row r="156" spans="3:4">
      <c r="C156" s="41">
        <v>41395</v>
      </c>
      <c r="D156" s="42">
        <v>7.2590000000000002E-2</v>
      </c>
    </row>
    <row r="157" spans="3:4">
      <c r="C157" s="41">
        <v>41426</v>
      </c>
      <c r="D157" s="42">
        <v>7.2590000000000002E-2</v>
      </c>
    </row>
    <row r="158" spans="3:4">
      <c r="C158" s="41">
        <v>41456</v>
      </c>
      <c r="D158" s="42">
        <v>7.2599999999999998E-2</v>
      </c>
    </row>
    <row r="159" spans="3:4">
      <c r="C159" s="41">
        <v>41487</v>
      </c>
      <c r="D159" s="42">
        <v>7.2599999999999998E-2</v>
      </c>
    </row>
    <row r="160" spans="3:4">
      <c r="C160" s="41">
        <v>41518</v>
      </c>
      <c r="D160" s="42">
        <v>7.2609999999999994E-2</v>
      </c>
    </row>
    <row r="161" spans="3:4">
      <c r="C161" s="41">
        <v>41548</v>
      </c>
      <c r="D161" s="42">
        <v>7.2609999999999994E-2</v>
      </c>
    </row>
    <row r="162" spans="3:4">
      <c r="C162" s="41">
        <v>41579</v>
      </c>
      <c r="D162" s="42">
        <v>7.2609999999999994E-2</v>
      </c>
    </row>
    <row r="163" spans="3:4">
      <c r="C163" s="41">
        <v>41609</v>
      </c>
      <c r="D163" s="42">
        <v>7.2620000000000004E-2</v>
      </c>
    </row>
    <row r="164" spans="3:4">
      <c r="C164" s="41">
        <v>41640</v>
      </c>
      <c r="D164" s="42">
        <v>7.2620000000000004E-2</v>
      </c>
    </row>
    <row r="165" spans="3:4">
      <c r="C165" s="41">
        <v>41671</v>
      </c>
      <c r="D165" s="42">
        <v>7.2620000000000004E-2</v>
      </c>
    </row>
    <row r="166" spans="3:4">
      <c r="C166" s="41">
        <v>41699</v>
      </c>
      <c r="D166" s="42">
        <v>7.263E-2</v>
      </c>
    </row>
    <row r="167" spans="3:4">
      <c r="C167" s="41">
        <v>41730</v>
      </c>
      <c r="D167" s="42">
        <v>7.263E-2</v>
      </c>
    </row>
    <row r="168" spans="3:4">
      <c r="C168" s="41">
        <v>41760</v>
      </c>
      <c r="D168" s="42">
        <v>7.2639999999999996E-2</v>
      </c>
    </row>
    <row r="169" spans="3:4">
      <c r="C169" s="41">
        <v>41791</v>
      </c>
      <c r="D169" s="42">
        <v>7.2639999999999996E-2</v>
      </c>
    </row>
    <row r="170" spans="3:4">
      <c r="C170" s="41">
        <v>41821</v>
      </c>
      <c r="D170" s="42">
        <v>7.2639999999999996E-2</v>
      </c>
    </row>
    <row r="171" spans="3:4">
      <c r="C171" s="41">
        <v>41852</v>
      </c>
      <c r="D171" s="42">
        <v>7.2650000000000006E-2</v>
      </c>
    </row>
    <row r="172" spans="3:4">
      <c r="C172" s="41">
        <v>41883</v>
      </c>
      <c r="D172" s="42">
        <v>7.2650000000000006E-2</v>
      </c>
    </row>
    <row r="173" spans="3:4">
      <c r="C173" s="41">
        <v>41913</v>
      </c>
      <c r="D173" s="42">
        <v>7.2660000000000002E-2</v>
      </c>
    </row>
    <row r="174" spans="3:4">
      <c r="C174" s="41">
        <v>41944</v>
      </c>
      <c r="D174" s="42">
        <v>7.2660000000000002E-2</v>
      </c>
    </row>
    <row r="175" spans="3:4">
      <c r="C175" s="41">
        <v>41974</v>
      </c>
      <c r="D175" s="42">
        <v>7.2660000000000002E-2</v>
      </c>
    </row>
    <row r="176" spans="3:4">
      <c r="C176" s="41">
        <v>42005</v>
      </c>
      <c r="D176" s="42">
        <v>7.2669999999999998E-2</v>
      </c>
    </row>
    <row r="177" spans="3:4">
      <c r="C177" s="41">
        <v>42036</v>
      </c>
      <c r="D177" s="42">
        <v>7.2669999999999998E-2</v>
      </c>
    </row>
    <row r="178" spans="3:4">
      <c r="C178" s="41">
        <v>42064</v>
      </c>
      <c r="D178" s="42">
        <v>7.2679999999999995E-2</v>
      </c>
    </row>
    <row r="179" spans="3:4">
      <c r="C179" s="41">
        <v>42095</v>
      </c>
      <c r="D179" s="42">
        <v>7.2679999999999995E-2</v>
      </c>
    </row>
    <row r="180" spans="3:4">
      <c r="C180" s="41">
        <v>42125</v>
      </c>
      <c r="D180" s="42">
        <v>7.2679999999999995E-2</v>
      </c>
    </row>
    <row r="181" spans="3:4">
      <c r="C181" s="41">
        <v>42156</v>
      </c>
      <c r="D181" s="42">
        <v>7.2690000000000005E-2</v>
      </c>
    </row>
    <row r="182" spans="3:4">
      <c r="C182" s="41">
        <v>42186</v>
      </c>
      <c r="D182" s="42">
        <v>7.2690000000000005E-2</v>
      </c>
    </row>
    <row r="183" spans="3:4">
      <c r="C183" s="41">
        <v>42217</v>
      </c>
      <c r="D183" s="42">
        <v>7.2700000000000001E-2</v>
      </c>
    </row>
    <row r="184" spans="3:4">
      <c r="C184" s="41">
        <v>42248</v>
      </c>
      <c r="D184" s="42">
        <v>7.2700000000000001E-2</v>
      </c>
    </row>
    <row r="185" spans="3:4">
      <c r="C185" s="41">
        <v>42278</v>
      </c>
      <c r="D185" s="42">
        <v>7.2700000000000001E-2</v>
      </c>
    </row>
    <row r="186" spans="3:4">
      <c r="C186" s="41">
        <v>42309</v>
      </c>
      <c r="D186" s="42">
        <v>7.2709999999999997E-2</v>
      </c>
    </row>
    <row r="187" spans="3:4">
      <c r="C187" s="41">
        <v>42339</v>
      </c>
      <c r="D187" s="42">
        <v>7.2709999999999997E-2</v>
      </c>
    </row>
    <row r="188" spans="3:4">
      <c r="C188" s="41">
        <v>42370</v>
      </c>
      <c r="D188" s="42">
        <v>7.2709999999999997E-2</v>
      </c>
    </row>
    <row r="189" spans="3:4">
      <c r="C189" s="41">
        <v>42401</v>
      </c>
      <c r="D189" s="42">
        <v>7.2720000000000007E-2</v>
      </c>
    </row>
    <row r="190" spans="3:4">
      <c r="C190" s="41">
        <v>42430</v>
      </c>
      <c r="D190" s="42">
        <v>7.2720000000000007E-2</v>
      </c>
    </row>
    <row r="191" spans="3:4">
      <c r="C191" s="41">
        <v>42461</v>
      </c>
      <c r="D191" s="42">
        <v>7.2730000000000003E-2</v>
      </c>
    </row>
    <row r="192" spans="3:4">
      <c r="C192" s="41">
        <v>42491</v>
      </c>
      <c r="D192" s="42">
        <v>7.2730000000000003E-2</v>
      </c>
    </row>
    <row r="193" spans="3:4">
      <c r="C193" s="41">
        <v>42522</v>
      </c>
      <c r="D193" s="42">
        <v>7.2730000000000003E-2</v>
      </c>
    </row>
    <row r="194" spans="3:4">
      <c r="C194" s="41">
        <v>42552</v>
      </c>
      <c r="D194" s="42">
        <v>7.2739999999999999E-2</v>
      </c>
    </row>
    <row r="195" spans="3:4">
      <c r="C195" s="41">
        <v>42583</v>
      </c>
      <c r="D195" s="42">
        <v>7.2739999999999999E-2</v>
      </c>
    </row>
    <row r="196" spans="3:4">
      <c r="C196" s="41">
        <v>42614</v>
      </c>
      <c r="D196" s="42">
        <v>7.2749999999999995E-2</v>
      </c>
    </row>
    <row r="197" spans="3:4">
      <c r="C197" s="41">
        <v>42644</v>
      </c>
      <c r="D197" s="42">
        <v>7.2749999999999995E-2</v>
      </c>
    </row>
    <row r="198" spans="3:4">
      <c r="C198" s="41">
        <v>42675</v>
      </c>
      <c r="D198" s="42">
        <v>7.2749999999999995E-2</v>
      </c>
    </row>
    <row r="199" spans="3:4">
      <c r="C199" s="41">
        <v>42705</v>
      </c>
      <c r="D199" s="42">
        <v>7.2760000000000005E-2</v>
      </c>
    </row>
    <row r="200" spans="3:4">
      <c r="C200" s="41">
        <v>42736</v>
      </c>
      <c r="D200" s="42">
        <v>7.2760000000000005E-2</v>
      </c>
    </row>
    <row r="201" spans="3:4">
      <c r="C201" s="41">
        <v>42767</v>
      </c>
      <c r="D201" s="42">
        <v>7.2770000000000001E-2</v>
      </c>
    </row>
    <row r="202" spans="3:4">
      <c r="C202" s="41">
        <v>42795</v>
      </c>
      <c r="D202" s="42">
        <v>7.2770000000000001E-2</v>
      </c>
    </row>
    <row r="203" spans="3:4">
      <c r="C203" s="41">
        <v>42826</v>
      </c>
      <c r="D203" s="42">
        <v>7.2770000000000001E-2</v>
      </c>
    </row>
    <row r="204" spans="3:4">
      <c r="C204" s="41">
        <v>42856</v>
      </c>
      <c r="D204" s="42">
        <v>7.2779999999999997E-2</v>
      </c>
    </row>
    <row r="205" spans="3:4">
      <c r="C205" s="41">
        <v>42887</v>
      </c>
      <c r="D205" s="42">
        <v>7.2779999999999997E-2</v>
      </c>
    </row>
    <row r="206" spans="3:4">
      <c r="C206" s="41">
        <v>42917</v>
      </c>
      <c r="D206" s="42">
        <v>7.2789999999999994E-2</v>
      </c>
    </row>
    <row r="207" spans="3:4">
      <c r="C207" s="41">
        <v>42948</v>
      </c>
      <c r="D207" s="42">
        <v>7.2789999999999994E-2</v>
      </c>
    </row>
    <row r="208" spans="3:4">
      <c r="C208" s="41">
        <v>42979</v>
      </c>
      <c r="D208" s="42">
        <v>7.2789999999999994E-2</v>
      </c>
    </row>
    <row r="209" spans="3:4">
      <c r="C209" s="41">
        <v>43009</v>
      </c>
      <c r="D209" s="42">
        <v>7.2800000000000004E-2</v>
      </c>
    </row>
    <row r="210" spans="3:4">
      <c r="C210" s="41">
        <v>43040</v>
      </c>
      <c r="D210" s="42">
        <v>7.2800000000000004E-2</v>
      </c>
    </row>
    <row r="211" spans="3:4">
      <c r="C211" s="41">
        <v>43070</v>
      </c>
      <c r="D211" s="42">
        <v>7.281E-2</v>
      </c>
    </row>
    <row r="212" spans="3:4">
      <c r="C212" s="41">
        <v>43101</v>
      </c>
      <c r="D212" s="42">
        <v>7.281E-2</v>
      </c>
    </row>
    <row r="213" spans="3:4">
      <c r="C213" s="41">
        <v>43132</v>
      </c>
      <c r="D213" s="42">
        <v>7.281E-2</v>
      </c>
    </row>
    <row r="214" spans="3:4">
      <c r="C214" s="41">
        <v>43160</v>
      </c>
      <c r="D214" s="42">
        <v>7.2819999999999996E-2</v>
      </c>
    </row>
    <row r="215" spans="3:4">
      <c r="C215" s="41">
        <v>43191</v>
      </c>
      <c r="D215" s="42">
        <v>7.2819999999999996E-2</v>
      </c>
    </row>
    <row r="216" spans="3:4">
      <c r="C216" s="41">
        <v>43221</v>
      </c>
      <c r="D216" s="42">
        <v>7.2819999999999996E-2</v>
      </c>
    </row>
    <row r="217" spans="3:4">
      <c r="C217" s="41">
        <v>43252</v>
      </c>
      <c r="D217" s="42">
        <v>7.2830000000000006E-2</v>
      </c>
    </row>
    <row r="218" spans="3:4">
      <c r="C218" s="41">
        <v>43282</v>
      </c>
      <c r="D218" s="42">
        <v>7.2830000000000006E-2</v>
      </c>
    </row>
    <row r="219" spans="3:4">
      <c r="C219" s="41">
        <v>43313</v>
      </c>
      <c r="D219" s="42">
        <v>7.2840000000000002E-2</v>
      </c>
    </row>
    <row r="220" spans="3:4">
      <c r="C220" s="41">
        <v>43344</v>
      </c>
      <c r="D220" s="42">
        <v>7.2840000000000002E-2</v>
      </c>
    </row>
    <row r="221" spans="3:4">
      <c r="C221" s="41">
        <v>43374</v>
      </c>
      <c r="D221" s="42">
        <v>7.2840000000000002E-2</v>
      </c>
    </row>
    <row r="222" spans="3:4">
      <c r="C222" s="41">
        <v>43405</v>
      </c>
      <c r="D222" s="42">
        <v>7.2849999999999998E-2</v>
      </c>
    </row>
    <row r="223" spans="3:4">
      <c r="C223" s="41">
        <v>43435</v>
      </c>
      <c r="D223" s="42">
        <v>7.2849999999999998E-2</v>
      </c>
    </row>
    <row r="224" spans="3:4">
      <c r="C224" s="41">
        <v>43466</v>
      </c>
      <c r="D224" s="42">
        <v>7.2859999999999994E-2</v>
      </c>
    </row>
    <row r="225" spans="3:4">
      <c r="C225" s="41">
        <v>43497</v>
      </c>
      <c r="D225" s="42">
        <v>7.2859999999999994E-2</v>
      </c>
    </row>
    <row r="226" spans="3:4">
      <c r="C226" s="41">
        <v>43525</v>
      </c>
      <c r="D226" s="42">
        <v>7.2859999999999994E-2</v>
      </c>
    </row>
    <row r="227" spans="3:4">
      <c r="C227" s="41">
        <v>43556</v>
      </c>
      <c r="D227" s="42">
        <v>7.2870000000000004E-2</v>
      </c>
    </row>
    <row r="228" spans="3:4">
      <c r="C228" s="41">
        <v>43586</v>
      </c>
      <c r="D228" s="42">
        <v>7.2870000000000004E-2</v>
      </c>
    </row>
    <row r="229" spans="3:4">
      <c r="C229" s="41">
        <v>43617</v>
      </c>
      <c r="D229" s="42">
        <v>7.288E-2</v>
      </c>
    </row>
    <row r="230" spans="3:4">
      <c r="C230" s="41">
        <v>43647</v>
      </c>
      <c r="D230" s="42">
        <v>7.288E-2</v>
      </c>
    </row>
    <row r="231" spans="3:4">
      <c r="C231" s="41">
        <v>43678</v>
      </c>
      <c r="D231" s="42">
        <v>7.288E-2</v>
      </c>
    </row>
    <row r="232" spans="3:4">
      <c r="C232" s="41">
        <v>43709</v>
      </c>
      <c r="D232" s="42">
        <v>7.2889999999999996E-2</v>
      </c>
    </row>
    <row r="233" spans="3:4">
      <c r="C233" s="41">
        <v>43739</v>
      </c>
      <c r="D233" s="42">
        <v>7.2889999999999996E-2</v>
      </c>
    </row>
    <row r="234" spans="3:4">
      <c r="C234" s="41">
        <v>43770</v>
      </c>
      <c r="D234" s="42">
        <v>7.2900000000000006E-2</v>
      </c>
    </row>
    <row r="235" spans="3:4">
      <c r="C235" s="41">
        <v>43800</v>
      </c>
      <c r="D235" s="42">
        <v>7.2900000000000006E-2</v>
      </c>
    </row>
    <row r="236" spans="3:4">
      <c r="C236" s="41">
        <v>43831</v>
      </c>
      <c r="D236" s="42">
        <v>7.2900000000000006E-2</v>
      </c>
    </row>
    <row r="237" spans="3:4">
      <c r="C237" s="41">
        <v>43862</v>
      </c>
      <c r="D237" s="42">
        <v>7.2910000000000003E-2</v>
      </c>
    </row>
    <row r="238" spans="3:4">
      <c r="C238" s="41">
        <v>43891</v>
      </c>
      <c r="D238" s="42">
        <v>7.2910000000000003E-2</v>
      </c>
    </row>
    <row r="239" spans="3:4">
      <c r="C239" s="41">
        <v>43922</v>
      </c>
      <c r="D239" s="42">
        <v>7.2919999999999999E-2</v>
      </c>
    </row>
    <row r="240" spans="3:4">
      <c r="C240" s="41">
        <v>43952</v>
      </c>
      <c r="D240" s="42">
        <v>7.2919999999999999E-2</v>
      </c>
    </row>
    <row r="241" spans="3:4">
      <c r="C241" s="41">
        <v>43983</v>
      </c>
      <c r="D241" s="42">
        <v>7.2919999999999999E-2</v>
      </c>
    </row>
    <row r="242" spans="3:4">
      <c r="C242" s="41">
        <v>44013</v>
      </c>
      <c r="D242" s="42">
        <v>7.2929999999999995E-2</v>
      </c>
    </row>
    <row r="243" spans="3:4">
      <c r="C243" s="41">
        <v>44044</v>
      </c>
      <c r="D243" s="42">
        <v>7.2929999999999995E-2</v>
      </c>
    </row>
    <row r="244" spans="3:4">
      <c r="C244" s="41">
        <v>44075</v>
      </c>
      <c r="D244" s="42">
        <v>7.2929999999999995E-2</v>
      </c>
    </row>
    <row r="245" spans="3:4">
      <c r="C245" s="41">
        <v>44105</v>
      </c>
      <c r="D245" s="42">
        <v>7.2940000000000005E-2</v>
      </c>
    </row>
    <row r="246" spans="3:4">
      <c r="C246" s="41">
        <v>44136</v>
      </c>
      <c r="D246" s="42">
        <v>7.2940000000000005E-2</v>
      </c>
    </row>
    <row r="247" spans="3:4">
      <c r="C247" s="41">
        <v>44166</v>
      </c>
      <c r="D247" s="42">
        <v>7.2950000000000001E-2</v>
      </c>
    </row>
    <row r="248" spans="3:4">
      <c r="C248" s="41">
        <v>44197</v>
      </c>
      <c r="D248" s="42">
        <v>7.2950000000000001E-2</v>
      </c>
    </row>
    <row r="249" spans="3:4">
      <c r="C249" s="41">
        <v>44228</v>
      </c>
      <c r="D249" s="42">
        <v>7.2950000000000001E-2</v>
      </c>
    </row>
    <row r="250" spans="3:4">
      <c r="C250" s="41">
        <v>44256</v>
      </c>
      <c r="D250" s="42">
        <v>7.2950000000000001E-2</v>
      </c>
    </row>
    <row r="251" spans="3:4">
      <c r="C251" s="41">
        <v>44287</v>
      </c>
      <c r="D251" s="42">
        <v>7.2950000000000001E-2</v>
      </c>
    </row>
    <row r="252" spans="3:4">
      <c r="C252" s="41">
        <v>44317</v>
      </c>
      <c r="D252" s="42">
        <v>7.2950000000000001E-2</v>
      </c>
    </row>
    <row r="253" spans="3:4">
      <c r="C253" s="41">
        <v>44348</v>
      </c>
      <c r="D253" s="42">
        <v>7.2959999999999997E-2</v>
      </c>
    </row>
    <row r="254" spans="3:4">
      <c r="C254" s="41">
        <v>44378</v>
      </c>
      <c r="D254" s="42">
        <v>7.2959999999999997E-2</v>
      </c>
    </row>
    <row r="255" spans="3:4">
      <c r="C255" s="41">
        <v>44409</v>
      </c>
      <c r="D255" s="42">
        <v>7.2959999999999997E-2</v>
      </c>
    </row>
    <row r="256" spans="3:4">
      <c r="C256" s="41">
        <v>44440</v>
      </c>
      <c r="D256" s="42">
        <v>7.2959999999999997E-2</v>
      </c>
    </row>
    <row r="257" spans="3:4">
      <c r="C257" s="41">
        <v>44470</v>
      </c>
      <c r="D257" s="42">
        <v>7.2395390547999997E-2</v>
      </c>
    </row>
    <row r="258" spans="3:4">
      <c r="C258" s="41">
        <v>44501</v>
      </c>
      <c r="D258" s="42">
        <v>7.2388382203999999E-2</v>
      </c>
    </row>
    <row r="259" spans="3:4">
      <c r="C259" s="41">
        <v>44531</v>
      </c>
      <c r="D259" s="42">
        <v>7.2381599936000005E-2</v>
      </c>
    </row>
    <row r="260" spans="3:4">
      <c r="C260" s="41">
        <v>44562</v>
      </c>
      <c r="D260" s="42">
        <v>7.2374591592999998E-2</v>
      </c>
    </row>
    <row r="261" spans="3:4">
      <c r="C261" s="41">
        <v>44593</v>
      </c>
      <c r="D261" s="42">
        <v>7.2367809325000004E-2</v>
      </c>
    </row>
    <row r="262" spans="3:4">
      <c r="C262" s="41">
        <v>44621</v>
      </c>
      <c r="D262" s="42">
        <v>7.2360800981999998E-2</v>
      </c>
    </row>
    <row r="263" spans="3:4">
      <c r="C263" s="41">
        <v>44652</v>
      </c>
      <c r="D263" s="42">
        <v>7.2353792638E-2</v>
      </c>
    </row>
    <row r="264" spans="3:4">
      <c r="C264" s="41">
        <v>44682</v>
      </c>
      <c r="D264" s="42">
        <v>7.2347010370999998E-2</v>
      </c>
    </row>
    <row r="265" spans="3:4">
      <c r="C265" s="41">
        <v>44713</v>
      </c>
      <c r="D265" s="42">
        <v>7.2340002027E-2</v>
      </c>
    </row>
    <row r="266" spans="3:4">
      <c r="C266" s="41">
        <v>44743</v>
      </c>
      <c r="D266" s="42">
        <v>7.2333219759999998E-2</v>
      </c>
    </row>
    <row r="267" spans="3:4">
      <c r="C267" s="41">
        <v>44774</v>
      </c>
      <c r="D267" s="42">
        <v>7.2326211416E-2</v>
      </c>
    </row>
    <row r="268" spans="3:4">
      <c r="C268" s="41">
        <v>44805</v>
      </c>
      <c r="D268" s="42">
        <v>7.2319203072999994E-2</v>
      </c>
    </row>
    <row r="269" spans="3:4">
      <c r="C269" s="41">
        <v>44835</v>
      </c>
      <c r="D269" s="42">
        <v>7.2312872956999993E-2</v>
      </c>
    </row>
    <row r="270" spans="3:4">
      <c r="C270" s="41">
        <v>44866</v>
      </c>
      <c r="D270" s="42">
        <v>7.2305864612999995E-2</v>
      </c>
    </row>
    <row r="271" spans="3:4">
      <c r="C271" s="41">
        <v>44896</v>
      </c>
      <c r="D271" s="42">
        <v>7.2299082345999993E-2</v>
      </c>
    </row>
    <row r="272" spans="3:4">
      <c r="C272" s="41">
        <v>44927</v>
      </c>
      <c r="D272" s="42">
        <v>7.2292074001999995E-2</v>
      </c>
    </row>
    <row r="273" spans="3:4">
      <c r="C273" s="41">
        <v>44958</v>
      </c>
      <c r="D273" s="42">
        <v>7.2285291735000007E-2</v>
      </c>
    </row>
    <row r="274" spans="3:4">
      <c r="C274" s="41">
        <v>44986</v>
      </c>
      <c r="D274" s="42">
        <v>7.2278283392000001E-2</v>
      </c>
    </row>
    <row r="275" spans="3:4">
      <c r="C275" s="41">
        <v>45017</v>
      </c>
      <c r="D275" s="42">
        <v>7.2271275048000003E-2</v>
      </c>
    </row>
    <row r="276" spans="3:4">
      <c r="C276" s="41">
        <v>45047</v>
      </c>
      <c r="D276" s="42">
        <v>7.2264492781E-2</v>
      </c>
    </row>
    <row r="277" spans="3:4">
      <c r="C277" s="41">
        <v>45078</v>
      </c>
      <c r="D277" s="42">
        <v>7.2257484437999994E-2</v>
      </c>
    </row>
    <row r="278" spans="3:4">
      <c r="C278" s="41">
        <v>45108</v>
      </c>
      <c r="D278" s="42">
        <v>7.225070217E-2</v>
      </c>
    </row>
    <row r="279" spans="3:4">
      <c r="C279" s="41">
        <v>45139</v>
      </c>
      <c r="D279" s="42">
        <v>7.2243693826999994E-2</v>
      </c>
    </row>
    <row r="280" spans="3:4">
      <c r="C280" s="41">
        <v>45170</v>
      </c>
      <c r="D280" s="42">
        <v>7.2236685484000002E-2</v>
      </c>
    </row>
    <row r="281" spans="3:4">
      <c r="C281" s="41">
        <v>45200</v>
      </c>
      <c r="D281" s="42">
        <v>7.2230355368000002E-2</v>
      </c>
    </row>
    <row r="282" spans="3:4">
      <c r="C282" s="41">
        <v>45231</v>
      </c>
      <c r="D282" s="42">
        <v>7.2223347024999995E-2</v>
      </c>
    </row>
    <row r="283" spans="3:4">
      <c r="C283" s="41">
        <v>45261</v>
      </c>
      <c r="D283" s="42">
        <v>7.2216564757000001E-2</v>
      </c>
    </row>
    <row r="284" spans="3:4">
      <c r="C284" s="41">
        <v>45292</v>
      </c>
      <c r="D284" s="42">
        <v>7.2209556413999995E-2</v>
      </c>
    </row>
    <row r="285" spans="3:4">
      <c r="C285" s="41">
        <v>45323</v>
      </c>
      <c r="D285" s="42">
        <v>7.2202774147000007E-2</v>
      </c>
    </row>
    <row r="286" spans="3:4">
      <c r="C286" s="41">
        <v>45352</v>
      </c>
      <c r="D286" s="42">
        <v>7.2195765804000001E-2</v>
      </c>
    </row>
    <row r="287" spans="3:4">
      <c r="C287" s="41">
        <v>45383</v>
      </c>
      <c r="D287" s="42">
        <v>7.2188757460999994E-2</v>
      </c>
    </row>
    <row r="288" spans="3:4">
      <c r="C288" s="41">
        <v>45413</v>
      </c>
      <c r="D288" s="42">
        <v>7.2181975193E-2</v>
      </c>
    </row>
    <row r="289" spans="3:4">
      <c r="C289" s="41">
        <v>45444</v>
      </c>
      <c r="D289" s="42">
        <v>7.2174966851E-2</v>
      </c>
    </row>
    <row r="290" spans="3:4">
      <c r="C290" s="41">
        <v>45474</v>
      </c>
      <c r="D290" s="42">
        <v>7.2168184583000006E-2</v>
      </c>
    </row>
    <row r="291" spans="3:4">
      <c r="C291" s="41">
        <v>45505</v>
      </c>
      <c r="D291" s="42">
        <v>7.216117624E-2</v>
      </c>
    </row>
    <row r="292" spans="3:4">
      <c r="C292" s="41">
        <v>45536</v>
      </c>
      <c r="D292" s="42">
        <v>7.2154167896999993E-2</v>
      </c>
    </row>
    <row r="293" spans="3:4">
      <c r="C293" s="41">
        <v>45566</v>
      </c>
      <c r="D293" s="42">
        <v>7.2147611705999995E-2</v>
      </c>
    </row>
    <row r="294" spans="3:4">
      <c r="C294" s="41">
        <v>45597</v>
      </c>
      <c r="D294" s="42">
        <v>7.2140603363000003E-2</v>
      </c>
    </row>
    <row r="295" spans="3:4">
      <c r="C295" s="41">
        <v>45627</v>
      </c>
      <c r="D295" s="42">
        <v>7.2133821096E-2</v>
      </c>
    </row>
    <row r="296" spans="3:4">
      <c r="C296" s="41">
        <v>45658</v>
      </c>
      <c r="D296" s="42">
        <v>7.2126812752999994E-2</v>
      </c>
    </row>
    <row r="297" spans="3:4">
      <c r="C297" s="41">
        <v>45689</v>
      </c>
      <c r="D297" s="42">
        <v>7.2120030485E-2</v>
      </c>
    </row>
    <row r="298" spans="3:4">
      <c r="C298" s="41">
        <v>45717</v>
      </c>
      <c r="D298" s="42">
        <v>7.2113022143E-2</v>
      </c>
    </row>
    <row r="299" spans="3:4">
      <c r="C299" s="41">
        <v>45748</v>
      </c>
      <c r="D299" s="42">
        <v>7.2106013799999993E-2</v>
      </c>
    </row>
    <row r="300" spans="3:4">
      <c r="C300" s="41">
        <v>45778</v>
      </c>
      <c r="D300" s="42">
        <v>7.2099231533000005E-2</v>
      </c>
    </row>
    <row r="301" spans="3:4">
      <c r="C301" s="41">
        <v>45809</v>
      </c>
      <c r="D301" s="42">
        <v>7.2092223189999999E-2</v>
      </c>
    </row>
    <row r="302" spans="3:4">
      <c r="C302" s="41">
        <v>45839</v>
      </c>
      <c r="D302" s="42">
        <v>7.2085440922999997E-2</v>
      </c>
    </row>
    <row r="303" spans="3:4">
      <c r="C303" s="41">
        <v>45870</v>
      </c>
      <c r="D303" s="42">
        <v>7.2078432580000004E-2</v>
      </c>
    </row>
    <row r="304" spans="3:4">
      <c r="C304" s="41">
        <v>45901</v>
      </c>
      <c r="D304" s="42">
        <v>7.2071424236999998E-2</v>
      </c>
    </row>
    <row r="305" spans="3:4">
      <c r="C305" s="41">
        <v>45931</v>
      </c>
      <c r="D305" s="42">
        <v>7.2065094120999998E-2</v>
      </c>
    </row>
    <row r="306" spans="3:4">
      <c r="C306" s="41">
        <v>45962</v>
      </c>
      <c r="D306" s="42">
        <v>7.2058085778999997E-2</v>
      </c>
    </row>
    <row r="307" spans="3:4">
      <c r="C307" s="41">
        <v>45992</v>
      </c>
      <c r="D307" s="42">
        <v>7.2051303511999995E-2</v>
      </c>
    </row>
    <row r="308" spans="3:4">
      <c r="C308" s="41">
        <v>46023</v>
      </c>
      <c r="D308" s="42">
        <v>7.2044295169000003E-2</v>
      </c>
    </row>
    <row r="309" spans="3:4">
      <c r="C309" s="41">
        <v>46054</v>
      </c>
      <c r="D309" s="42">
        <v>7.2037512902E-2</v>
      </c>
    </row>
    <row r="310" spans="3:4">
      <c r="C310" s="41">
        <v>46082</v>
      </c>
      <c r="D310" s="42">
        <v>7.2030504558999994E-2</v>
      </c>
    </row>
    <row r="311" spans="3:4">
      <c r="C311" s="41">
        <v>46113</v>
      </c>
      <c r="D311" s="42">
        <v>7.2023496216999994E-2</v>
      </c>
    </row>
    <row r="312" spans="3:4">
      <c r="C312" s="41">
        <v>46143</v>
      </c>
      <c r="D312" s="42">
        <v>7.2016713950000005E-2</v>
      </c>
    </row>
    <row r="313" spans="3:4">
      <c r="C313" s="41">
        <v>46174</v>
      </c>
      <c r="D313" s="42">
        <v>7.2009705606999999E-2</v>
      </c>
    </row>
    <row r="314" spans="3:4">
      <c r="C314" s="41">
        <v>46204</v>
      </c>
      <c r="D314" s="42">
        <v>7.2002923339999997E-2</v>
      </c>
    </row>
    <row r="315" spans="3:4">
      <c r="C315" s="41">
        <v>46235</v>
      </c>
      <c r="D315" s="42">
        <v>7.1995914997999996E-2</v>
      </c>
    </row>
    <row r="316" spans="3:4">
      <c r="C316" s="41">
        <v>46266</v>
      </c>
      <c r="D316" s="42">
        <v>7.1988906655000004E-2</v>
      </c>
    </row>
    <row r="317" spans="3:4">
      <c r="C317" s="41">
        <v>46296</v>
      </c>
      <c r="D317" s="42">
        <v>7.1982576539000004E-2</v>
      </c>
    </row>
    <row r="318" spans="3:4">
      <c r="C318" s="41">
        <v>46327</v>
      </c>
      <c r="D318" s="42">
        <v>7.1975568197000003E-2</v>
      </c>
    </row>
    <row r="319" spans="3:4">
      <c r="C319" s="41">
        <v>46357</v>
      </c>
      <c r="D319" s="42">
        <v>7.1968785930000001E-2</v>
      </c>
    </row>
    <row r="320" spans="3:4">
      <c r="C320" s="41">
        <v>46388</v>
      </c>
      <c r="D320" s="42">
        <v>7.1961777588E-2</v>
      </c>
    </row>
    <row r="321" spans="3:4">
      <c r="C321" s="41">
        <v>46419</v>
      </c>
      <c r="D321" s="42">
        <v>7.1954995320999998E-2</v>
      </c>
    </row>
    <row r="322" spans="3:4">
      <c r="C322" s="41">
        <v>46447</v>
      </c>
      <c r="D322" s="42">
        <v>7.1947986978000006E-2</v>
      </c>
    </row>
    <row r="323" spans="3:4">
      <c r="C323" s="41">
        <v>46478</v>
      </c>
      <c r="D323" s="42">
        <v>7.1940978636000005E-2</v>
      </c>
    </row>
    <row r="324" spans="3:4">
      <c r="C324" s="41">
        <v>46508</v>
      </c>
      <c r="D324" s="42">
        <v>7.1934196369000003E-2</v>
      </c>
    </row>
    <row r="325" spans="3:4">
      <c r="C325" s="41">
        <v>46539</v>
      </c>
      <c r="D325" s="42">
        <v>7.1927188027000002E-2</v>
      </c>
    </row>
    <row r="326" spans="3:4">
      <c r="C326" s="41">
        <v>46569</v>
      </c>
      <c r="D326" s="42">
        <v>7.192040576E-2</v>
      </c>
    </row>
    <row r="327" spans="3:4">
      <c r="C327" s="41">
        <v>46600</v>
      </c>
      <c r="D327" s="42">
        <v>7.1913397418E-2</v>
      </c>
    </row>
    <row r="328" spans="3:4">
      <c r="C328" s="41">
        <v>46631</v>
      </c>
      <c r="D328" s="42">
        <v>7.1906389074999993E-2</v>
      </c>
    </row>
    <row r="329" spans="3:4">
      <c r="C329" s="41">
        <v>46661</v>
      </c>
      <c r="D329" s="42">
        <v>7.1900058959999999E-2</v>
      </c>
    </row>
    <row r="330" spans="3:4">
      <c r="C330" s="41">
        <v>46692</v>
      </c>
      <c r="D330" s="42">
        <v>7.1893050617000007E-2</v>
      </c>
    </row>
    <row r="331" spans="3:4">
      <c r="C331" s="41">
        <v>46722</v>
      </c>
      <c r="D331" s="42">
        <v>7.1886268350999996E-2</v>
      </c>
    </row>
    <row r="332" spans="3:4">
      <c r="C332" s="41">
        <v>46753</v>
      </c>
      <c r="D332" s="42">
        <v>7.1879260008000004E-2</v>
      </c>
    </row>
    <row r="333" spans="3:4">
      <c r="C333" s="41">
        <v>46784</v>
      </c>
      <c r="D333" s="42">
        <v>7.1872477741999993E-2</v>
      </c>
    </row>
    <row r="334" spans="3:4">
      <c r="C334" s="41">
        <v>46813</v>
      </c>
      <c r="D334" s="42">
        <v>7.1865469399000001E-2</v>
      </c>
    </row>
    <row r="335" spans="3:4">
      <c r="C335" s="41">
        <v>46844</v>
      </c>
      <c r="D335" s="42">
        <v>7.1858461057E-2</v>
      </c>
    </row>
    <row r="336" spans="3:4">
      <c r="C336" s="41">
        <v>46874</v>
      </c>
      <c r="D336" s="42">
        <v>7.1851678791000004E-2</v>
      </c>
    </row>
    <row r="337" spans="3:8">
      <c r="C337" s="41">
        <v>46905</v>
      </c>
      <c r="D337" s="42">
        <v>7.1844670447999998E-2</v>
      </c>
    </row>
    <row r="338" spans="3:8">
      <c r="C338" s="41">
        <v>46935</v>
      </c>
      <c r="D338" s="42">
        <v>7.1837888182000001E-2</v>
      </c>
    </row>
    <row r="339" spans="3:8">
      <c r="C339" s="41">
        <v>46966</v>
      </c>
      <c r="D339" s="42">
        <v>7.183087984E-2</v>
      </c>
    </row>
    <row r="340" spans="3:8">
      <c r="C340" s="41">
        <v>46997</v>
      </c>
      <c r="D340" s="42">
        <v>7.1823871498E-2</v>
      </c>
      <c r="G340" s="38"/>
      <c r="H340" s="39"/>
    </row>
    <row r="341" spans="3:8">
      <c r="C341" s="41">
        <v>47027</v>
      </c>
      <c r="D341" s="42">
        <v>7.1817315307000001E-2</v>
      </c>
      <c r="G341" s="38"/>
      <c r="H341" s="39"/>
    </row>
    <row r="342" spans="3:8">
      <c r="C342" s="41">
        <v>47058</v>
      </c>
      <c r="D342" s="42">
        <v>7.1810306963999995E-2</v>
      </c>
      <c r="G342" s="38"/>
      <c r="H342" s="39"/>
    </row>
    <row r="343" spans="3:8">
      <c r="C343" s="41">
        <v>47088</v>
      </c>
      <c r="D343" s="42">
        <v>7.1803524697999999E-2</v>
      </c>
      <c r="G343" s="38"/>
      <c r="H343" s="39"/>
    </row>
    <row r="344" spans="3:8">
      <c r="C344" s="41">
        <v>47119</v>
      </c>
      <c r="D344" s="42">
        <v>7.1796516355999998E-2</v>
      </c>
      <c r="G344" s="38"/>
      <c r="H344" s="39"/>
    </row>
    <row r="345" spans="3:8">
      <c r="C345" s="41">
        <v>47150</v>
      </c>
      <c r="D345" s="42">
        <v>7.1789734088999996E-2</v>
      </c>
      <c r="G345" s="38"/>
      <c r="H345" s="39"/>
    </row>
    <row r="346" spans="3:8">
      <c r="C346" s="41">
        <v>47178</v>
      </c>
      <c r="D346" s="42">
        <v>7.1782725746999995E-2</v>
      </c>
      <c r="G346" s="38"/>
      <c r="H346" s="39"/>
    </row>
    <row r="347" spans="3:8">
      <c r="C347" s="41">
        <v>47209</v>
      </c>
      <c r="D347" s="42">
        <v>7.1775717404999995E-2</v>
      </c>
      <c r="G347" s="38"/>
      <c r="H347" s="39"/>
    </row>
    <row r="348" spans="3:8">
      <c r="C348" s="41">
        <v>47239</v>
      </c>
      <c r="D348" s="42">
        <v>7.1768935138999998E-2</v>
      </c>
      <c r="G348" s="38"/>
      <c r="H348" s="39"/>
    </row>
    <row r="349" spans="3:8">
      <c r="C349" s="41">
        <v>47270</v>
      </c>
      <c r="D349" s="42">
        <v>7.1761926796999997E-2</v>
      </c>
      <c r="G349" s="38"/>
      <c r="H349" s="39"/>
    </row>
    <row r="350" spans="3:8">
      <c r="C350" s="41">
        <v>47300</v>
      </c>
      <c r="D350" s="42">
        <v>7.1755144529999995E-2</v>
      </c>
      <c r="G350" s="38"/>
      <c r="H350" s="39"/>
    </row>
    <row r="351" spans="3:8">
      <c r="C351" s="41">
        <v>47331</v>
      </c>
      <c r="D351" s="42">
        <v>7.1748136189E-2</v>
      </c>
      <c r="G351" s="38"/>
      <c r="H351" s="39"/>
    </row>
    <row r="352" spans="3:8">
      <c r="C352" s="41">
        <v>47362</v>
      </c>
      <c r="D352" s="42">
        <v>7.1741127847E-2</v>
      </c>
      <c r="G352" s="38"/>
      <c r="H352" s="39"/>
    </row>
    <row r="353" spans="3:8">
      <c r="C353" s="41">
        <v>47392</v>
      </c>
      <c r="D353" s="42">
        <v>7.1734797731E-2</v>
      </c>
      <c r="G353" s="38"/>
      <c r="H353" s="39"/>
    </row>
    <row r="354" spans="3:8">
      <c r="C354" s="41">
        <v>47423</v>
      </c>
      <c r="D354" s="42">
        <v>7.1727789388999999E-2</v>
      </c>
      <c r="G354" s="38"/>
      <c r="H354" s="39"/>
    </row>
    <row r="355" spans="3:8">
      <c r="C355" s="41">
        <v>47453</v>
      </c>
      <c r="D355" s="42">
        <v>7.1721007123000002E-2</v>
      </c>
      <c r="G355" s="38"/>
      <c r="H355" s="39"/>
    </row>
    <row r="356" spans="3:8">
      <c r="C356" s="41">
        <v>47484</v>
      </c>
      <c r="D356" s="42">
        <v>7.1713998781000002E-2</v>
      </c>
      <c r="G356" s="38"/>
      <c r="H356" s="39"/>
    </row>
    <row r="357" spans="3:8">
      <c r="C357" s="41">
        <v>47515</v>
      </c>
      <c r="D357" s="42">
        <v>7.1707216515000005E-2</v>
      </c>
      <c r="G357" s="38"/>
      <c r="H357" s="39"/>
    </row>
    <row r="358" spans="3:8">
      <c r="C358" s="41">
        <v>47543</v>
      </c>
      <c r="D358" s="42">
        <v>7.1700208173000005E-2</v>
      </c>
      <c r="G358" s="38"/>
      <c r="H358" s="39"/>
    </row>
    <row r="359" spans="3:8">
      <c r="C359" s="41">
        <v>47574</v>
      </c>
      <c r="D359" s="42">
        <v>7.1693199831000004E-2</v>
      </c>
      <c r="G359" s="38"/>
      <c r="H359" s="39"/>
    </row>
    <row r="360" spans="3:8">
      <c r="C360" s="41">
        <v>47604</v>
      </c>
      <c r="D360" s="42">
        <v>7.1686417564999994E-2</v>
      </c>
      <c r="G360" s="38"/>
      <c r="H360" s="39"/>
    </row>
    <row r="361" spans="3:8">
      <c r="C361" s="41">
        <v>47635</v>
      </c>
      <c r="D361" s="42">
        <v>7.1679409223000007E-2</v>
      </c>
      <c r="G361" s="38"/>
      <c r="H361" s="39"/>
    </row>
    <row r="362" spans="3:8">
      <c r="C362" s="41">
        <v>47665</v>
      </c>
      <c r="D362" s="42">
        <v>7.1672626956999996E-2</v>
      </c>
      <c r="G362" s="38"/>
      <c r="H362" s="39"/>
    </row>
    <row r="363" spans="3:8">
      <c r="C363" s="41">
        <v>47696</v>
      </c>
      <c r="D363" s="42">
        <v>7.1665618614999996E-2</v>
      </c>
      <c r="G363" s="38"/>
      <c r="H363" s="39"/>
    </row>
    <row r="364" spans="3:8">
      <c r="C364" s="41">
        <v>47727</v>
      </c>
      <c r="D364" s="42">
        <v>7.1658610272999995E-2</v>
      </c>
      <c r="G364" s="38"/>
      <c r="H364" s="39"/>
    </row>
    <row r="365" spans="3:8">
      <c r="C365" s="41">
        <v>47757</v>
      </c>
      <c r="D365" s="42">
        <v>7.1652280158000001E-2</v>
      </c>
      <c r="G365" s="38"/>
      <c r="H365" s="39"/>
    </row>
    <row r="366" spans="3:8">
      <c r="C366" s="41">
        <v>47788</v>
      </c>
      <c r="D366" s="37">
        <v>7.236240137350701E-2</v>
      </c>
      <c r="G366" s="38"/>
      <c r="H366" s="39"/>
    </row>
    <row r="367" spans="3:8">
      <c r="G367" s="38"/>
      <c r="H367" s="39"/>
    </row>
    <row r="368" spans="3:8">
      <c r="G368" s="38"/>
      <c r="H368" s="39"/>
    </row>
    <row r="369" spans="7:8">
      <c r="G369" s="38"/>
      <c r="H369" s="39"/>
    </row>
    <row r="370" spans="7:8">
      <c r="G370" s="38"/>
      <c r="H370" s="39"/>
    </row>
    <row r="371" spans="7:8">
      <c r="G371" s="38"/>
      <c r="H371" s="39"/>
    </row>
    <row r="372" spans="7:8">
      <c r="G372" s="38"/>
      <c r="H372" s="39"/>
    </row>
    <row r="373" spans="7:8">
      <c r="G373" s="38"/>
      <c r="H373" s="39"/>
    </row>
    <row r="374" spans="7:8">
      <c r="G374" s="38"/>
      <c r="H374" s="39"/>
    </row>
    <row r="375" spans="7:8">
      <c r="G375" s="38"/>
      <c r="H375" s="39"/>
    </row>
    <row r="376" spans="7:8">
      <c r="G376" s="38"/>
      <c r="H376" s="39"/>
    </row>
    <row r="377" spans="7:8">
      <c r="G377" s="38"/>
      <c r="H377" s="39"/>
    </row>
    <row r="378" spans="7:8">
      <c r="G378" s="38"/>
      <c r="H378" s="39"/>
    </row>
    <row r="379" spans="7:8">
      <c r="G379" s="38"/>
      <c r="H379" s="39"/>
    </row>
    <row r="380" spans="7:8">
      <c r="G380" s="38"/>
      <c r="H380" s="39"/>
    </row>
    <row r="381" spans="7:8">
      <c r="G381" s="38"/>
      <c r="H381" s="39"/>
    </row>
    <row r="382" spans="7:8">
      <c r="G382" s="38"/>
      <c r="H382" s="39"/>
    </row>
    <row r="383" spans="7:8">
      <c r="G383" s="38"/>
      <c r="H383" s="39"/>
    </row>
    <row r="384" spans="7:8">
      <c r="G384" s="38"/>
      <c r="H384" s="39"/>
    </row>
    <row r="385" spans="7:8">
      <c r="G385" s="38"/>
      <c r="H385" s="39"/>
    </row>
    <row r="386" spans="7:8">
      <c r="G386" s="38"/>
      <c r="H386" s="39"/>
    </row>
    <row r="387" spans="7:8">
      <c r="G387" s="38"/>
      <c r="H387" s="39"/>
    </row>
    <row r="388" spans="7:8">
      <c r="G388" s="38"/>
      <c r="H388" s="39"/>
    </row>
    <row r="389" spans="7:8">
      <c r="G389" s="38"/>
      <c r="H389" s="39"/>
    </row>
    <row r="390" spans="7:8">
      <c r="G390" s="38"/>
      <c r="H390" s="39"/>
    </row>
    <row r="391" spans="7:8">
      <c r="G391" s="38"/>
      <c r="H391" s="39"/>
    </row>
    <row r="392" spans="7:8">
      <c r="G392" s="38"/>
      <c r="H392" s="39"/>
    </row>
    <row r="393" spans="7:8">
      <c r="G393" s="38"/>
      <c r="H393" s="39"/>
    </row>
    <row r="394" spans="7:8">
      <c r="G394" s="38"/>
      <c r="H394" s="39"/>
    </row>
    <row r="395" spans="7:8">
      <c r="G395" s="38"/>
      <c r="H395" s="39"/>
    </row>
    <row r="396" spans="7:8">
      <c r="G396" s="38"/>
      <c r="H396" s="39"/>
    </row>
    <row r="397" spans="7:8">
      <c r="G397" s="38"/>
      <c r="H397" s="39"/>
    </row>
    <row r="398" spans="7:8">
      <c r="G398" s="38"/>
      <c r="H398" s="39"/>
    </row>
    <row r="399" spans="7:8">
      <c r="G399" s="38"/>
      <c r="H399" s="39"/>
    </row>
    <row r="400" spans="7:8">
      <c r="G400" s="38"/>
      <c r="H400" s="39"/>
    </row>
    <row r="401" spans="7:8">
      <c r="G401" s="38"/>
      <c r="H401" s="39"/>
    </row>
    <row r="402" spans="7:8">
      <c r="G402" s="38"/>
      <c r="H402" s="39"/>
    </row>
    <row r="403" spans="7:8">
      <c r="G403" s="38"/>
      <c r="H403" s="39"/>
    </row>
    <row r="404" spans="7:8">
      <c r="G404" s="38"/>
      <c r="H404" s="39"/>
    </row>
    <row r="405" spans="7:8">
      <c r="G405" s="38"/>
      <c r="H405" s="39"/>
    </row>
    <row r="406" spans="7:8">
      <c r="G406" s="38"/>
      <c r="H406" s="39"/>
    </row>
    <row r="407" spans="7:8">
      <c r="G407" s="38"/>
      <c r="H407" s="39"/>
    </row>
    <row r="408" spans="7:8">
      <c r="G408" s="38"/>
      <c r="H408" s="39"/>
    </row>
    <row r="409" spans="7:8">
      <c r="G409" s="38"/>
      <c r="H409" s="39"/>
    </row>
    <row r="410" spans="7:8">
      <c r="G410" s="38"/>
      <c r="H410" s="39"/>
    </row>
    <row r="411" spans="7:8">
      <c r="G411" s="38"/>
      <c r="H411" s="39"/>
    </row>
    <row r="412" spans="7:8">
      <c r="G412" s="38"/>
      <c r="H412" s="39"/>
    </row>
    <row r="413" spans="7:8">
      <c r="G413" s="38"/>
      <c r="H413" s="39"/>
    </row>
    <row r="414" spans="7:8">
      <c r="G414" s="38"/>
      <c r="H414" s="39"/>
    </row>
    <row r="415" spans="7:8">
      <c r="G415" s="38"/>
      <c r="H415" s="39"/>
    </row>
    <row r="416" spans="7:8">
      <c r="G416" s="38"/>
      <c r="H416" s="39"/>
    </row>
    <row r="417" spans="7:8">
      <c r="G417" s="38"/>
      <c r="H417" s="39"/>
    </row>
    <row r="418" spans="7:8">
      <c r="G418" s="38"/>
      <c r="H418" s="39"/>
    </row>
    <row r="419" spans="7:8">
      <c r="G419" s="38"/>
      <c r="H419" s="39"/>
    </row>
    <row r="420" spans="7:8">
      <c r="G420" s="38"/>
      <c r="H420" s="39"/>
    </row>
    <row r="421" spans="7:8">
      <c r="G421" s="38"/>
      <c r="H421" s="39"/>
    </row>
    <row r="422" spans="7:8">
      <c r="G422" s="38"/>
      <c r="H422" s="39"/>
    </row>
    <row r="423" spans="7:8">
      <c r="G423" s="38"/>
      <c r="H423" s="39"/>
    </row>
    <row r="424" spans="7:8">
      <c r="G424" s="38"/>
      <c r="H424" s="39"/>
    </row>
    <row r="425" spans="7:8">
      <c r="G425" s="38"/>
      <c r="H425" s="39"/>
    </row>
    <row r="426" spans="7:8">
      <c r="G426" s="38"/>
      <c r="H426" s="39"/>
    </row>
    <row r="427" spans="7:8">
      <c r="G427" s="38"/>
      <c r="H427" s="39"/>
    </row>
    <row r="428" spans="7:8">
      <c r="G428" s="38"/>
      <c r="H428" s="39"/>
    </row>
    <row r="429" spans="7:8">
      <c r="G429" s="38"/>
      <c r="H429" s="39"/>
    </row>
    <row r="430" spans="7:8">
      <c r="G430" s="38"/>
      <c r="H430" s="39"/>
    </row>
    <row r="431" spans="7:8">
      <c r="G431" s="38"/>
      <c r="H431" s="39"/>
    </row>
    <row r="432" spans="7:8">
      <c r="G432" s="38"/>
      <c r="H432" s="39"/>
    </row>
    <row r="433" spans="7:8">
      <c r="G433" s="38"/>
      <c r="H433" s="39"/>
    </row>
    <row r="434" spans="7:8">
      <c r="G434" s="38"/>
      <c r="H434" s="39"/>
    </row>
    <row r="435" spans="7:8">
      <c r="G435" s="38"/>
      <c r="H435" s="39"/>
    </row>
    <row r="436" spans="7:8">
      <c r="G436" s="38"/>
      <c r="H436" s="39"/>
    </row>
    <row r="437" spans="7:8">
      <c r="G437" s="38"/>
      <c r="H437" s="39"/>
    </row>
    <row r="438" spans="7:8">
      <c r="G438" s="38"/>
      <c r="H438" s="39"/>
    </row>
    <row r="439" spans="7:8">
      <c r="G439" s="38"/>
      <c r="H439" s="39"/>
    </row>
    <row r="440" spans="7:8">
      <c r="G440" s="38"/>
      <c r="H440" s="39"/>
    </row>
    <row r="441" spans="7:8">
      <c r="G441" s="38"/>
      <c r="H441" s="39"/>
    </row>
    <row r="442" spans="7:8">
      <c r="G442" s="38"/>
      <c r="H442" s="39"/>
    </row>
    <row r="443" spans="7:8">
      <c r="G443" s="38"/>
      <c r="H443" s="39"/>
    </row>
    <row r="444" spans="7:8">
      <c r="G444" s="38"/>
      <c r="H444" s="39"/>
    </row>
    <row r="445" spans="7:8">
      <c r="G445" s="38"/>
      <c r="H445" s="39"/>
    </row>
    <row r="446" spans="7:8">
      <c r="G446" s="38"/>
      <c r="H446" s="39"/>
    </row>
    <row r="447" spans="7:8">
      <c r="G447" s="38"/>
      <c r="H447" s="39"/>
    </row>
    <row r="448" spans="7:8">
      <c r="G448" s="38"/>
      <c r="H448" s="39"/>
    </row>
    <row r="449" spans="7:8">
      <c r="G449" s="38"/>
      <c r="H449" s="39"/>
    </row>
    <row r="450" spans="7:8">
      <c r="G450" s="38"/>
      <c r="H450" s="39"/>
    </row>
    <row r="451" spans="7:8">
      <c r="G451" s="38"/>
      <c r="H451" s="39"/>
    </row>
    <row r="452" spans="7:8">
      <c r="G452" s="38"/>
      <c r="H452" s="39"/>
    </row>
    <row r="453" spans="7:8">
      <c r="G453" s="38"/>
      <c r="H453" s="39"/>
    </row>
    <row r="454" spans="7:8">
      <c r="G454" s="38"/>
      <c r="H454" s="39"/>
    </row>
    <row r="455" spans="7:8">
      <c r="G455" s="38"/>
      <c r="H455" s="39"/>
    </row>
    <row r="456" spans="7:8">
      <c r="G456" s="38"/>
      <c r="H456" s="39"/>
    </row>
    <row r="457" spans="7:8">
      <c r="G457" s="38"/>
      <c r="H457" s="39"/>
    </row>
    <row r="458" spans="7:8">
      <c r="G458" s="38"/>
      <c r="H458" s="39"/>
    </row>
    <row r="459" spans="7:8">
      <c r="G459" s="38"/>
      <c r="H459" s="39"/>
    </row>
    <row r="460" spans="7:8">
      <c r="G460" s="38"/>
      <c r="H460" s="39"/>
    </row>
    <row r="461" spans="7:8">
      <c r="G461" s="38"/>
      <c r="H461" s="39"/>
    </row>
    <row r="462" spans="7:8">
      <c r="G462" s="38"/>
      <c r="H462" s="39"/>
    </row>
    <row r="463" spans="7:8">
      <c r="G463" s="38"/>
      <c r="H463" s="39"/>
    </row>
    <row r="464" spans="7:8">
      <c r="G464" s="38"/>
      <c r="H464" s="39"/>
    </row>
    <row r="465" spans="7:8">
      <c r="G465" s="38"/>
      <c r="H465" s="39"/>
    </row>
    <row r="466" spans="7:8">
      <c r="G466" s="38"/>
      <c r="H466" s="39"/>
    </row>
    <row r="467" spans="7:8">
      <c r="G467" s="38"/>
      <c r="H467" s="39"/>
    </row>
    <row r="468" spans="7:8">
      <c r="G468" s="38"/>
      <c r="H468" s="39"/>
    </row>
    <row r="469" spans="7:8">
      <c r="G469" s="38"/>
      <c r="H469" s="39"/>
    </row>
    <row r="470" spans="7:8">
      <c r="G470" s="38"/>
      <c r="H470" s="39"/>
    </row>
    <row r="471" spans="7:8">
      <c r="G471" s="38"/>
      <c r="H471" s="39"/>
    </row>
    <row r="472" spans="7:8">
      <c r="G472" s="38"/>
      <c r="H472" s="39"/>
    </row>
    <row r="473" spans="7:8">
      <c r="G473" s="38"/>
      <c r="H473" s="39"/>
    </row>
    <row r="474" spans="7:8">
      <c r="G474" s="38"/>
      <c r="H474" s="39"/>
    </row>
    <row r="475" spans="7:8">
      <c r="G475" s="38"/>
      <c r="H475" s="39"/>
    </row>
    <row r="476" spans="7:8">
      <c r="G476" s="38"/>
      <c r="H476" s="39"/>
    </row>
    <row r="477" spans="7:8">
      <c r="G477" s="38"/>
      <c r="H477" s="39"/>
    </row>
    <row r="478" spans="7:8">
      <c r="G478" s="38"/>
      <c r="H478" s="39"/>
    </row>
    <row r="479" spans="7:8">
      <c r="G479" s="38"/>
      <c r="H479" s="39"/>
    </row>
    <row r="480" spans="7:8">
      <c r="G480" s="38"/>
      <c r="H480" s="39"/>
    </row>
    <row r="481" spans="7:8">
      <c r="G481" s="38"/>
      <c r="H481" s="39"/>
    </row>
    <row r="482" spans="7:8">
      <c r="G482" s="38"/>
      <c r="H482" s="39"/>
    </row>
    <row r="483" spans="7:8">
      <c r="G483" s="38"/>
      <c r="H483" s="39"/>
    </row>
    <row r="484" spans="7:8">
      <c r="G484" s="38"/>
      <c r="H484" s="39"/>
    </row>
    <row r="485" spans="7:8">
      <c r="G485" s="38"/>
      <c r="H485" s="39"/>
    </row>
    <row r="486" spans="7:8">
      <c r="G486" s="38"/>
      <c r="H486" s="39"/>
    </row>
    <row r="487" spans="7:8">
      <c r="G487" s="38"/>
      <c r="H487" s="39"/>
    </row>
    <row r="488" spans="7:8">
      <c r="G488" s="38"/>
      <c r="H488" s="39"/>
    </row>
    <row r="489" spans="7:8">
      <c r="G489" s="38"/>
      <c r="H489" s="39"/>
    </row>
    <row r="490" spans="7:8">
      <c r="G490" s="38"/>
      <c r="H490" s="39"/>
    </row>
    <row r="491" spans="7:8">
      <c r="G491" s="38"/>
      <c r="H491" s="39"/>
    </row>
    <row r="492" spans="7:8">
      <c r="G492" s="38"/>
      <c r="H492" s="39"/>
    </row>
    <row r="493" spans="7:8">
      <c r="G493" s="38"/>
      <c r="H493" s="39"/>
    </row>
    <row r="494" spans="7:8">
      <c r="G494" s="38"/>
      <c r="H494" s="39"/>
    </row>
    <row r="495" spans="7:8">
      <c r="G495" s="38"/>
      <c r="H495" s="39"/>
    </row>
    <row r="496" spans="7:8">
      <c r="G496" s="38"/>
      <c r="H496" s="39"/>
    </row>
    <row r="497" spans="7:8">
      <c r="G497" s="38"/>
      <c r="H497" s="39"/>
    </row>
    <row r="498" spans="7:8">
      <c r="G498" s="38"/>
      <c r="H498" s="39"/>
    </row>
    <row r="499" spans="7:8">
      <c r="G499" s="38"/>
      <c r="H499" s="39"/>
    </row>
    <row r="500" spans="7:8">
      <c r="G500" s="38"/>
      <c r="H500" s="39"/>
    </row>
    <row r="501" spans="7:8">
      <c r="G501" s="38"/>
      <c r="H501" s="39"/>
    </row>
    <row r="502" spans="7:8">
      <c r="G502" s="38"/>
      <c r="H502" s="39"/>
    </row>
    <row r="503" spans="7:8">
      <c r="G503" s="38"/>
      <c r="H503" s="39"/>
    </row>
    <row r="504" spans="7:8">
      <c r="G504" s="38"/>
      <c r="H504" s="39"/>
    </row>
    <row r="505" spans="7:8">
      <c r="G505" s="38"/>
      <c r="H505" s="39"/>
    </row>
    <row r="506" spans="7:8">
      <c r="G506" s="38"/>
      <c r="H506" s="39"/>
    </row>
    <row r="507" spans="7:8">
      <c r="G507" s="38"/>
      <c r="H507" s="39"/>
    </row>
    <row r="508" spans="7:8">
      <c r="G508" s="38"/>
      <c r="H508" s="39"/>
    </row>
    <row r="509" spans="7:8">
      <c r="G509" s="38"/>
      <c r="H509" s="39"/>
    </row>
    <row r="510" spans="7:8">
      <c r="G510" s="38"/>
      <c r="H510" s="39"/>
    </row>
    <row r="511" spans="7:8">
      <c r="G511" s="38"/>
      <c r="H511" s="39"/>
    </row>
    <row r="512" spans="7:8">
      <c r="G512" s="38"/>
      <c r="H512" s="39"/>
    </row>
    <row r="513" spans="7:8">
      <c r="G513" s="38"/>
      <c r="H513" s="39"/>
    </row>
    <row r="514" spans="7:8">
      <c r="G514" s="38"/>
      <c r="H514" s="39"/>
    </row>
    <row r="515" spans="7:8">
      <c r="G515" s="38"/>
      <c r="H515" s="39"/>
    </row>
    <row r="516" spans="7:8">
      <c r="G516" s="38"/>
      <c r="H516" s="39"/>
    </row>
    <row r="517" spans="7:8">
      <c r="G517" s="38"/>
      <c r="H517" s="39"/>
    </row>
    <row r="518" spans="7:8">
      <c r="G518" s="38"/>
      <c r="H518" s="39"/>
    </row>
    <row r="519" spans="7:8">
      <c r="G519" s="38"/>
      <c r="H519" s="39"/>
    </row>
    <row r="520" spans="7:8">
      <c r="G520" s="38"/>
      <c r="H520" s="39"/>
    </row>
    <row r="521" spans="7:8">
      <c r="G521" s="38"/>
      <c r="H521" s="39"/>
    </row>
    <row r="522" spans="7:8">
      <c r="G522" s="38"/>
      <c r="H522" s="39"/>
    </row>
    <row r="523" spans="7:8">
      <c r="G523" s="38"/>
      <c r="H523" s="39"/>
    </row>
    <row r="524" spans="7:8">
      <c r="G524" s="38"/>
      <c r="H524" s="39"/>
    </row>
    <row r="525" spans="7:8">
      <c r="G525" s="38"/>
      <c r="H525" s="39"/>
    </row>
    <row r="526" spans="7:8">
      <c r="G526" s="38"/>
      <c r="H526" s="39"/>
    </row>
    <row r="527" spans="7:8">
      <c r="G527" s="38"/>
      <c r="H527" s="39"/>
    </row>
    <row r="528" spans="7:8">
      <c r="G528" s="38"/>
      <c r="H528" s="39"/>
    </row>
    <row r="529" spans="7:8">
      <c r="G529" s="38"/>
      <c r="H529" s="39"/>
    </row>
    <row r="530" spans="7:8">
      <c r="G530" s="38"/>
      <c r="H530" s="39"/>
    </row>
    <row r="531" spans="7:8">
      <c r="G531" s="38"/>
      <c r="H531" s="39"/>
    </row>
    <row r="532" spans="7:8">
      <c r="G532" s="38"/>
      <c r="H532" s="39"/>
    </row>
    <row r="533" spans="7:8">
      <c r="G533" s="38"/>
      <c r="H533" s="39"/>
    </row>
    <row r="534" spans="7:8">
      <c r="G534" s="38"/>
      <c r="H534" s="39"/>
    </row>
    <row r="535" spans="7:8">
      <c r="G535" s="38"/>
      <c r="H535" s="39"/>
    </row>
    <row r="536" spans="7:8">
      <c r="G536" s="38"/>
      <c r="H536" s="39"/>
    </row>
    <row r="537" spans="7:8">
      <c r="G537" s="38"/>
      <c r="H537" s="39"/>
    </row>
    <row r="538" spans="7:8">
      <c r="G538" s="38"/>
      <c r="H538" s="39"/>
    </row>
    <row r="539" spans="7:8">
      <c r="G539" s="38"/>
      <c r="H539" s="39"/>
    </row>
    <row r="540" spans="7:8">
      <c r="G540" s="38"/>
      <c r="H540" s="39"/>
    </row>
    <row r="541" spans="7:8">
      <c r="G541" s="38"/>
      <c r="H541" s="39"/>
    </row>
    <row r="542" spans="7:8">
      <c r="G542" s="38"/>
      <c r="H542" s="39"/>
    </row>
    <row r="543" spans="7:8">
      <c r="G543" s="38"/>
      <c r="H543" s="39"/>
    </row>
    <row r="544" spans="7:8">
      <c r="G544" s="38"/>
      <c r="H544" s="39"/>
    </row>
    <row r="545" spans="7:8">
      <c r="G545" s="38"/>
      <c r="H545" s="39"/>
    </row>
    <row r="546" spans="7:8">
      <c r="G546" s="38"/>
      <c r="H546" s="39"/>
    </row>
    <row r="547" spans="7:8">
      <c r="G547" s="38"/>
      <c r="H547" s="39"/>
    </row>
    <row r="548" spans="7:8">
      <c r="G548" s="38"/>
      <c r="H548" s="39"/>
    </row>
    <row r="549" spans="7:8">
      <c r="G549" s="38"/>
      <c r="H549" s="39"/>
    </row>
    <row r="550" spans="7:8">
      <c r="G550" s="38"/>
      <c r="H550" s="39"/>
    </row>
    <row r="551" spans="7:8">
      <c r="G551" s="38"/>
      <c r="H551" s="39"/>
    </row>
    <row r="552" spans="7:8">
      <c r="G552" s="38"/>
      <c r="H552" s="39"/>
    </row>
    <row r="553" spans="7:8">
      <c r="G553" s="38"/>
      <c r="H553" s="39"/>
    </row>
    <row r="554" spans="7:8">
      <c r="G554" s="38"/>
      <c r="H554" s="39"/>
    </row>
    <row r="555" spans="7:8">
      <c r="G555" s="38"/>
      <c r="H555" s="39"/>
    </row>
    <row r="556" spans="7:8">
      <c r="G556" s="38"/>
      <c r="H556" s="39"/>
    </row>
    <row r="557" spans="7:8">
      <c r="G557" s="38"/>
      <c r="H557" s="39"/>
    </row>
    <row r="558" spans="7:8">
      <c r="G558" s="38"/>
      <c r="H558" s="39"/>
    </row>
    <row r="559" spans="7:8">
      <c r="G559" s="38"/>
      <c r="H559" s="39"/>
    </row>
    <row r="560" spans="7:8">
      <c r="G560" s="38"/>
      <c r="H560" s="39"/>
    </row>
    <row r="561" spans="7:8">
      <c r="G561" s="38"/>
      <c r="H561" s="39"/>
    </row>
    <row r="562" spans="7:8">
      <c r="G562" s="38"/>
      <c r="H562" s="39"/>
    </row>
    <row r="563" spans="7:8">
      <c r="G563" s="38"/>
      <c r="H563" s="39"/>
    </row>
    <row r="564" spans="7:8">
      <c r="G564" s="38"/>
      <c r="H564" s="39"/>
    </row>
    <row r="565" spans="7:8">
      <c r="G565" s="38"/>
      <c r="H565" s="39"/>
    </row>
    <row r="566" spans="7:8">
      <c r="G566" s="38"/>
      <c r="H566" s="39"/>
    </row>
    <row r="567" spans="7:8">
      <c r="G567" s="38"/>
      <c r="H567" s="39"/>
    </row>
    <row r="568" spans="7:8">
      <c r="G568" s="38"/>
      <c r="H568" s="39"/>
    </row>
    <row r="569" spans="7:8">
      <c r="G569" s="38"/>
      <c r="H569" s="39"/>
    </row>
    <row r="570" spans="7:8">
      <c r="G570" s="38"/>
      <c r="H570" s="39"/>
    </row>
    <row r="571" spans="7:8">
      <c r="G571" s="38"/>
      <c r="H571" s="39"/>
    </row>
    <row r="572" spans="7:8">
      <c r="G572" s="38"/>
      <c r="H572" s="39"/>
    </row>
    <row r="573" spans="7:8">
      <c r="G573" s="38"/>
      <c r="H573" s="39"/>
    </row>
    <row r="574" spans="7:8">
      <c r="G574" s="38"/>
      <c r="H574" s="39"/>
    </row>
    <row r="575" spans="7:8">
      <c r="G575" s="38"/>
      <c r="H575" s="39"/>
    </row>
    <row r="576" spans="7:8">
      <c r="G576" s="38"/>
      <c r="H576" s="39"/>
    </row>
    <row r="577" spans="7:8">
      <c r="G577" s="38"/>
      <c r="H577" s="39"/>
    </row>
    <row r="578" spans="7:8">
      <c r="G578" s="38"/>
      <c r="H578" s="39"/>
    </row>
    <row r="579" spans="7:8">
      <c r="G579" s="38"/>
      <c r="H579" s="39"/>
    </row>
    <row r="580" spans="7:8">
      <c r="G580" s="38"/>
      <c r="H580" s="39"/>
    </row>
    <row r="581" spans="7:8">
      <c r="G581" s="38"/>
      <c r="H581" s="39"/>
    </row>
    <row r="582" spans="7:8">
      <c r="G582" s="38"/>
      <c r="H582" s="39"/>
    </row>
    <row r="583" spans="7:8">
      <c r="G583" s="38"/>
      <c r="H583" s="39"/>
    </row>
    <row r="584" spans="7:8">
      <c r="G584" s="38"/>
      <c r="H584" s="39"/>
    </row>
    <row r="585" spans="7:8">
      <c r="G585" s="38"/>
      <c r="H585" s="39"/>
    </row>
    <row r="586" spans="7:8">
      <c r="G586" s="38"/>
      <c r="H586" s="39"/>
    </row>
    <row r="587" spans="7:8">
      <c r="G587" s="38"/>
      <c r="H587" s="39"/>
    </row>
    <row r="588" spans="7:8">
      <c r="G588" s="38"/>
      <c r="H588" s="39"/>
    </row>
    <row r="589" spans="7:8">
      <c r="G589" s="38"/>
      <c r="H589" s="39"/>
    </row>
    <row r="590" spans="7:8">
      <c r="G590" s="38"/>
      <c r="H590" s="39"/>
    </row>
    <row r="591" spans="7:8">
      <c r="G591" s="38"/>
      <c r="H591" s="39"/>
    </row>
    <row r="592" spans="7:8">
      <c r="G592" s="38"/>
      <c r="H592" s="39"/>
    </row>
    <row r="593" spans="7:8">
      <c r="G593" s="38"/>
      <c r="H593" s="39"/>
    </row>
    <row r="594" spans="7:8">
      <c r="G594" s="38"/>
      <c r="H594" s="39"/>
    </row>
    <row r="595" spans="7:8">
      <c r="G595" s="38"/>
      <c r="H595" s="39"/>
    </row>
    <row r="596" spans="7:8">
      <c r="G596" s="38"/>
      <c r="H596" s="39"/>
    </row>
    <row r="597" spans="7:8">
      <c r="G597" s="38"/>
      <c r="H597" s="39"/>
    </row>
    <row r="598" spans="7:8">
      <c r="G598" s="38"/>
      <c r="H598" s="39"/>
    </row>
    <row r="599" spans="7:8">
      <c r="G599" s="38"/>
      <c r="H599" s="39"/>
    </row>
    <row r="600" spans="7:8">
      <c r="G600" s="38"/>
      <c r="H600" s="39"/>
    </row>
    <row r="601" spans="7:8">
      <c r="G601" s="38"/>
      <c r="H601" s="39"/>
    </row>
    <row r="602" spans="7:8">
      <c r="G602" s="38"/>
      <c r="H602" s="39"/>
    </row>
    <row r="603" spans="7:8">
      <c r="G603" s="38"/>
      <c r="H603" s="39"/>
    </row>
    <row r="604" spans="7:8">
      <c r="G604" s="38"/>
      <c r="H604" s="39"/>
    </row>
    <row r="605" spans="7:8">
      <c r="G605" s="38"/>
      <c r="H605" s="39"/>
    </row>
    <row r="606" spans="7:8">
      <c r="G606" s="38"/>
      <c r="H606" s="39"/>
    </row>
    <row r="607" spans="7:8">
      <c r="G607" s="38"/>
      <c r="H607" s="39"/>
    </row>
    <row r="608" spans="7:8">
      <c r="G608" s="38"/>
      <c r="H608" s="39"/>
    </row>
    <row r="609" spans="7:8">
      <c r="G609" s="38"/>
      <c r="H609" s="39"/>
    </row>
    <row r="610" spans="7:8">
      <c r="G610" s="38"/>
      <c r="H610" s="39"/>
    </row>
    <row r="611" spans="7:8">
      <c r="G611" s="38"/>
      <c r="H611" s="39"/>
    </row>
    <row r="612" spans="7:8">
      <c r="G612" s="38"/>
      <c r="H612" s="39"/>
    </row>
    <row r="613" spans="7:8">
      <c r="G613" s="38"/>
      <c r="H613" s="39"/>
    </row>
    <row r="614" spans="7:8">
      <c r="G614" s="38"/>
      <c r="H614" s="39"/>
    </row>
    <row r="615" spans="7:8">
      <c r="G615" s="38"/>
      <c r="H615" s="39"/>
    </row>
    <row r="616" spans="7:8">
      <c r="G616" s="38"/>
      <c r="H616" s="39"/>
    </row>
    <row r="617" spans="7:8">
      <c r="G617" s="38"/>
      <c r="H617" s="39"/>
    </row>
    <row r="618" spans="7:8">
      <c r="G618" s="38"/>
      <c r="H618" s="39"/>
    </row>
    <row r="619" spans="7:8">
      <c r="G619" s="38"/>
      <c r="H619" s="39"/>
    </row>
    <row r="620" spans="7:8">
      <c r="G620" s="38"/>
      <c r="H620" s="39"/>
    </row>
    <row r="621" spans="7:8">
      <c r="G621" s="38"/>
      <c r="H621" s="39"/>
    </row>
    <row r="622" spans="7:8">
      <c r="G622" s="38"/>
      <c r="H622" s="39"/>
    </row>
    <row r="623" spans="7:8">
      <c r="G623" s="38"/>
      <c r="H623" s="39"/>
    </row>
    <row r="624" spans="7:8">
      <c r="G624" s="38"/>
      <c r="H624" s="39"/>
    </row>
    <row r="625" spans="7:8">
      <c r="G625" s="38"/>
      <c r="H625" s="39"/>
    </row>
    <row r="626" spans="7:8">
      <c r="G626" s="38"/>
      <c r="H626" s="39"/>
    </row>
    <row r="627" spans="7:8">
      <c r="G627" s="38"/>
      <c r="H627" s="39"/>
    </row>
    <row r="628" spans="7:8">
      <c r="G628" s="38"/>
      <c r="H628" s="39"/>
    </row>
    <row r="629" spans="7:8">
      <c r="G629" s="38"/>
      <c r="H629" s="39"/>
    </row>
    <row r="630" spans="7:8">
      <c r="G630" s="38"/>
      <c r="H630" s="39"/>
    </row>
    <row r="631" spans="7:8">
      <c r="G631" s="38"/>
      <c r="H631" s="39"/>
    </row>
    <row r="632" spans="7:8">
      <c r="G632" s="38"/>
      <c r="H632" s="39"/>
    </row>
    <row r="633" spans="7:8">
      <c r="G633" s="38"/>
      <c r="H633" s="39"/>
    </row>
    <row r="634" spans="7:8">
      <c r="G634" s="38"/>
      <c r="H634" s="39"/>
    </row>
    <row r="635" spans="7:8">
      <c r="G635" s="38"/>
      <c r="H635" s="39"/>
    </row>
    <row r="636" spans="7:8">
      <c r="G636" s="38"/>
      <c r="H636" s="39"/>
    </row>
    <row r="637" spans="7:8">
      <c r="G637" s="38"/>
      <c r="H637" s="39"/>
    </row>
    <row r="638" spans="7:8">
      <c r="G638" s="38"/>
      <c r="H638" s="39"/>
    </row>
    <row r="639" spans="7:8">
      <c r="G639" s="38"/>
      <c r="H639" s="39"/>
    </row>
    <row r="640" spans="7:8">
      <c r="G640" s="38"/>
      <c r="H640" s="39"/>
    </row>
    <row r="641" spans="7:8">
      <c r="G641" s="38"/>
      <c r="H641" s="39"/>
    </row>
    <row r="642" spans="7:8">
      <c r="G642" s="38"/>
      <c r="H642" s="39"/>
    </row>
    <row r="643" spans="7:8">
      <c r="G643" s="38"/>
      <c r="H643" s="39"/>
    </row>
    <row r="644" spans="7:8">
      <c r="G644" s="38"/>
      <c r="H644" s="39"/>
    </row>
    <row r="645" spans="7:8">
      <c r="G645" s="38"/>
      <c r="H645" s="39"/>
    </row>
    <row r="646" spans="7:8">
      <c r="G646" s="38"/>
      <c r="H646" s="39"/>
    </row>
    <row r="647" spans="7:8">
      <c r="G647" s="38"/>
      <c r="H647" s="39"/>
    </row>
    <row r="648" spans="7:8">
      <c r="G648" s="38"/>
      <c r="H648" s="39"/>
    </row>
    <row r="649" spans="7:8">
      <c r="G649" s="38"/>
      <c r="H649" s="39"/>
    </row>
    <row r="650" spans="7:8">
      <c r="G650" s="38"/>
      <c r="H650" s="39"/>
    </row>
    <row r="651" spans="7:8">
      <c r="G651" s="38"/>
      <c r="H651" s="39"/>
    </row>
    <row r="652" spans="7:8">
      <c r="G652" s="38"/>
      <c r="H652" s="39"/>
    </row>
    <row r="653" spans="7:8">
      <c r="G653" s="38"/>
      <c r="H653" s="39"/>
    </row>
    <row r="654" spans="7:8">
      <c r="G654" s="38"/>
      <c r="H654" s="39"/>
    </row>
    <row r="655" spans="7:8">
      <c r="G655" s="38"/>
      <c r="H655" s="39"/>
    </row>
    <row r="656" spans="7:8">
      <c r="G656" s="38"/>
      <c r="H656" s="39"/>
    </row>
    <row r="657" spans="7:8">
      <c r="G657" s="38"/>
      <c r="H657" s="39"/>
    </row>
    <row r="658" spans="7:8">
      <c r="G658" s="38"/>
      <c r="H658" s="39"/>
    </row>
    <row r="659" spans="7:8">
      <c r="G659" s="38"/>
      <c r="H659" s="39"/>
    </row>
    <row r="660" spans="7:8">
      <c r="G660" s="38"/>
      <c r="H660" s="39"/>
    </row>
    <row r="661" spans="7:8">
      <c r="G661" s="38"/>
      <c r="H661" s="39"/>
    </row>
    <row r="662" spans="7:8">
      <c r="G662" s="38"/>
      <c r="H662" s="39"/>
    </row>
    <row r="663" spans="7:8">
      <c r="G663" s="38"/>
      <c r="H663" s="39"/>
    </row>
    <row r="664" spans="7:8">
      <c r="G664" s="38"/>
      <c r="H664" s="39"/>
    </row>
    <row r="665" spans="7:8">
      <c r="G665" s="38"/>
      <c r="H665" s="39"/>
    </row>
    <row r="666" spans="7:8">
      <c r="G666" s="38"/>
      <c r="H666" s="39"/>
    </row>
    <row r="667" spans="7:8">
      <c r="G667" s="38"/>
      <c r="H667" s="39"/>
    </row>
    <row r="668" spans="7:8">
      <c r="G668" s="38"/>
      <c r="H668" s="39"/>
    </row>
    <row r="669" spans="7:8">
      <c r="G669" s="38"/>
      <c r="H669" s="39"/>
    </row>
    <row r="670" spans="7:8">
      <c r="G670" s="38"/>
      <c r="H670" s="39"/>
    </row>
    <row r="671" spans="7:8">
      <c r="G671" s="38"/>
      <c r="H671" s="39"/>
    </row>
    <row r="672" spans="7:8">
      <c r="G672" s="38"/>
      <c r="H672" s="39"/>
    </row>
    <row r="673" spans="7:8">
      <c r="G673" s="38"/>
      <c r="H673" s="39"/>
    </row>
    <row r="674" spans="7:8">
      <c r="G674" s="38"/>
      <c r="H674" s="39"/>
    </row>
    <row r="675" spans="7:8">
      <c r="G675" s="38"/>
      <c r="H675" s="39"/>
    </row>
    <row r="676" spans="7:8">
      <c r="G676" s="38"/>
      <c r="H676" s="39"/>
    </row>
    <row r="677" spans="7:8">
      <c r="G677" s="38"/>
      <c r="H677" s="39"/>
    </row>
    <row r="678" spans="7:8">
      <c r="G678" s="38"/>
      <c r="H678" s="39"/>
    </row>
    <row r="679" spans="7:8">
      <c r="G679" s="38"/>
      <c r="H679" s="39"/>
    </row>
    <row r="680" spans="7:8">
      <c r="G680" s="38"/>
      <c r="H680" s="39"/>
    </row>
    <row r="681" spans="7:8">
      <c r="G681" s="38"/>
      <c r="H681" s="39"/>
    </row>
    <row r="682" spans="7:8">
      <c r="G682" s="38"/>
      <c r="H682" s="39"/>
    </row>
    <row r="683" spans="7:8">
      <c r="G683" s="38"/>
      <c r="H683" s="39"/>
    </row>
    <row r="684" spans="7:8">
      <c r="G684" s="38"/>
      <c r="H684" s="39"/>
    </row>
    <row r="685" spans="7:8">
      <c r="G685" s="38"/>
      <c r="H685" s="39"/>
    </row>
    <row r="686" spans="7:8">
      <c r="G686" s="38"/>
      <c r="H686" s="39"/>
    </row>
    <row r="687" spans="7:8">
      <c r="G687" s="38"/>
      <c r="H687" s="39"/>
    </row>
    <row r="688" spans="7:8">
      <c r="G688" s="38"/>
      <c r="H688" s="39"/>
    </row>
    <row r="689" spans="7:8">
      <c r="G689" s="38"/>
      <c r="H689" s="39"/>
    </row>
    <row r="690" spans="7:8">
      <c r="G690" s="38"/>
      <c r="H690" s="39"/>
    </row>
    <row r="691" spans="7:8">
      <c r="G691" s="38"/>
      <c r="H691" s="39"/>
    </row>
    <row r="692" spans="7:8">
      <c r="G692" s="38"/>
      <c r="H692" s="39"/>
    </row>
    <row r="693" spans="7:8">
      <c r="G693" s="38"/>
      <c r="H693" s="39"/>
    </row>
    <row r="694" spans="7:8">
      <c r="G694" s="38"/>
      <c r="H694" s="39"/>
    </row>
    <row r="695" spans="7:8">
      <c r="G695" s="38"/>
      <c r="H695" s="39"/>
    </row>
    <row r="696" spans="7:8">
      <c r="G696" s="38"/>
      <c r="H696" s="39"/>
    </row>
    <row r="697" spans="7:8">
      <c r="G697" s="38"/>
      <c r="H697" s="39"/>
    </row>
    <row r="698" spans="7:8">
      <c r="G698" s="38"/>
      <c r="H698" s="39"/>
    </row>
    <row r="699" spans="7:8">
      <c r="G699" s="38"/>
      <c r="H699" s="39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F502"/>
  <sheetViews>
    <sheetView topLeftCell="A2" zoomScale="75" workbookViewId="0">
      <selection activeCell="G3" sqref="G3"/>
    </sheetView>
  </sheetViews>
  <sheetFormatPr defaultRowHeight="13.2"/>
  <cols>
    <col min="4" max="4" width="10.5546875" customWidth="1"/>
    <col min="5" max="5" width="19.5546875" customWidth="1"/>
    <col min="7" max="7" width="10.109375" bestFit="1" customWidth="1"/>
  </cols>
  <sheetData>
    <row r="1" spans="1:58" hidden="1"/>
    <row r="2" spans="1:58" ht="23.4" thickBot="1">
      <c r="A2" s="199" t="s">
        <v>9</v>
      </c>
      <c r="D2" s="170" t="s">
        <v>253</v>
      </c>
    </row>
    <row r="3" spans="1:58" ht="13.8" thickBot="1">
      <c r="A3" s="197">
        <v>36861</v>
      </c>
      <c r="B3" s="27">
        <v>6.7946741398870011E-2</v>
      </c>
      <c r="D3" s="171" t="s">
        <v>276</v>
      </c>
      <c r="E3" s="172" t="s">
        <v>277</v>
      </c>
      <c r="F3" s="173"/>
      <c r="G3" s="174">
        <f ca="1">TODAY()</f>
        <v>36850</v>
      </c>
      <c r="H3" s="175"/>
      <c r="I3" s="176"/>
      <c r="J3" s="176"/>
      <c r="K3" s="176"/>
      <c r="L3" s="177"/>
      <c r="M3" s="178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</row>
    <row r="4" spans="1:58">
      <c r="A4" s="198">
        <f t="shared" ref="A4:A67" si="0">EOMONTH(A3,0)+1</f>
        <v>36892</v>
      </c>
      <c r="B4" s="27">
        <v>6.9384076867962996E-2</v>
      </c>
      <c r="D4" s="179"/>
      <c r="E4" s="173"/>
      <c r="F4" s="173"/>
      <c r="G4" s="173"/>
      <c r="H4" s="177"/>
      <c r="I4" s="176"/>
      <c r="J4" s="176"/>
      <c r="K4" s="176"/>
      <c r="L4" s="177"/>
      <c r="M4" s="178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 t="s">
        <v>254</v>
      </c>
      <c r="AA4" s="176"/>
      <c r="AB4" s="176"/>
      <c r="AC4" s="176"/>
      <c r="AD4" s="176"/>
      <c r="AE4" s="176"/>
      <c r="AF4" s="176"/>
      <c r="AG4" s="176"/>
      <c r="AH4" s="176" t="s">
        <v>255</v>
      </c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</row>
    <row r="5" spans="1:58">
      <c r="A5" s="198">
        <f t="shared" si="0"/>
        <v>36923</v>
      </c>
      <c r="B5" s="27">
        <v>6.9159843599809021E-2</v>
      </c>
      <c r="D5" s="177"/>
      <c r="E5" s="177"/>
      <c r="F5" s="177" t="s">
        <v>257</v>
      </c>
      <c r="G5" s="177"/>
      <c r="H5" s="177"/>
      <c r="I5" s="177"/>
      <c r="J5" s="177" t="s">
        <v>258</v>
      </c>
      <c r="K5" s="177"/>
      <c r="L5" s="177"/>
      <c r="M5" s="178"/>
      <c r="N5" s="177"/>
      <c r="O5" s="177" t="s">
        <v>259</v>
      </c>
      <c r="P5" s="177"/>
      <c r="Q5" s="177"/>
      <c r="R5" s="177"/>
      <c r="S5" s="177" t="s">
        <v>260</v>
      </c>
      <c r="T5" s="177"/>
      <c r="U5" s="177"/>
      <c r="V5" s="177"/>
      <c r="W5" s="177" t="s">
        <v>261</v>
      </c>
      <c r="X5" s="177"/>
      <c r="Y5" s="176"/>
      <c r="Z5" s="177"/>
      <c r="AA5" s="177" t="s">
        <v>25</v>
      </c>
      <c r="AB5" s="177"/>
      <c r="AC5" s="176"/>
      <c r="AD5" s="177"/>
      <c r="AE5" s="177" t="s">
        <v>262</v>
      </c>
      <c r="AF5" s="177"/>
      <c r="AG5" s="176"/>
      <c r="AH5" s="177"/>
      <c r="AI5" s="177" t="s">
        <v>25</v>
      </c>
      <c r="AJ5" s="177"/>
      <c r="AK5" s="176"/>
      <c r="AL5" s="177"/>
      <c r="AM5" s="177" t="s">
        <v>262</v>
      </c>
      <c r="AN5" s="177"/>
      <c r="AO5" s="176"/>
      <c r="AP5" s="177" t="s">
        <v>263</v>
      </c>
      <c r="AQ5" s="177" t="s">
        <v>264</v>
      </c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</row>
    <row r="6" spans="1:58">
      <c r="A6" s="198">
        <f t="shared" si="0"/>
        <v>36951</v>
      </c>
      <c r="B6" s="27">
        <v>6.8947172504962004E-2</v>
      </c>
      <c r="D6" s="180"/>
      <c r="E6" s="181" t="s">
        <v>266</v>
      </c>
      <c r="F6" s="181" t="s">
        <v>265</v>
      </c>
      <c r="G6" s="182" t="s">
        <v>267</v>
      </c>
      <c r="H6" s="183"/>
      <c r="I6" s="184" t="s">
        <v>266</v>
      </c>
      <c r="J6" s="184" t="s">
        <v>265</v>
      </c>
      <c r="K6" s="184" t="s">
        <v>267</v>
      </c>
      <c r="L6" s="177"/>
      <c r="M6" s="178"/>
      <c r="N6" s="181" t="s">
        <v>266</v>
      </c>
      <c r="O6" s="181" t="s">
        <v>265</v>
      </c>
      <c r="P6" s="185" t="s">
        <v>267</v>
      </c>
      <c r="Q6" s="182"/>
      <c r="R6" s="181" t="s">
        <v>266</v>
      </c>
      <c r="S6" s="181" t="s">
        <v>265</v>
      </c>
      <c r="T6" s="185" t="s">
        <v>267</v>
      </c>
      <c r="U6" s="182"/>
      <c r="V6" s="181" t="s">
        <v>266</v>
      </c>
      <c r="W6" s="181" t="s">
        <v>265</v>
      </c>
      <c r="X6" s="182" t="s">
        <v>267</v>
      </c>
      <c r="Y6" s="176"/>
      <c r="Z6" s="181" t="s">
        <v>266</v>
      </c>
      <c r="AA6" s="181" t="s">
        <v>265</v>
      </c>
      <c r="AB6" s="182" t="s">
        <v>267</v>
      </c>
      <c r="AC6" s="176"/>
      <c r="AD6" s="181" t="s">
        <v>266</v>
      </c>
      <c r="AE6" s="181" t="s">
        <v>265</v>
      </c>
      <c r="AF6" s="182" t="s">
        <v>267</v>
      </c>
      <c r="AG6" s="176"/>
      <c r="AH6" s="181" t="s">
        <v>266</v>
      </c>
      <c r="AI6" s="181" t="s">
        <v>265</v>
      </c>
      <c r="AJ6" s="182" t="s">
        <v>267</v>
      </c>
      <c r="AK6" s="176"/>
      <c r="AL6" s="181" t="s">
        <v>266</v>
      </c>
      <c r="AM6" s="181" t="s">
        <v>265</v>
      </c>
      <c r="AN6" s="182" t="s">
        <v>267</v>
      </c>
      <c r="AO6" s="176"/>
      <c r="AP6" s="177" t="s">
        <v>268</v>
      </c>
      <c r="AQ6" s="177" t="s">
        <v>269</v>
      </c>
      <c r="AR6" s="176"/>
      <c r="AS6" s="177"/>
      <c r="AT6" s="173" t="s">
        <v>23</v>
      </c>
      <c r="AU6" s="173" t="s">
        <v>24</v>
      </c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</row>
    <row r="7" spans="1:58" ht="13.8">
      <c r="A7" s="198">
        <f t="shared" si="0"/>
        <v>36982</v>
      </c>
      <c r="B7" s="27">
        <v>6.8749384739725014E-2</v>
      </c>
      <c r="D7" s="177"/>
      <c r="E7" s="177" t="s">
        <v>270</v>
      </c>
      <c r="F7" s="177" t="s">
        <v>270</v>
      </c>
      <c r="G7" s="177" t="s">
        <v>270</v>
      </c>
      <c r="H7" s="183"/>
      <c r="I7" s="183" t="s">
        <v>270</v>
      </c>
      <c r="J7" s="183" t="s">
        <v>270</v>
      </c>
      <c r="K7" s="183" t="s">
        <v>270</v>
      </c>
      <c r="L7" s="177"/>
      <c r="M7" s="178"/>
      <c r="N7" s="177" t="s">
        <v>270</v>
      </c>
      <c r="O7" s="177" t="s">
        <v>270</v>
      </c>
      <c r="P7" s="177" t="s">
        <v>270</v>
      </c>
      <c r="Q7" s="177"/>
      <c r="R7" s="177" t="s">
        <v>270</v>
      </c>
      <c r="S7" s="177" t="s">
        <v>270</v>
      </c>
      <c r="T7" s="177" t="s">
        <v>270</v>
      </c>
      <c r="U7" s="177"/>
      <c r="V7" s="177" t="s">
        <v>270</v>
      </c>
      <c r="W7" s="177" t="s">
        <v>270</v>
      </c>
      <c r="X7" s="177" t="s">
        <v>270</v>
      </c>
      <c r="Y7" s="176"/>
      <c r="Z7" s="177"/>
      <c r="AA7" s="177"/>
      <c r="AB7" s="177"/>
      <c r="AC7" s="176"/>
      <c r="AD7" s="177"/>
      <c r="AE7" s="177"/>
      <c r="AF7" s="177"/>
      <c r="AG7" s="176"/>
      <c r="AH7" s="177"/>
      <c r="AI7" s="177"/>
      <c r="AJ7" s="177"/>
      <c r="AK7" s="176"/>
      <c r="AL7" s="177"/>
      <c r="AM7" s="177"/>
      <c r="AN7" s="177"/>
      <c r="AO7" s="176"/>
      <c r="AP7" s="176"/>
      <c r="AQ7" s="176"/>
      <c r="AR7" s="176"/>
      <c r="AS7" s="185" t="s">
        <v>25</v>
      </c>
      <c r="AT7" s="186">
        <v>700</v>
      </c>
      <c r="AU7" s="186">
        <v>2200</v>
      </c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</row>
    <row r="8" spans="1:58" ht="13.8">
      <c r="A8" s="198">
        <f t="shared" si="0"/>
        <v>37012</v>
      </c>
      <c r="B8" s="27">
        <v>6.8515237685152997E-2</v>
      </c>
      <c r="D8" s="173" t="s">
        <v>256</v>
      </c>
      <c r="E8" s="173"/>
      <c r="F8" s="173"/>
      <c r="G8" s="173"/>
      <c r="H8" s="185"/>
      <c r="I8" s="173"/>
      <c r="J8" s="185"/>
      <c r="K8" s="185"/>
      <c r="L8" s="177"/>
      <c r="M8" s="178" t="s">
        <v>256</v>
      </c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87" t="s">
        <v>26</v>
      </c>
      <c r="AT8" s="188"/>
      <c r="AU8" s="188"/>
      <c r="AV8" s="188"/>
      <c r="AW8" s="188"/>
      <c r="AX8" s="184"/>
      <c r="AY8" s="184"/>
      <c r="AZ8" s="188"/>
      <c r="BA8" s="188"/>
      <c r="BB8" s="188"/>
      <c r="BC8" s="188"/>
      <c r="BD8" s="188"/>
      <c r="BE8" s="188"/>
      <c r="BF8" s="188"/>
    </row>
    <row r="9" spans="1:58">
      <c r="A9" s="198">
        <f t="shared" si="0"/>
        <v>37043</v>
      </c>
      <c r="B9" s="27">
        <v>6.827328574782103E-2</v>
      </c>
      <c r="D9" s="189">
        <v>36837</v>
      </c>
      <c r="E9" s="25">
        <v>28.899996185302733</v>
      </c>
      <c r="F9" s="25">
        <v>28.999996185302734</v>
      </c>
      <c r="G9" s="25">
        <v>29.099996185302736</v>
      </c>
      <c r="H9" s="185"/>
      <c r="I9" s="25">
        <v>15.25</v>
      </c>
      <c r="J9" s="25">
        <v>17.75</v>
      </c>
      <c r="K9" s="25">
        <v>22.25</v>
      </c>
      <c r="L9" s="177"/>
      <c r="M9" s="178">
        <v>36800</v>
      </c>
      <c r="N9" s="35">
        <v>0</v>
      </c>
      <c r="O9" s="35">
        <v>0</v>
      </c>
      <c r="P9" s="35">
        <v>0</v>
      </c>
      <c r="Q9" s="176"/>
      <c r="R9" s="35">
        <v>0</v>
      </c>
      <c r="S9" s="35">
        <v>0</v>
      </c>
      <c r="T9" s="35">
        <v>0</v>
      </c>
      <c r="U9" s="176"/>
      <c r="V9" s="35">
        <v>0</v>
      </c>
      <c r="W9" s="35">
        <v>0</v>
      </c>
      <c r="X9" s="35">
        <v>2</v>
      </c>
      <c r="Y9" s="176"/>
      <c r="Z9" s="35">
        <v>0.315</v>
      </c>
      <c r="AA9" s="35">
        <v>0.42</v>
      </c>
      <c r="AB9" s="35">
        <v>0.63</v>
      </c>
      <c r="AC9" s="176"/>
      <c r="AD9" s="35">
        <v>0.15</v>
      </c>
      <c r="AE9" s="35">
        <v>0.2</v>
      </c>
      <c r="AF9" s="35">
        <v>0.3</v>
      </c>
      <c r="AG9" s="176"/>
      <c r="AH9" s="35">
        <v>-0.5</v>
      </c>
      <c r="AI9" s="35">
        <v>1.9</v>
      </c>
      <c r="AJ9" s="35">
        <v>0.5</v>
      </c>
      <c r="AK9" s="176"/>
      <c r="AL9" s="35">
        <v>-0.1</v>
      </c>
      <c r="AM9" s="35">
        <v>2</v>
      </c>
      <c r="AN9" s="35">
        <v>0.1</v>
      </c>
      <c r="AO9" s="176"/>
      <c r="AP9" s="177">
        <v>1</v>
      </c>
      <c r="AQ9" s="190">
        <v>0</v>
      </c>
      <c r="AR9" s="176"/>
      <c r="AS9" s="191"/>
      <c r="AT9" s="191" t="s">
        <v>14</v>
      </c>
      <c r="AU9" s="191" t="s">
        <v>15</v>
      </c>
      <c r="AV9" s="191" t="s">
        <v>16</v>
      </c>
      <c r="AW9" s="191" t="s">
        <v>18</v>
      </c>
      <c r="AX9" s="191" t="s">
        <v>17</v>
      </c>
      <c r="AY9" s="191" t="s">
        <v>27</v>
      </c>
      <c r="AZ9" s="191" t="s">
        <v>28</v>
      </c>
      <c r="BA9" s="191" t="s">
        <v>29</v>
      </c>
      <c r="BB9" s="191" t="s">
        <v>30</v>
      </c>
      <c r="BC9" s="191" t="s">
        <v>31</v>
      </c>
      <c r="BD9" s="191" t="s">
        <v>32</v>
      </c>
      <c r="BE9" s="191" t="s">
        <v>33</v>
      </c>
      <c r="BF9" s="191"/>
    </row>
    <row r="10" spans="1:58">
      <c r="A10" s="198">
        <f t="shared" si="0"/>
        <v>37073</v>
      </c>
      <c r="B10" s="27">
        <v>6.8044850799765008E-2</v>
      </c>
      <c r="D10" s="189">
        <v>36838</v>
      </c>
      <c r="E10" s="25">
        <v>28.899996185302733</v>
      </c>
      <c r="F10" s="25">
        <v>28.999996185302734</v>
      </c>
      <c r="G10" s="25">
        <v>29.099996185302736</v>
      </c>
      <c r="H10" s="185"/>
      <c r="I10" s="25">
        <v>15.25</v>
      </c>
      <c r="J10" s="25">
        <v>17.75</v>
      </c>
      <c r="K10" s="25">
        <v>22.25</v>
      </c>
      <c r="L10" s="177"/>
      <c r="M10" s="178">
        <v>36831</v>
      </c>
      <c r="N10" s="35">
        <v>0</v>
      </c>
      <c r="O10" s="35">
        <v>0</v>
      </c>
      <c r="P10" s="35">
        <v>0</v>
      </c>
      <c r="Q10" s="176"/>
      <c r="R10" s="35">
        <v>0</v>
      </c>
      <c r="S10" s="35">
        <v>0</v>
      </c>
      <c r="T10" s="35">
        <v>0</v>
      </c>
      <c r="U10" s="176"/>
      <c r="V10" s="35">
        <v>0</v>
      </c>
      <c r="W10" s="35">
        <v>0</v>
      </c>
      <c r="X10" s="35">
        <v>2</v>
      </c>
      <c r="Y10" s="176"/>
      <c r="Z10" s="35">
        <v>0.27</v>
      </c>
      <c r="AA10" s="35">
        <v>0.36</v>
      </c>
      <c r="AB10" s="35">
        <v>0.54</v>
      </c>
      <c r="AC10" s="176"/>
      <c r="AD10" s="35">
        <v>0.105</v>
      </c>
      <c r="AE10" s="35">
        <v>0.14000000000000001</v>
      </c>
      <c r="AF10" s="35">
        <v>0.21</v>
      </c>
      <c r="AG10" s="176"/>
      <c r="AH10" s="35">
        <v>-0.5</v>
      </c>
      <c r="AI10" s="35">
        <v>2</v>
      </c>
      <c r="AJ10" s="35">
        <v>0.5</v>
      </c>
      <c r="AK10" s="176"/>
      <c r="AL10" s="35">
        <v>-0.1</v>
      </c>
      <c r="AM10" s="35">
        <v>2</v>
      </c>
      <c r="AN10" s="35">
        <v>0.1</v>
      </c>
      <c r="AO10" s="176"/>
      <c r="AP10" s="177">
        <v>1</v>
      </c>
      <c r="AQ10" s="190">
        <v>0</v>
      </c>
      <c r="AR10" s="176"/>
      <c r="AS10" s="185" t="s">
        <v>34</v>
      </c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 t="s">
        <v>35</v>
      </c>
    </row>
    <row r="11" spans="1:58" ht="13.8">
      <c r="A11" s="198">
        <f t="shared" si="0"/>
        <v>37104</v>
      </c>
      <c r="B11" s="27">
        <v>6.7819418121030012E-2</v>
      </c>
      <c r="D11" s="189">
        <v>36839</v>
      </c>
      <c r="E11" s="25">
        <v>28.899996185302733</v>
      </c>
      <c r="F11" s="25">
        <v>28.999996185302734</v>
      </c>
      <c r="G11" s="25">
        <v>29.099996185302736</v>
      </c>
      <c r="H11" s="185"/>
      <c r="I11" s="25">
        <v>15.25</v>
      </c>
      <c r="J11" s="25">
        <v>17.75</v>
      </c>
      <c r="K11" s="25">
        <v>22.25</v>
      </c>
      <c r="L11" s="177"/>
      <c r="M11" s="178">
        <v>36861</v>
      </c>
      <c r="N11" s="35">
        <v>18.5</v>
      </c>
      <c r="O11" s="35">
        <v>20.5</v>
      </c>
      <c r="P11" s="35">
        <v>22.5</v>
      </c>
      <c r="Q11" s="176"/>
      <c r="R11" s="35">
        <v>16.5</v>
      </c>
      <c r="S11" s="35">
        <v>18.5</v>
      </c>
      <c r="T11" s="35">
        <v>20.5</v>
      </c>
      <c r="U11" s="176"/>
      <c r="V11" s="35">
        <v>0</v>
      </c>
      <c r="W11" s="35">
        <v>0</v>
      </c>
      <c r="X11" s="35">
        <v>2</v>
      </c>
      <c r="Y11" s="176"/>
      <c r="Z11" s="35">
        <v>0.27</v>
      </c>
      <c r="AA11" s="35">
        <v>0.36</v>
      </c>
      <c r="AB11" s="35">
        <v>0.54</v>
      </c>
      <c r="AC11" s="176"/>
      <c r="AD11" s="35">
        <v>0.105</v>
      </c>
      <c r="AE11" s="35">
        <v>0.14000000000000001</v>
      </c>
      <c r="AF11" s="35">
        <v>0.21</v>
      </c>
      <c r="AG11" s="176"/>
      <c r="AH11" s="35">
        <v>-0.5</v>
      </c>
      <c r="AI11" s="35">
        <v>2</v>
      </c>
      <c r="AJ11" s="35">
        <v>0.6</v>
      </c>
      <c r="AK11" s="176"/>
      <c r="AL11" s="35">
        <v>-0.1</v>
      </c>
      <c r="AM11" s="35">
        <v>2</v>
      </c>
      <c r="AN11" s="35">
        <v>0.1</v>
      </c>
      <c r="AO11" s="176"/>
      <c r="AP11" s="177">
        <v>1</v>
      </c>
      <c r="AQ11" s="190">
        <v>0</v>
      </c>
      <c r="AR11" s="176"/>
      <c r="AS11" s="177">
        <v>100</v>
      </c>
      <c r="AT11" s="192">
        <v>1.0714999999999999</v>
      </c>
      <c r="AU11" s="192">
        <v>1.0427999999999999</v>
      </c>
      <c r="AV11" s="192">
        <v>1.0580000000000001</v>
      </c>
      <c r="AW11" s="192">
        <v>1.0724</v>
      </c>
      <c r="AX11" s="192">
        <v>1.0795999999999999</v>
      </c>
      <c r="AY11" s="192">
        <v>1.0205</v>
      </c>
      <c r="AZ11" s="192">
        <v>1.0081</v>
      </c>
      <c r="BA11" s="192">
        <v>0.98829999999999996</v>
      </c>
      <c r="BB11" s="192">
        <v>0.98850000000000005</v>
      </c>
      <c r="BC11" s="192">
        <v>1.0588</v>
      </c>
      <c r="BD11" s="192">
        <v>1.0515000000000001</v>
      </c>
      <c r="BE11" s="192">
        <v>1.0436000000000001</v>
      </c>
      <c r="BF11" s="177" t="s">
        <v>272</v>
      </c>
    </row>
    <row r="12" spans="1:58" ht="13.8">
      <c r="A12" s="198">
        <f t="shared" si="0"/>
        <v>37135</v>
      </c>
      <c r="B12" s="27">
        <v>6.7593985459117004E-2</v>
      </c>
      <c r="D12" s="189">
        <v>36840</v>
      </c>
      <c r="E12" s="25">
        <v>27.399996185302733</v>
      </c>
      <c r="F12" s="25">
        <v>27.499996185302734</v>
      </c>
      <c r="G12" s="25">
        <v>27.599996185302736</v>
      </c>
      <c r="H12" s="185"/>
      <c r="I12" s="25">
        <v>15.25</v>
      </c>
      <c r="J12" s="25">
        <v>17.75</v>
      </c>
      <c r="K12" s="25">
        <v>22.25</v>
      </c>
      <c r="L12" s="177"/>
      <c r="M12" s="178">
        <v>36892</v>
      </c>
      <c r="N12" s="35">
        <v>20.25</v>
      </c>
      <c r="O12" s="35">
        <v>22.5</v>
      </c>
      <c r="P12" s="35">
        <v>24.5</v>
      </c>
      <c r="Q12" s="176"/>
      <c r="R12" s="35">
        <v>18.25</v>
      </c>
      <c r="S12" s="35">
        <v>20.5</v>
      </c>
      <c r="T12" s="35">
        <v>22.5</v>
      </c>
      <c r="U12" s="176"/>
      <c r="V12" s="35">
        <v>0</v>
      </c>
      <c r="W12" s="35">
        <v>0</v>
      </c>
      <c r="X12" s="35">
        <v>3</v>
      </c>
      <c r="Y12" s="176"/>
      <c r="Z12" s="35">
        <v>0.35812500000000003</v>
      </c>
      <c r="AA12" s="35">
        <v>0.47749999999999998</v>
      </c>
      <c r="AB12" s="35">
        <v>0.71625000000000005</v>
      </c>
      <c r="AC12" s="176"/>
      <c r="AD12" s="35">
        <v>0.09</v>
      </c>
      <c r="AE12" s="35">
        <v>0.12</v>
      </c>
      <c r="AF12" s="35">
        <v>0.18</v>
      </c>
      <c r="AG12" s="176"/>
      <c r="AH12" s="35">
        <v>-0.5</v>
      </c>
      <c r="AI12" s="35">
        <v>2.25</v>
      </c>
      <c r="AJ12" s="35">
        <v>1</v>
      </c>
      <c r="AK12" s="176"/>
      <c r="AL12" s="35">
        <v>-0.1</v>
      </c>
      <c r="AM12" s="35">
        <v>2.25</v>
      </c>
      <c r="AN12" s="35">
        <v>0.1</v>
      </c>
      <c r="AO12" s="176"/>
      <c r="AP12" s="177">
        <v>2</v>
      </c>
      <c r="AQ12" s="190">
        <v>0</v>
      </c>
      <c r="AR12" s="176"/>
      <c r="AS12" s="177">
        <v>200</v>
      </c>
      <c r="AT12" s="192">
        <v>1.0028999999999999</v>
      </c>
      <c r="AU12" s="192">
        <v>0.99229999999999996</v>
      </c>
      <c r="AV12" s="192">
        <v>0.99099999999999999</v>
      </c>
      <c r="AW12" s="192">
        <v>0.97819999999999996</v>
      </c>
      <c r="AX12" s="192">
        <v>0.9929</v>
      </c>
      <c r="AY12" s="192">
        <v>0.95550000000000002</v>
      </c>
      <c r="AZ12" s="192">
        <v>0.94599999999999995</v>
      </c>
      <c r="BA12" s="192">
        <v>0.92320000000000002</v>
      </c>
      <c r="BB12" s="192">
        <v>0.92320000000000002</v>
      </c>
      <c r="BC12" s="192">
        <v>1.0228999999999999</v>
      </c>
      <c r="BD12" s="192">
        <v>0.98370000000000002</v>
      </c>
      <c r="BE12" s="192">
        <v>0.97599999999999998</v>
      </c>
      <c r="BF12" s="177" t="s">
        <v>272</v>
      </c>
    </row>
    <row r="13" spans="1:58" ht="13.8">
      <c r="A13" s="198">
        <f t="shared" si="0"/>
        <v>37165</v>
      </c>
      <c r="B13" s="27">
        <v>6.7398454530956012E-2</v>
      </c>
      <c r="D13" s="189">
        <v>36841</v>
      </c>
      <c r="E13" s="25">
        <v>26.899996185302733</v>
      </c>
      <c r="F13" s="25">
        <v>26.999996185302734</v>
      </c>
      <c r="G13" s="25">
        <v>27.099996185302736</v>
      </c>
      <c r="H13" s="185"/>
      <c r="I13" s="25">
        <v>15.25</v>
      </c>
      <c r="J13" s="25">
        <v>17.75</v>
      </c>
      <c r="K13" s="25">
        <v>22.25</v>
      </c>
      <c r="L13" s="177"/>
      <c r="M13" s="178">
        <v>36923</v>
      </c>
      <c r="N13" s="35">
        <v>18.25</v>
      </c>
      <c r="O13" s="35">
        <v>20.5</v>
      </c>
      <c r="P13" s="35">
        <v>22.5</v>
      </c>
      <c r="Q13" s="176"/>
      <c r="R13" s="35">
        <v>16.25</v>
      </c>
      <c r="S13" s="35">
        <v>18.5</v>
      </c>
      <c r="T13" s="35">
        <v>20.5</v>
      </c>
      <c r="U13" s="176"/>
      <c r="V13" s="35">
        <v>0</v>
      </c>
      <c r="W13" s="35">
        <v>0</v>
      </c>
      <c r="X13" s="35">
        <v>3</v>
      </c>
      <c r="Y13" s="176"/>
      <c r="Z13" s="35">
        <v>0.32437500000000002</v>
      </c>
      <c r="AA13" s="35">
        <v>0.4325</v>
      </c>
      <c r="AB13" s="35">
        <v>0.64875000000000005</v>
      </c>
      <c r="AC13" s="176"/>
      <c r="AD13" s="35">
        <v>0.09</v>
      </c>
      <c r="AE13" s="35">
        <v>0.12</v>
      </c>
      <c r="AF13" s="35">
        <v>0.18</v>
      </c>
      <c r="AG13" s="176"/>
      <c r="AH13" s="35">
        <v>-0.5</v>
      </c>
      <c r="AI13" s="35">
        <v>2.25</v>
      </c>
      <c r="AJ13" s="35">
        <v>1</v>
      </c>
      <c r="AK13" s="176"/>
      <c r="AL13" s="35">
        <v>-0.1</v>
      </c>
      <c r="AM13" s="35">
        <v>2.25</v>
      </c>
      <c r="AN13" s="35">
        <v>0.1</v>
      </c>
      <c r="AO13" s="176"/>
      <c r="AP13" s="177">
        <v>2</v>
      </c>
      <c r="AQ13" s="190">
        <v>0</v>
      </c>
      <c r="AR13" s="176"/>
      <c r="AS13" s="177">
        <v>300</v>
      </c>
      <c r="AT13" s="192">
        <v>0.85670000000000002</v>
      </c>
      <c r="AU13" s="192">
        <v>0.94179999999999997</v>
      </c>
      <c r="AV13" s="192">
        <v>0.94069999999999998</v>
      </c>
      <c r="AW13" s="192">
        <v>0.9405</v>
      </c>
      <c r="AX13" s="192">
        <v>0.95820000000000005</v>
      </c>
      <c r="AY13" s="192">
        <v>0.9123</v>
      </c>
      <c r="AZ13" s="192">
        <v>0.8145</v>
      </c>
      <c r="BA13" s="192">
        <v>0.87680000000000002</v>
      </c>
      <c r="BB13" s="192">
        <v>0.87680000000000002</v>
      </c>
      <c r="BC13" s="192">
        <v>0.95120000000000005</v>
      </c>
      <c r="BD13" s="192">
        <v>0.96860000000000002</v>
      </c>
      <c r="BE13" s="192">
        <v>0.96099999999999997</v>
      </c>
      <c r="BF13" s="177" t="s">
        <v>272</v>
      </c>
    </row>
    <row r="14" spans="1:58" ht="13.8">
      <c r="A14" s="198">
        <f t="shared" si="0"/>
        <v>37196</v>
      </c>
      <c r="B14" s="27">
        <v>6.723327691046603E-2</v>
      </c>
      <c r="D14" s="189">
        <v>36842</v>
      </c>
      <c r="E14" s="25">
        <v>27.149996185302733</v>
      </c>
      <c r="F14" s="25">
        <v>27.249996185302734</v>
      </c>
      <c r="G14" s="25">
        <v>27.349996185302736</v>
      </c>
      <c r="H14" s="185"/>
      <c r="I14" s="25">
        <v>15.25</v>
      </c>
      <c r="J14" s="25">
        <v>17.75</v>
      </c>
      <c r="K14" s="25">
        <v>22.25</v>
      </c>
      <c r="L14" s="177"/>
      <c r="M14" s="178">
        <v>36951</v>
      </c>
      <c r="N14" s="35">
        <v>19.25</v>
      </c>
      <c r="O14" s="35">
        <v>21.5</v>
      </c>
      <c r="P14" s="35">
        <v>23.5</v>
      </c>
      <c r="Q14" s="176"/>
      <c r="R14" s="35">
        <v>17.25</v>
      </c>
      <c r="S14" s="35">
        <v>19.5</v>
      </c>
      <c r="T14" s="35">
        <v>21.5</v>
      </c>
      <c r="U14" s="176"/>
      <c r="V14" s="35">
        <v>0</v>
      </c>
      <c r="W14" s="35">
        <v>0</v>
      </c>
      <c r="X14" s="35">
        <v>2</v>
      </c>
      <c r="Y14" s="176"/>
      <c r="Z14" s="35">
        <v>0.22687499999999999</v>
      </c>
      <c r="AA14" s="35">
        <v>0.30249999999999999</v>
      </c>
      <c r="AB14" s="35">
        <v>0.45374999999999999</v>
      </c>
      <c r="AC14" s="176"/>
      <c r="AD14" s="35">
        <v>0.09</v>
      </c>
      <c r="AE14" s="35">
        <v>0.12</v>
      </c>
      <c r="AF14" s="35">
        <v>0.18</v>
      </c>
      <c r="AG14" s="176"/>
      <c r="AH14" s="35">
        <v>-0.5</v>
      </c>
      <c r="AI14" s="35">
        <v>1.95</v>
      </c>
      <c r="AJ14" s="35">
        <v>0.5</v>
      </c>
      <c r="AK14" s="176"/>
      <c r="AL14" s="35">
        <v>-0.1</v>
      </c>
      <c r="AM14" s="35">
        <v>2</v>
      </c>
      <c r="AN14" s="35">
        <v>0.1</v>
      </c>
      <c r="AO14" s="176"/>
      <c r="AP14" s="177">
        <v>2</v>
      </c>
      <c r="AQ14" s="190">
        <v>0</v>
      </c>
      <c r="AR14" s="176"/>
      <c r="AS14" s="177">
        <v>400</v>
      </c>
      <c r="AT14" s="192">
        <v>0.83150000000000002</v>
      </c>
      <c r="AU14" s="192">
        <v>0.92500000000000004</v>
      </c>
      <c r="AV14" s="192">
        <v>0.92390000000000005</v>
      </c>
      <c r="AW14" s="192">
        <v>0.91790000000000005</v>
      </c>
      <c r="AX14" s="192">
        <v>0.94079999999999997</v>
      </c>
      <c r="AY14" s="192">
        <v>0.88780000000000003</v>
      </c>
      <c r="AZ14" s="192">
        <v>0.88380000000000003</v>
      </c>
      <c r="BA14" s="192">
        <v>0.87060000000000004</v>
      </c>
      <c r="BB14" s="192">
        <v>0.87060000000000004</v>
      </c>
      <c r="BC14" s="192">
        <v>0.94040000000000001</v>
      </c>
      <c r="BD14" s="192">
        <v>0.9536</v>
      </c>
      <c r="BE14" s="192">
        <v>0.94599999999999995</v>
      </c>
      <c r="BF14" s="177" t="s">
        <v>272</v>
      </c>
    </row>
    <row r="15" spans="1:58" ht="13.8">
      <c r="A15" s="198">
        <f t="shared" si="0"/>
        <v>37226</v>
      </c>
      <c r="B15" s="27">
        <v>6.707342760891602E-2</v>
      </c>
      <c r="D15" s="189">
        <v>36843</v>
      </c>
      <c r="E15" s="25">
        <v>27.149996185302733</v>
      </c>
      <c r="F15" s="25">
        <v>27.249996185302734</v>
      </c>
      <c r="G15" s="25">
        <v>27.349996185302736</v>
      </c>
      <c r="H15" s="185"/>
      <c r="I15" s="25">
        <v>15.25</v>
      </c>
      <c r="J15" s="25">
        <v>17.75</v>
      </c>
      <c r="K15" s="25">
        <v>22.25</v>
      </c>
      <c r="L15" s="177"/>
      <c r="M15" s="178">
        <v>36982</v>
      </c>
      <c r="N15" s="35">
        <v>20.25</v>
      </c>
      <c r="O15" s="35">
        <v>22.5</v>
      </c>
      <c r="P15" s="35">
        <v>24.5</v>
      </c>
      <c r="Q15" s="176"/>
      <c r="R15" s="35">
        <v>18.25</v>
      </c>
      <c r="S15" s="35">
        <v>20.5</v>
      </c>
      <c r="T15" s="35">
        <v>22.5</v>
      </c>
      <c r="U15" s="176"/>
      <c r="V15" s="35">
        <v>0</v>
      </c>
      <c r="W15" s="35">
        <v>0</v>
      </c>
      <c r="X15" s="35">
        <v>2</v>
      </c>
      <c r="Y15" s="176"/>
      <c r="Z15" s="35">
        <v>0.22687499999999999</v>
      </c>
      <c r="AA15" s="35">
        <v>0.30249999999999999</v>
      </c>
      <c r="AB15" s="35">
        <v>0.45374999999999999</v>
      </c>
      <c r="AC15" s="176"/>
      <c r="AD15" s="35">
        <v>0.09</v>
      </c>
      <c r="AE15" s="35">
        <v>0.12</v>
      </c>
      <c r="AF15" s="35">
        <v>0.18</v>
      </c>
      <c r="AG15" s="176"/>
      <c r="AH15" s="35">
        <v>-0.5</v>
      </c>
      <c r="AI15" s="35">
        <v>1.9</v>
      </c>
      <c r="AJ15" s="35">
        <v>0.5</v>
      </c>
      <c r="AK15" s="176"/>
      <c r="AL15" s="35">
        <v>-0.1</v>
      </c>
      <c r="AM15" s="35">
        <v>2</v>
      </c>
      <c r="AN15" s="35">
        <v>0.1</v>
      </c>
      <c r="AO15" s="176"/>
      <c r="AP15" s="177">
        <v>3</v>
      </c>
      <c r="AQ15" s="190">
        <v>0.15</v>
      </c>
      <c r="AR15" s="176"/>
      <c r="AS15" s="177">
        <v>500</v>
      </c>
      <c r="AT15" s="192">
        <v>1.0115000000000001</v>
      </c>
      <c r="AU15" s="192">
        <v>0.9839</v>
      </c>
      <c r="AV15" s="192">
        <v>0.98260000000000003</v>
      </c>
      <c r="AW15" s="192">
        <v>0.9405</v>
      </c>
      <c r="AX15" s="192">
        <v>0.95469999999999999</v>
      </c>
      <c r="AY15" s="192">
        <v>0.90039999999999998</v>
      </c>
      <c r="AZ15" s="192">
        <v>0.89</v>
      </c>
      <c r="BA15" s="192">
        <v>0.88300000000000001</v>
      </c>
      <c r="BB15" s="192">
        <v>0.88300000000000001</v>
      </c>
      <c r="BC15" s="192">
        <v>0.95450000000000002</v>
      </c>
      <c r="BD15" s="192">
        <v>0.96860000000000002</v>
      </c>
      <c r="BE15" s="192">
        <v>0.96099999999999997</v>
      </c>
      <c r="BF15" s="177" t="s">
        <v>272</v>
      </c>
    </row>
    <row r="16" spans="1:58" ht="13.8">
      <c r="A16" s="198">
        <f t="shared" si="0"/>
        <v>37257</v>
      </c>
      <c r="B16" s="27">
        <v>6.6955610489916023E-2</v>
      </c>
      <c r="D16" s="189">
        <v>36844</v>
      </c>
      <c r="E16" s="25">
        <v>27.599996948242186</v>
      </c>
      <c r="F16" s="25">
        <v>27.699996948242188</v>
      </c>
      <c r="G16" s="25">
        <v>27.799996948242189</v>
      </c>
      <c r="H16" s="185"/>
      <c r="I16" s="25">
        <v>15.25</v>
      </c>
      <c r="J16" s="25">
        <v>17.75</v>
      </c>
      <c r="K16" s="25">
        <v>22.25</v>
      </c>
      <c r="L16" s="177"/>
      <c r="M16" s="178">
        <v>37012</v>
      </c>
      <c r="N16" s="35">
        <v>21.25</v>
      </c>
      <c r="O16" s="35">
        <v>23.5</v>
      </c>
      <c r="P16" s="35">
        <v>25.5</v>
      </c>
      <c r="Q16" s="176"/>
      <c r="R16" s="35">
        <v>19.25</v>
      </c>
      <c r="S16" s="35">
        <v>21.5</v>
      </c>
      <c r="T16" s="35">
        <v>23.5</v>
      </c>
      <c r="U16" s="176"/>
      <c r="V16" s="35">
        <v>0</v>
      </c>
      <c r="W16" s="35">
        <v>0</v>
      </c>
      <c r="X16" s="35">
        <v>3</v>
      </c>
      <c r="Y16" s="176"/>
      <c r="Z16" s="35">
        <v>0.27562500000000001</v>
      </c>
      <c r="AA16" s="35">
        <v>0.36749999999999999</v>
      </c>
      <c r="AB16" s="35">
        <v>0.55125000000000002</v>
      </c>
      <c r="AC16" s="176"/>
      <c r="AD16" s="35">
        <v>9.375E-2</v>
      </c>
      <c r="AE16" s="35">
        <v>0.125</v>
      </c>
      <c r="AF16" s="35">
        <v>0.1875</v>
      </c>
      <c r="AG16" s="176"/>
      <c r="AH16" s="35">
        <v>-0.5</v>
      </c>
      <c r="AI16" s="35">
        <v>2</v>
      </c>
      <c r="AJ16" s="35">
        <v>0.5</v>
      </c>
      <c r="AK16" s="176"/>
      <c r="AL16" s="35">
        <v>-0.1</v>
      </c>
      <c r="AM16" s="35">
        <v>2</v>
      </c>
      <c r="AN16" s="35">
        <v>0.1</v>
      </c>
      <c r="AO16" s="176"/>
      <c r="AP16" s="177">
        <v>3</v>
      </c>
      <c r="AQ16" s="190">
        <v>0.15</v>
      </c>
      <c r="AR16" s="176"/>
      <c r="AS16" s="177">
        <v>600</v>
      </c>
      <c r="AT16" s="192">
        <v>1.0887</v>
      </c>
      <c r="AU16" s="192">
        <v>1.0259</v>
      </c>
      <c r="AV16" s="192">
        <v>1.0411999999999999</v>
      </c>
      <c r="AW16" s="192">
        <v>1.0724</v>
      </c>
      <c r="AX16" s="192">
        <v>1.0102</v>
      </c>
      <c r="AY16" s="192">
        <v>0.96220000000000006</v>
      </c>
      <c r="AZ16" s="192">
        <v>0.8962</v>
      </c>
      <c r="BA16" s="192">
        <v>0.92320000000000002</v>
      </c>
      <c r="BB16" s="192">
        <v>0.92320000000000002</v>
      </c>
      <c r="BC16" s="192">
        <v>1.0660000000000001</v>
      </c>
      <c r="BD16" s="192">
        <v>1.0327</v>
      </c>
      <c r="BE16" s="192">
        <v>1.0247999999999999</v>
      </c>
      <c r="BF16" s="177" t="s">
        <v>272</v>
      </c>
    </row>
    <row r="17" spans="1:58" ht="13.8">
      <c r="A17" s="198">
        <f t="shared" si="0"/>
        <v>37288</v>
      </c>
      <c r="B17" s="27">
        <v>6.6903369428552004E-2</v>
      </c>
      <c r="D17" s="189">
        <v>36845</v>
      </c>
      <c r="E17" s="25">
        <v>27.599996948242186</v>
      </c>
      <c r="F17" s="25">
        <v>27.699996948242188</v>
      </c>
      <c r="G17" s="25">
        <v>27.799996948242189</v>
      </c>
      <c r="H17" s="185"/>
      <c r="I17" s="25">
        <v>15.25</v>
      </c>
      <c r="J17" s="25">
        <v>17.75</v>
      </c>
      <c r="K17" s="25">
        <v>22.25</v>
      </c>
      <c r="L17" s="177"/>
      <c r="M17" s="178">
        <v>37043</v>
      </c>
      <c r="N17" s="35">
        <v>25.5</v>
      </c>
      <c r="O17" s="35">
        <v>27.75</v>
      </c>
      <c r="P17" s="35">
        <v>29.75</v>
      </c>
      <c r="Q17" s="176"/>
      <c r="R17" s="35">
        <v>23.25</v>
      </c>
      <c r="S17" s="35">
        <v>25.5</v>
      </c>
      <c r="T17" s="35">
        <v>27.5</v>
      </c>
      <c r="U17" s="176"/>
      <c r="V17" s="35">
        <v>0.75</v>
      </c>
      <c r="W17" s="35">
        <v>3</v>
      </c>
      <c r="X17" s="35">
        <v>8</v>
      </c>
      <c r="Y17" s="176"/>
      <c r="Z17" s="35">
        <v>0.39262500000000006</v>
      </c>
      <c r="AA17" s="35">
        <v>0.52350000000000008</v>
      </c>
      <c r="AB17" s="35">
        <v>0.78525000000000011</v>
      </c>
      <c r="AC17" s="176"/>
      <c r="AD17" s="35">
        <v>0.10125000000000001</v>
      </c>
      <c r="AE17" s="35">
        <v>0.13500000000000001</v>
      </c>
      <c r="AF17" s="35">
        <v>0.20250000000000001</v>
      </c>
      <c r="AG17" s="176"/>
      <c r="AH17" s="35">
        <v>-0.5</v>
      </c>
      <c r="AI17" s="35">
        <v>4.97</v>
      </c>
      <c r="AJ17" s="35">
        <v>1</v>
      </c>
      <c r="AK17" s="176"/>
      <c r="AL17" s="35">
        <v>-0.1</v>
      </c>
      <c r="AM17" s="35">
        <v>2.4</v>
      </c>
      <c r="AN17" s="35">
        <v>0.1</v>
      </c>
      <c r="AO17" s="176"/>
      <c r="AP17" s="177">
        <v>3</v>
      </c>
      <c r="AQ17" s="190">
        <v>0.15</v>
      </c>
      <c r="AR17" s="176"/>
      <c r="AS17" s="177">
        <v>700</v>
      </c>
      <c r="AT17" s="192">
        <v>1.1981999999999999</v>
      </c>
      <c r="AU17" s="192">
        <v>1.1266</v>
      </c>
      <c r="AV17" s="192">
        <v>1.1212</v>
      </c>
      <c r="AW17" s="192">
        <v>1.1267</v>
      </c>
      <c r="AX17" s="192">
        <v>1.1088</v>
      </c>
      <c r="AY17" s="192">
        <v>0.47</v>
      </c>
      <c r="AZ17" s="192">
        <v>0.37</v>
      </c>
      <c r="BA17" s="192">
        <v>0.37</v>
      </c>
      <c r="BB17" s="192">
        <v>0.58447213318688884</v>
      </c>
      <c r="BC17" s="192">
        <v>1.0939000000000001</v>
      </c>
      <c r="BD17" s="192">
        <v>1.0983000000000001</v>
      </c>
      <c r="BE17" s="192">
        <v>1.1263000000000001</v>
      </c>
      <c r="BF17" s="177" t="s">
        <v>271</v>
      </c>
    </row>
    <row r="18" spans="1:58" ht="13.8">
      <c r="A18" s="198">
        <f t="shared" si="0"/>
        <v>37316</v>
      </c>
      <c r="B18" s="27">
        <v>6.6856183954549023E-2</v>
      </c>
      <c r="D18" s="189">
        <v>36846</v>
      </c>
      <c r="E18" s="25">
        <v>27.599996948242186</v>
      </c>
      <c r="F18" s="25">
        <v>27.699996948242188</v>
      </c>
      <c r="G18" s="25">
        <v>27.799996948242189</v>
      </c>
      <c r="H18" s="185"/>
      <c r="I18" s="25">
        <v>15.25</v>
      </c>
      <c r="J18" s="25">
        <v>17.75</v>
      </c>
      <c r="K18" s="25">
        <v>22.25</v>
      </c>
      <c r="L18" s="177"/>
      <c r="M18" s="178">
        <v>37073</v>
      </c>
      <c r="N18" s="35">
        <v>32.25</v>
      </c>
      <c r="O18" s="35">
        <v>34.5</v>
      </c>
      <c r="P18" s="35">
        <v>36.5</v>
      </c>
      <c r="Q18" s="176"/>
      <c r="R18" s="35">
        <v>30.25</v>
      </c>
      <c r="S18" s="35">
        <v>32.5</v>
      </c>
      <c r="T18" s="35">
        <v>34.5</v>
      </c>
      <c r="U18" s="176"/>
      <c r="V18" s="35">
        <v>2</v>
      </c>
      <c r="W18" s="35">
        <v>7</v>
      </c>
      <c r="X18" s="35">
        <v>12</v>
      </c>
      <c r="Y18" s="176"/>
      <c r="Z18" s="35">
        <v>0.44100000000000006</v>
      </c>
      <c r="AA18" s="35">
        <v>0.58800000000000008</v>
      </c>
      <c r="AB18" s="35">
        <v>0.88200000000000012</v>
      </c>
      <c r="AC18" s="176"/>
      <c r="AD18" s="35">
        <v>0.1125</v>
      </c>
      <c r="AE18" s="35">
        <v>0.15</v>
      </c>
      <c r="AF18" s="35">
        <v>0.22500000000000001</v>
      </c>
      <c r="AG18" s="176"/>
      <c r="AH18" s="35">
        <v>-0.85</v>
      </c>
      <c r="AI18" s="35">
        <v>6.2050000000000001</v>
      </c>
      <c r="AJ18" s="35">
        <v>1.5</v>
      </c>
      <c r="AK18" s="176"/>
      <c r="AL18" s="35">
        <v>-0.1</v>
      </c>
      <c r="AM18" s="35">
        <v>3.25</v>
      </c>
      <c r="AN18" s="35">
        <v>0.1</v>
      </c>
      <c r="AO18" s="176"/>
      <c r="AP18" s="177">
        <v>4</v>
      </c>
      <c r="AQ18" s="190">
        <v>0.15</v>
      </c>
      <c r="AR18" s="176"/>
      <c r="AS18" s="177">
        <v>800</v>
      </c>
      <c r="AT18" s="192">
        <v>0.93810000000000004</v>
      </c>
      <c r="AU18" s="192">
        <v>0.84709999999999996</v>
      </c>
      <c r="AV18" s="192">
        <v>0.83309999999999995</v>
      </c>
      <c r="AW18" s="192">
        <v>0.80469999999999997</v>
      </c>
      <c r="AX18" s="192">
        <v>0.73799999999999999</v>
      </c>
      <c r="AY18" s="192">
        <v>0.47</v>
      </c>
      <c r="AZ18" s="192">
        <v>0.37</v>
      </c>
      <c r="BA18" s="192">
        <v>0.37</v>
      </c>
      <c r="BB18" s="192">
        <v>0.61103904833174738</v>
      </c>
      <c r="BC18" s="192">
        <v>0.7792</v>
      </c>
      <c r="BD18" s="192">
        <v>0.81240000000000001</v>
      </c>
      <c r="BE18" s="192">
        <v>1.0149999999999999</v>
      </c>
      <c r="BF18" s="177" t="s">
        <v>271</v>
      </c>
    </row>
    <row r="19" spans="1:58" ht="13.8">
      <c r="A19" s="198">
        <f t="shared" si="0"/>
        <v>37347</v>
      </c>
      <c r="B19" s="27">
        <v>6.6798811100598002E-2</v>
      </c>
      <c r="D19" s="189">
        <v>36847</v>
      </c>
      <c r="E19" s="25">
        <v>27.599996948242186</v>
      </c>
      <c r="F19" s="25">
        <v>27.699996948242188</v>
      </c>
      <c r="G19" s="25">
        <v>27.799996948242189</v>
      </c>
      <c r="H19" s="185"/>
      <c r="I19" s="25">
        <v>15.25</v>
      </c>
      <c r="J19" s="25">
        <v>17.75</v>
      </c>
      <c r="K19" s="25">
        <v>22.25</v>
      </c>
      <c r="L19" s="177"/>
      <c r="M19" s="178">
        <v>37104</v>
      </c>
      <c r="N19" s="35">
        <v>32.25</v>
      </c>
      <c r="O19" s="35">
        <v>34.5</v>
      </c>
      <c r="P19" s="35">
        <v>36.5</v>
      </c>
      <c r="Q19" s="176"/>
      <c r="R19" s="35">
        <v>30.25</v>
      </c>
      <c r="S19" s="35">
        <v>32.5</v>
      </c>
      <c r="T19" s="35">
        <v>34.5</v>
      </c>
      <c r="U19" s="176"/>
      <c r="V19" s="35">
        <v>2</v>
      </c>
      <c r="W19" s="35">
        <v>7</v>
      </c>
      <c r="X19" s="35">
        <v>12</v>
      </c>
      <c r="Y19" s="176"/>
      <c r="Z19" s="35">
        <v>0.44062499999999999</v>
      </c>
      <c r="AA19" s="35">
        <v>0.58750000000000002</v>
      </c>
      <c r="AB19" s="35">
        <v>0.88124999999999998</v>
      </c>
      <c r="AC19" s="176"/>
      <c r="AD19" s="35">
        <v>0.1125</v>
      </c>
      <c r="AE19" s="35">
        <v>0.15</v>
      </c>
      <c r="AF19" s="35">
        <v>0.22500000000000001</v>
      </c>
      <c r="AG19" s="176"/>
      <c r="AH19" s="35">
        <v>-0.85</v>
      </c>
      <c r="AI19" s="35">
        <v>6.2050000000000001</v>
      </c>
      <c r="AJ19" s="35">
        <v>1.5</v>
      </c>
      <c r="AK19" s="176"/>
      <c r="AL19" s="35">
        <v>-0.1</v>
      </c>
      <c r="AM19" s="35">
        <v>3.25</v>
      </c>
      <c r="AN19" s="35">
        <v>0.1</v>
      </c>
      <c r="AO19" s="176"/>
      <c r="AP19" s="177">
        <v>4</v>
      </c>
      <c r="AQ19" s="190">
        <v>0.15</v>
      </c>
      <c r="AR19" s="176"/>
      <c r="AS19" s="177">
        <v>900</v>
      </c>
      <c r="AT19" s="192">
        <v>0.97399999999999998</v>
      </c>
      <c r="AU19" s="192">
        <v>0.91439999999999999</v>
      </c>
      <c r="AV19" s="192">
        <v>0.89939999999999998</v>
      </c>
      <c r="AW19" s="192">
        <v>0.85309999999999997</v>
      </c>
      <c r="AX19" s="192">
        <v>0.80149999999999999</v>
      </c>
      <c r="AY19" s="192">
        <v>0.47</v>
      </c>
      <c r="AZ19" s="192">
        <v>0.37</v>
      </c>
      <c r="BA19" s="192">
        <v>0.37</v>
      </c>
      <c r="BB19" s="192">
        <v>0.66417287862146446</v>
      </c>
      <c r="BC19" s="192">
        <v>0.83779999999999999</v>
      </c>
      <c r="BD19" s="192">
        <v>0.87619999999999998</v>
      </c>
      <c r="BE19" s="192">
        <v>1.0349999999999999</v>
      </c>
      <c r="BF19" s="177" t="s">
        <v>271</v>
      </c>
    </row>
    <row r="20" spans="1:58" ht="13.8">
      <c r="A20" s="198">
        <f t="shared" si="0"/>
        <v>37377</v>
      </c>
      <c r="B20" s="27">
        <v>6.673485322759401E-2</v>
      </c>
      <c r="D20" s="189">
        <v>36848</v>
      </c>
      <c r="E20" s="25">
        <v>28.24999656677246</v>
      </c>
      <c r="F20" s="25">
        <v>28.349996566772461</v>
      </c>
      <c r="G20" s="25">
        <v>28.449996566772462</v>
      </c>
      <c r="H20" s="185"/>
      <c r="I20" s="25">
        <v>15.25</v>
      </c>
      <c r="J20" s="25">
        <v>17.75</v>
      </c>
      <c r="K20" s="25">
        <v>22.25</v>
      </c>
      <c r="L20" s="177"/>
      <c r="M20" s="178">
        <v>37135</v>
      </c>
      <c r="N20" s="35">
        <v>21.5</v>
      </c>
      <c r="O20" s="35">
        <v>23.75</v>
      </c>
      <c r="P20" s="35">
        <v>25.75</v>
      </c>
      <c r="Q20" s="176"/>
      <c r="R20" s="35">
        <v>19.5</v>
      </c>
      <c r="S20" s="35">
        <v>21.75</v>
      </c>
      <c r="T20" s="35">
        <v>23.75</v>
      </c>
      <c r="U20" s="176"/>
      <c r="V20" s="35">
        <v>0.25</v>
      </c>
      <c r="W20" s="35">
        <v>1</v>
      </c>
      <c r="X20" s="35">
        <v>4</v>
      </c>
      <c r="Y20" s="176"/>
      <c r="Z20" s="35">
        <v>0.27675</v>
      </c>
      <c r="AA20" s="35">
        <v>0.36899999999999999</v>
      </c>
      <c r="AB20" s="35">
        <v>0.55349999999999999</v>
      </c>
      <c r="AC20" s="176"/>
      <c r="AD20" s="35">
        <v>9.375E-2</v>
      </c>
      <c r="AE20" s="35">
        <v>0.125</v>
      </c>
      <c r="AF20" s="35">
        <v>0.1875</v>
      </c>
      <c r="AG20" s="176"/>
      <c r="AH20" s="35">
        <v>-0.5</v>
      </c>
      <c r="AI20" s="35">
        <v>2.806</v>
      </c>
      <c r="AJ20" s="35">
        <v>0.8</v>
      </c>
      <c r="AK20" s="176"/>
      <c r="AL20" s="35">
        <v>-0.1</v>
      </c>
      <c r="AM20" s="35">
        <v>2.4500000000000002</v>
      </c>
      <c r="AN20" s="35">
        <v>0.1</v>
      </c>
      <c r="AO20" s="176"/>
      <c r="AP20" s="177">
        <v>4</v>
      </c>
      <c r="AQ20" s="190">
        <v>0.15</v>
      </c>
      <c r="AR20" s="176"/>
      <c r="AS20" s="177">
        <v>1000</v>
      </c>
      <c r="AT20" s="192">
        <v>0.998</v>
      </c>
      <c r="AU20" s="192">
        <v>0.95930000000000004</v>
      </c>
      <c r="AV20" s="192">
        <v>0.94359999999999999</v>
      </c>
      <c r="AW20" s="192">
        <v>0.90149999999999997</v>
      </c>
      <c r="AX20" s="192">
        <v>0.878</v>
      </c>
      <c r="AY20" s="192">
        <v>0.47</v>
      </c>
      <c r="AZ20" s="192">
        <v>0.37</v>
      </c>
      <c r="BA20" s="192">
        <v>0.37</v>
      </c>
      <c r="BB20" s="192">
        <v>0.69073979376632322</v>
      </c>
      <c r="BC20" s="192">
        <v>0.91520000000000001</v>
      </c>
      <c r="BD20" s="192">
        <v>0.94</v>
      </c>
      <c r="BE20" s="192">
        <v>0.995</v>
      </c>
      <c r="BF20" s="177" t="s">
        <v>271</v>
      </c>
    </row>
    <row r="21" spans="1:58" ht="13.8">
      <c r="A21" s="198">
        <f t="shared" si="0"/>
        <v>37408</v>
      </c>
      <c r="B21" s="27">
        <v>6.6668763426913011E-2</v>
      </c>
      <c r="D21" s="189">
        <v>36849</v>
      </c>
      <c r="E21" s="25">
        <v>27.799995803833006</v>
      </c>
      <c r="F21" s="25">
        <v>27.899995803833008</v>
      </c>
      <c r="G21" s="25">
        <v>27.999995803833009</v>
      </c>
      <c r="H21" s="185"/>
      <c r="I21" s="25">
        <v>15.25</v>
      </c>
      <c r="J21" s="25">
        <v>17.75</v>
      </c>
      <c r="K21" s="25">
        <v>22.25</v>
      </c>
      <c r="L21" s="177"/>
      <c r="M21" s="178">
        <v>37165</v>
      </c>
      <c r="N21" s="35">
        <v>20.5</v>
      </c>
      <c r="O21" s="35">
        <v>22.75</v>
      </c>
      <c r="P21" s="35">
        <v>24.75</v>
      </c>
      <c r="Q21" s="176"/>
      <c r="R21" s="35">
        <v>18.5</v>
      </c>
      <c r="S21" s="35">
        <v>20.75</v>
      </c>
      <c r="T21" s="35">
        <v>22.75</v>
      </c>
      <c r="U21" s="176"/>
      <c r="V21" s="35">
        <v>0</v>
      </c>
      <c r="W21" s="35">
        <v>0</v>
      </c>
      <c r="X21" s="35">
        <v>2</v>
      </c>
      <c r="Y21" s="176"/>
      <c r="Z21" s="35">
        <v>0.26437500000000003</v>
      </c>
      <c r="AA21" s="35">
        <v>0.35249999999999998</v>
      </c>
      <c r="AB21" s="35">
        <v>0.52875000000000005</v>
      </c>
      <c r="AC21" s="176"/>
      <c r="AD21" s="35">
        <v>0.09</v>
      </c>
      <c r="AE21" s="35">
        <v>0.12</v>
      </c>
      <c r="AF21" s="35">
        <v>0.18</v>
      </c>
      <c r="AG21" s="176"/>
      <c r="AH21" s="35">
        <v>-0.5</v>
      </c>
      <c r="AI21" s="35">
        <v>1.9</v>
      </c>
      <c r="AJ21" s="35">
        <v>0.5</v>
      </c>
      <c r="AK21" s="176"/>
      <c r="AL21" s="35">
        <v>-0.1</v>
      </c>
      <c r="AM21" s="35">
        <v>2</v>
      </c>
      <c r="AN21" s="35">
        <v>0.1</v>
      </c>
      <c r="AO21" s="176"/>
      <c r="AP21" s="177">
        <v>5</v>
      </c>
      <c r="AQ21" s="190">
        <v>0.15</v>
      </c>
      <c r="AR21" s="176"/>
      <c r="AS21" s="177">
        <v>1100</v>
      </c>
      <c r="AT21" s="192">
        <v>1.01</v>
      </c>
      <c r="AU21" s="192">
        <v>0.98180000000000001</v>
      </c>
      <c r="AV21" s="192">
        <v>0.98780000000000001</v>
      </c>
      <c r="AW21" s="192">
        <v>0.95479999999999998</v>
      </c>
      <c r="AX21" s="192">
        <v>0.93489999999999995</v>
      </c>
      <c r="AY21" s="192">
        <v>0.47</v>
      </c>
      <c r="AZ21" s="192">
        <v>0.37</v>
      </c>
      <c r="BA21" s="192">
        <v>0.37</v>
      </c>
      <c r="BB21" s="192">
        <v>0.79700745434575748</v>
      </c>
      <c r="BC21" s="192">
        <v>0.96679999999999999</v>
      </c>
      <c r="BD21" s="192">
        <v>0.98340000000000005</v>
      </c>
      <c r="BE21" s="192">
        <v>0.95499999999999996</v>
      </c>
      <c r="BF21" s="177" t="s">
        <v>271</v>
      </c>
    </row>
    <row r="22" spans="1:58" ht="13.8">
      <c r="A22" s="198">
        <f t="shared" si="0"/>
        <v>37438</v>
      </c>
      <c r="B22" s="27">
        <v>6.6620435040402021E-2</v>
      </c>
      <c r="D22" s="189">
        <v>36850</v>
      </c>
      <c r="E22" s="25">
        <v>28.099995040893553</v>
      </c>
      <c r="F22" s="25">
        <v>28.199995040893555</v>
      </c>
      <c r="G22" s="25">
        <v>28.299995040893556</v>
      </c>
      <c r="H22" s="185"/>
      <c r="I22" s="25">
        <v>15.25</v>
      </c>
      <c r="J22" s="25">
        <v>17.75</v>
      </c>
      <c r="K22" s="25">
        <v>22.25</v>
      </c>
      <c r="L22" s="177"/>
      <c r="M22" s="178">
        <v>37196</v>
      </c>
      <c r="N22" s="35">
        <v>20.5</v>
      </c>
      <c r="O22" s="35">
        <v>22.75</v>
      </c>
      <c r="P22" s="35">
        <v>24.75</v>
      </c>
      <c r="Q22" s="176"/>
      <c r="R22" s="35">
        <v>18.5</v>
      </c>
      <c r="S22" s="35">
        <v>20.75</v>
      </c>
      <c r="T22" s="35">
        <v>22.75</v>
      </c>
      <c r="U22" s="176"/>
      <c r="V22" s="35">
        <v>0</v>
      </c>
      <c r="W22" s="35">
        <v>0</v>
      </c>
      <c r="X22" s="35">
        <v>2</v>
      </c>
      <c r="Y22" s="176"/>
      <c r="Z22" s="35">
        <v>0.26437500000000003</v>
      </c>
      <c r="AA22" s="35">
        <v>0.35249999999999998</v>
      </c>
      <c r="AB22" s="35">
        <v>0.52875000000000005</v>
      </c>
      <c r="AC22" s="176"/>
      <c r="AD22" s="35">
        <v>0.09</v>
      </c>
      <c r="AE22" s="35">
        <v>0.12</v>
      </c>
      <c r="AF22" s="35">
        <v>0.18</v>
      </c>
      <c r="AG22" s="176"/>
      <c r="AH22" s="35">
        <v>-0.5</v>
      </c>
      <c r="AI22" s="35">
        <v>2</v>
      </c>
      <c r="AJ22" s="35">
        <v>0.5</v>
      </c>
      <c r="AK22" s="176"/>
      <c r="AL22" s="35">
        <v>-0.1</v>
      </c>
      <c r="AM22" s="35">
        <v>2</v>
      </c>
      <c r="AN22" s="35">
        <v>0.1</v>
      </c>
      <c r="AO22" s="176"/>
      <c r="AP22" s="177">
        <v>5</v>
      </c>
      <c r="AQ22" s="190">
        <v>0.15</v>
      </c>
      <c r="AR22" s="176"/>
      <c r="AS22" s="177">
        <v>1200</v>
      </c>
      <c r="AT22" s="192">
        <v>0.98599999999999999</v>
      </c>
      <c r="AU22" s="192">
        <v>0.99299999999999999</v>
      </c>
      <c r="AV22" s="192">
        <v>0.99890000000000001</v>
      </c>
      <c r="AW22" s="192">
        <v>0.97409999999999997</v>
      </c>
      <c r="AX22" s="192">
        <v>0.97</v>
      </c>
      <c r="AY22" s="192">
        <v>0.47</v>
      </c>
      <c r="AZ22" s="192">
        <v>0.37</v>
      </c>
      <c r="BA22" s="192">
        <v>0.37</v>
      </c>
      <c r="BB22" s="192">
        <v>0.85014128463547467</v>
      </c>
      <c r="BC22" s="192">
        <v>0.99029999999999996</v>
      </c>
      <c r="BD22" s="192">
        <v>1.0038</v>
      </c>
      <c r="BE22" s="192">
        <v>0.94099999999999995</v>
      </c>
      <c r="BF22" s="177" t="s">
        <v>271</v>
      </c>
    </row>
    <row r="23" spans="1:58" ht="13.8">
      <c r="A23" s="198">
        <f t="shared" si="0"/>
        <v>37469</v>
      </c>
      <c r="B23" s="27">
        <v>6.6596188495471026E-2</v>
      </c>
      <c r="D23" s="189">
        <v>36851</v>
      </c>
      <c r="E23" s="25">
        <v>28.499994659423827</v>
      </c>
      <c r="F23" s="25">
        <v>28.599994659423828</v>
      </c>
      <c r="G23" s="25">
        <v>28.69999465942383</v>
      </c>
      <c r="H23" s="185"/>
      <c r="I23" s="25">
        <v>15.25</v>
      </c>
      <c r="J23" s="25">
        <v>17.75</v>
      </c>
      <c r="K23" s="25">
        <v>22.25</v>
      </c>
      <c r="L23" s="177"/>
      <c r="M23" s="178">
        <v>37226</v>
      </c>
      <c r="N23" s="35">
        <v>18.5</v>
      </c>
      <c r="O23" s="35">
        <v>20.75</v>
      </c>
      <c r="P23" s="35">
        <v>22.75</v>
      </c>
      <c r="Q23" s="176"/>
      <c r="R23" s="35">
        <v>16.5</v>
      </c>
      <c r="S23" s="35">
        <v>18.75</v>
      </c>
      <c r="T23" s="35">
        <v>20.75</v>
      </c>
      <c r="U23" s="176"/>
      <c r="V23" s="35">
        <v>0</v>
      </c>
      <c r="W23" s="35">
        <v>0</v>
      </c>
      <c r="X23" s="35">
        <v>2</v>
      </c>
      <c r="Y23" s="176"/>
      <c r="Z23" s="35">
        <v>0.26437500000000003</v>
      </c>
      <c r="AA23" s="35">
        <v>0.35249999999999998</v>
      </c>
      <c r="AB23" s="35">
        <v>0.52875000000000005</v>
      </c>
      <c r="AC23" s="176"/>
      <c r="AD23" s="35">
        <v>0.09</v>
      </c>
      <c r="AE23" s="35">
        <v>0.12</v>
      </c>
      <c r="AF23" s="35">
        <v>0.18</v>
      </c>
      <c r="AG23" s="176"/>
      <c r="AH23" s="35">
        <v>-0.5</v>
      </c>
      <c r="AI23" s="35">
        <v>2</v>
      </c>
      <c r="AJ23" s="35">
        <v>0.6</v>
      </c>
      <c r="AK23" s="176"/>
      <c r="AL23" s="35">
        <v>-0.1</v>
      </c>
      <c r="AM23" s="35">
        <v>2</v>
      </c>
      <c r="AN23" s="35">
        <v>0.1</v>
      </c>
      <c r="AO23" s="176"/>
      <c r="AP23" s="177">
        <v>5</v>
      </c>
      <c r="AQ23" s="190">
        <v>0.15</v>
      </c>
      <c r="AR23" s="176"/>
      <c r="AS23" s="177">
        <v>1300</v>
      </c>
      <c r="AT23" s="192">
        <v>0.97399999999999998</v>
      </c>
      <c r="AU23" s="192">
        <v>0.99299999999999999</v>
      </c>
      <c r="AV23" s="192">
        <v>1.0044</v>
      </c>
      <c r="AW23" s="192">
        <v>1.0104</v>
      </c>
      <c r="AX23" s="192">
        <v>1.0203</v>
      </c>
      <c r="AY23" s="192">
        <v>1.53</v>
      </c>
      <c r="AZ23" s="192">
        <v>1.63</v>
      </c>
      <c r="BA23" s="192">
        <v>1.63</v>
      </c>
      <c r="BB23" s="192">
        <v>0.90327511492519175</v>
      </c>
      <c r="BC23" s="192">
        <v>1.0325</v>
      </c>
      <c r="BD23" s="192">
        <v>1.0165</v>
      </c>
      <c r="BE23" s="192">
        <v>0.92800000000000005</v>
      </c>
      <c r="BF23" s="177" t="s">
        <v>271</v>
      </c>
    </row>
    <row r="24" spans="1:58" ht="13.8">
      <c r="A24" s="198">
        <f t="shared" si="0"/>
        <v>37500</v>
      </c>
      <c r="B24" s="27">
        <v>6.6571941950734001E-2</v>
      </c>
      <c r="D24" s="189">
        <v>36852</v>
      </c>
      <c r="E24" s="25">
        <v>28.499994659423827</v>
      </c>
      <c r="F24" s="25">
        <v>28.599994659423828</v>
      </c>
      <c r="G24" s="25">
        <v>28.69999465942383</v>
      </c>
      <c r="H24" s="185"/>
      <c r="I24" s="25">
        <v>15.25</v>
      </c>
      <c r="J24" s="25">
        <v>17.75</v>
      </c>
      <c r="K24" s="25">
        <v>22.25</v>
      </c>
      <c r="L24" s="177"/>
      <c r="M24" s="178">
        <v>37257</v>
      </c>
      <c r="N24" s="35">
        <v>20.5</v>
      </c>
      <c r="O24" s="35">
        <v>23</v>
      </c>
      <c r="P24" s="35">
        <v>25.25</v>
      </c>
      <c r="Q24" s="176"/>
      <c r="R24" s="35">
        <v>18.5</v>
      </c>
      <c r="S24" s="35">
        <v>21</v>
      </c>
      <c r="T24" s="35">
        <v>23.25</v>
      </c>
      <c r="U24" s="176"/>
      <c r="V24" s="35">
        <v>0</v>
      </c>
      <c r="W24" s="35">
        <v>0</v>
      </c>
      <c r="X24" s="35">
        <v>3</v>
      </c>
      <c r="Y24" s="176"/>
      <c r="Z24" s="35">
        <v>0.266625</v>
      </c>
      <c r="AA24" s="35">
        <v>0.35550000000000004</v>
      </c>
      <c r="AB24" s="35">
        <v>0.53325</v>
      </c>
      <c r="AC24" s="176"/>
      <c r="AD24" s="35">
        <v>8.2500000000000004E-2</v>
      </c>
      <c r="AE24" s="35">
        <v>0.11</v>
      </c>
      <c r="AF24" s="35">
        <v>0.16500000000000001</v>
      </c>
      <c r="AG24" s="176"/>
      <c r="AH24" s="35">
        <v>-0.5</v>
      </c>
      <c r="AI24" s="35">
        <v>2.25</v>
      </c>
      <c r="AJ24" s="35">
        <v>1</v>
      </c>
      <c r="AK24" s="176"/>
      <c r="AL24" s="35">
        <v>-0.1</v>
      </c>
      <c r="AM24" s="35">
        <v>2.25</v>
      </c>
      <c r="AN24" s="35">
        <v>0.1</v>
      </c>
      <c r="AO24" s="176"/>
      <c r="AP24" s="177">
        <v>6</v>
      </c>
      <c r="AQ24" s="190">
        <v>0.15</v>
      </c>
      <c r="AR24" s="176"/>
      <c r="AS24" s="177">
        <v>1400</v>
      </c>
      <c r="AT24" s="192">
        <v>0.95830000000000004</v>
      </c>
      <c r="AU24" s="192">
        <v>0.99299999999999999</v>
      </c>
      <c r="AV24" s="192">
        <v>1.0072000000000001</v>
      </c>
      <c r="AW24" s="192">
        <v>1.0346</v>
      </c>
      <c r="AX24" s="192">
        <v>1.0663</v>
      </c>
      <c r="AY24" s="192">
        <v>1.53</v>
      </c>
      <c r="AZ24" s="192">
        <v>1.63</v>
      </c>
      <c r="BA24" s="192">
        <v>1.63</v>
      </c>
      <c r="BB24" s="192">
        <v>1.009542775504626</v>
      </c>
      <c r="BC24" s="192">
        <v>1.0419</v>
      </c>
      <c r="BD24" s="192">
        <v>1.0190999999999999</v>
      </c>
      <c r="BE24" s="192">
        <v>0.92</v>
      </c>
      <c r="BF24" s="177" t="s">
        <v>271</v>
      </c>
    </row>
    <row r="25" spans="1:58" ht="13.8">
      <c r="A25" s="198">
        <f t="shared" si="0"/>
        <v>37530</v>
      </c>
      <c r="B25" s="27">
        <v>6.6556780787153019E-2</v>
      </c>
      <c r="D25" s="189">
        <v>36853</v>
      </c>
      <c r="E25" s="25">
        <v>28.499994659423827</v>
      </c>
      <c r="F25" s="25">
        <v>28.599994659423828</v>
      </c>
      <c r="G25" s="25">
        <v>28.69999465942383</v>
      </c>
      <c r="H25" s="185"/>
      <c r="I25" s="25">
        <v>15.25</v>
      </c>
      <c r="J25" s="25">
        <v>17.75</v>
      </c>
      <c r="K25" s="25">
        <v>22.25</v>
      </c>
      <c r="L25" s="177"/>
      <c r="M25" s="178">
        <v>37288</v>
      </c>
      <c r="N25" s="35">
        <v>18.5</v>
      </c>
      <c r="O25" s="35">
        <v>21</v>
      </c>
      <c r="P25" s="35">
        <v>23.25</v>
      </c>
      <c r="Q25" s="176"/>
      <c r="R25" s="35">
        <v>16.5</v>
      </c>
      <c r="S25" s="35">
        <v>19</v>
      </c>
      <c r="T25" s="35">
        <v>21.25</v>
      </c>
      <c r="U25" s="176"/>
      <c r="V25" s="35">
        <v>0</v>
      </c>
      <c r="W25" s="35">
        <v>0</v>
      </c>
      <c r="X25" s="35">
        <v>3</v>
      </c>
      <c r="Y25" s="176"/>
      <c r="Z25" s="35">
        <v>0.266625</v>
      </c>
      <c r="AA25" s="35">
        <v>0.35550000000000004</v>
      </c>
      <c r="AB25" s="35">
        <v>0.53325</v>
      </c>
      <c r="AC25" s="176"/>
      <c r="AD25" s="35">
        <v>8.2500000000000004E-2</v>
      </c>
      <c r="AE25" s="35">
        <v>0.11</v>
      </c>
      <c r="AF25" s="35">
        <v>0.16500000000000001</v>
      </c>
      <c r="AG25" s="176"/>
      <c r="AH25" s="35">
        <v>-0.5</v>
      </c>
      <c r="AI25" s="35">
        <v>2.25</v>
      </c>
      <c r="AJ25" s="35">
        <v>1</v>
      </c>
      <c r="AK25" s="176"/>
      <c r="AL25" s="35">
        <v>-0.1</v>
      </c>
      <c r="AM25" s="35">
        <v>2.25</v>
      </c>
      <c r="AN25" s="35">
        <v>0.1</v>
      </c>
      <c r="AO25" s="176"/>
      <c r="AP25" s="177">
        <v>6</v>
      </c>
      <c r="AQ25" s="190">
        <v>0.15</v>
      </c>
      <c r="AR25" s="176"/>
      <c r="AS25" s="177">
        <v>1500</v>
      </c>
      <c r="AT25" s="192">
        <v>0.94530000000000003</v>
      </c>
      <c r="AU25" s="192">
        <v>0.99299999999999999</v>
      </c>
      <c r="AV25" s="192">
        <v>1.0099</v>
      </c>
      <c r="AW25" s="192">
        <v>1.0612999999999999</v>
      </c>
      <c r="AX25" s="192">
        <v>1.0881000000000001</v>
      </c>
      <c r="AY25" s="192">
        <v>1.53</v>
      </c>
      <c r="AZ25" s="192">
        <v>1.63</v>
      </c>
      <c r="BA25" s="192">
        <v>1.63</v>
      </c>
      <c r="BB25" s="192">
        <v>1.3034392742946241</v>
      </c>
      <c r="BC25" s="192">
        <v>1.0607</v>
      </c>
      <c r="BD25" s="192">
        <v>1.0217000000000001</v>
      </c>
      <c r="BE25" s="192">
        <v>0.93799999999999994</v>
      </c>
      <c r="BF25" s="177" t="s">
        <v>271</v>
      </c>
    </row>
    <row r="26" spans="1:58" ht="13.8">
      <c r="A26" s="198">
        <f t="shared" si="0"/>
        <v>37561</v>
      </c>
      <c r="B26" s="27">
        <v>6.6553017447025006E-2</v>
      </c>
      <c r="D26" s="189">
        <v>36854</v>
      </c>
      <c r="E26" s="25">
        <v>29.749994659423827</v>
      </c>
      <c r="F26" s="25">
        <v>29.849994659423828</v>
      </c>
      <c r="G26" s="25">
        <v>29.94999465942383</v>
      </c>
      <c r="H26" s="185"/>
      <c r="I26" s="25">
        <v>15.25</v>
      </c>
      <c r="J26" s="25">
        <v>17.75</v>
      </c>
      <c r="K26" s="25">
        <v>22.25</v>
      </c>
      <c r="L26" s="177"/>
      <c r="M26" s="178">
        <v>37316</v>
      </c>
      <c r="N26" s="35">
        <v>19.5</v>
      </c>
      <c r="O26" s="35">
        <v>22</v>
      </c>
      <c r="P26" s="35">
        <v>24.25</v>
      </c>
      <c r="Q26" s="176"/>
      <c r="R26" s="35">
        <v>17.5</v>
      </c>
      <c r="S26" s="35">
        <v>20</v>
      </c>
      <c r="T26" s="35">
        <v>22.25</v>
      </c>
      <c r="U26" s="176"/>
      <c r="V26" s="35">
        <v>0</v>
      </c>
      <c r="W26" s="35">
        <v>0</v>
      </c>
      <c r="X26" s="35">
        <v>2</v>
      </c>
      <c r="Y26" s="176"/>
      <c r="Z26" s="35">
        <v>0.24562500000000001</v>
      </c>
      <c r="AA26" s="35">
        <v>0.32750000000000001</v>
      </c>
      <c r="AB26" s="35">
        <v>0.49125000000000002</v>
      </c>
      <c r="AC26" s="176"/>
      <c r="AD26" s="35">
        <v>8.2500000000000004E-2</v>
      </c>
      <c r="AE26" s="35">
        <v>0.11</v>
      </c>
      <c r="AF26" s="35">
        <v>0.16500000000000001</v>
      </c>
      <c r="AG26" s="176"/>
      <c r="AH26" s="35">
        <v>-0.5</v>
      </c>
      <c r="AI26" s="35">
        <v>1.95</v>
      </c>
      <c r="AJ26" s="35">
        <v>0.5</v>
      </c>
      <c r="AK26" s="176"/>
      <c r="AL26" s="35">
        <v>-0.1</v>
      </c>
      <c r="AM26" s="35">
        <v>2</v>
      </c>
      <c r="AN26" s="35">
        <v>0.1</v>
      </c>
      <c r="AO26" s="176"/>
      <c r="AP26" s="177">
        <v>6</v>
      </c>
      <c r="AQ26" s="190">
        <v>0.2</v>
      </c>
      <c r="AR26" s="176"/>
      <c r="AS26" s="177">
        <v>1600</v>
      </c>
      <c r="AT26" s="192">
        <v>0.93430000000000002</v>
      </c>
      <c r="AU26" s="192">
        <v>0.99299999999999999</v>
      </c>
      <c r="AV26" s="192">
        <v>1.0209999999999999</v>
      </c>
      <c r="AW26" s="192">
        <v>1.0709</v>
      </c>
      <c r="AX26" s="192">
        <v>1.1100000000000001</v>
      </c>
      <c r="AY26" s="192">
        <v>1.53</v>
      </c>
      <c r="AZ26" s="192">
        <v>1.63</v>
      </c>
      <c r="BA26" s="192">
        <v>1.63</v>
      </c>
      <c r="BB26" s="192">
        <v>1.3511640087440397</v>
      </c>
      <c r="BC26" s="192">
        <v>1.0841000000000001</v>
      </c>
      <c r="BD26" s="192">
        <v>1.0242</v>
      </c>
      <c r="BE26" s="192">
        <v>0.96060000000000001</v>
      </c>
      <c r="BF26" s="177" t="s">
        <v>271</v>
      </c>
    </row>
    <row r="27" spans="1:58" ht="13.8">
      <c r="A27" s="198">
        <f t="shared" si="0"/>
        <v>37591</v>
      </c>
      <c r="B27" s="27">
        <v>6.6549375504972016E-2</v>
      </c>
      <c r="D27" s="189">
        <v>36855</v>
      </c>
      <c r="E27" s="25">
        <v>30.049993896484374</v>
      </c>
      <c r="F27" s="25">
        <v>30.149993896484375</v>
      </c>
      <c r="G27" s="25">
        <v>30.249993896484376</v>
      </c>
      <c r="H27" s="185"/>
      <c r="I27" s="25">
        <v>15.25</v>
      </c>
      <c r="J27" s="25">
        <v>17.75</v>
      </c>
      <c r="K27" s="25">
        <v>22.25</v>
      </c>
      <c r="L27" s="177"/>
      <c r="M27" s="178">
        <v>37347</v>
      </c>
      <c r="N27" s="35">
        <v>20.5</v>
      </c>
      <c r="O27" s="35">
        <v>23</v>
      </c>
      <c r="P27" s="35">
        <v>25.25</v>
      </c>
      <c r="Q27" s="176"/>
      <c r="R27" s="35">
        <v>18.5</v>
      </c>
      <c r="S27" s="35">
        <v>21</v>
      </c>
      <c r="T27" s="35">
        <v>23.25</v>
      </c>
      <c r="U27" s="176"/>
      <c r="V27" s="35">
        <v>0</v>
      </c>
      <c r="W27" s="35">
        <v>0</v>
      </c>
      <c r="X27" s="35">
        <v>2</v>
      </c>
      <c r="Y27" s="176"/>
      <c r="Z27" s="35">
        <v>0.24562500000000001</v>
      </c>
      <c r="AA27" s="35">
        <v>0.32750000000000001</v>
      </c>
      <c r="AB27" s="35">
        <v>0.49125000000000002</v>
      </c>
      <c r="AC27" s="176"/>
      <c r="AD27" s="35">
        <v>8.2500000000000004E-2</v>
      </c>
      <c r="AE27" s="35">
        <v>0.11</v>
      </c>
      <c r="AF27" s="35">
        <v>0.16500000000000001</v>
      </c>
      <c r="AG27" s="176"/>
      <c r="AH27" s="35">
        <v>-0.5</v>
      </c>
      <c r="AI27" s="35">
        <v>1.9</v>
      </c>
      <c r="AJ27" s="35">
        <v>0.5</v>
      </c>
      <c r="AK27" s="176"/>
      <c r="AL27" s="35">
        <v>-0.1</v>
      </c>
      <c r="AM27" s="35">
        <v>2</v>
      </c>
      <c r="AN27" s="35">
        <v>0.1</v>
      </c>
      <c r="AO27" s="176"/>
      <c r="AP27" s="177">
        <v>7</v>
      </c>
      <c r="AQ27" s="190">
        <v>0.2</v>
      </c>
      <c r="AR27" s="176"/>
      <c r="AS27" s="177">
        <v>1700</v>
      </c>
      <c r="AT27" s="192">
        <v>0.95009999999999994</v>
      </c>
      <c r="AU27" s="192">
        <v>1.0043</v>
      </c>
      <c r="AV27" s="192">
        <v>1.0321</v>
      </c>
      <c r="AW27" s="192">
        <v>1.0952</v>
      </c>
      <c r="AX27" s="192">
        <v>1.1296999999999999</v>
      </c>
      <c r="AY27" s="192">
        <v>1.53</v>
      </c>
      <c r="AZ27" s="192">
        <v>1.63</v>
      </c>
      <c r="BA27" s="192">
        <v>1.63</v>
      </c>
      <c r="BB27" s="192">
        <v>1.3909041266482762</v>
      </c>
      <c r="BC27" s="192">
        <v>1.0934999999999999</v>
      </c>
      <c r="BD27" s="192">
        <v>1.0242</v>
      </c>
      <c r="BE27" s="192">
        <v>0.995</v>
      </c>
      <c r="BF27" s="177" t="s">
        <v>271</v>
      </c>
    </row>
    <row r="28" spans="1:58" ht="13.8">
      <c r="A28" s="198">
        <f t="shared" si="0"/>
        <v>37622</v>
      </c>
      <c r="B28" s="27">
        <v>6.656429209950801E-2</v>
      </c>
      <c r="D28" s="189">
        <v>36856</v>
      </c>
      <c r="E28" s="25">
        <v>28.84999313354492</v>
      </c>
      <c r="F28" s="25">
        <v>28.949993133544922</v>
      </c>
      <c r="G28" s="25">
        <v>29.049993133544923</v>
      </c>
      <c r="H28" s="185"/>
      <c r="I28" s="25">
        <v>15.25</v>
      </c>
      <c r="J28" s="25">
        <v>17.75</v>
      </c>
      <c r="K28" s="25">
        <v>22.25</v>
      </c>
      <c r="L28" s="177"/>
      <c r="M28" s="178">
        <v>37377</v>
      </c>
      <c r="N28" s="35">
        <v>21.5</v>
      </c>
      <c r="O28" s="35">
        <v>24</v>
      </c>
      <c r="P28" s="35">
        <v>26.25</v>
      </c>
      <c r="Q28" s="176"/>
      <c r="R28" s="35">
        <v>19.5</v>
      </c>
      <c r="S28" s="35">
        <v>22</v>
      </c>
      <c r="T28" s="35">
        <v>24.25</v>
      </c>
      <c r="U28" s="176"/>
      <c r="V28" s="35">
        <v>0</v>
      </c>
      <c r="W28" s="35">
        <v>0</v>
      </c>
      <c r="X28" s="35">
        <v>3</v>
      </c>
      <c r="Y28" s="176"/>
      <c r="Z28" s="35">
        <v>0.25687500000000002</v>
      </c>
      <c r="AA28" s="35">
        <v>0.34250000000000003</v>
      </c>
      <c r="AB28" s="35">
        <v>0.51375000000000004</v>
      </c>
      <c r="AC28" s="176"/>
      <c r="AD28" s="35">
        <v>8.2500000000000004E-2</v>
      </c>
      <c r="AE28" s="35">
        <v>0.11</v>
      </c>
      <c r="AF28" s="35">
        <v>0.16500000000000001</v>
      </c>
      <c r="AG28" s="176"/>
      <c r="AH28" s="35">
        <v>-0.5</v>
      </c>
      <c r="AI28" s="35">
        <v>2</v>
      </c>
      <c r="AJ28" s="35">
        <v>0.5</v>
      </c>
      <c r="AK28" s="176"/>
      <c r="AL28" s="35">
        <v>-0.1</v>
      </c>
      <c r="AM28" s="35">
        <v>2</v>
      </c>
      <c r="AN28" s="35">
        <v>0.1</v>
      </c>
      <c r="AO28" s="176"/>
      <c r="AP28" s="177">
        <v>7</v>
      </c>
      <c r="AQ28" s="190">
        <v>0.2</v>
      </c>
      <c r="AR28" s="176"/>
      <c r="AS28" s="177">
        <v>1800</v>
      </c>
      <c r="AT28" s="192">
        <v>1.01</v>
      </c>
      <c r="AU28" s="192">
        <v>1.0491999999999999</v>
      </c>
      <c r="AV28" s="192">
        <v>1.0354000000000001</v>
      </c>
      <c r="AW28" s="192">
        <v>1.0661</v>
      </c>
      <c r="AX28" s="192">
        <v>1.1055999999999999</v>
      </c>
      <c r="AY28" s="192">
        <v>1.53</v>
      </c>
      <c r="AZ28" s="192">
        <v>1.63</v>
      </c>
      <c r="BA28" s="192">
        <v>1.63</v>
      </c>
      <c r="BB28" s="192">
        <v>1.4306442445525127</v>
      </c>
      <c r="BC28" s="192">
        <v>1.0793999999999999</v>
      </c>
      <c r="BD28" s="192">
        <v>1.0676000000000001</v>
      </c>
      <c r="BE28" s="192">
        <v>1.0549999999999999</v>
      </c>
      <c r="BF28" s="177" t="s">
        <v>271</v>
      </c>
    </row>
    <row r="29" spans="1:58" ht="13.8">
      <c r="A29" s="198">
        <f t="shared" si="0"/>
        <v>37653</v>
      </c>
      <c r="B29" s="27">
        <v>6.660189147218E-2</v>
      </c>
      <c r="D29" s="189">
        <v>36857</v>
      </c>
      <c r="E29" s="25">
        <v>28.199993515014647</v>
      </c>
      <c r="F29" s="25">
        <v>28.299993515014648</v>
      </c>
      <c r="G29" s="25">
        <v>28.39999351501465</v>
      </c>
      <c r="H29" s="185"/>
      <c r="I29" s="25">
        <v>15.25</v>
      </c>
      <c r="J29" s="25">
        <v>17.75</v>
      </c>
      <c r="K29" s="25">
        <v>22.25</v>
      </c>
      <c r="L29" s="177"/>
      <c r="M29" s="178">
        <v>37408</v>
      </c>
      <c r="N29" s="35">
        <v>25.5</v>
      </c>
      <c r="O29" s="35">
        <v>28</v>
      </c>
      <c r="P29" s="35">
        <v>30.25</v>
      </c>
      <c r="Q29" s="176"/>
      <c r="R29" s="35">
        <v>23.5</v>
      </c>
      <c r="S29" s="35">
        <v>26</v>
      </c>
      <c r="T29" s="35">
        <v>28.25</v>
      </c>
      <c r="U29" s="176"/>
      <c r="V29" s="35">
        <v>0.75</v>
      </c>
      <c r="W29" s="35">
        <v>3</v>
      </c>
      <c r="X29" s="35">
        <v>8</v>
      </c>
      <c r="Y29" s="176"/>
      <c r="Z29" s="35">
        <v>0.31968750000000001</v>
      </c>
      <c r="AA29" s="35">
        <v>0.42625000000000002</v>
      </c>
      <c r="AB29" s="35">
        <v>0.63937500000000003</v>
      </c>
      <c r="AC29" s="176"/>
      <c r="AD29" s="35">
        <v>0.09</v>
      </c>
      <c r="AE29" s="35">
        <v>0.12</v>
      </c>
      <c r="AF29" s="35">
        <v>0.18</v>
      </c>
      <c r="AG29" s="176"/>
      <c r="AH29" s="35">
        <v>-0.5</v>
      </c>
      <c r="AI29" s="35">
        <v>4.32</v>
      </c>
      <c r="AJ29" s="35">
        <v>1</v>
      </c>
      <c r="AK29" s="176"/>
      <c r="AL29" s="35">
        <v>-0.1</v>
      </c>
      <c r="AM29" s="35">
        <v>2.4</v>
      </c>
      <c r="AN29" s="35">
        <v>0.1</v>
      </c>
      <c r="AO29" s="176"/>
      <c r="AP29" s="177">
        <v>7</v>
      </c>
      <c r="AQ29" s="190">
        <v>0.2</v>
      </c>
      <c r="AR29" s="176"/>
      <c r="AS29" s="177">
        <v>1900</v>
      </c>
      <c r="AT29" s="192">
        <v>1.0759000000000001</v>
      </c>
      <c r="AU29" s="192">
        <v>1.0829</v>
      </c>
      <c r="AV29" s="192">
        <v>1.0651999999999999</v>
      </c>
      <c r="AW29" s="192">
        <v>1.0564</v>
      </c>
      <c r="AX29" s="192">
        <v>1.075</v>
      </c>
      <c r="AY29" s="192">
        <v>1.53</v>
      </c>
      <c r="AZ29" s="192">
        <v>1.63</v>
      </c>
      <c r="BA29" s="192">
        <v>1.63</v>
      </c>
      <c r="BB29" s="192">
        <v>1.3776574206801973</v>
      </c>
      <c r="BC29" s="192">
        <v>1.07</v>
      </c>
      <c r="BD29" s="192">
        <v>1.1059000000000001</v>
      </c>
      <c r="BE29" s="192">
        <v>1.095</v>
      </c>
      <c r="BF29" s="177" t="s">
        <v>271</v>
      </c>
    </row>
    <row r="30" spans="1:58" ht="13.8">
      <c r="A30" s="198">
        <f t="shared" si="0"/>
        <v>37681</v>
      </c>
      <c r="B30" s="27">
        <v>6.6635852196286011E-2</v>
      </c>
      <c r="D30" s="189">
        <v>36858</v>
      </c>
      <c r="E30" s="25">
        <v>28.999998474121092</v>
      </c>
      <c r="F30" s="25">
        <v>29.099998474121094</v>
      </c>
      <c r="G30" s="25">
        <v>29.199998474121095</v>
      </c>
      <c r="H30" s="185"/>
      <c r="I30" s="25">
        <v>16.5</v>
      </c>
      <c r="J30" s="25">
        <v>19</v>
      </c>
      <c r="K30" s="25">
        <v>23.5</v>
      </c>
      <c r="L30" s="177"/>
      <c r="M30" s="178">
        <v>37438</v>
      </c>
      <c r="N30" s="35">
        <v>32.5</v>
      </c>
      <c r="O30" s="35">
        <v>35</v>
      </c>
      <c r="P30" s="35">
        <v>37.25</v>
      </c>
      <c r="Q30" s="176"/>
      <c r="R30" s="35">
        <v>30.5</v>
      </c>
      <c r="S30" s="35">
        <v>33</v>
      </c>
      <c r="T30" s="35">
        <v>35.25</v>
      </c>
      <c r="U30" s="176"/>
      <c r="V30" s="35">
        <v>2</v>
      </c>
      <c r="W30" s="35">
        <v>7</v>
      </c>
      <c r="X30" s="35">
        <v>12</v>
      </c>
      <c r="Y30" s="176"/>
      <c r="Z30" s="35">
        <v>0.40875</v>
      </c>
      <c r="AA30" s="35">
        <v>0.54500000000000004</v>
      </c>
      <c r="AB30" s="35">
        <v>0.8175</v>
      </c>
      <c r="AC30" s="176"/>
      <c r="AD30" s="35">
        <v>9.7500000000000003E-2</v>
      </c>
      <c r="AE30" s="35">
        <v>0.13</v>
      </c>
      <c r="AF30" s="35">
        <v>0.19500000000000001</v>
      </c>
      <c r="AG30" s="176"/>
      <c r="AH30" s="35">
        <v>-0.85</v>
      </c>
      <c r="AI30" s="35">
        <v>5.5549999999999997</v>
      </c>
      <c r="AJ30" s="35">
        <v>1.5</v>
      </c>
      <c r="AK30" s="176"/>
      <c r="AL30" s="35">
        <v>-0.1</v>
      </c>
      <c r="AM30" s="35">
        <v>3.25</v>
      </c>
      <c r="AN30" s="35">
        <v>0.1</v>
      </c>
      <c r="AO30" s="176"/>
      <c r="AP30" s="177">
        <v>8</v>
      </c>
      <c r="AQ30" s="190">
        <v>0.2</v>
      </c>
      <c r="AR30" s="176"/>
      <c r="AS30" s="177">
        <v>2000</v>
      </c>
      <c r="AT30" s="192">
        <v>1.0759000000000001</v>
      </c>
      <c r="AU30" s="192">
        <v>1.0941000000000001</v>
      </c>
      <c r="AV30" s="192">
        <v>1.0872999999999999</v>
      </c>
      <c r="AW30" s="192">
        <v>1.0346</v>
      </c>
      <c r="AX30" s="192">
        <v>1.0311999999999999</v>
      </c>
      <c r="AY30" s="192">
        <v>1.53</v>
      </c>
      <c r="AZ30" s="192">
        <v>1.63</v>
      </c>
      <c r="BA30" s="192">
        <v>1.63</v>
      </c>
      <c r="BB30" s="192">
        <v>1.2451903609994091</v>
      </c>
      <c r="BC30" s="192">
        <v>1.0488999999999999</v>
      </c>
      <c r="BD30" s="192">
        <v>1.0752999999999999</v>
      </c>
      <c r="BE30" s="192">
        <v>1.0549999999999999</v>
      </c>
      <c r="BF30" s="177" t="s">
        <v>271</v>
      </c>
    </row>
    <row r="31" spans="1:58" ht="13.8">
      <c r="A31" s="198">
        <f t="shared" si="0"/>
        <v>37712</v>
      </c>
      <c r="B31" s="27">
        <v>6.6666162922044997E-2</v>
      </c>
      <c r="D31" s="189">
        <v>36859</v>
      </c>
      <c r="E31" s="25">
        <v>28.999998474121092</v>
      </c>
      <c r="F31" s="25">
        <v>29.099998474121094</v>
      </c>
      <c r="G31" s="25">
        <v>29.199998474121095</v>
      </c>
      <c r="H31" s="185"/>
      <c r="I31" s="25">
        <v>16.5</v>
      </c>
      <c r="J31" s="25">
        <v>19</v>
      </c>
      <c r="K31" s="25">
        <v>23.5</v>
      </c>
      <c r="L31" s="177"/>
      <c r="M31" s="178">
        <v>37469</v>
      </c>
      <c r="N31" s="35">
        <v>32.5</v>
      </c>
      <c r="O31" s="35">
        <v>35</v>
      </c>
      <c r="P31" s="35">
        <v>37.25</v>
      </c>
      <c r="Q31" s="176"/>
      <c r="R31" s="35">
        <v>30.5</v>
      </c>
      <c r="S31" s="35">
        <v>33</v>
      </c>
      <c r="T31" s="35">
        <v>35.25</v>
      </c>
      <c r="U31" s="176"/>
      <c r="V31" s="35">
        <v>2</v>
      </c>
      <c r="W31" s="35">
        <v>7</v>
      </c>
      <c r="X31" s="35">
        <v>12</v>
      </c>
      <c r="Y31" s="176"/>
      <c r="Z31" s="35">
        <v>0.40875</v>
      </c>
      <c r="AA31" s="35">
        <v>0.54500000000000004</v>
      </c>
      <c r="AB31" s="35">
        <v>0.8175</v>
      </c>
      <c r="AC31" s="176"/>
      <c r="AD31" s="35">
        <v>9.7500000000000003E-2</v>
      </c>
      <c r="AE31" s="35">
        <v>0.13</v>
      </c>
      <c r="AF31" s="35">
        <v>0.19500000000000001</v>
      </c>
      <c r="AG31" s="176"/>
      <c r="AH31" s="35">
        <v>-0.85</v>
      </c>
      <c r="AI31" s="35">
        <v>5.5549999999999997</v>
      </c>
      <c r="AJ31" s="35">
        <v>1.5</v>
      </c>
      <c r="AK31" s="176"/>
      <c r="AL31" s="35">
        <v>-0.1</v>
      </c>
      <c r="AM31" s="35">
        <v>3.25</v>
      </c>
      <c r="AN31" s="35">
        <v>0.1</v>
      </c>
      <c r="AO31" s="176"/>
      <c r="AP31" s="177">
        <v>8</v>
      </c>
      <c r="AQ31" s="190">
        <v>0.2</v>
      </c>
      <c r="AR31" s="176"/>
      <c r="AS31" s="177">
        <v>2100</v>
      </c>
      <c r="AT31" s="192">
        <v>1.022</v>
      </c>
      <c r="AU31" s="192">
        <v>1.0379</v>
      </c>
      <c r="AV31" s="192">
        <v>1.0209999999999999</v>
      </c>
      <c r="AW31" s="192">
        <v>1.0104</v>
      </c>
      <c r="AX31" s="192">
        <v>1.0203</v>
      </c>
      <c r="AY31" s="192">
        <v>0.47</v>
      </c>
      <c r="AZ31" s="192">
        <v>0.37</v>
      </c>
      <c r="BA31" s="192">
        <v>0.37</v>
      </c>
      <c r="BB31" s="192">
        <v>0.95640894521490905</v>
      </c>
      <c r="BC31" s="192">
        <v>0.9909</v>
      </c>
      <c r="BD31" s="192">
        <v>1.0038</v>
      </c>
      <c r="BE31" s="192">
        <v>1.0149999999999999</v>
      </c>
      <c r="BF31" s="177" t="s">
        <v>271</v>
      </c>
    </row>
    <row r="32" spans="1:58" ht="13.8">
      <c r="A32" s="198">
        <f t="shared" si="0"/>
        <v>37742</v>
      </c>
      <c r="B32" s="27">
        <v>6.6685391442374023E-2</v>
      </c>
      <c r="D32" s="189">
        <v>36860</v>
      </c>
      <c r="E32" s="25">
        <v>28.549993896484374</v>
      </c>
      <c r="F32" s="25">
        <v>28.649993896484375</v>
      </c>
      <c r="G32" s="25">
        <v>28.749993896484376</v>
      </c>
      <c r="H32" s="185"/>
      <c r="I32" s="25">
        <v>15.25</v>
      </c>
      <c r="J32" s="25">
        <v>17.75</v>
      </c>
      <c r="K32" s="25">
        <v>22.25</v>
      </c>
      <c r="L32" s="177"/>
      <c r="M32" s="178">
        <v>37500</v>
      </c>
      <c r="N32" s="35">
        <v>21.75</v>
      </c>
      <c r="O32" s="35">
        <v>24.25</v>
      </c>
      <c r="P32" s="35">
        <v>26.5</v>
      </c>
      <c r="Q32" s="176"/>
      <c r="R32" s="35">
        <v>19.75</v>
      </c>
      <c r="S32" s="35">
        <v>22.25</v>
      </c>
      <c r="T32" s="35">
        <v>24.5</v>
      </c>
      <c r="U32" s="176"/>
      <c r="V32" s="35">
        <v>0.25</v>
      </c>
      <c r="W32" s="35">
        <v>1</v>
      </c>
      <c r="X32" s="35">
        <v>4</v>
      </c>
      <c r="Y32" s="176"/>
      <c r="Z32" s="35">
        <v>0.25725000000000003</v>
      </c>
      <c r="AA32" s="35">
        <v>0.34300000000000003</v>
      </c>
      <c r="AB32" s="35">
        <v>0.51450000000000007</v>
      </c>
      <c r="AC32" s="176"/>
      <c r="AD32" s="35">
        <v>8.2500000000000004E-2</v>
      </c>
      <c r="AE32" s="35">
        <v>0.11</v>
      </c>
      <c r="AF32" s="35">
        <v>0.16500000000000001</v>
      </c>
      <c r="AG32" s="176"/>
      <c r="AH32" s="35">
        <v>-0.5</v>
      </c>
      <c r="AI32" s="35">
        <v>2.706</v>
      </c>
      <c r="AJ32" s="35">
        <v>0.8</v>
      </c>
      <c r="AK32" s="176"/>
      <c r="AL32" s="35">
        <v>-0.1</v>
      </c>
      <c r="AM32" s="35">
        <v>2.4500000000000002</v>
      </c>
      <c r="AN32" s="35">
        <v>0.1</v>
      </c>
      <c r="AO32" s="176"/>
      <c r="AP32" s="177">
        <v>8</v>
      </c>
      <c r="AQ32" s="190">
        <v>0.2</v>
      </c>
      <c r="AR32" s="176"/>
      <c r="AS32" s="177">
        <v>2200</v>
      </c>
      <c r="AT32" s="192">
        <v>0.95009999999999994</v>
      </c>
      <c r="AU32" s="192">
        <v>0.93689999999999996</v>
      </c>
      <c r="AV32" s="192">
        <v>0.93259999999999998</v>
      </c>
      <c r="AW32" s="192">
        <v>0.94510000000000005</v>
      </c>
      <c r="AX32" s="192">
        <v>0.92179999999999995</v>
      </c>
      <c r="AY32" s="192">
        <v>0.47</v>
      </c>
      <c r="AZ32" s="192">
        <v>0.37</v>
      </c>
      <c r="BA32" s="192">
        <v>0.37</v>
      </c>
      <c r="BB32" s="192">
        <v>0.83420113554855946</v>
      </c>
      <c r="BC32" s="192">
        <v>0.91520000000000001</v>
      </c>
      <c r="BD32" s="192">
        <v>0.92720000000000002</v>
      </c>
      <c r="BE32" s="192">
        <v>0.97119999999999995</v>
      </c>
      <c r="BF32" s="177" t="s">
        <v>271</v>
      </c>
    </row>
    <row r="33" spans="1:58" ht="13.8">
      <c r="A33" s="198">
        <f t="shared" si="0"/>
        <v>37773</v>
      </c>
      <c r="B33" s="27">
        <v>6.6705260913509007E-2</v>
      </c>
      <c r="D33" s="189">
        <v>36861</v>
      </c>
      <c r="E33" s="25">
        <v>29.149998092651366</v>
      </c>
      <c r="F33" s="25">
        <v>29.249998092651367</v>
      </c>
      <c r="G33" s="25">
        <v>29.349998092651369</v>
      </c>
      <c r="H33" s="185"/>
      <c r="I33" s="25">
        <v>16.5</v>
      </c>
      <c r="J33" s="25">
        <v>19</v>
      </c>
      <c r="K33" s="25">
        <v>23.5</v>
      </c>
      <c r="L33" s="177"/>
      <c r="M33" s="178">
        <v>37530</v>
      </c>
      <c r="N33" s="35">
        <v>20.75</v>
      </c>
      <c r="O33" s="35">
        <v>23.25</v>
      </c>
      <c r="P33" s="35">
        <v>25.5</v>
      </c>
      <c r="Q33" s="176"/>
      <c r="R33" s="35">
        <v>18.75</v>
      </c>
      <c r="S33" s="35">
        <v>21.25</v>
      </c>
      <c r="T33" s="35">
        <v>23.5</v>
      </c>
      <c r="U33" s="176"/>
      <c r="V33" s="35">
        <v>0</v>
      </c>
      <c r="W33" s="35">
        <v>0</v>
      </c>
      <c r="X33" s="35">
        <v>2</v>
      </c>
      <c r="Y33" s="176"/>
      <c r="Z33" s="35">
        <v>0.24562500000000001</v>
      </c>
      <c r="AA33" s="35">
        <v>0.32750000000000001</v>
      </c>
      <c r="AB33" s="35">
        <v>0.49125000000000002</v>
      </c>
      <c r="AC33" s="176"/>
      <c r="AD33" s="35">
        <v>8.2500000000000004E-2</v>
      </c>
      <c r="AE33" s="35">
        <v>0.11</v>
      </c>
      <c r="AF33" s="35">
        <v>0.16500000000000001</v>
      </c>
      <c r="AG33" s="176"/>
      <c r="AH33" s="35">
        <v>-0.5</v>
      </c>
      <c r="AI33" s="35">
        <v>1.9</v>
      </c>
      <c r="AJ33" s="35">
        <v>0.5</v>
      </c>
      <c r="AK33" s="176"/>
      <c r="AL33" s="35">
        <v>-0.1</v>
      </c>
      <c r="AM33" s="35">
        <v>2</v>
      </c>
      <c r="AN33" s="35">
        <v>0.1</v>
      </c>
      <c r="AO33" s="176"/>
      <c r="AP33" s="177">
        <v>9</v>
      </c>
      <c r="AQ33" s="190">
        <v>0.2</v>
      </c>
      <c r="AR33" s="176"/>
      <c r="AS33" s="177">
        <v>2300</v>
      </c>
      <c r="AT33" s="192">
        <v>0.9284</v>
      </c>
      <c r="AU33" s="192">
        <v>0.90449999999999997</v>
      </c>
      <c r="AV33" s="192">
        <v>0.8871</v>
      </c>
      <c r="AW33" s="192">
        <v>0.88859999999999995</v>
      </c>
      <c r="AX33" s="192">
        <v>0.85909999999999997</v>
      </c>
      <c r="AY33" s="192">
        <v>1.3654999999999999</v>
      </c>
      <c r="AZ33" s="192">
        <v>1.4444999999999999</v>
      </c>
      <c r="BA33" s="192">
        <v>1.4415</v>
      </c>
      <c r="BB33" s="192">
        <v>1.4409000000000001</v>
      </c>
      <c r="BC33" s="192">
        <v>0.85729999999999995</v>
      </c>
      <c r="BD33" s="192">
        <v>0.87629999999999997</v>
      </c>
      <c r="BE33" s="192">
        <v>0.93140000000000001</v>
      </c>
      <c r="BF33" s="177" t="s">
        <v>272</v>
      </c>
    </row>
    <row r="34" spans="1:58" ht="13.8">
      <c r="A34" s="198">
        <f t="shared" si="0"/>
        <v>37803</v>
      </c>
      <c r="B34" s="27">
        <v>6.6727069397927011E-2</v>
      </c>
      <c r="D34" s="189">
        <v>36862</v>
      </c>
      <c r="E34" s="25">
        <v>30.349998855590819</v>
      </c>
      <c r="F34" s="25">
        <v>30.44999885559082</v>
      </c>
      <c r="G34" s="25">
        <v>30.549998855590822</v>
      </c>
      <c r="H34" s="185"/>
      <c r="I34" s="25">
        <v>16.5</v>
      </c>
      <c r="J34" s="25">
        <v>19</v>
      </c>
      <c r="K34" s="25">
        <v>23.5</v>
      </c>
      <c r="L34" s="177"/>
      <c r="M34" s="178">
        <v>37561</v>
      </c>
      <c r="N34" s="35">
        <v>20.75</v>
      </c>
      <c r="O34" s="35">
        <v>23.25</v>
      </c>
      <c r="P34" s="35">
        <v>25.5</v>
      </c>
      <c r="Q34" s="176"/>
      <c r="R34" s="35">
        <v>18.75</v>
      </c>
      <c r="S34" s="35">
        <v>21.25</v>
      </c>
      <c r="T34" s="35">
        <v>23.5</v>
      </c>
      <c r="U34" s="176"/>
      <c r="V34" s="35">
        <v>0</v>
      </c>
      <c r="W34" s="35">
        <v>0</v>
      </c>
      <c r="X34" s="35">
        <v>2</v>
      </c>
      <c r="Y34" s="176"/>
      <c r="Z34" s="35">
        <v>0.24562500000000001</v>
      </c>
      <c r="AA34" s="35">
        <v>0.32750000000000001</v>
      </c>
      <c r="AB34" s="35">
        <v>0.49125000000000002</v>
      </c>
      <c r="AC34" s="176"/>
      <c r="AD34" s="35">
        <v>8.2500000000000004E-2</v>
      </c>
      <c r="AE34" s="35">
        <v>0.11</v>
      </c>
      <c r="AF34" s="35">
        <v>0.16500000000000001</v>
      </c>
      <c r="AG34" s="176"/>
      <c r="AH34" s="35">
        <v>-0.5</v>
      </c>
      <c r="AI34" s="35">
        <v>2</v>
      </c>
      <c r="AJ34" s="35">
        <v>0.5</v>
      </c>
      <c r="AK34" s="176"/>
      <c r="AL34" s="35">
        <v>-0.1</v>
      </c>
      <c r="AM34" s="35">
        <v>2</v>
      </c>
      <c r="AN34" s="35">
        <v>0.1</v>
      </c>
      <c r="AO34" s="176"/>
      <c r="AP34" s="177">
        <v>9</v>
      </c>
      <c r="AQ34" s="190">
        <v>0.2</v>
      </c>
      <c r="AR34" s="176"/>
      <c r="AS34" s="177">
        <v>2400</v>
      </c>
      <c r="AT34" s="192">
        <v>1.2089000000000001</v>
      </c>
      <c r="AU34" s="192">
        <v>1.1839999999999999</v>
      </c>
      <c r="AV34" s="192">
        <v>1.1752</v>
      </c>
      <c r="AW34" s="192">
        <v>1.1891</v>
      </c>
      <c r="AX34" s="192">
        <v>1.2045999999999999</v>
      </c>
      <c r="AY34" s="192">
        <v>0.99550000000000005</v>
      </c>
      <c r="AZ34" s="192">
        <v>1.117</v>
      </c>
      <c r="BA34" s="192">
        <v>1.0934999999999999</v>
      </c>
      <c r="BB34" s="192">
        <v>1.0934999999999999</v>
      </c>
      <c r="BC34" s="192">
        <v>1.1485000000000001</v>
      </c>
      <c r="BD34" s="192">
        <v>1.1646000000000001</v>
      </c>
      <c r="BE34" s="192">
        <v>1.1561999999999999</v>
      </c>
      <c r="BF34" s="177" t="s">
        <v>272</v>
      </c>
    </row>
    <row r="35" spans="1:58">
      <c r="A35" s="198">
        <f t="shared" si="0"/>
        <v>37834</v>
      </c>
      <c r="B35" s="27">
        <v>6.6753312109068014E-2</v>
      </c>
      <c r="D35" s="189">
        <v>36863</v>
      </c>
      <c r="E35" s="25">
        <v>30.499998474121092</v>
      </c>
      <c r="F35" s="25">
        <v>30.599998474121094</v>
      </c>
      <c r="G35" s="25">
        <v>30.699998474121095</v>
      </c>
      <c r="H35" s="185"/>
      <c r="I35" s="25">
        <v>16.5</v>
      </c>
      <c r="J35" s="25">
        <v>19</v>
      </c>
      <c r="K35" s="25">
        <v>23.5</v>
      </c>
      <c r="L35" s="177"/>
      <c r="M35" s="178">
        <v>37591</v>
      </c>
      <c r="N35" s="35">
        <v>18.75</v>
      </c>
      <c r="O35" s="35">
        <v>21.25</v>
      </c>
      <c r="P35" s="35">
        <v>23.5</v>
      </c>
      <c r="Q35" s="176"/>
      <c r="R35" s="35">
        <v>16.75</v>
      </c>
      <c r="S35" s="35">
        <v>19.25</v>
      </c>
      <c r="T35" s="35">
        <v>21.5</v>
      </c>
      <c r="U35" s="176"/>
      <c r="V35" s="35">
        <v>0</v>
      </c>
      <c r="W35" s="35">
        <v>0</v>
      </c>
      <c r="X35" s="35">
        <v>2</v>
      </c>
      <c r="Y35" s="176"/>
      <c r="Z35" s="35">
        <v>0.24562500000000001</v>
      </c>
      <c r="AA35" s="35">
        <v>0.32750000000000001</v>
      </c>
      <c r="AB35" s="35">
        <v>0.49125000000000002</v>
      </c>
      <c r="AC35" s="176"/>
      <c r="AD35" s="35">
        <v>8.2500000000000004E-2</v>
      </c>
      <c r="AE35" s="35">
        <v>0.11</v>
      </c>
      <c r="AF35" s="35">
        <v>0.16500000000000001</v>
      </c>
      <c r="AG35" s="176"/>
      <c r="AH35" s="35">
        <v>-0.5</v>
      </c>
      <c r="AI35" s="35">
        <v>2</v>
      </c>
      <c r="AJ35" s="35">
        <v>0.6</v>
      </c>
      <c r="AK35" s="176"/>
      <c r="AL35" s="35">
        <v>-0.1</v>
      </c>
      <c r="AM35" s="35">
        <v>2</v>
      </c>
      <c r="AN35" s="35">
        <v>0.1</v>
      </c>
      <c r="AO35" s="176"/>
      <c r="AP35" s="177">
        <v>9</v>
      </c>
      <c r="AQ35" s="190">
        <v>0.2</v>
      </c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</row>
    <row r="36" spans="1:58">
      <c r="A36" s="198">
        <f t="shared" si="0"/>
        <v>37865</v>
      </c>
      <c r="B36" s="27">
        <v>6.6779554820438E-2</v>
      </c>
      <c r="D36" s="189">
        <v>36864</v>
      </c>
      <c r="E36" s="25">
        <v>30.649998092651366</v>
      </c>
      <c r="F36" s="25">
        <v>30.749998092651367</v>
      </c>
      <c r="G36" s="25">
        <v>30.849998092651369</v>
      </c>
      <c r="H36" s="185"/>
      <c r="I36" s="25">
        <v>16.5</v>
      </c>
      <c r="J36" s="25">
        <v>19</v>
      </c>
      <c r="K36" s="25">
        <v>23.5</v>
      </c>
      <c r="L36" s="177"/>
      <c r="M36" s="178">
        <v>37622</v>
      </c>
      <c r="N36" s="35">
        <v>21.25</v>
      </c>
      <c r="O36" s="35">
        <v>24</v>
      </c>
      <c r="P36" s="35">
        <v>26.5</v>
      </c>
      <c r="Q36" s="176"/>
      <c r="R36" s="35">
        <v>19.25</v>
      </c>
      <c r="S36" s="35">
        <v>22</v>
      </c>
      <c r="T36" s="35">
        <v>24.5</v>
      </c>
      <c r="U36" s="176"/>
      <c r="V36" s="35">
        <v>0</v>
      </c>
      <c r="W36" s="35">
        <v>0</v>
      </c>
      <c r="X36" s="35">
        <v>3</v>
      </c>
      <c r="Y36" s="176"/>
      <c r="Z36" s="35">
        <v>0.24937500000000001</v>
      </c>
      <c r="AA36" s="35">
        <v>0.33250000000000002</v>
      </c>
      <c r="AB36" s="35">
        <v>0.49875000000000003</v>
      </c>
      <c r="AC36" s="176"/>
      <c r="AD36" s="35">
        <v>7.4999999999999997E-2</v>
      </c>
      <c r="AE36" s="35">
        <v>0.1</v>
      </c>
      <c r="AF36" s="35">
        <v>0.15</v>
      </c>
      <c r="AG36" s="176"/>
      <c r="AH36" s="35">
        <v>-0.5</v>
      </c>
      <c r="AI36" s="35">
        <v>2.25</v>
      </c>
      <c r="AJ36" s="35">
        <v>1</v>
      </c>
      <c r="AK36" s="176"/>
      <c r="AL36" s="35">
        <v>-0.1</v>
      </c>
      <c r="AM36" s="35">
        <v>2.25</v>
      </c>
      <c r="AN36" s="35">
        <v>0.1</v>
      </c>
      <c r="AO36" s="176"/>
      <c r="AP36" s="177">
        <v>10</v>
      </c>
      <c r="AQ36" s="190">
        <v>0.2</v>
      </c>
      <c r="AR36" s="176"/>
      <c r="AS36" s="177" t="s">
        <v>273</v>
      </c>
      <c r="AT36" s="176"/>
      <c r="AU36" s="176"/>
      <c r="AV36" s="177" t="s">
        <v>274</v>
      </c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</row>
    <row r="37" spans="1:58">
      <c r="A37" s="198">
        <f t="shared" si="0"/>
        <v>37895</v>
      </c>
      <c r="B37" s="27">
        <v>6.6806026253400014E-2</v>
      </c>
      <c r="D37" s="189">
        <v>36865</v>
      </c>
      <c r="E37" s="25">
        <v>30.549997711181639</v>
      </c>
      <c r="F37" s="25">
        <v>30.649997711181641</v>
      </c>
      <c r="G37" s="25">
        <v>30.749997711181642</v>
      </c>
      <c r="H37" s="185"/>
      <c r="I37" s="25">
        <v>16.5</v>
      </c>
      <c r="J37" s="25">
        <v>19</v>
      </c>
      <c r="K37" s="25">
        <v>23.5</v>
      </c>
      <c r="L37" s="177"/>
      <c r="M37" s="178">
        <v>37653</v>
      </c>
      <c r="N37" s="35">
        <v>19.25</v>
      </c>
      <c r="O37" s="35">
        <v>22</v>
      </c>
      <c r="P37" s="35">
        <v>24.5</v>
      </c>
      <c r="Q37" s="176"/>
      <c r="R37" s="35">
        <v>17.25</v>
      </c>
      <c r="S37" s="35">
        <v>20</v>
      </c>
      <c r="T37" s="35">
        <v>22.5</v>
      </c>
      <c r="U37" s="176"/>
      <c r="V37" s="35">
        <v>0</v>
      </c>
      <c r="W37" s="35">
        <v>0</v>
      </c>
      <c r="X37" s="35">
        <v>3</v>
      </c>
      <c r="Y37" s="176"/>
      <c r="Z37" s="35">
        <v>0.24937500000000001</v>
      </c>
      <c r="AA37" s="35">
        <v>0.33250000000000002</v>
      </c>
      <c r="AB37" s="35">
        <v>0.49875000000000003</v>
      </c>
      <c r="AC37" s="176"/>
      <c r="AD37" s="35">
        <v>7.4999999999999997E-2</v>
      </c>
      <c r="AE37" s="35">
        <v>0.1</v>
      </c>
      <c r="AF37" s="35">
        <v>0.15</v>
      </c>
      <c r="AG37" s="176"/>
      <c r="AH37" s="35">
        <v>-0.5</v>
      </c>
      <c r="AI37" s="35">
        <v>2.25</v>
      </c>
      <c r="AJ37" s="35">
        <v>1</v>
      </c>
      <c r="AK37" s="176"/>
      <c r="AL37" s="35">
        <v>-0.1</v>
      </c>
      <c r="AM37" s="35">
        <v>2.25</v>
      </c>
      <c r="AN37" s="35">
        <v>0.1</v>
      </c>
      <c r="AO37" s="176"/>
      <c r="AP37" s="177">
        <v>10</v>
      </c>
      <c r="AQ37" s="190">
        <v>0.2</v>
      </c>
      <c r="AR37" s="176"/>
      <c r="AS37" s="190">
        <v>-5</v>
      </c>
      <c r="AT37" s="193">
        <v>1.4999999999999999E-2</v>
      </c>
      <c r="AU37" s="176"/>
      <c r="AV37" s="190">
        <v>1</v>
      </c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</row>
    <row r="38" spans="1:58">
      <c r="A38" s="198">
        <f t="shared" si="0"/>
        <v>37926</v>
      </c>
      <c r="B38" s="27">
        <v>6.6834730198158998E-2</v>
      </c>
      <c r="D38" s="189">
        <v>36866</v>
      </c>
      <c r="E38" s="25">
        <v>30.549997711181639</v>
      </c>
      <c r="F38" s="25">
        <v>30.649997711181641</v>
      </c>
      <c r="G38" s="25">
        <v>30.749997711181642</v>
      </c>
      <c r="H38" s="185"/>
      <c r="I38" s="25">
        <v>16.5</v>
      </c>
      <c r="J38" s="25">
        <v>19</v>
      </c>
      <c r="K38" s="25">
        <v>23.5</v>
      </c>
      <c r="L38" s="177"/>
      <c r="M38" s="178">
        <v>37681</v>
      </c>
      <c r="N38" s="35">
        <v>20.25</v>
      </c>
      <c r="O38" s="35">
        <v>23</v>
      </c>
      <c r="P38" s="35">
        <v>25.5</v>
      </c>
      <c r="Q38" s="176"/>
      <c r="R38" s="35">
        <v>18.25</v>
      </c>
      <c r="S38" s="35">
        <v>21</v>
      </c>
      <c r="T38" s="35">
        <v>23.5</v>
      </c>
      <c r="U38" s="176"/>
      <c r="V38" s="35">
        <v>0</v>
      </c>
      <c r="W38" s="35">
        <v>0</v>
      </c>
      <c r="X38" s="35">
        <v>2</v>
      </c>
      <c r="Y38" s="176"/>
      <c r="Z38" s="35">
        <v>0.230625</v>
      </c>
      <c r="AA38" s="35">
        <v>0.3075</v>
      </c>
      <c r="AB38" s="35">
        <v>0.46124999999999999</v>
      </c>
      <c r="AC38" s="176"/>
      <c r="AD38" s="35">
        <v>7.4999999999999997E-2</v>
      </c>
      <c r="AE38" s="35">
        <v>0.1</v>
      </c>
      <c r="AF38" s="35">
        <v>0.15</v>
      </c>
      <c r="AG38" s="176"/>
      <c r="AH38" s="35">
        <v>-0.5</v>
      </c>
      <c r="AI38" s="35">
        <v>1.95</v>
      </c>
      <c r="AJ38" s="35">
        <v>0.5</v>
      </c>
      <c r="AK38" s="176"/>
      <c r="AL38" s="35">
        <v>-0.1</v>
      </c>
      <c r="AM38" s="35">
        <v>2</v>
      </c>
      <c r="AN38" s="35">
        <v>0.1</v>
      </c>
      <c r="AO38" s="176"/>
      <c r="AP38" s="177">
        <v>10</v>
      </c>
      <c r="AQ38" s="190">
        <v>0.3</v>
      </c>
      <c r="AR38" s="176"/>
      <c r="AS38" s="190">
        <v>-4.5</v>
      </c>
      <c r="AT38" s="194">
        <v>1.4999999999999999E-2</v>
      </c>
      <c r="AU38" s="176"/>
      <c r="AV38" s="190">
        <v>2</v>
      </c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</row>
    <row r="39" spans="1:58">
      <c r="A39" s="198">
        <f t="shared" si="0"/>
        <v>37956</v>
      </c>
      <c r="B39" s="27">
        <v>6.6862508209476007E-2</v>
      </c>
      <c r="D39" s="189">
        <v>36867</v>
      </c>
      <c r="E39" s="25">
        <v>30.549997711181639</v>
      </c>
      <c r="F39" s="25">
        <v>30.649997711181641</v>
      </c>
      <c r="G39" s="25">
        <v>30.749997711181642</v>
      </c>
      <c r="H39" s="185"/>
      <c r="I39" s="25">
        <v>16.5</v>
      </c>
      <c r="J39" s="25">
        <v>19</v>
      </c>
      <c r="K39" s="25">
        <v>23.5</v>
      </c>
      <c r="L39" s="177"/>
      <c r="M39" s="178">
        <v>37712</v>
      </c>
      <c r="N39" s="35">
        <v>21.25</v>
      </c>
      <c r="O39" s="35">
        <v>24</v>
      </c>
      <c r="P39" s="35">
        <v>26.5</v>
      </c>
      <c r="Q39" s="176"/>
      <c r="R39" s="35">
        <v>19.25</v>
      </c>
      <c r="S39" s="35">
        <v>22</v>
      </c>
      <c r="T39" s="35">
        <v>24.5</v>
      </c>
      <c r="U39" s="176"/>
      <c r="V39" s="35">
        <v>0</v>
      </c>
      <c r="W39" s="35">
        <v>0</v>
      </c>
      <c r="X39" s="35">
        <v>2</v>
      </c>
      <c r="Y39" s="176"/>
      <c r="Z39" s="35">
        <v>0.230625</v>
      </c>
      <c r="AA39" s="35">
        <v>0.3075</v>
      </c>
      <c r="AB39" s="35">
        <v>0.46124999999999999</v>
      </c>
      <c r="AC39" s="176"/>
      <c r="AD39" s="35">
        <v>7.4999999999999997E-2</v>
      </c>
      <c r="AE39" s="35">
        <v>0.1</v>
      </c>
      <c r="AF39" s="35">
        <v>0.15</v>
      </c>
      <c r="AG39" s="176"/>
      <c r="AH39" s="35">
        <v>-0.5</v>
      </c>
      <c r="AI39" s="35">
        <v>1.9</v>
      </c>
      <c r="AJ39" s="35">
        <v>0.5</v>
      </c>
      <c r="AK39" s="176"/>
      <c r="AL39" s="35">
        <v>-0.1</v>
      </c>
      <c r="AM39" s="35">
        <v>2</v>
      </c>
      <c r="AN39" s="35">
        <v>0.1</v>
      </c>
      <c r="AO39" s="176"/>
      <c r="AP39" s="177">
        <v>11</v>
      </c>
      <c r="AQ39" s="190">
        <v>0.3</v>
      </c>
      <c r="AR39" s="176"/>
      <c r="AS39" s="195">
        <v>-4</v>
      </c>
      <c r="AT39" s="193">
        <v>1.2500000000000001E-2</v>
      </c>
      <c r="AU39" s="176"/>
      <c r="AV39" s="190">
        <v>3</v>
      </c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</row>
    <row r="40" spans="1:58">
      <c r="A40" s="198">
        <f t="shared" si="0"/>
        <v>37987</v>
      </c>
      <c r="B40" s="27">
        <v>6.6900744761785022E-2</v>
      </c>
      <c r="D40" s="189">
        <v>36891</v>
      </c>
      <c r="E40" s="25">
        <v>29.899997711181641</v>
      </c>
      <c r="F40" s="25">
        <v>29.999997711181642</v>
      </c>
      <c r="G40" s="25">
        <v>30.099997711181643</v>
      </c>
      <c r="H40" s="185"/>
      <c r="I40" s="25">
        <v>16.5</v>
      </c>
      <c r="J40" s="25">
        <v>19</v>
      </c>
      <c r="K40" s="25">
        <v>23.5</v>
      </c>
      <c r="L40" s="177"/>
      <c r="M40" s="178">
        <v>37742</v>
      </c>
      <c r="N40" s="35">
        <v>22.25</v>
      </c>
      <c r="O40" s="35">
        <v>25</v>
      </c>
      <c r="P40" s="35">
        <v>27.5</v>
      </c>
      <c r="Q40" s="176"/>
      <c r="R40" s="35">
        <v>20.25</v>
      </c>
      <c r="S40" s="35">
        <v>23</v>
      </c>
      <c r="T40" s="35">
        <v>25.5</v>
      </c>
      <c r="U40" s="176"/>
      <c r="V40" s="35">
        <v>0</v>
      </c>
      <c r="W40" s="35">
        <v>0</v>
      </c>
      <c r="X40" s="35">
        <v>3</v>
      </c>
      <c r="Y40" s="176"/>
      <c r="Z40" s="35">
        <v>0.238125</v>
      </c>
      <c r="AA40" s="35">
        <v>0.3175</v>
      </c>
      <c r="AB40" s="35">
        <v>0.47625000000000001</v>
      </c>
      <c r="AC40" s="176"/>
      <c r="AD40" s="35">
        <v>7.4999999999999997E-2</v>
      </c>
      <c r="AE40" s="35">
        <v>0.1</v>
      </c>
      <c r="AF40" s="35">
        <v>0.15</v>
      </c>
      <c r="AG40" s="176"/>
      <c r="AH40" s="35">
        <v>-0.5</v>
      </c>
      <c r="AI40" s="35">
        <v>2</v>
      </c>
      <c r="AJ40" s="35">
        <v>0.5</v>
      </c>
      <c r="AK40" s="176"/>
      <c r="AL40" s="35">
        <v>-0.1</v>
      </c>
      <c r="AM40" s="35">
        <v>2</v>
      </c>
      <c r="AN40" s="35">
        <v>0.1</v>
      </c>
      <c r="AO40" s="176"/>
      <c r="AP40" s="177">
        <v>11</v>
      </c>
      <c r="AQ40" s="190">
        <v>0.3</v>
      </c>
      <c r="AR40" s="176"/>
      <c r="AS40" s="190">
        <v>-3.5</v>
      </c>
      <c r="AT40" s="193">
        <v>1.2500000000000001E-2</v>
      </c>
      <c r="AU40" s="176"/>
      <c r="AV40" s="190">
        <v>4</v>
      </c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</row>
    <row r="41" spans="1:58">
      <c r="A41" s="198">
        <f t="shared" si="0"/>
        <v>38018</v>
      </c>
      <c r="B41" s="27">
        <v>6.6949149428888008E-2</v>
      </c>
      <c r="D41" s="189">
        <v>36892</v>
      </c>
      <c r="E41" s="25">
        <v>35.25</v>
      </c>
      <c r="F41" s="25">
        <v>35.5</v>
      </c>
      <c r="G41" s="25">
        <v>35.75</v>
      </c>
      <c r="H41" s="185"/>
      <c r="I41" s="25">
        <v>16.5</v>
      </c>
      <c r="J41" s="25">
        <v>19.25</v>
      </c>
      <c r="K41" s="25">
        <v>23.5</v>
      </c>
      <c r="L41" s="177"/>
      <c r="M41" s="178">
        <v>37773</v>
      </c>
      <c r="N41" s="35">
        <v>26.25</v>
      </c>
      <c r="O41" s="35">
        <v>29</v>
      </c>
      <c r="P41" s="35">
        <v>31.5</v>
      </c>
      <c r="Q41" s="176"/>
      <c r="R41" s="35">
        <v>24.25</v>
      </c>
      <c r="S41" s="35">
        <v>27</v>
      </c>
      <c r="T41" s="35">
        <v>29.5</v>
      </c>
      <c r="U41" s="176"/>
      <c r="V41" s="35">
        <v>0.75</v>
      </c>
      <c r="W41" s="35">
        <v>3</v>
      </c>
      <c r="X41" s="35">
        <v>8</v>
      </c>
      <c r="Y41" s="176"/>
      <c r="Z41" s="35">
        <v>0.24637500000000001</v>
      </c>
      <c r="AA41" s="35">
        <v>0.32850000000000001</v>
      </c>
      <c r="AB41" s="35">
        <v>0.49275000000000002</v>
      </c>
      <c r="AC41" s="176"/>
      <c r="AD41" s="35">
        <v>8.2500000000000004E-2</v>
      </c>
      <c r="AE41" s="35">
        <v>0.11</v>
      </c>
      <c r="AF41" s="35">
        <v>0.16500000000000001</v>
      </c>
      <c r="AG41" s="176"/>
      <c r="AH41" s="35">
        <v>-0.5</v>
      </c>
      <c r="AI41" s="35">
        <v>4.12</v>
      </c>
      <c r="AJ41" s="35">
        <v>1</v>
      </c>
      <c r="AK41" s="176"/>
      <c r="AL41" s="35">
        <v>-0.1</v>
      </c>
      <c r="AM41" s="35">
        <v>2.4</v>
      </c>
      <c r="AN41" s="35">
        <v>0.1</v>
      </c>
      <c r="AO41" s="176"/>
      <c r="AP41" s="177">
        <v>11</v>
      </c>
      <c r="AQ41" s="190">
        <v>0.3</v>
      </c>
      <c r="AR41" s="176"/>
      <c r="AS41" s="190">
        <v>-3</v>
      </c>
      <c r="AT41" s="193">
        <v>0.01</v>
      </c>
      <c r="AU41" s="176"/>
      <c r="AV41" s="190">
        <v>10</v>
      </c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</row>
    <row r="42" spans="1:58">
      <c r="A42" s="198">
        <f t="shared" si="0"/>
        <v>38047</v>
      </c>
      <c r="B42" s="27">
        <v>6.6994431214945027E-2</v>
      </c>
      <c r="D42" s="189">
        <v>36923</v>
      </c>
      <c r="E42" s="25">
        <v>35.25</v>
      </c>
      <c r="F42" s="25">
        <v>35.5</v>
      </c>
      <c r="G42" s="25">
        <v>35.75</v>
      </c>
      <c r="H42" s="185"/>
      <c r="I42" s="25">
        <v>16.25</v>
      </c>
      <c r="J42" s="25">
        <v>19</v>
      </c>
      <c r="K42" s="25">
        <v>23.25</v>
      </c>
      <c r="L42" s="177"/>
      <c r="M42" s="178">
        <v>37803</v>
      </c>
      <c r="N42" s="35">
        <v>33.25</v>
      </c>
      <c r="O42" s="35">
        <v>36</v>
      </c>
      <c r="P42" s="35">
        <v>38.5</v>
      </c>
      <c r="Q42" s="176"/>
      <c r="R42" s="35">
        <v>31.25</v>
      </c>
      <c r="S42" s="35">
        <v>34</v>
      </c>
      <c r="T42" s="35">
        <v>36.5</v>
      </c>
      <c r="U42" s="176"/>
      <c r="V42" s="35">
        <v>2</v>
      </c>
      <c r="W42" s="35">
        <v>7</v>
      </c>
      <c r="X42" s="35">
        <v>12</v>
      </c>
      <c r="Y42" s="176"/>
      <c r="Z42" s="35">
        <v>0.31593749999999998</v>
      </c>
      <c r="AA42" s="35">
        <v>0.42125000000000001</v>
      </c>
      <c r="AB42" s="35">
        <v>0.63187499999999996</v>
      </c>
      <c r="AC42" s="176"/>
      <c r="AD42" s="35">
        <v>0.09</v>
      </c>
      <c r="AE42" s="35">
        <v>0.12</v>
      </c>
      <c r="AF42" s="35">
        <v>0.18</v>
      </c>
      <c r="AG42" s="176"/>
      <c r="AH42" s="35">
        <v>-0.85</v>
      </c>
      <c r="AI42" s="35">
        <v>5.1550000000000002</v>
      </c>
      <c r="AJ42" s="35">
        <v>1.5</v>
      </c>
      <c r="AK42" s="176"/>
      <c r="AL42" s="35">
        <v>-0.1</v>
      </c>
      <c r="AM42" s="35">
        <v>3.25</v>
      </c>
      <c r="AN42" s="35">
        <v>0.1</v>
      </c>
      <c r="AO42" s="176"/>
      <c r="AP42" s="177">
        <v>12</v>
      </c>
      <c r="AQ42" s="190">
        <v>0.3</v>
      </c>
      <c r="AR42" s="176"/>
      <c r="AS42" s="190">
        <v>-2.5</v>
      </c>
      <c r="AT42" s="194">
        <v>5.0000000000000001E-3</v>
      </c>
      <c r="AU42" s="176"/>
      <c r="AV42" s="190">
        <v>0</v>
      </c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</row>
    <row r="43" spans="1:58">
      <c r="A43" s="198">
        <f t="shared" si="0"/>
        <v>38078</v>
      </c>
      <c r="B43" s="27">
        <v>6.7035047789272995E-2</v>
      </c>
      <c r="D43" s="189">
        <v>36951</v>
      </c>
      <c r="E43" s="25">
        <v>31</v>
      </c>
      <c r="F43" s="25">
        <v>31.25</v>
      </c>
      <c r="G43" s="25">
        <v>31.5</v>
      </c>
      <c r="H43" s="185"/>
      <c r="I43" s="25">
        <v>15</v>
      </c>
      <c r="J43" s="25">
        <v>17.75</v>
      </c>
      <c r="K43" s="25">
        <v>22</v>
      </c>
      <c r="L43" s="177"/>
      <c r="M43" s="178">
        <v>37834</v>
      </c>
      <c r="N43" s="35">
        <v>33.25</v>
      </c>
      <c r="O43" s="35">
        <v>36</v>
      </c>
      <c r="P43" s="35">
        <v>38.5</v>
      </c>
      <c r="Q43" s="176"/>
      <c r="R43" s="35">
        <v>31.25</v>
      </c>
      <c r="S43" s="35">
        <v>34</v>
      </c>
      <c r="T43" s="35">
        <v>36.5</v>
      </c>
      <c r="U43" s="176"/>
      <c r="V43" s="35">
        <v>2</v>
      </c>
      <c r="W43" s="35">
        <v>7</v>
      </c>
      <c r="X43" s="35">
        <v>12</v>
      </c>
      <c r="Y43" s="176"/>
      <c r="Z43" s="35">
        <v>0.31593749999999998</v>
      </c>
      <c r="AA43" s="35">
        <v>0.42125000000000001</v>
      </c>
      <c r="AB43" s="35">
        <v>0.63187499999999996</v>
      </c>
      <c r="AC43" s="176"/>
      <c r="AD43" s="35">
        <v>0.09</v>
      </c>
      <c r="AE43" s="35">
        <v>0.12</v>
      </c>
      <c r="AF43" s="35">
        <v>0.18</v>
      </c>
      <c r="AG43" s="176"/>
      <c r="AH43" s="35">
        <v>-0.85</v>
      </c>
      <c r="AI43" s="35">
        <v>5.1550000000000002</v>
      </c>
      <c r="AJ43" s="35">
        <v>1.5</v>
      </c>
      <c r="AK43" s="176"/>
      <c r="AL43" s="35">
        <v>-0.1</v>
      </c>
      <c r="AM43" s="35">
        <v>3.25</v>
      </c>
      <c r="AN43" s="35">
        <v>0.1</v>
      </c>
      <c r="AO43" s="176"/>
      <c r="AP43" s="177">
        <v>12</v>
      </c>
      <c r="AQ43" s="190">
        <v>0.3</v>
      </c>
      <c r="AR43" s="176"/>
      <c r="AS43" s="190">
        <v>-2</v>
      </c>
      <c r="AT43" s="194">
        <v>2.5000000000000001E-3</v>
      </c>
      <c r="AU43" s="176"/>
      <c r="AV43" s="190">
        <v>0</v>
      </c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</row>
    <row r="44" spans="1:58">
      <c r="A44" s="198">
        <f t="shared" si="0"/>
        <v>38108</v>
      </c>
      <c r="B44" s="27">
        <v>6.7066314828837015E-2</v>
      </c>
      <c r="D44" s="189">
        <v>36982</v>
      </c>
      <c r="E44" s="25">
        <v>31</v>
      </c>
      <c r="F44" s="25">
        <v>31.25</v>
      </c>
      <c r="G44" s="25">
        <v>31.5</v>
      </c>
      <c r="H44" s="185"/>
      <c r="I44" s="25">
        <v>14.75</v>
      </c>
      <c r="J44" s="25">
        <v>17.5</v>
      </c>
      <c r="K44" s="25">
        <v>21.75</v>
      </c>
      <c r="L44" s="177"/>
      <c r="M44" s="178">
        <v>37865</v>
      </c>
      <c r="N44" s="35">
        <v>22.5</v>
      </c>
      <c r="O44" s="35">
        <v>25.25</v>
      </c>
      <c r="P44" s="35">
        <v>27.75</v>
      </c>
      <c r="Q44" s="176"/>
      <c r="R44" s="35">
        <v>20.5</v>
      </c>
      <c r="S44" s="35">
        <v>23.25</v>
      </c>
      <c r="T44" s="35">
        <v>25.75</v>
      </c>
      <c r="U44" s="176"/>
      <c r="V44" s="35">
        <v>0.25</v>
      </c>
      <c r="W44" s="35">
        <v>1</v>
      </c>
      <c r="X44" s="35">
        <v>4</v>
      </c>
      <c r="Y44" s="176"/>
      <c r="Z44" s="35">
        <v>0.23849999999999999</v>
      </c>
      <c r="AA44" s="35">
        <v>0.318</v>
      </c>
      <c r="AB44" s="35">
        <v>0.47699999999999998</v>
      </c>
      <c r="AC44" s="176"/>
      <c r="AD44" s="35">
        <v>7.4999999999999997E-2</v>
      </c>
      <c r="AE44" s="35">
        <v>0.1</v>
      </c>
      <c r="AF44" s="35">
        <v>0.15</v>
      </c>
      <c r="AG44" s="176"/>
      <c r="AH44" s="35">
        <v>-0.5</v>
      </c>
      <c r="AI44" s="35">
        <v>2.706</v>
      </c>
      <c r="AJ44" s="35">
        <v>0.8</v>
      </c>
      <c r="AK44" s="176"/>
      <c r="AL44" s="35">
        <v>-0.1</v>
      </c>
      <c r="AM44" s="35">
        <v>2.4500000000000002</v>
      </c>
      <c r="AN44" s="35">
        <v>0.1</v>
      </c>
      <c r="AO44" s="176"/>
      <c r="AP44" s="177">
        <v>12</v>
      </c>
      <c r="AQ44" s="190">
        <v>0.3</v>
      </c>
      <c r="AR44" s="176"/>
      <c r="AS44" s="190">
        <v>-1.5</v>
      </c>
      <c r="AT44" s="194">
        <v>0</v>
      </c>
      <c r="AU44" s="176"/>
      <c r="AV44" s="190">
        <v>0</v>
      </c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</row>
    <row r="45" spans="1:58">
      <c r="A45" s="198">
        <f t="shared" si="0"/>
        <v>38139</v>
      </c>
      <c r="B45" s="27">
        <v>6.7098624103393012E-2</v>
      </c>
      <c r="D45" s="189">
        <v>37012</v>
      </c>
      <c r="E45" s="25">
        <v>42.75</v>
      </c>
      <c r="F45" s="25">
        <v>43.25</v>
      </c>
      <c r="G45" s="25">
        <v>43.75</v>
      </c>
      <c r="H45" s="185"/>
      <c r="I45" s="25">
        <v>16.5</v>
      </c>
      <c r="J45" s="25">
        <v>19.25</v>
      </c>
      <c r="K45" s="25">
        <v>23.5</v>
      </c>
      <c r="L45" s="177"/>
      <c r="M45" s="178">
        <v>37895</v>
      </c>
      <c r="N45" s="35">
        <v>21.5</v>
      </c>
      <c r="O45" s="35">
        <v>24.25</v>
      </c>
      <c r="P45" s="35">
        <v>26.75</v>
      </c>
      <c r="Q45" s="176"/>
      <c r="R45" s="35">
        <v>19.5</v>
      </c>
      <c r="S45" s="35">
        <v>22.25</v>
      </c>
      <c r="T45" s="35">
        <v>24.75</v>
      </c>
      <c r="U45" s="176"/>
      <c r="V45" s="35">
        <v>0</v>
      </c>
      <c r="W45" s="35">
        <v>0</v>
      </c>
      <c r="X45" s="35">
        <v>2</v>
      </c>
      <c r="Y45" s="176"/>
      <c r="Z45" s="35">
        <v>0.230625</v>
      </c>
      <c r="AA45" s="35">
        <v>0.3075</v>
      </c>
      <c r="AB45" s="35">
        <v>0.46124999999999999</v>
      </c>
      <c r="AC45" s="176"/>
      <c r="AD45" s="35">
        <v>7.4999999999999997E-2</v>
      </c>
      <c r="AE45" s="35">
        <v>0.1</v>
      </c>
      <c r="AF45" s="35">
        <v>0.15</v>
      </c>
      <c r="AG45" s="176"/>
      <c r="AH45" s="35">
        <v>-0.5</v>
      </c>
      <c r="AI45" s="35">
        <v>1.9</v>
      </c>
      <c r="AJ45" s="35">
        <v>0.5</v>
      </c>
      <c r="AK45" s="176"/>
      <c r="AL45" s="35">
        <v>-0.1</v>
      </c>
      <c r="AM45" s="35">
        <v>2</v>
      </c>
      <c r="AN45" s="35">
        <v>0.1</v>
      </c>
      <c r="AO45" s="176"/>
      <c r="AP45" s="177">
        <v>13</v>
      </c>
      <c r="AQ45" s="190">
        <v>0.3</v>
      </c>
      <c r="AR45" s="176"/>
      <c r="AS45" s="190">
        <v>-1</v>
      </c>
      <c r="AT45" s="194">
        <v>0</v>
      </c>
      <c r="AU45" s="176"/>
      <c r="AV45" s="190">
        <v>0</v>
      </c>
      <c r="AW45" s="176"/>
      <c r="AX45" s="176"/>
      <c r="AY45" s="176"/>
      <c r="AZ45" s="176"/>
      <c r="BA45" s="176"/>
      <c r="BB45" s="176"/>
      <c r="BC45" s="176"/>
      <c r="BD45" s="176"/>
      <c r="BE45" s="176"/>
      <c r="BF45" s="176"/>
    </row>
    <row r="46" spans="1:58">
      <c r="A46" s="198">
        <f t="shared" si="0"/>
        <v>38169</v>
      </c>
      <c r="B46" s="27">
        <v>6.713177946696601E-2</v>
      </c>
      <c r="D46" s="189">
        <v>37043</v>
      </c>
      <c r="E46" s="25">
        <v>69.5</v>
      </c>
      <c r="F46" s="25">
        <v>72.5</v>
      </c>
      <c r="G46" s="25">
        <v>74.5</v>
      </c>
      <c r="H46" s="185"/>
      <c r="I46" s="25">
        <v>16.25</v>
      </c>
      <c r="J46" s="25">
        <v>20.75</v>
      </c>
      <c r="K46" s="25">
        <v>24.25</v>
      </c>
      <c r="L46" s="177"/>
      <c r="M46" s="178">
        <v>37926</v>
      </c>
      <c r="N46" s="35">
        <v>21.5</v>
      </c>
      <c r="O46" s="35">
        <v>24.25</v>
      </c>
      <c r="P46" s="35">
        <v>26.75</v>
      </c>
      <c r="Q46" s="176"/>
      <c r="R46" s="35">
        <v>19.5</v>
      </c>
      <c r="S46" s="35">
        <v>22.25</v>
      </c>
      <c r="T46" s="35">
        <v>24.75</v>
      </c>
      <c r="U46" s="176"/>
      <c r="V46" s="35">
        <v>0</v>
      </c>
      <c r="W46" s="35">
        <v>0</v>
      </c>
      <c r="X46" s="35">
        <v>2</v>
      </c>
      <c r="Y46" s="176"/>
      <c r="Z46" s="35">
        <v>0.230625</v>
      </c>
      <c r="AA46" s="35">
        <v>0.3075</v>
      </c>
      <c r="AB46" s="35">
        <v>0.46124999999999999</v>
      </c>
      <c r="AC46" s="176"/>
      <c r="AD46" s="35">
        <v>7.4999999999999997E-2</v>
      </c>
      <c r="AE46" s="35">
        <v>0.1</v>
      </c>
      <c r="AF46" s="35">
        <v>0.15</v>
      </c>
      <c r="AG46" s="176"/>
      <c r="AH46" s="35">
        <v>-0.5</v>
      </c>
      <c r="AI46" s="35">
        <v>2</v>
      </c>
      <c r="AJ46" s="35">
        <v>0.5</v>
      </c>
      <c r="AK46" s="176"/>
      <c r="AL46" s="35">
        <v>-0.1</v>
      </c>
      <c r="AM46" s="35">
        <v>2</v>
      </c>
      <c r="AN46" s="35">
        <v>0.1</v>
      </c>
      <c r="AO46" s="176"/>
      <c r="AP46" s="177">
        <v>13</v>
      </c>
      <c r="AQ46" s="190">
        <v>0.3</v>
      </c>
      <c r="AR46" s="176"/>
      <c r="AS46" s="190">
        <v>-0.5</v>
      </c>
      <c r="AT46" s="194">
        <v>0</v>
      </c>
      <c r="AU46" s="176"/>
      <c r="AV46" s="190">
        <v>0</v>
      </c>
      <c r="AW46" s="176"/>
      <c r="AX46" s="176"/>
      <c r="AY46" s="176"/>
      <c r="AZ46" s="176"/>
      <c r="BA46" s="176"/>
      <c r="BB46" s="176"/>
      <c r="BC46" s="176"/>
      <c r="BD46" s="176"/>
      <c r="BE46" s="176"/>
      <c r="BF46" s="176"/>
    </row>
    <row r="47" spans="1:58">
      <c r="A47" s="198">
        <f t="shared" si="0"/>
        <v>38200</v>
      </c>
      <c r="B47" s="27">
        <v>6.7168115990103E-2</v>
      </c>
      <c r="D47" s="189">
        <v>37073</v>
      </c>
      <c r="E47" s="25">
        <v>130.5</v>
      </c>
      <c r="F47" s="25">
        <v>140.5</v>
      </c>
      <c r="G47" s="25">
        <v>145.5</v>
      </c>
      <c r="H47" s="185"/>
      <c r="I47" s="25">
        <v>18.149999618530273</v>
      </c>
      <c r="J47" s="25">
        <v>22.149999618530273</v>
      </c>
      <c r="K47" s="25">
        <v>28.149999618530273</v>
      </c>
      <c r="L47" s="177"/>
      <c r="M47" s="178">
        <v>37956</v>
      </c>
      <c r="N47" s="35">
        <v>19.5</v>
      </c>
      <c r="O47" s="35">
        <v>22.25</v>
      </c>
      <c r="P47" s="35">
        <v>24.75</v>
      </c>
      <c r="Q47" s="176"/>
      <c r="R47" s="35">
        <v>17.5</v>
      </c>
      <c r="S47" s="35">
        <v>20.25</v>
      </c>
      <c r="T47" s="35">
        <v>22.75</v>
      </c>
      <c r="U47" s="176"/>
      <c r="V47" s="35">
        <v>0</v>
      </c>
      <c r="W47" s="35">
        <v>0</v>
      </c>
      <c r="X47" s="35">
        <v>2</v>
      </c>
      <c r="Y47" s="176"/>
      <c r="Z47" s="35">
        <v>0.230625</v>
      </c>
      <c r="AA47" s="35">
        <v>0.3075</v>
      </c>
      <c r="AB47" s="35">
        <v>0.46124999999999999</v>
      </c>
      <c r="AC47" s="176"/>
      <c r="AD47" s="35">
        <v>7.4999999999999997E-2</v>
      </c>
      <c r="AE47" s="35">
        <v>0.1</v>
      </c>
      <c r="AF47" s="35">
        <v>0.15</v>
      </c>
      <c r="AG47" s="176"/>
      <c r="AH47" s="35">
        <v>-0.5</v>
      </c>
      <c r="AI47" s="35">
        <v>2</v>
      </c>
      <c r="AJ47" s="35">
        <v>0.6</v>
      </c>
      <c r="AK47" s="176"/>
      <c r="AL47" s="35">
        <v>-0.1</v>
      </c>
      <c r="AM47" s="35">
        <v>2</v>
      </c>
      <c r="AN47" s="35">
        <v>0.1</v>
      </c>
      <c r="AO47" s="176"/>
      <c r="AP47" s="177">
        <v>13</v>
      </c>
      <c r="AQ47" s="190">
        <v>0.3</v>
      </c>
      <c r="AR47" s="176"/>
      <c r="AS47" s="190">
        <v>0</v>
      </c>
      <c r="AT47" s="194">
        <v>0</v>
      </c>
      <c r="AU47" s="176"/>
      <c r="AV47" s="190">
        <v>0</v>
      </c>
      <c r="AW47" s="176"/>
      <c r="AX47" s="176"/>
      <c r="AY47" s="176"/>
      <c r="AZ47" s="176"/>
      <c r="BA47" s="176"/>
      <c r="BB47" s="176"/>
      <c r="BC47" s="176"/>
      <c r="BD47" s="176"/>
      <c r="BE47" s="176"/>
      <c r="BF47" s="176"/>
    </row>
    <row r="48" spans="1:58">
      <c r="A48" s="198">
        <f t="shared" si="0"/>
        <v>38231</v>
      </c>
      <c r="B48" s="27">
        <v>6.7204452513677002E-2</v>
      </c>
      <c r="D48" s="189">
        <v>37104</v>
      </c>
      <c r="E48" s="25">
        <v>130.5</v>
      </c>
      <c r="F48" s="25">
        <v>140.5</v>
      </c>
      <c r="G48" s="25">
        <v>145.5</v>
      </c>
      <c r="H48" s="185"/>
      <c r="I48" s="25">
        <v>17.899999618530273</v>
      </c>
      <c r="J48" s="25">
        <v>21.899999618530273</v>
      </c>
      <c r="K48" s="25">
        <v>27.899999618530273</v>
      </c>
      <c r="L48" s="177"/>
      <c r="M48" s="178">
        <v>37987</v>
      </c>
      <c r="N48" s="35">
        <v>21.75</v>
      </c>
      <c r="O48" s="35">
        <v>24.75</v>
      </c>
      <c r="P48" s="35">
        <v>27.5</v>
      </c>
      <c r="Q48" s="176"/>
      <c r="R48" s="35">
        <v>19.75</v>
      </c>
      <c r="S48" s="35">
        <v>22.75</v>
      </c>
      <c r="T48" s="35">
        <v>25.5</v>
      </c>
      <c r="U48" s="176"/>
      <c r="V48" s="35">
        <v>0</v>
      </c>
      <c r="W48" s="35">
        <v>0</v>
      </c>
      <c r="X48" s="35">
        <v>3</v>
      </c>
      <c r="Y48" s="176"/>
      <c r="Z48" s="35">
        <v>0.234375</v>
      </c>
      <c r="AA48" s="35">
        <v>0.3125</v>
      </c>
      <c r="AB48" s="35">
        <v>0.46875</v>
      </c>
      <c r="AC48" s="176"/>
      <c r="AD48" s="35">
        <v>6.7500000000000004E-2</v>
      </c>
      <c r="AE48" s="35">
        <v>0.09</v>
      </c>
      <c r="AF48" s="35">
        <v>0.13500000000000001</v>
      </c>
      <c r="AG48" s="176"/>
      <c r="AH48" s="35">
        <v>-0.5</v>
      </c>
      <c r="AI48" s="35">
        <v>2.25</v>
      </c>
      <c r="AJ48" s="35">
        <v>1</v>
      </c>
      <c r="AK48" s="176"/>
      <c r="AL48" s="35">
        <v>-0.1</v>
      </c>
      <c r="AM48" s="35">
        <v>2.25</v>
      </c>
      <c r="AN48" s="35">
        <v>0.1</v>
      </c>
      <c r="AO48" s="176"/>
      <c r="AP48" s="177">
        <v>14</v>
      </c>
      <c r="AQ48" s="190">
        <v>0.3</v>
      </c>
      <c r="AR48" s="176"/>
      <c r="AS48" s="190">
        <v>1</v>
      </c>
      <c r="AT48" s="194">
        <v>0</v>
      </c>
      <c r="AU48" s="176"/>
      <c r="AV48" s="190">
        <v>0</v>
      </c>
      <c r="AW48" s="176"/>
      <c r="AX48" s="176"/>
      <c r="AY48" s="176"/>
      <c r="AZ48" s="176"/>
      <c r="BA48" s="176"/>
      <c r="BB48" s="176"/>
      <c r="BC48" s="176"/>
      <c r="BD48" s="176"/>
      <c r="BE48" s="176"/>
      <c r="BF48" s="176"/>
    </row>
    <row r="49" spans="1:58">
      <c r="A49" s="198">
        <f t="shared" si="0"/>
        <v>38261</v>
      </c>
      <c r="B49" s="27">
        <v>6.7240153557179022E-2</v>
      </c>
      <c r="D49" s="189">
        <v>37135</v>
      </c>
      <c r="E49" s="25">
        <v>36.25</v>
      </c>
      <c r="F49" s="25">
        <v>37.25</v>
      </c>
      <c r="G49" s="25">
        <v>38.25</v>
      </c>
      <c r="H49" s="185"/>
      <c r="I49" s="25">
        <v>13.75</v>
      </c>
      <c r="J49" s="25">
        <v>19</v>
      </c>
      <c r="K49" s="25">
        <v>20.75</v>
      </c>
      <c r="L49" s="177"/>
      <c r="M49" s="178">
        <v>38018</v>
      </c>
      <c r="N49" s="35">
        <v>19.75</v>
      </c>
      <c r="O49" s="35">
        <v>22.75</v>
      </c>
      <c r="P49" s="35">
        <v>25.5</v>
      </c>
      <c r="Q49" s="176"/>
      <c r="R49" s="35">
        <v>17.75</v>
      </c>
      <c r="S49" s="35">
        <v>20.75</v>
      </c>
      <c r="T49" s="35">
        <v>23.5</v>
      </c>
      <c r="U49" s="176"/>
      <c r="V49" s="35">
        <v>0</v>
      </c>
      <c r="W49" s="35">
        <v>0</v>
      </c>
      <c r="X49" s="35">
        <v>3</v>
      </c>
      <c r="Y49" s="176"/>
      <c r="Z49" s="35">
        <v>0.234375</v>
      </c>
      <c r="AA49" s="35">
        <v>0.3125</v>
      </c>
      <c r="AB49" s="35">
        <v>0.46875</v>
      </c>
      <c r="AC49" s="176"/>
      <c r="AD49" s="35">
        <v>6.7500000000000004E-2</v>
      </c>
      <c r="AE49" s="35">
        <v>0.09</v>
      </c>
      <c r="AF49" s="35">
        <v>0.13500000000000001</v>
      </c>
      <c r="AG49" s="176"/>
      <c r="AH49" s="35">
        <v>-0.5</v>
      </c>
      <c r="AI49" s="35">
        <v>2.25</v>
      </c>
      <c r="AJ49" s="35">
        <v>1</v>
      </c>
      <c r="AK49" s="176"/>
      <c r="AL49" s="35">
        <v>-0.1</v>
      </c>
      <c r="AM49" s="35">
        <v>2.25</v>
      </c>
      <c r="AN49" s="35">
        <v>0.1</v>
      </c>
      <c r="AO49" s="176"/>
      <c r="AP49" s="177">
        <v>14</v>
      </c>
      <c r="AQ49" s="190">
        <v>0.3</v>
      </c>
      <c r="AR49" s="176"/>
      <c r="AS49" s="190">
        <v>2</v>
      </c>
      <c r="AT49" s="194">
        <v>0</v>
      </c>
      <c r="AU49" s="176"/>
      <c r="AV49" s="190">
        <v>0</v>
      </c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</row>
    <row r="50" spans="1:58">
      <c r="A50" s="198">
        <f t="shared" si="0"/>
        <v>38292</v>
      </c>
      <c r="B50" s="27">
        <v>6.7277561199792016E-2</v>
      </c>
      <c r="D50" s="189">
        <v>37165</v>
      </c>
      <c r="E50" s="25">
        <v>30.999998092651367</v>
      </c>
      <c r="F50" s="25">
        <v>31.249998092651367</v>
      </c>
      <c r="G50" s="25">
        <v>31.499998092651367</v>
      </c>
      <c r="H50" s="185"/>
      <c r="I50" s="25">
        <v>16</v>
      </c>
      <c r="J50" s="25">
        <v>18.75</v>
      </c>
      <c r="K50" s="25">
        <v>23</v>
      </c>
      <c r="L50" s="177"/>
      <c r="M50" s="178">
        <v>38047</v>
      </c>
      <c r="N50" s="35">
        <v>20.75</v>
      </c>
      <c r="O50" s="35">
        <v>23.75</v>
      </c>
      <c r="P50" s="35">
        <v>26.5</v>
      </c>
      <c r="Q50" s="176"/>
      <c r="R50" s="35">
        <v>18.75</v>
      </c>
      <c r="S50" s="35">
        <v>21.75</v>
      </c>
      <c r="T50" s="35">
        <v>24.5</v>
      </c>
      <c r="U50" s="176"/>
      <c r="V50" s="35">
        <v>0</v>
      </c>
      <c r="W50" s="35">
        <v>0</v>
      </c>
      <c r="X50" s="35">
        <v>2</v>
      </c>
      <c r="Y50" s="176"/>
      <c r="Z50" s="35">
        <v>0.230625</v>
      </c>
      <c r="AA50" s="35">
        <v>0.3075</v>
      </c>
      <c r="AB50" s="35">
        <v>0.46124999999999999</v>
      </c>
      <c r="AC50" s="176"/>
      <c r="AD50" s="35">
        <v>6.7500000000000004E-2</v>
      </c>
      <c r="AE50" s="35">
        <v>0.09</v>
      </c>
      <c r="AF50" s="35">
        <v>0.13500000000000001</v>
      </c>
      <c r="AG50" s="176"/>
      <c r="AH50" s="35">
        <v>-0.5</v>
      </c>
      <c r="AI50" s="35">
        <v>1.95</v>
      </c>
      <c r="AJ50" s="35">
        <v>0.5</v>
      </c>
      <c r="AK50" s="176"/>
      <c r="AL50" s="35">
        <v>-0.1</v>
      </c>
      <c r="AM50" s="35">
        <v>2</v>
      </c>
      <c r="AN50" s="35">
        <v>0.1</v>
      </c>
      <c r="AO50" s="176"/>
      <c r="AP50" s="177">
        <v>14</v>
      </c>
      <c r="AQ50" s="190">
        <v>0.4</v>
      </c>
      <c r="AR50" s="176"/>
      <c r="AS50" s="190">
        <v>3</v>
      </c>
      <c r="AT50" s="194">
        <v>0.01</v>
      </c>
      <c r="AU50" s="176"/>
      <c r="AV50" s="190">
        <v>0</v>
      </c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</row>
    <row r="51" spans="1:58">
      <c r="A51" s="198">
        <f t="shared" si="0"/>
        <v>38322</v>
      </c>
      <c r="B51" s="27">
        <v>6.7313762144698003E-2</v>
      </c>
      <c r="D51" s="189">
        <v>37196</v>
      </c>
      <c r="E51" s="25">
        <v>30.999998092651367</v>
      </c>
      <c r="F51" s="25">
        <v>31.249998092651367</v>
      </c>
      <c r="G51" s="25">
        <v>31.499998092651367</v>
      </c>
      <c r="H51" s="185"/>
      <c r="I51" s="25">
        <v>16</v>
      </c>
      <c r="J51" s="25">
        <v>18.75</v>
      </c>
      <c r="K51" s="25">
        <v>23</v>
      </c>
      <c r="L51" s="177"/>
      <c r="M51" s="178">
        <v>38078</v>
      </c>
      <c r="N51" s="35">
        <v>21.75</v>
      </c>
      <c r="O51" s="35">
        <v>24.75</v>
      </c>
      <c r="P51" s="35">
        <v>27.5</v>
      </c>
      <c r="Q51" s="176"/>
      <c r="R51" s="35">
        <v>19.75</v>
      </c>
      <c r="S51" s="35">
        <v>22.75</v>
      </c>
      <c r="T51" s="35">
        <v>25.5</v>
      </c>
      <c r="U51" s="176"/>
      <c r="V51" s="35">
        <v>0</v>
      </c>
      <c r="W51" s="35">
        <v>0</v>
      </c>
      <c r="X51" s="35">
        <v>2</v>
      </c>
      <c r="Y51" s="176"/>
      <c r="Z51" s="35">
        <v>0.230625</v>
      </c>
      <c r="AA51" s="35">
        <v>0.3075</v>
      </c>
      <c r="AB51" s="35">
        <v>0.46124999999999999</v>
      </c>
      <c r="AC51" s="176"/>
      <c r="AD51" s="35">
        <v>6.7500000000000004E-2</v>
      </c>
      <c r="AE51" s="35">
        <v>0.09</v>
      </c>
      <c r="AF51" s="35">
        <v>0.13500000000000001</v>
      </c>
      <c r="AG51" s="176"/>
      <c r="AH51" s="35">
        <v>-0.5</v>
      </c>
      <c r="AI51" s="35">
        <v>1.9</v>
      </c>
      <c r="AJ51" s="35">
        <v>0.5</v>
      </c>
      <c r="AK51" s="176"/>
      <c r="AL51" s="35">
        <v>-0.1</v>
      </c>
      <c r="AM51" s="35">
        <v>2</v>
      </c>
      <c r="AN51" s="35">
        <v>0.1</v>
      </c>
      <c r="AO51" s="176"/>
      <c r="AP51" s="177">
        <v>15</v>
      </c>
      <c r="AQ51" s="190">
        <v>0.4</v>
      </c>
      <c r="AR51" s="176"/>
      <c r="AS51" s="190">
        <v>4</v>
      </c>
      <c r="AT51" s="194">
        <v>1.4999999999999999E-2</v>
      </c>
      <c r="AU51" s="176"/>
      <c r="AV51" s="190">
        <v>0</v>
      </c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</row>
    <row r="52" spans="1:58">
      <c r="A52" s="198">
        <f t="shared" si="0"/>
        <v>38353</v>
      </c>
      <c r="B52" s="27">
        <v>6.7373062407598022E-2</v>
      </c>
      <c r="D52" s="189">
        <v>37226</v>
      </c>
      <c r="E52" s="25">
        <v>31</v>
      </c>
      <c r="F52" s="25">
        <v>31.25</v>
      </c>
      <c r="G52" s="25">
        <v>31.5</v>
      </c>
      <c r="H52" s="185"/>
      <c r="I52" s="25">
        <v>16.5</v>
      </c>
      <c r="J52" s="25">
        <v>19.25</v>
      </c>
      <c r="K52" s="25">
        <v>23.5</v>
      </c>
      <c r="L52" s="177"/>
      <c r="M52" s="178">
        <v>38108</v>
      </c>
      <c r="N52" s="35">
        <v>22.75</v>
      </c>
      <c r="O52" s="35">
        <v>25.75</v>
      </c>
      <c r="P52" s="35">
        <v>28.5</v>
      </c>
      <c r="Q52" s="176"/>
      <c r="R52" s="35">
        <v>20.75</v>
      </c>
      <c r="S52" s="35">
        <v>23.75</v>
      </c>
      <c r="T52" s="35">
        <v>26.5</v>
      </c>
      <c r="U52" s="176"/>
      <c r="V52" s="35">
        <v>0</v>
      </c>
      <c r="W52" s="35">
        <v>0</v>
      </c>
      <c r="X52" s="35">
        <v>3</v>
      </c>
      <c r="Y52" s="176"/>
      <c r="Z52" s="35">
        <v>0.230625</v>
      </c>
      <c r="AA52" s="35">
        <v>0.3075</v>
      </c>
      <c r="AB52" s="35">
        <v>0.46124999999999999</v>
      </c>
      <c r="AC52" s="176"/>
      <c r="AD52" s="35">
        <v>6.7500000000000004E-2</v>
      </c>
      <c r="AE52" s="35">
        <v>0.09</v>
      </c>
      <c r="AF52" s="35">
        <v>0.13500000000000001</v>
      </c>
      <c r="AG52" s="176"/>
      <c r="AH52" s="35">
        <v>-0.5</v>
      </c>
      <c r="AI52" s="35">
        <v>2</v>
      </c>
      <c r="AJ52" s="35">
        <v>0.5</v>
      </c>
      <c r="AK52" s="176"/>
      <c r="AL52" s="35">
        <v>-0.1</v>
      </c>
      <c r="AM52" s="35">
        <v>2</v>
      </c>
      <c r="AN52" s="35">
        <v>0.1</v>
      </c>
      <c r="AO52" s="176"/>
      <c r="AP52" s="177">
        <v>15</v>
      </c>
      <c r="AQ52" s="190">
        <v>0.4</v>
      </c>
      <c r="AR52" s="176"/>
      <c r="AS52" s="190">
        <v>5</v>
      </c>
      <c r="AT52" s="194">
        <v>1.7500000000000002E-2</v>
      </c>
      <c r="AU52" s="176"/>
      <c r="AV52" s="190">
        <v>0</v>
      </c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</row>
    <row r="53" spans="1:58">
      <c r="A53" s="198">
        <f t="shared" si="0"/>
        <v>38384</v>
      </c>
      <c r="B53" s="27">
        <v>6.7450391888094027E-2</v>
      </c>
      <c r="D53" s="189">
        <v>37257</v>
      </c>
      <c r="E53" s="25">
        <v>33.754997253417969</v>
      </c>
      <c r="F53" s="25">
        <v>34.254997253417969</v>
      </c>
      <c r="G53" s="25">
        <v>34.754997253417969</v>
      </c>
      <c r="H53" s="185"/>
      <c r="I53" s="25">
        <v>16.25</v>
      </c>
      <c r="J53" s="25">
        <v>19.5</v>
      </c>
      <c r="K53" s="25">
        <v>23.5</v>
      </c>
      <c r="L53" s="177"/>
      <c r="M53" s="178">
        <v>38139</v>
      </c>
      <c r="N53" s="35">
        <v>26.75</v>
      </c>
      <c r="O53" s="35">
        <v>29.75</v>
      </c>
      <c r="P53" s="35">
        <v>32.5</v>
      </c>
      <c r="Q53" s="176"/>
      <c r="R53" s="35">
        <v>24.75</v>
      </c>
      <c r="S53" s="35">
        <v>27.75</v>
      </c>
      <c r="T53" s="35">
        <v>30.5</v>
      </c>
      <c r="U53" s="176"/>
      <c r="V53" s="35">
        <v>0.75</v>
      </c>
      <c r="W53" s="35">
        <v>3</v>
      </c>
      <c r="X53" s="35">
        <v>8</v>
      </c>
      <c r="Y53" s="176"/>
      <c r="Z53" s="35">
        <v>0.238125</v>
      </c>
      <c r="AA53" s="35">
        <v>0.3175</v>
      </c>
      <c r="AB53" s="35">
        <v>0.47625000000000001</v>
      </c>
      <c r="AC53" s="176"/>
      <c r="AD53" s="35">
        <v>7.4999999999999997E-2</v>
      </c>
      <c r="AE53" s="35">
        <v>0.1</v>
      </c>
      <c r="AF53" s="35">
        <v>0.15</v>
      </c>
      <c r="AG53" s="176"/>
      <c r="AH53" s="35">
        <v>-0.5</v>
      </c>
      <c r="AI53" s="35">
        <v>3.92</v>
      </c>
      <c r="AJ53" s="35">
        <v>1</v>
      </c>
      <c r="AK53" s="176"/>
      <c r="AL53" s="35">
        <v>-0.1</v>
      </c>
      <c r="AM53" s="35">
        <v>2.4</v>
      </c>
      <c r="AN53" s="35">
        <v>0.1</v>
      </c>
      <c r="AO53" s="176"/>
      <c r="AP53" s="177">
        <v>15</v>
      </c>
      <c r="AQ53" s="190">
        <v>0.4</v>
      </c>
      <c r="AR53" s="176"/>
      <c r="AS53" s="190">
        <v>6</v>
      </c>
      <c r="AT53" s="194">
        <v>2.5000000000000001E-2</v>
      </c>
      <c r="AU53" s="176"/>
      <c r="AV53" s="190">
        <v>0</v>
      </c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</row>
    <row r="54" spans="1:58">
      <c r="A54" s="198">
        <f t="shared" si="0"/>
        <v>38412</v>
      </c>
      <c r="B54" s="27">
        <v>6.7520237872177008E-2</v>
      </c>
      <c r="D54" s="189">
        <v>37288</v>
      </c>
      <c r="E54" s="25">
        <v>33.750003814697266</v>
      </c>
      <c r="F54" s="25">
        <v>34.250003814697266</v>
      </c>
      <c r="G54" s="25">
        <v>34.750003814697266</v>
      </c>
      <c r="H54" s="185"/>
      <c r="I54" s="25">
        <v>16.25</v>
      </c>
      <c r="J54" s="25">
        <v>19.25</v>
      </c>
      <c r="K54" s="25">
        <v>23.5</v>
      </c>
      <c r="L54" s="177"/>
      <c r="M54" s="178">
        <v>38169</v>
      </c>
      <c r="N54" s="35">
        <v>33.75</v>
      </c>
      <c r="O54" s="35">
        <v>36.75</v>
      </c>
      <c r="P54" s="35">
        <v>39.5</v>
      </c>
      <c r="Q54" s="176"/>
      <c r="R54" s="35">
        <v>31.75</v>
      </c>
      <c r="S54" s="35">
        <v>34.75</v>
      </c>
      <c r="T54" s="35">
        <v>37.5</v>
      </c>
      <c r="U54" s="176"/>
      <c r="V54" s="35">
        <v>2</v>
      </c>
      <c r="W54" s="35">
        <v>7</v>
      </c>
      <c r="X54" s="35">
        <v>12</v>
      </c>
      <c r="Y54" s="176"/>
      <c r="Z54" s="35">
        <v>0.30281249999999998</v>
      </c>
      <c r="AA54" s="35">
        <v>0.40375</v>
      </c>
      <c r="AB54" s="35">
        <v>0.60562499999999997</v>
      </c>
      <c r="AC54" s="176"/>
      <c r="AD54" s="35">
        <v>8.2500000000000004E-2</v>
      </c>
      <c r="AE54" s="35">
        <v>0.11</v>
      </c>
      <c r="AF54" s="35">
        <v>0.16500000000000001</v>
      </c>
      <c r="AG54" s="176"/>
      <c r="AH54" s="35">
        <v>-0.85</v>
      </c>
      <c r="AI54" s="35">
        <v>4.9550000000000001</v>
      </c>
      <c r="AJ54" s="35">
        <v>1.5</v>
      </c>
      <c r="AK54" s="176"/>
      <c r="AL54" s="35">
        <v>-0.1</v>
      </c>
      <c r="AM54" s="35">
        <v>3.25</v>
      </c>
      <c r="AN54" s="35">
        <v>0.1</v>
      </c>
      <c r="AO54" s="176"/>
      <c r="AP54" s="177">
        <v>16</v>
      </c>
      <c r="AQ54" s="190">
        <v>0.4</v>
      </c>
      <c r="AR54" s="176"/>
      <c r="AS54" s="190">
        <v>7</v>
      </c>
      <c r="AT54" s="194">
        <v>3.5000000000000003E-2</v>
      </c>
      <c r="AU54" s="176"/>
      <c r="AV54" s="190">
        <v>0</v>
      </c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</row>
    <row r="55" spans="1:58">
      <c r="A55" s="198">
        <f t="shared" si="0"/>
        <v>38443</v>
      </c>
      <c r="B55" s="27">
        <v>6.7597567356439014E-2</v>
      </c>
      <c r="D55" s="189">
        <v>37316</v>
      </c>
      <c r="E55" s="25">
        <v>28.500001907348633</v>
      </c>
      <c r="F55" s="25">
        <v>29.000001907348633</v>
      </c>
      <c r="G55" s="25">
        <v>29.500001907348633</v>
      </c>
      <c r="H55" s="185"/>
      <c r="I55" s="25">
        <v>15.25</v>
      </c>
      <c r="J55" s="25">
        <v>18.25</v>
      </c>
      <c r="K55" s="25">
        <v>22.5</v>
      </c>
      <c r="L55" s="177"/>
      <c r="M55" s="178">
        <v>38200</v>
      </c>
      <c r="N55" s="35">
        <v>33.75</v>
      </c>
      <c r="O55" s="35">
        <v>36.75</v>
      </c>
      <c r="P55" s="35">
        <v>39.5</v>
      </c>
      <c r="Q55" s="176"/>
      <c r="R55" s="35">
        <v>31.75</v>
      </c>
      <c r="S55" s="35">
        <v>34.75</v>
      </c>
      <c r="T55" s="35">
        <v>37.5</v>
      </c>
      <c r="U55" s="176"/>
      <c r="V55" s="35">
        <v>2</v>
      </c>
      <c r="W55" s="35">
        <v>7</v>
      </c>
      <c r="X55" s="35">
        <v>12</v>
      </c>
      <c r="Y55" s="176"/>
      <c r="Z55" s="35">
        <v>0.30281249999999998</v>
      </c>
      <c r="AA55" s="35">
        <v>0.40375</v>
      </c>
      <c r="AB55" s="35">
        <v>0.60562499999999997</v>
      </c>
      <c r="AC55" s="176"/>
      <c r="AD55" s="35">
        <v>8.2500000000000004E-2</v>
      </c>
      <c r="AE55" s="35">
        <v>0.11</v>
      </c>
      <c r="AF55" s="35">
        <v>0.16500000000000001</v>
      </c>
      <c r="AG55" s="176"/>
      <c r="AH55" s="35">
        <v>-0.85</v>
      </c>
      <c r="AI55" s="35">
        <v>4.9550000000000001</v>
      </c>
      <c r="AJ55" s="35">
        <v>1.5</v>
      </c>
      <c r="AK55" s="176"/>
      <c r="AL55" s="35">
        <v>-0.1</v>
      </c>
      <c r="AM55" s="35">
        <v>3.25</v>
      </c>
      <c r="AN55" s="35">
        <v>0.1</v>
      </c>
      <c r="AO55" s="176"/>
      <c r="AP55" s="177">
        <v>16</v>
      </c>
      <c r="AQ55" s="190">
        <v>0.4</v>
      </c>
      <c r="AR55" s="176"/>
      <c r="AS55" s="190">
        <v>8</v>
      </c>
      <c r="AT55" s="194">
        <v>0.04</v>
      </c>
      <c r="AU55" s="176"/>
      <c r="AV55" s="190">
        <v>0</v>
      </c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</row>
    <row r="56" spans="1:58">
      <c r="A56" s="198">
        <f t="shared" si="0"/>
        <v>38473</v>
      </c>
      <c r="B56" s="27">
        <v>6.7672402343094004E-2</v>
      </c>
      <c r="D56" s="189">
        <v>37347</v>
      </c>
      <c r="E56" s="25">
        <v>28.5</v>
      </c>
      <c r="F56" s="25">
        <v>29</v>
      </c>
      <c r="G56" s="25">
        <v>29.5</v>
      </c>
      <c r="H56" s="185"/>
      <c r="I56" s="25">
        <v>15</v>
      </c>
      <c r="J56" s="25">
        <v>18</v>
      </c>
      <c r="K56" s="25">
        <v>22.25</v>
      </c>
      <c r="L56" s="177"/>
      <c r="M56" s="178">
        <v>38231</v>
      </c>
      <c r="N56" s="35">
        <v>23</v>
      </c>
      <c r="O56" s="35">
        <v>26</v>
      </c>
      <c r="P56" s="35">
        <v>28.75</v>
      </c>
      <c r="Q56" s="176"/>
      <c r="R56" s="35">
        <v>21</v>
      </c>
      <c r="S56" s="35">
        <v>24</v>
      </c>
      <c r="T56" s="35">
        <v>26.75</v>
      </c>
      <c r="U56" s="176"/>
      <c r="V56" s="35">
        <v>0.25</v>
      </c>
      <c r="W56" s="35">
        <v>1</v>
      </c>
      <c r="X56" s="35">
        <v>4</v>
      </c>
      <c r="Y56" s="176"/>
      <c r="Z56" s="35">
        <v>0.234375</v>
      </c>
      <c r="AA56" s="35">
        <v>0.3125</v>
      </c>
      <c r="AB56" s="35">
        <v>0.46875</v>
      </c>
      <c r="AC56" s="176"/>
      <c r="AD56" s="35">
        <v>6.7500000000000004E-2</v>
      </c>
      <c r="AE56" s="35">
        <v>0.09</v>
      </c>
      <c r="AF56" s="35">
        <v>0.13500000000000001</v>
      </c>
      <c r="AG56" s="176"/>
      <c r="AH56" s="35">
        <v>-0.5</v>
      </c>
      <c r="AI56" s="35">
        <v>2.706</v>
      </c>
      <c r="AJ56" s="35">
        <v>0.8</v>
      </c>
      <c r="AK56" s="176"/>
      <c r="AL56" s="35">
        <v>-0.1</v>
      </c>
      <c r="AM56" s="35">
        <v>2.4500000000000002</v>
      </c>
      <c r="AN56" s="35">
        <v>0.1</v>
      </c>
      <c r="AO56" s="176"/>
      <c r="AP56" s="177">
        <v>16</v>
      </c>
      <c r="AQ56" s="190">
        <v>0.4</v>
      </c>
      <c r="AR56" s="176"/>
      <c r="AS56" s="190">
        <v>9</v>
      </c>
      <c r="AT56" s="194">
        <v>5.5E-2</v>
      </c>
      <c r="AU56" s="176"/>
      <c r="AV56" s="190">
        <v>0</v>
      </c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</row>
    <row r="57" spans="1:58">
      <c r="A57" s="198">
        <f t="shared" si="0"/>
        <v>38504</v>
      </c>
      <c r="B57" s="27">
        <v>6.7749731831252005E-2</v>
      </c>
      <c r="D57" s="189">
        <v>37377</v>
      </c>
      <c r="E57" s="25">
        <v>37.25</v>
      </c>
      <c r="F57" s="25">
        <v>38.25</v>
      </c>
      <c r="G57" s="25">
        <v>39.25</v>
      </c>
      <c r="H57" s="185"/>
      <c r="I57" s="25">
        <v>17.25</v>
      </c>
      <c r="J57" s="25">
        <v>20.25</v>
      </c>
      <c r="K57" s="25">
        <v>24.5</v>
      </c>
      <c r="L57" s="177"/>
      <c r="M57" s="178">
        <v>38261</v>
      </c>
      <c r="N57" s="35">
        <v>22</v>
      </c>
      <c r="O57" s="35">
        <v>25</v>
      </c>
      <c r="P57" s="35">
        <v>27.75</v>
      </c>
      <c r="Q57" s="176"/>
      <c r="R57" s="35">
        <v>20</v>
      </c>
      <c r="S57" s="35">
        <v>23</v>
      </c>
      <c r="T57" s="35">
        <v>25.75</v>
      </c>
      <c r="U57" s="176"/>
      <c r="V57" s="35">
        <v>0</v>
      </c>
      <c r="W57" s="35">
        <v>0</v>
      </c>
      <c r="X57" s="35">
        <v>2</v>
      </c>
      <c r="Y57" s="176"/>
      <c r="Z57" s="35">
        <v>0.230625</v>
      </c>
      <c r="AA57" s="35">
        <v>0.3075</v>
      </c>
      <c r="AB57" s="35">
        <v>0.46124999999999999</v>
      </c>
      <c r="AC57" s="176"/>
      <c r="AD57" s="35">
        <v>6.7500000000000004E-2</v>
      </c>
      <c r="AE57" s="35">
        <v>0.09</v>
      </c>
      <c r="AF57" s="35">
        <v>0.13500000000000001</v>
      </c>
      <c r="AG57" s="176"/>
      <c r="AH57" s="35">
        <v>-0.5</v>
      </c>
      <c r="AI57" s="35">
        <v>1.9</v>
      </c>
      <c r="AJ57" s="35">
        <v>0.5</v>
      </c>
      <c r="AK57" s="176"/>
      <c r="AL57" s="35">
        <v>-0.1</v>
      </c>
      <c r="AM57" s="35">
        <v>2</v>
      </c>
      <c r="AN57" s="35">
        <v>0.1</v>
      </c>
      <c r="AO57" s="176"/>
      <c r="AP57" s="177">
        <v>17</v>
      </c>
      <c r="AQ57" s="190">
        <v>0.4</v>
      </c>
      <c r="AR57" s="176"/>
      <c r="AS57" s="190">
        <v>10</v>
      </c>
      <c r="AT57" s="194">
        <v>7.0000000000000007E-2</v>
      </c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</row>
    <row r="58" spans="1:58">
      <c r="A58" s="198">
        <f t="shared" si="0"/>
        <v>38534</v>
      </c>
      <c r="B58" s="27">
        <v>6.7824566821676022E-2</v>
      </c>
      <c r="D58" s="189">
        <v>37408</v>
      </c>
      <c r="E58" s="25">
        <v>58.5</v>
      </c>
      <c r="F58" s="25">
        <v>63.5</v>
      </c>
      <c r="G58" s="25">
        <v>68.5</v>
      </c>
      <c r="H58" s="185"/>
      <c r="I58" s="25">
        <v>16.75</v>
      </c>
      <c r="J58" s="25">
        <v>21.5</v>
      </c>
      <c r="K58" s="25">
        <v>25.25</v>
      </c>
      <c r="L58" s="177"/>
      <c r="M58" s="178">
        <v>38292</v>
      </c>
      <c r="N58" s="35">
        <v>22</v>
      </c>
      <c r="O58" s="35">
        <v>25</v>
      </c>
      <c r="P58" s="35">
        <v>27.75</v>
      </c>
      <c r="Q58" s="176"/>
      <c r="R58" s="35">
        <v>20</v>
      </c>
      <c r="S58" s="35">
        <v>23</v>
      </c>
      <c r="T58" s="35">
        <v>25.75</v>
      </c>
      <c r="U58" s="176"/>
      <c r="V58" s="35">
        <v>0</v>
      </c>
      <c r="W58" s="35">
        <v>0</v>
      </c>
      <c r="X58" s="35">
        <v>2</v>
      </c>
      <c r="Y58" s="176"/>
      <c r="Z58" s="35">
        <v>0.230625</v>
      </c>
      <c r="AA58" s="35">
        <v>0.3075</v>
      </c>
      <c r="AB58" s="35">
        <v>0.46124999999999999</v>
      </c>
      <c r="AC58" s="176"/>
      <c r="AD58" s="35">
        <v>6.7500000000000004E-2</v>
      </c>
      <c r="AE58" s="35">
        <v>0.09</v>
      </c>
      <c r="AF58" s="35">
        <v>0.13500000000000001</v>
      </c>
      <c r="AG58" s="176"/>
      <c r="AH58" s="35">
        <v>-0.5</v>
      </c>
      <c r="AI58" s="35">
        <v>2</v>
      </c>
      <c r="AJ58" s="35">
        <v>0.5</v>
      </c>
      <c r="AK58" s="176"/>
      <c r="AL58" s="35">
        <v>-0.1</v>
      </c>
      <c r="AM58" s="35">
        <v>2</v>
      </c>
      <c r="AN58" s="35">
        <v>0.1</v>
      </c>
      <c r="AO58" s="176"/>
      <c r="AP58" s="177">
        <v>17</v>
      </c>
      <c r="AQ58" s="190">
        <v>0.4</v>
      </c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</row>
    <row r="59" spans="1:58">
      <c r="A59" s="198">
        <f t="shared" si="0"/>
        <v>38565</v>
      </c>
      <c r="B59" s="27">
        <v>6.7901896313729004E-2</v>
      </c>
      <c r="D59" s="189">
        <v>37438</v>
      </c>
      <c r="E59" s="25">
        <v>92.5</v>
      </c>
      <c r="F59" s="25">
        <v>102.5</v>
      </c>
      <c r="G59" s="25">
        <v>112.5</v>
      </c>
      <c r="H59" s="185"/>
      <c r="I59" s="25">
        <v>18.899999618530273</v>
      </c>
      <c r="J59" s="25">
        <v>23.149999618530273</v>
      </c>
      <c r="K59" s="25">
        <v>29.399999618530273</v>
      </c>
      <c r="L59" s="177"/>
      <c r="M59" s="178">
        <v>38322</v>
      </c>
      <c r="N59" s="35">
        <v>20</v>
      </c>
      <c r="O59" s="35">
        <v>23</v>
      </c>
      <c r="P59" s="35">
        <v>25.75</v>
      </c>
      <c r="Q59" s="176"/>
      <c r="R59" s="35">
        <v>18</v>
      </c>
      <c r="S59" s="35">
        <v>21</v>
      </c>
      <c r="T59" s="35">
        <v>23.75</v>
      </c>
      <c r="U59" s="176"/>
      <c r="V59" s="35">
        <v>0</v>
      </c>
      <c r="W59" s="35">
        <v>0</v>
      </c>
      <c r="X59" s="35">
        <v>2</v>
      </c>
      <c r="Y59" s="176"/>
      <c r="Z59" s="35">
        <v>0.230625</v>
      </c>
      <c r="AA59" s="35">
        <v>0.3075</v>
      </c>
      <c r="AB59" s="35">
        <v>0.46124999999999999</v>
      </c>
      <c r="AC59" s="176"/>
      <c r="AD59" s="35">
        <v>6.7500000000000004E-2</v>
      </c>
      <c r="AE59" s="35">
        <v>0.09</v>
      </c>
      <c r="AF59" s="35">
        <v>0.13500000000000001</v>
      </c>
      <c r="AG59" s="176"/>
      <c r="AH59" s="35">
        <v>-0.5</v>
      </c>
      <c r="AI59" s="35">
        <v>2</v>
      </c>
      <c r="AJ59" s="35">
        <v>0.6</v>
      </c>
      <c r="AK59" s="176"/>
      <c r="AL59" s="35">
        <v>-0.1</v>
      </c>
      <c r="AM59" s="35">
        <v>2</v>
      </c>
      <c r="AN59" s="35">
        <v>0.1</v>
      </c>
      <c r="AO59" s="176"/>
      <c r="AP59" s="177">
        <v>17</v>
      </c>
      <c r="AQ59" s="190">
        <v>0.4</v>
      </c>
      <c r="AR59" s="176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</row>
    <row r="60" spans="1:58">
      <c r="A60" s="198">
        <f t="shared" si="0"/>
        <v>38596</v>
      </c>
      <c r="B60" s="27">
        <v>6.7979225807761029E-2</v>
      </c>
      <c r="D60" s="189">
        <v>37469</v>
      </c>
      <c r="E60" s="25">
        <v>92.5</v>
      </c>
      <c r="F60" s="25">
        <v>102.5</v>
      </c>
      <c r="G60" s="25">
        <v>112.5</v>
      </c>
      <c r="H60" s="185"/>
      <c r="I60" s="25">
        <v>18.649999618530273</v>
      </c>
      <c r="J60" s="25">
        <v>22.899999618530273</v>
      </c>
      <c r="K60" s="25">
        <v>29.149999618530273</v>
      </c>
      <c r="L60" s="177"/>
      <c r="M60" s="178">
        <v>38353</v>
      </c>
      <c r="N60" s="35">
        <v>22.25</v>
      </c>
      <c r="O60" s="35">
        <v>25.5</v>
      </c>
      <c r="P60" s="35">
        <v>28.5</v>
      </c>
      <c r="Q60" s="176"/>
      <c r="R60" s="35">
        <v>20.25</v>
      </c>
      <c r="S60" s="35">
        <v>23.5</v>
      </c>
      <c r="T60" s="35">
        <v>26.5</v>
      </c>
      <c r="U60" s="176"/>
      <c r="V60" s="35">
        <v>0</v>
      </c>
      <c r="W60" s="35">
        <v>0</v>
      </c>
      <c r="X60" s="35">
        <v>3</v>
      </c>
      <c r="Y60" s="176"/>
      <c r="Z60" s="35">
        <v>0.234375</v>
      </c>
      <c r="AA60" s="35">
        <v>0.3125</v>
      </c>
      <c r="AB60" s="35">
        <v>0.46875</v>
      </c>
      <c r="AC60" s="176"/>
      <c r="AD60" s="35">
        <v>6.3750000000000001E-2</v>
      </c>
      <c r="AE60" s="35">
        <v>8.5000000000000006E-2</v>
      </c>
      <c r="AF60" s="35">
        <v>0.1275</v>
      </c>
      <c r="AG60" s="176"/>
      <c r="AH60" s="35">
        <v>-0.5</v>
      </c>
      <c r="AI60" s="35">
        <v>2.25</v>
      </c>
      <c r="AJ60" s="35">
        <v>1</v>
      </c>
      <c r="AK60" s="176"/>
      <c r="AL60" s="35">
        <v>-0.1</v>
      </c>
      <c r="AM60" s="35">
        <v>2.25</v>
      </c>
      <c r="AN60" s="35">
        <v>0.1</v>
      </c>
      <c r="AO60" s="176"/>
      <c r="AP60" s="177">
        <v>18</v>
      </c>
      <c r="AQ60" s="190">
        <v>0.4</v>
      </c>
      <c r="AR60" s="176"/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</row>
    <row r="61" spans="1:58">
      <c r="A61" s="198">
        <f t="shared" si="0"/>
        <v>38626</v>
      </c>
      <c r="B61" s="27">
        <v>6.8054060803870012E-2</v>
      </c>
      <c r="D61" s="189">
        <v>37500</v>
      </c>
      <c r="E61" s="25">
        <v>33.25</v>
      </c>
      <c r="F61" s="25">
        <v>35.25</v>
      </c>
      <c r="G61" s="25">
        <v>37.25</v>
      </c>
      <c r="H61" s="185"/>
      <c r="I61" s="25">
        <v>13.5</v>
      </c>
      <c r="J61" s="25">
        <v>19</v>
      </c>
      <c r="K61" s="25">
        <v>20.75</v>
      </c>
      <c r="L61" s="177"/>
      <c r="M61" s="178">
        <v>38384</v>
      </c>
      <c r="N61" s="35">
        <v>20.25</v>
      </c>
      <c r="O61" s="35">
        <v>23.5</v>
      </c>
      <c r="P61" s="35">
        <v>26.5</v>
      </c>
      <c r="Q61" s="176"/>
      <c r="R61" s="35">
        <v>18.25</v>
      </c>
      <c r="S61" s="35">
        <v>21.5</v>
      </c>
      <c r="T61" s="35">
        <v>24.5</v>
      </c>
      <c r="U61" s="176"/>
      <c r="V61" s="35">
        <v>0</v>
      </c>
      <c r="W61" s="35">
        <v>0</v>
      </c>
      <c r="X61" s="35">
        <v>3</v>
      </c>
      <c r="Y61" s="176"/>
      <c r="Z61" s="35">
        <v>0.234375</v>
      </c>
      <c r="AA61" s="35">
        <v>0.3125</v>
      </c>
      <c r="AB61" s="35">
        <v>0.46875</v>
      </c>
      <c r="AC61" s="176"/>
      <c r="AD61" s="35">
        <v>6.3750000000000001E-2</v>
      </c>
      <c r="AE61" s="35">
        <v>8.5000000000000006E-2</v>
      </c>
      <c r="AF61" s="35">
        <v>0.1275</v>
      </c>
      <c r="AG61" s="176"/>
      <c r="AH61" s="35">
        <v>-0.5</v>
      </c>
      <c r="AI61" s="35">
        <v>2.25</v>
      </c>
      <c r="AJ61" s="35">
        <v>1</v>
      </c>
      <c r="AK61" s="176"/>
      <c r="AL61" s="35">
        <v>-0.1</v>
      </c>
      <c r="AM61" s="35">
        <v>2.25</v>
      </c>
      <c r="AN61" s="35">
        <v>0.1</v>
      </c>
      <c r="AO61" s="176"/>
      <c r="AP61" s="177">
        <v>18</v>
      </c>
      <c r="AQ61" s="190">
        <v>0.4</v>
      </c>
      <c r="AR61" s="176"/>
      <c r="AS61" s="176"/>
      <c r="AT61" s="176"/>
      <c r="AU61" s="176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</row>
    <row r="62" spans="1:58">
      <c r="A62" s="198">
        <f t="shared" si="0"/>
        <v>38657</v>
      </c>
      <c r="B62" s="27">
        <v>6.8131390301796019E-2</v>
      </c>
      <c r="D62" s="189">
        <v>37530</v>
      </c>
      <c r="E62" s="25">
        <v>29.749998092651367</v>
      </c>
      <c r="F62" s="25">
        <v>30.249998092651367</v>
      </c>
      <c r="G62" s="25">
        <v>30.749998092651367</v>
      </c>
      <c r="H62" s="185"/>
      <c r="I62" s="25">
        <v>15.75</v>
      </c>
      <c r="J62" s="25">
        <v>18.75</v>
      </c>
      <c r="K62" s="25">
        <v>23</v>
      </c>
      <c r="L62" s="177"/>
      <c r="M62" s="178">
        <v>38412</v>
      </c>
      <c r="N62" s="35">
        <v>21.25</v>
      </c>
      <c r="O62" s="35">
        <v>24.5</v>
      </c>
      <c r="P62" s="35">
        <v>27.5</v>
      </c>
      <c r="Q62" s="176"/>
      <c r="R62" s="35">
        <v>19.25</v>
      </c>
      <c r="S62" s="35">
        <v>22.5</v>
      </c>
      <c r="T62" s="35">
        <v>25.5</v>
      </c>
      <c r="U62" s="176"/>
      <c r="V62" s="35">
        <v>0</v>
      </c>
      <c r="W62" s="35">
        <v>0</v>
      </c>
      <c r="X62" s="35">
        <v>2</v>
      </c>
      <c r="Y62" s="176"/>
      <c r="Z62" s="35">
        <v>0.22687499999999999</v>
      </c>
      <c r="AA62" s="35">
        <v>0.30249999999999999</v>
      </c>
      <c r="AB62" s="35">
        <v>0.45374999999999999</v>
      </c>
      <c r="AC62" s="176"/>
      <c r="AD62" s="35">
        <v>6.3750000000000001E-2</v>
      </c>
      <c r="AE62" s="35">
        <v>8.5000000000000006E-2</v>
      </c>
      <c r="AF62" s="35">
        <v>0.1275</v>
      </c>
      <c r="AG62" s="176"/>
      <c r="AH62" s="35">
        <v>-0.5</v>
      </c>
      <c r="AI62" s="35">
        <v>1.95</v>
      </c>
      <c r="AJ62" s="35">
        <v>0.5</v>
      </c>
      <c r="AK62" s="176"/>
      <c r="AL62" s="35">
        <v>-0.1</v>
      </c>
      <c r="AM62" s="35">
        <v>2</v>
      </c>
      <c r="AN62" s="35">
        <v>0.1</v>
      </c>
      <c r="AO62" s="176"/>
      <c r="AP62" s="177">
        <v>18</v>
      </c>
      <c r="AQ62" s="190">
        <v>0.4</v>
      </c>
      <c r="AR62" s="176"/>
      <c r="AS62" s="176"/>
      <c r="AT62" s="176"/>
      <c r="AU62" s="176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</row>
    <row r="63" spans="1:58">
      <c r="A63" s="198">
        <f t="shared" si="0"/>
        <v>38687</v>
      </c>
      <c r="B63" s="27">
        <v>6.8179332831243999E-2</v>
      </c>
      <c r="D63" s="189">
        <v>37561</v>
      </c>
      <c r="E63" s="25">
        <v>29.749998092651367</v>
      </c>
      <c r="F63" s="25">
        <v>30.249998092651367</v>
      </c>
      <c r="G63" s="25">
        <v>30.749998092651367</v>
      </c>
      <c r="H63" s="185"/>
      <c r="I63" s="25">
        <v>15.75</v>
      </c>
      <c r="J63" s="25">
        <v>18.75</v>
      </c>
      <c r="K63" s="25">
        <v>23</v>
      </c>
      <c r="L63" s="177"/>
      <c r="M63" s="178">
        <v>38443</v>
      </c>
      <c r="N63" s="35">
        <v>22.25</v>
      </c>
      <c r="O63" s="35">
        <v>25.5</v>
      </c>
      <c r="P63" s="35">
        <v>28.5</v>
      </c>
      <c r="Q63" s="176"/>
      <c r="R63" s="35">
        <v>20.25</v>
      </c>
      <c r="S63" s="35">
        <v>23.5</v>
      </c>
      <c r="T63" s="35">
        <v>26.5</v>
      </c>
      <c r="U63" s="176"/>
      <c r="V63" s="35">
        <v>0</v>
      </c>
      <c r="W63" s="35">
        <v>0</v>
      </c>
      <c r="X63" s="35">
        <v>2</v>
      </c>
      <c r="Y63" s="176"/>
      <c r="Z63" s="35">
        <v>0.22687499999999999</v>
      </c>
      <c r="AA63" s="35">
        <v>0.30249999999999999</v>
      </c>
      <c r="AB63" s="35">
        <v>0.45374999999999999</v>
      </c>
      <c r="AC63" s="176"/>
      <c r="AD63" s="35">
        <v>6.3750000000000001E-2</v>
      </c>
      <c r="AE63" s="35">
        <v>8.5000000000000006E-2</v>
      </c>
      <c r="AF63" s="35">
        <v>0.1275</v>
      </c>
      <c r="AG63" s="176"/>
      <c r="AH63" s="35">
        <v>-0.5</v>
      </c>
      <c r="AI63" s="35">
        <v>1.9</v>
      </c>
      <c r="AJ63" s="35">
        <v>0.5</v>
      </c>
      <c r="AK63" s="176"/>
      <c r="AL63" s="35">
        <v>-0.1</v>
      </c>
      <c r="AM63" s="35">
        <v>2</v>
      </c>
      <c r="AN63" s="35">
        <v>0.1</v>
      </c>
      <c r="AO63" s="176"/>
      <c r="AP63" s="177">
        <v>19</v>
      </c>
      <c r="AQ63" s="190">
        <v>0.4</v>
      </c>
      <c r="AR63" s="176"/>
      <c r="AS63" s="176"/>
      <c r="AT63" s="176"/>
      <c r="AU63" s="176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</row>
    <row r="64" spans="1:58">
      <c r="A64" s="198">
        <f t="shared" si="0"/>
        <v>38718</v>
      </c>
      <c r="B64" s="27">
        <v>6.822041595864102E-2</v>
      </c>
      <c r="D64" s="189">
        <v>37591</v>
      </c>
      <c r="E64" s="25">
        <v>29.75</v>
      </c>
      <c r="F64" s="25">
        <v>30.25</v>
      </c>
      <c r="G64" s="25">
        <v>30.75</v>
      </c>
      <c r="H64" s="185"/>
      <c r="I64" s="25">
        <v>16.25</v>
      </c>
      <c r="J64" s="25">
        <v>19.25</v>
      </c>
      <c r="K64" s="25">
        <v>23.5</v>
      </c>
      <c r="L64" s="177"/>
      <c r="M64" s="178">
        <v>38473</v>
      </c>
      <c r="N64" s="35">
        <v>23.25</v>
      </c>
      <c r="O64" s="35">
        <v>26.5</v>
      </c>
      <c r="P64" s="35">
        <v>29.5</v>
      </c>
      <c r="Q64" s="176"/>
      <c r="R64" s="35">
        <v>21.25</v>
      </c>
      <c r="S64" s="35">
        <v>24.5</v>
      </c>
      <c r="T64" s="35">
        <v>27.5</v>
      </c>
      <c r="U64" s="176"/>
      <c r="V64" s="35">
        <v>0</v>
      </c>
      <c r="W64" s="35">
        <v>0</v>
      </c>
      <c r="X64" s="35">
        <v>3</v>
      </c>
      <c r="Y64" s="176"/>
      <c r="Z64" s="35">
        <v>0.22687499999999999</v>
      </c>
      <c r="AA64" s="35">
        <v>0.30249999999999999</v>
      </c>
      <c r="AB64" s="35">
        <v>0.45374999999999999</v>
      </c>
      <c r="AC64" s="176"/>
      <c r="AD64" s="35">
        <v>6.3750000000000001E-2</v>
      </c>
      <c r="AE64" s="35">
        <v>8.5000000000000006E-2</v>
      </c>
      <c r="AF64" s="35">
        <v>0.1275</v>
      </c>
      <c r="AG64" s="176"/>
      <c r="AH64" s="35">
        <v>-0.5</v>
      </c>
      <c r="AI64" s="35">
        <v>2</v>
      </c>
      <c r="AJ64" s="35">
        <v>0.5</v>
      </c>
      <c r="AK64" s="176"/>
      <c r="AL64" s="35">
        <v>-0.1</v>
      </c>
      <c r="AM64" s="35">
        <v>2</v>
      </c>
      <c r="AN64" s="35">
        <v>0.1</v>
      </c>
      <c r="AO64" s="176"/>
      <c r="AP64" s="177">
        <v>19</v>
      </c>
      <c r="AQ64" s="190">
        <v>0.4</v>
      </c>
      <c r="AR64" s="176"/>
      <c r="AS64" s="176"/>
      <c r="AT64" s="176"/>
      <c r="AU64" s="176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</row>
    <row r="65" spans="1:58">
      <c r="A65" s="198">
        <f t="shared" si="0"/>
        <v>38749</v>
      </c>
      <c r="B65" s="27">
        <v>6.8261499086597011E-2</v>
      </c>
      <c r="D65" s="189">
        <v>37622</v>
      </c>
      <c r="E65" s="25">
        <v>32.754997253417969</v>
      </c>
      <c r="F65" s="25">
        <v>33.504997253417969</v>
      </c>
      <c r="G65" s="25">
        <v>34.254997253417969</v>
      </c>
      <c r="H65" s="185"/>
      <c r="I65" s="25">
        <v>17</v>
      </c>
      <c r="J65" s="25">
        <v>20.5</v>
      </c>
      <c r="K65" s="25">
        <v>22.5</v>
      </c>
      <c r="L65" s="177"/>
      <c r="M65" s="178">
        <v>38504</v>
      </c>
      <c r="N65" s="35">
        <v>27.25</v>
      </c>
      <c r="O65" s="35">
        <v>30.5</v>
      </c>
      <c r="P65" s="35">
        <v>33.5</v>
      </c>
      <c r="Q65" s="176"/>
      <c r="R65" s="35">
        <v>25.25</v>
      </c>
      <c r="S65" s="35">
        <v>28.5</v>
      </c>
      <c r="T65" s="35">
        <v>31.5</v>
      </c>
      <c r="U65" s="176"/>
      <c r="V65" s="35">
        <v>0.75</v>
      </c>
      <c r="W65" s="35">
        <v>3</v>
      </c>
      <c r="X65" s="35">
        <v>8</v>
      </c>
      <c r="Y65" s="176"/>
      <c r="Z65" s="35">
        <v>0.22687499999999999</v>
      </c>
      <c r="AA65" s="35">
        <v>0.30249999999999999</v>
      </c>
      <c r="AB65" s="35">
        <v>0.45374999999999999</v>
      </c>
      <c r="AC65" s="176"/>
      <c r="AD65" s="35">
        <v>7.1249999999999994E-2</v>
      </c>
      <c r="AE65" s="35">
        <v>9.5000000000000001E-2</v>
      </c>
      <c r="AF65" s="35">
        <v>0.14249999999999999</v>
      </c>
      <c r="AG65" s="176"/>
      <c r="AH65" s="35">
        <v>-0.5</v>
      </c>
      <c r="AI65" s="35">
        <v>3.52</v>
      </c>
      <c r="AJ65" s="35">
        <v>1</v>
      </c>
      <c r="AK65" s="176"/>
      <c r="AL65" s="35">
        <v>-0.1</v>
      </c>
      <c r="AM65" s="35">
        <v>2.4</v>
      </c>
      <c r="AN65" s="35">
        <v>0.1</v>
      </c>
      <c r="AO65" s="176"/>
      <c r="AP65" s="177">
        <v>19</v>
      </c>
      <c r="AQ65" s="190">
        <v>0.4</v>
      </c>
      <c r="AR65" s="176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</row>
    <row r="66" spans="1:58">
      <c r="A66" s="198">
        <f t="shared" si="0"/>
        <v>38777</v>
      </c>
      <c r="B66" s="27">
        <v>6.8298606428456018E-2</v>
      </c>
      <c r="D66" s="189">
        <v>37653</v>
      </c>
      <c r="E66" s="25">
        <v>32.750003814697266</v>
      </c>
      <c r="F66" s="25">
        <v>33.500003814697266</v>
      </c>
      <c r="G66" s="25">
        <v>34.250003814697266</v>
      </c>
      <c r="H66" s="185"/>
      <c r="I66" s="25">
        <v>17</v>
      </c>
      <c r="J66" s="25">
        <v>20.25</v>
      </c>
      <c r="K66" s="25">
        <v>22.25</v>
      </c>
      <c r="L66" s="177"/>
      <c r="M66" s="178">
        <v>38534</v>
      </c>
      <c r="N66" s="35">
        <v>34.25</v>
      </c>
      <c r="O66" s="35">
        <v>37.5</v>
      </c>
      <c r="P66" s="35">
        <v>40.5</v>
      </c>
      <c r="Q66" s="176"/>
      <c r="R66" s="35">
        <v>32.25</v>
      </c>
      <c r="S66" s="35">
        <v>35.5</v>
      </c>
      <c r="T66" s="35">
        <v>38.5</v>
      </c>
      <c r="U66" s="176"/>
      <c r="V66" s="35">
        <v>2</v>
      </c>
      <c r="W66" s="35">
        <v>7</v>
      </c>
      <c r="X66" s="35">
        <v>12</v>
      </c>
      <c r="Y66" s="176"/>
      <c r="Z66" s="35">
        <v>0.30656250000000002</v>
      </c>
      <c r="AA66" s="35">
        <v>0.40875</v>
      </c>
      <c r="AB66" s="35">
        <v>0.61312500000000003</v>
      </c>
      <c r="AC66" s="176"/>
      <c r="AD66" s="35">
        <v>7.8750000000000001E-2</v>
      </c>
      <c r="AE66" s="35">
        <v>0.105</v>
      </c>
      <c r="AF66" s="35">
        <v>0.1575</v>
      </c>
      <c r="AG66" s="176"/>
      <c r="AH66" s="35">
        <v>-0.85</v>
      </c>
      <c r="AI66" s="35">
        <v>4.5549999999999997</v>
      </c>
      <c r="AJ66" s="35">
        <v>1.5</v>
      </c>
      <c r="AK66" s="176"/>
      <c r="AL66" s="35">
        <v>-0.1</v>
      </c>
      <c r="AM66" s="35">
        <v>3.25</v>
      </c>
      <c r="AN66" s="35">
        <v>0.1</v>
      </c>
      <c r="AO66" s="176"/>
      <c r="AP66" s="177">
        <v>20</v>
      </c>
      <c r="AQ66" s="190">
        <v>0.4</v>
      </c>
      <c r="AR66" s="176"/>
      <c r="AS66" s="176"/>
      <c r="AT66" s="176"/>
      <c r="AU66" s="176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</row>
    <row r="67" spans="1:58">
      <c r="A67" s="198">
        <f t="shared" si="0"/>
        <v>38808</v>
      </c>
      <c r="B67" s="27">
        <v>6.8339689557474007E-2</v>
      </c>
      <c r="D67" s="189">
        <v>37681</v>
      </c>
      <c r="E67" s="25">
        <v>28.250001907348633</v>
      </c>
      <c r="F67" s="25">
        <v>29.000001907348633</v>
      </c>
      <c r="G67" s="25">
        <v>29.750001907348633</v>
      </c>
      <c r="H67" s="185"/>
      <c r="I67" s="25">
        <v>16</v>
      </c>
      <c r="J67" s="25">
        <v>19.25</v>
      </c>
      <c r="K67" s="25">
        <v>21.25</v>
      </c>
      <c r="L67" s="177"/>
      <c r="M67" s="178">
        <v>38565</v>
      </c>
      <c r="N67" s="35">
        <v>34.25</v>
      </c>
      <c r="O67" s="35">
        <v>37.5</v>
      </c>
      <c r="P67" s="35">
        <v>40.5</v>
      </c>
      <c r="Q67" s="176"/>
      <c r="R67" s="35">
        <v>32.25</v>
      </c>
      <c r="S67" s="35">
        <v>35.5</v>
      </c>
      <c r="T67" s="35">
        <v>38.5</v>
      </c>
      <c r="U67" s="176"/>
      <c r="V67" s="35">
        <v>2</v>
      </c>
      <c r="W67" s="35">
        <v>7</v>
      </c>
      <c r="X67" s="35">
        <v>12</v>
      </c>
      <c r="Y67" s="176"/>
      <c r="Z67" s="35">
        <v>0.30656250000000002</v>
      </c>
      <c r="AA67" s="35">
        <v>0.40875</v>
      </c>
      <c r="AB67" s="35">
        <v>0.61312500000000003</v>
      </c>
      <c r="AC67" s="176"/>
      <c r="AD67" s="35">
        <v>7.8750000000000001E-2</v>
      </c>
      <c r="AE67" s="35">
        <v>0.105</v>
      </c>
      <c r="AF67" s="35">
        <v>0.1575</v>
      </c>
      <c r="AG67" s="176"/>
      <c r="AH67" s="35">
        <v>-0.85</v>
      </c>
      <c r="AI67" s="35">
        <v>4.5549999999999997</v>
      </c>
      <c r="AJ67" s="35">
        <v>1.5</v>
      </c>
      <c r="AK67" s="176"/>
      <c r="AL67" s="35">
        <v>-0.1</v>
      </c>
      <c r="AM67" s="35">
        <v>3.25</v>
      </c>
      <c r="AN67" s="35">
        <v>0.1</v>
      </c>
      <c r="AO67" s="176"/>
      <c r="AP67" s="177">
        <v>20</v>
      </c>
      <c r="AQ67" s="190">
        <v>0.4</v>
      </c>
      <c r="AR67" s="176"/>
      <c r="AS67" s="176"/>
      <c r="AT67" s="176"/>
      <c r="AU67" s="176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</row>
    <row r="68" spans="1:58">
      <c r="A68" s="198">
        <f t="shared" ref="A68:A131" si="1">EOMONTH(A67,0)+1</f>
        <v>38838</v>
      </c>
      <c r="B68" s="27">
        <v>6.8379447424798012E-2</v>
      </c>
      <c r="D68" s="189">
        <v>37712</v>
      </c>
      <c r="E68" s="25">
        <v>28.25</v>
      </c>
      <c r="F68" s="25">
        <v>29</v>
      </c>
      <c r="G68" s="25">
        <v>29.75</v>
      </c>
      <c r="H68" s="185"/>
      <c r="I68" s="25">
        <v>15.75</v>
      </c>
      <c r="J68" s="25">
        <v>19</v>
      </c>
      <c r="K68" s="25">
        <v>21</v>
      </c>
      <c r="L68" s="177"/>
      <c r="M68" s="178">
        <v>38596</v>
      </c>
      <c r="N68" s="35">
        <v>23.5</v>
      </c>
      <c r="O68" s="35">
        <v>26.75</v>
      </c>
      <c r="P68" s="35">
        <v>29.75</v>
      </c>
      <c r="Q68" s="176"/>
      <c r="R68" s="35">
        <v>21.5</v>
      </c>
      <c r="S68" s="35">
        <v>24.75</v>
      </c>
      <c r="T68" s="35">
        <v>27.75</v>
      </c>
      <c r="U68" s="176"/>
      <c r="V68" s="35">
        <v>0.25</v>
      </c>
      <c r="W68" s="35">
        <v>1</v>
      </c>
      <c r="X68" s="35">
        <v>4</v>
      </c>
      <c r="Y68" s="176"/>
      <c r="Z68" s="35">
        <v>0.22687499999999999</v>
      </c>
      <c r="AA68" s="35">
        <v>0.30249999999999999</v>
      </c>
      <c r="AB68" s="35">
        <v>0.45374999999999999</v>
      </c>
      <c r="AC68" s="176"/>
      <c r="AD68" s="35">
        <v>6.3750000000000001E-2</v>
      </c>
      <c r="AE68" s="35">
        <v>8.5000000000000006E-2</v>
      </c>
      <c r="AF68" s="35">
        <v>0.1275</v>
      </c>
      <c r="AG68" s="176"/>
      <c r="AH68" s="35">
        <v>-0.5</v>
      </c>
      <c r="AI68" s="35">
        <v>2.706</v>
      </c>
      <c r="AJ68" s="35">
        <v>0.8</v>
      </c>
      <c r="AK68" s="176"/>
      <c r="AL68" s="35">
        <v>-0.1</v>
      </c>
      <c r="AM68" s="35">
        <v>2.4500000000000002</v>
      </c>
      <c r="AN68" s="35">
        <v>0.1</v>
      </c>
      <c r="AO68" s="176"/>
      <c r="AP68" s="177">
        <v>20</v>
      </c>
      <c r="AQ68" s="190">
        <v>0.4</v>
      </c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</row>
    <row r="69" spans="1:58">
      <c r="A69" s="198">
        <f t="shared" si="1"/>
        <v>38869</v>
      </c>
      <c r="B69" s="27">
        <v>6.8420530554914996E-2</v>
      </c>
      <c r="D69" s="189">
        <v>37742</v>
      </c>
      <c r="E69" s="25">
        <v>36.75</v>
      </c>
      <c r="F69" s="25">
        <v>38.25</v>
      </c>
      <c r="G69" s="25">
        <v>39.75</v>
      </c>
      <c r="H69" s="185"/>
      <c r="I69" s="25">
        <v>18</v>
      </c>
      <c r="J69" s="25">
        <v>21.25</v>
      </c>
      <c r="K69" s="25">
        <v>23.25</v>
      </c>
      <c r="L69" s="177"/>
      <c r="M69" s="178">
        <v>38626</v>
      </c>
      <c r="N69" s="35">
        <v>22.5</v>
      </c>
      <c r="O69" s="35">
        <v>25.75</v>
      </c>
      <c r="P69" s="35">
        <v>28.75</v>
      </c>
      <c r="Q69" s="176"/>
      <c r="R69" s="35">
        <v>20.5</v>
      </c>
      <c r="S69" s="35">
        <v>23.75</v>
      </c>
      <c r="T69" s="35">
        <v>26.75</v>
      </c>
      <c r="U69" s="176"/>
      <c r="V69" s="35">
        <v>0</v>
      </c>
      <c r="W69" s="35">
        <v>0</v>
      </c>
      <c r="X69" s="35">
        <v>2</v>
      </c>
      <c r="Y69" s="176"/>
      <c r="Z69" s="35">
        <v>0.22687499999999999</v>
      </c>
      <c r="AA69" s="35">
        <v>0.30249999999999999</v>
      </c>
      <c r="AB69" s="35">
        <v>0.45374999999999999</v>
      </c>
      <c r="AC69" s="176"/>
      <c r="AD69" s="35">
        <v>6.3750000000000001E-2</v>
      </c>
      <c r="AE69" s="35">
        <v>8.5000000000000006E-2</v>
      </c>
      <c r="AF69" s="35">
        <v>0.1275</v>
      </c>
      <c r="AG69" s="176"/>
      <c r="AH69" s="35">
        <v>-0.5</v>
      </c>
      <c r="AI69" s="35">
        <v>1.9</v>
      </c>
      <c r="AJ69" s="35">
        <v>0.5</v>
      </c>
      <c r="AK69" s="176"/>
      <c r="AL69" s="35">
        <v>-0.1</v>
      </c>
      <c r="AM69" s="35">
        <v>2</v>
      </c>
      <c r="AN69" s="35">
        <v>0.1</v>
      </c>
      <c r="AO69" s="176"/>
      <c r="AP69" s="177">
        <v>21</v>
      </c>
      <c r="AQ69" s="190">
        <v>0.4</v>
      </c>
      <c r="AR69" s="176"/>
      <c r="AS69" s="176"/>
      <c r="AT69" s="176"/>
      <c r="AU69" s="176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</row>
    <row r="70" spans="1:58">
      <c r="A70" s="198">
        <f t="shared" si="1"/>
        <v>38899</v>
      </c>
      <c r="B70" s="27">
        <v>6.8460288423303026E-2</v>
      </c>
      <c r="D70" s="189">
        <v>37773</v>
      </c>
      <c r="E70" s="25">
        <v>50.5</v>
      </c>
      <c r="F70" s="25">
        <v>60.5</v>
      </c>
      <c r="G70" s="25">
        <v>66.5</v>
      </c>
      <c r="H70" s="185"/>
      <c r="I70" s="25">
        <v>17.5</v>
      </c>
      <c r="J70" s="25">
        <v>22.5</v>
      </c>
      <c r="K70" s="25">
        <v>26.5</v>
      </c>
      <c r="L70" s="177"/>
      <c r="M70" s="178">
        <v>38657</v>
      </c>
      <c r="N70" s="35">
        <v>22.5</v>
      </c>
      <c r="O70" s="35">
        <v>25.75</v>
      </c>
      <c r="P70" s="35">
        <v>28.75</v>
      </c>
      <c r="Q70" s="176"/>
      <c r="R70" s="35">
        <v>20.5</v>
      </c>
      <c r="S70" s="35">
        <v>23.75</v>
      </c>
      <c r="T70" s="35">
        <v>26.75</v>
      </c>
      <c r="U70" s="176"/>
      <c r="V70" s="35">
        <v>0</v>
      </c>
      <c r="W70" s="35">
        <v>0</v>
      </c>
      <c r="X70" s="35">
        <v>2</v>
      </c>
      <c r="Y70" s="176"/>
      <c r="Z70" s="35">
        <v>0.22687499999999999</v>
      </c>
      <c r="AA70" s="35">
        <v>0.30249999999999999</v>
      </c>
      <c r="AB70" s="35">
        <v>0.45374999999999999</v>
      </c>
      <c r="AC70" s="176"/>
      <c r="AD70" s="35">
        <v>6.3750000000000001E-2</v>
      </c>
      <c r="AE70" s="35">
        <v>8.5000000000000006E-2</v>
      </c>
      <c r="AF70" s="35">
        <v>0.1275</v>
      </c>
      <c r="AG70" s="176"/>
      <c r="AH70" s="35">
        <v>-0.5</v>
      </c>
      <c r="AI70" s="35">
        <v>2</v>
      </c>
      <c r="AJ70" s="35">
        <v>0.5</v>
      </c>
      <c r="AK70" s="176"/>
      <c r="AL70" s="35">
        <v>-0.1</v>
      </c>
      <c r="AM70" s="35">
        <v>2</v>
      </c>
      <c r="AN70" s="35">
        <v>0.1</v>
      </c>
      <c r="AO70" s="176"/>
      <c r="AP70" s="177">
        <v>21</v>
      </c>
      <c r="AQ70" s="190">
        <v>0.4</v>
      </c>
      <c r="AR70" s="176"/>
      <c r="AS70" s="176"/>
      <c r="AT70" s="176"/>
      <c r="AU70" s="176"/>
      <c r="AV70" s="176"/>
      <c r="AW70" s="176"/>
      <c r="AX70" s="176"/>
      <c r="AY70" s="176"/>
      <c r="AZ70" s="176"/>
      <c r="BA70" s="176"/>
      <c r="BB70" s="176"/>
      <c r="BC70" s="176"/>
      <c r="BD70" s="176"/>
      <c r="BE70" s="176"/>
      <c r="BF70" s="176"/>
    </row>
    <row r="71" spans="1:58">
      <c r="A71" s="198">
        <f t="shared" si="1"/>
        <v>38930</v>
      </c>
      <c r="B71" s="27">
        <v>6.8501371554519019E-2</v>
      </c>
      <c r="D71" s="189">
        <v>37803</v>
      </c>
      <c r="E71" s="25">
        <v>77.5</v>
      </c>
      <c r="F71" s="25">
        <v>92.5</v>
      </c>
      <c r="G71" s="25">
        <v>102.5</v>
      </c>
      <c r="H71" s="185"/>
      <c r="I71" s="25">
        <v>19.649999618530273</v>
      </c>
      <c r="J71" s="25">
        <v>24.149999618530273</v>
      </c>
      <c r="K71" s="25">
        <v>30.649999618530273</v>
      </c>
      <c r="L71" s="177"/>
      <c r="M71" s="178">
        <v>38687</v>
      </c>
      <c r="N71" s="35">
        <v>20.5</v>
      </c>
      <c r="O71" s="35">
        <v>23.75</v>
      </c>
      <c r="P71" s="35">
        <v>26.75</v>
      </c>
      <c r="Q71" s="176"/>
      <c r="R71" s="35">
        <v>18.5</v>
      </c>
      <c r="S71" s="35">
        <v>21.75</v>
      </c>
      <c r="T71" s="35">
        <v>24.75</v>
      </c>
      <c r="U71" s="176"/>
      <c r="V71" s="35">
        <v>0</v>
      </c>
      <c r="W71" s="35">
        <v>0</v>
      </c>
      <c r="X71" s="35">
        <v>2</v>
      </c>
      <c r="Y71" s="176"/>
      <c r="Z71" s="35">
        <v>0.22687499999999999</v>
      </c>
      <c r="AA71" s="35">
        <v>0.30249999999999999</v>
      </c>
      <c r="AB71" s="35">
        <v>0.45374999999999999</v>
      </c>
      <c r="AC71" s="176"/>
      <c r="AD71" s="35">
        <v>6.3750000000000001E-2</v>
      </c>
      <c r="AE71" s="35">
        <v>8.5000000000000006E-2</v>
      </c>
      <c r="AF71" s="35">
        <v>0.1275</v>
      </c>
      <c r="AG71" s="176"/>
      <c r="AH71" s="35">
        <v>-0.5</v>
      </c>
      <c r="AI71" s="35">
        <v>2</v>
      </c>
      <c r="AJ71" s="35">
        <v>0.6</v>
      </c>
      <c r="AK71" s="176"/>
      <c r="AL71" s="35">
        <v>-0.1</v>
      </c>
      <c r="AM71" s="35">
        <v>2</v>
      </c>
      <c r="AN71" s="35">
        <v>0.1</v>
      </c>
      <c r="AO71" s="176"/>
      <c r="AP71" s="177">
        <v>21</v>
      </c>
      <c r="AQ71" s="190">
        <v>0.4</v>
      </c>
      <c r="AR71" s="176"/>
      <c r="AS71" s="176"/>
      <c r="AT71" s="176"/>
      <c r="AU71" s="176"/>
      <c r="AV71" s="176"/>
      <c r="AW71" s="176"/>
      <c r="AX71" s="176"/>
      <c r="AY71" s="176"/>
      <c r="AZ71" s="176"/>
      <c r="BA71" s="176"/>
      <c r="BB71" s="176"/>
      <c r="BC71" s="176"/>
      <c r="BD71" s="176"/>
      <c r="BE71" s="176"/>
      <c r="BF71" s="176"/>
    </row>
    <row r="72" spans="1:58">
      <c r="A72" s="198">
        <f t="shared" si="1"/>
        <v>38961</v>
      </c>
      <c r="B72" s="27">
        <v>6.8542454686294024E-2</v>
      </c>
      <c r="D72" s="189">
        <v>37834</v>
      </c>
      <c r="E72" s="25">
        <v>77.5</v>
      </c>
      <c r="F72" s="25">
        <v>92.5</v>
      </c>
      <c r="G72" s="25">
        <v>102.5</v>
      </c>
      <c r="H72" s="185"/>
      <c r="I72" s="25">
        <v>19.399999618530273</v>
      </c>
      <c r="J72" s="25">
        <v>23.899999618530273</v>
      </c>
      <c r="K72" s="25">
        <v>30.399999618530273</v>
      </c>
      <c r="L72" s="177"/>
      <c r="M72" s="178">
        <v>38718</v>
      </c>
      <c r="N72" s="35">
        <v>22.5</v>
      </c>
      <c r="O72" s="35">
        <v>26</v>
      </c>
      <c r="P72" s="35">
        <v>29.25</v>
      </c>
      <c r="Q72" s="176"/>
      <c r="R72" s="35">
        <v>20.75</v>
      </c>
      <c r="S72" s="35">
        <v>24.25</v>
      </c>
      <c r="T72" s="35">
        <v>27.5</v>
      </c>
      <c r="U72" s="176"/>
      <c r="V72" s="35">
        <v>0</v>
      </c>
      <c r="W72" s="35">
        <v>0</v>
      </c>
      <c r="X72" s="35">
        <v>3</v>
      </c>
      <c r="Y72" s="176"/>
      <c r="Z72" s="35">
        <v>0.22312499999999999</v>
      </c>
      <c r="AA72" s="35">
        <v>0.29749999999999999</v>
      </c>
      <c r="AB72" s="35">
        <v>0.44624999999999998</v>
      </c>
      <c r="AC72" s="176"/>
      <c r="AD72" s="35">
        <v>0.06</v>
      </c>
      <c r="AE72" s="35">
        <v>0.08</v>
      </c>
      <c r="AF72" s="35">
        <v>0.12</v>
      </c>
      <c r="AG72" s="176"/>
      <c r="AH72" s="35">
        <v>-0.5</v>
      </c>
      <c r="AI72" s="35">
        <v>2.25</v>
      </c>
      <c r="AJ72" s="35">
        <v>1</v>
      </c>
      <c r="AK72" s="176"/>
      <c r="AL72" s="35">
        <v>-0.1</v>
      </c>
      <c r="AM72" s="35">
        <v>2.25</v>
      </c>
      <c r="AN72" s="35">
        <v>0.1</v>
      </c>
      <c r="AO72" s="176"/>
      <c r="AP72" s="177">
        <v>22</v>
      </c>
      <c r="AQ72" s="190">
        <v>0.4</v>
      </c>
      <c r="AR72" s="176"/>
      <c r="AS72" s="176"/>
      <c r="AT72" s="176"/>
      <c r="AU72" s="176"/>
      <c r="AV72" s="176"/>
      <c r="AW72" s="176"/>
      <c r="AX72" s="176"/>
      <c r="AY72" s="176"/>
      <c r="AZ72" s="176"/>
      <c r="BA72" s="176"/>
      <c r="BB72" s="176"/>
      <c r="BC72" s="176"/>
      <c r="BD72" s="176"/>
      <c r="BE72" s="176"/>
      <c r="BF72" s="176"/>
    </row>
    <row r="73" spans="1:58">
      <c r="A73" s="198">
        <f t="shared" si="1"/>
        <v>38991</v>
      </c>
      <c r="B73" s="27">
        <v>6.8582212556286021E-2</v>
      </c>
      <c r="D73" s="189">
        <v>37865</v>
      </c>
      <c r="E73" s="25">
        <v>31.75</v>
      </c>
      <c r="F73" s="25">
        <v>34.75</v>
      </c>
      <c r="G73" s="25">
        <v>37.75</v>
      </c>
      <c r="H73" s="185"/>
      <c r="I73" s="25">
        <v>14.25</v>
      </c>
      <c r="J73" s="25">
        <v>20</v>
      </c>
      <c r="K73" s="25">
        <v>22</v>
      </c>
      <c r="L73" s="177"/>
      <c r="M73" s="178">
        <v>38749</v>
      </c>
      <c r="N73" s="35">
        <v>20.5</v>
      </c>
      <c r="O73" s="35">
        <v>24</v>
      </c>
      <c r="P73" s="35">
        <v>27.25</v>
      </c>
      <c r="Q73" s="176"/>
      <c r="R73" s="35">
        <v>18.75</v>
      </c>
      <c r="S73" s="35">
        <v>22.25</v>
      </c>
      <c r="T73" s="35">
        <v>25.5</v>
      </c>
      <c r="U73" s="176"/>
      <c r="V73" s="35">
        <v>0</v>
      </c>
      <c r="W73" s="35">
        <v>0</v>
      </c>
      <c r="X73" s="35">
        <v>3</v>
      </c>
      <c r="Y73" s="176"/>
      <c r="Z73" s="35">
        <v>0.22312499999999999</v>
      </c>
      <c r="AA73" s="35">
        <v>0.29749999999999999</v>
      </c>
      <c r="AB73" s="35">
        <v>0.44624999999999998</v>
      </c>
      <c r="AC73" s="176"/>
      <c r="AD73" s="35">
        <v>0.06</v>
      </c>
      <c r="AE73" s="35">
        <v>0.08</v>
      </c>
      <c r="AF73" s="35">
        <v>0.12</v>
      </c>
      <c r="AG73" s="176"/>
      <c r="AH73" s="35">
        <v>-0.5</v>
      </c>
      <c r="AI73" s="35">
        <v>2.25</v>
      </c>
      <c r="AJ73" s="35">
        <v>1</v>
      </c>
      <c r="AK73" s="176"/>
      <c r="AL73" s="35">
        <v>-0.1</v>
      </c>
      <c r="AM73" s="35">
        <v>2.25</v>
      </c>
      <c r="AN73" s="35">
        <v>0.1</v>
      </c>
      <c r="AO73" s="176"/>
      <c r="AP73" s="177">
        <v>22</v>
      </c>
      <c r="AQ73" s="190">
        <v>0.4</v>
      </c>
      <c r="AR73" s="176"/>
      <c r="AS73" s="176"/>
      <c r="AT73" s="176"/>
      <c r="AU73" s="176"/>
      <c r="AV73" s="176"/>
      <c r="AW73" s="176"/>
      <c r="AX73" s="176"/>
      <c r="AY73" s="176"/>
      <c r="AZ73" s="176"/>
      <c r="BA73" s="176"/>
      <c r="BB73" s="176"/>
      <c r="BC73" s="176"/>
      <c r="BD73" s="176"/>
      <c r="BE73" s="176"/>
      <c r="BF73" s="176"/>
    </row>
    <row r="74" spans="1:58">
      <c r="A74" s="198">
        <f t="shared" si="1"/>
        <v>39022</v>
      </c>
      <c r="B74" s="27">
        <v>6.8623295689159008E-2</v>
      </c>
      <c r="D74" s="189">
        <v>37895</v>
      </c>
      <c r="E74" s="25">
        <v>28.999998092651367</v>
      </c>
      <c r="F74" s="25">
        <v>29.749998092651367</v>
      </c>
      <c r="G74" s="25">
        <v>30.499998092651367</v>
      </c>
      <c r="H74" s="185"/>
      <c r="I74" s="25">
        <v>16.5</v>
      </c>
      <c r="J74" s="25">
        <v>19.75</v>
      </c>
      <c r="K74" s="25">
        <v>21.75</v>
      </c>
      <c r="L74" s="177"/>
      <c r="M74" s="178">
        <v>38777</v>
      </c>
      <c r="N74" s="35">
        <v>21.5</v>
      </c>
      <c r="O74" s="35">
        <v>25</v>
      </c>
      <c r="P74" s="35">
        <v>28.25</v>
      </c>
      <c r="Q74" s="176"/>
      <c r="R74" s="35">
        <v>19.75</v>
      </c>
      <c r="S74" s="35">
        <v>23.25</v>
      </c>
      <c r="T74" s="35">
        <v>26.5</v>
      </c>
      <c r="U74" s="176"/>
      <c r="V74" s="35">
        <v>0</v>
      </c>
      <c r="W74" s="35">
        <v>0</v>
      </c>
      <c r="X74" s="35">
        <v>2</v>
      </c>
      <c r="Y74" s="176"/>
      <c r="Z74" s="35">
        <v>0.22312499999999999</v>
      </c>
      <c r="AA74" s="35">
        <v>0.29749999999999999</v>
      </c>
      <c r="AB74" s="35">
        <v>0.44624999999999998</v>
      </c>
      <c r="AC74" s="176"/>
      <c r="AD74" s="35">
        <v>0.06</v>
      </c>
      <c r="AE74" s="35">
        <v>0.08</v>
      </c>
      <c r="AF74" s="35">
        <v>0.12</v>
      </c>
      <c r="AG74" s="176"/>
      <c r="AH74" s="35">
        <v>-0.5</v>
      </c>
      <c r="AI74" s="35">
        <v>1.95</v>
      </c>
      <c r="AJ74" s="35">
        <v>0.5</v>
      </c>
      <c r="AK74" s="176"/>
      <c r="AL74" s="35">
        <v>-0.1</v>
      </c>
      <c r="AM74" s="35">
        <v>2</v>
      </c>
      <c r="AN74" s="35">
        <v>0.1</v>
      </c>
      <c r="AO74" s="176"/>
      <c r="AP74" s="177">
        <v>22</v>
      </c>
      <c r="AQ74" s="190">
        <v>0.4</v>
      </c>
      <c r="AR74" s="176"/>
      <c r="AS74" s="176"/>
      <c r="AT74" s="176"/>
      <c r="AU74" s="176"/>
      <c r="AV74" s="176"/>
      <c r="AW74" s="176"/>
      <c r="AX74" s="176"/>
      <c r="AY74" s="176"/>
      <c r="AZ74" s="176"/>
      <c r="BA74" s="176"/>
      <c r="BB74" s="176"/>
      <c r="BC74" s="176"/>
      <c r="BD74" s="176"/>
      <c r="BE74" s="176"/>
      <c r="BF74" s="176"/>
    </row>
    <row r="75" spans="1:58">
      <c r="A75" s="198">
        <f t="shared" si="1"/>
        <v>39052</v>
      </c>
      <c r="B75" s="27">
        <v>6.8663053560214002E-2</v>
      </c>
      <c r="D75" s="189">
        <v>37926</v>
      </c>
      <c r="E75" s="25">
        <v>28.999998092651367</v>
      </c>
      <c r="F75" s="25">
        <v>29.749998092651367</v>
      </c>
      <c r="G75" s="25">
        <v>30.499998092651367</v>
      </c>
      <c r="H75" s="185"/>
      <c r="I75" s="25">
        <v>16.5</v>
      </c>
      <c r="J75" s="25">
        <v>19.75</v>
      </c>
      <c r="K75" s="25">
        <v>21.75</v>
      </c>
      <c r="L75" s="177"/>
      <c r="M75" s="178">
        <v>38808</v>
      </c>
      <c r="N75" s="35">
        <v>22.5</v>
      </c>
      <c r="O75" s="35">
        <v>26</v>
      </c>
      <c r="P75" s="35">
        <v>29.25</v>
      </c>
      <c r="Q75" s="176"/>
      <c r="R75" s="35">
        <v>20.75</v>
      </c>
      <c r="S75" s="35">
        <v>24.25</v>
      </c>
      <c r="T75" s="35">
        <v>27.5</v>
      </c>
      <c r="U75" s="176"/>
      <c r="V75" s="35">
        <v>0</v>
      </c>
      <c r="W75" s="35">
        <v>0</v>
      </c>
      <c r="X75" s="35">
        <v>2</v>
      </c>
      <c r="Y75" s="176"/>
      <c r="Z75" s="35">
        <v>0.22312499999999999</v>
      </c>
      <c r="AA75" s="35">
        <v>0.29749999999999999</v>
      </c>
      <c r="AB75" s="35">
        <v>0.44624999999999998</v>
      </c>
      <c r="AC75" s="176"/>
      <c r="AD75" s="35">
        <v>0.06</v>
      </c>
      <c r="AE75" s="35">
        <v>0.08</v>
      </c>
      <c r="AF75" s="35">
        <v>0.12</v>
      </c>
      <c r="AG75" s="176"/>
      <c r="AH75" s="35">
        <v>-0.5</v>
      </c>
      <c r="AI75" s="35">
        <v>1.9</v>
      </c>
      <c r="AJ75" s="35">
        <v>0.5</v>
      </c>
      <c r="AK75" s="176"/>
      <c r="AL75" s="35">
        <v>-0.1</v>
      </c>
      <c r="AM75" s="35">
        <v>2</v>
      </c>
      <c r="AN75" s="35">
        <v>0.1</v>
      </c>
      <c r="AO75" s="176"/>
      <c r="AP75" s="177">
        <v>23</v>
      </c>
      <c r="AQ75" s="190">
        <v>0.4</v>
      </c>
      <c r="AR75" s="176"/>
      <c r="AS75" s="176"/>
      <c r="AT75" s="176"/>
      <c r="AU75" s="176"/>
      <c r="AV75" s="176"/>
      <c r="AW75" s="176"/>
      <c r="AX75" s="176"/>
      <c r="AY75" s="176"/>
      <c r="AZ75" s="176"/>
      <c r="BA75" s="176"/>
      <c r="BB75" s="176"/>
      <c r="BC75" s="176"/>
      <c r="BD75" s="176"/>
      <c r="BE75" s="176"/>
      <c r="BF75" s="176"/>
    </row>
    <row r="76" spans="1:58">
      <c r="A76" s="198">
        <f t="shared" si="1"/>
        <v>39083</v>
      </c>
      <c r="B76" s="27">
        <v>6.8704136694187026E-2</v>
      </c>
      <c r="D76" s="189">
        <v>37956</v>
      </c>
      <c r="E76" s="25">
        <v>29</v>
      </c>
      <c r="F76" s="25">
        <v>29.75</v>
      </c>
      <c r="G76" s="25">
        <v>30.5</v>
      </c>
      <c r="H76" s="185"/>
      <c r="I76" s="25">
        <v>17</v>
      </c>
      <c r="J76" s="25">
        <v>20.25</v>
      </c>
      <c r="K76" s="25">
        <v>22.25</v>
      </c>
      <c r="L76" s="177"/>
      <c r="M76" s="178">
        <v>38838</v>
      </c>
      <c r="N76" s="35">
        <v>23.5</v>
      </c>
      <c r="O76" s="35">
        <v>27</v>
      </c>
      <c r="P76" s="35">
        <v>30.25</v>
      </c>
      <c r="Q76" s="176"/>
      <c r="R76" s="35">
        <v>21.75</v>
      </c>
      <c r="S76" s="35">
        <v>25.25</v>
      </c>
      <c r="T76" s="35">
        <v>28.5</v>
      </c>
      <c r="U76" s="176"/>
      <c r="V76" s="35">
        <v>0</v>
      </c>
      <c r="W76" s="35">
        <v>0</v>
      </c>
      <c r="X76" s="35">
        <v>3</v>
      </c>
      <c r="Y76" s="176"/>
      <c r="Z76" s="35">
        <v>0.22312499999999999</v>
      </c>
      <c r="AA76" s="35">
        <v>0.29749999999999999</v>
      </c>
      <c r="AB76" s="35">
        <v>0.44624999999999998</v>
      </c>
      <c r="AC76" s="176"/>
      <c r="AD76" s="35">
        <v>0.06</v>
      </c>
      <c r="AE76" s="35">
        <v>0.08</v>
      </c>
      <c r="AF76" s="35">
        <v>0.12</v>
      </c>
      <c r="AG76" s="176"/>
      <c r="AH76" s="35">
        <v>-0.5</v>
      </c>
      <c r="AI76" s="35">
        <v>2</v>
      </c>
      <c r="AJ76" s="35">
        <v>0.5</v>
      </c>
      <c r="AK76" s="176"/>
      <c r="AL76" s="35">
        <v>-0.1</v>
      </c>
      <c r="AM76" s="35">
        <v>2</v>
      </c>
      <c r="AN76" s="35">
        <v>0.1</v>
      </c>
      <c r="AO76" s="176"/>
      <c r="AP76" s="177">
        <v>23</v>
      </c>
      <c r="AQ76" s="190">
        <v>0.4</v>
      </c>
      <c r="AR76" s="176"/>
      <c r="AS76" s="176"/>
      <c r="AT76" s="176"/>
      <c r="AU76" s="176"/>
      <c r="AV76" s="176"/>
      <c r="AW76" s="176"/>
      <c r="AX76" s="176"/>
      <c r="AY76" s="176"/>
      <c r="AZ76" s="176"/>
      <c r="BA76" s="176"/>
      <c r="BB76" s="176"/>
      <c r="BC76" s="176"/>
      <c r="BD76" s="176"/>
      <c r="BE76" s="176"/>
      <c r="BF76" s="176"/>
    </row>
    <row r="77" spans="1:58">
      <c r="A77" s="198">
        <f t="shared" si="1"/>
        <v>39114</v>
      </c>
      <c r="B77" s="27">
        <v>6.8745219828718007E-2</v>
      </c>
      <c r="D77" s="189">
        <v>37987</v>
      </c>
      <c r="E77" s="25">
        <v>32.754997253417969</v>
      </c>
      <c r="F77" s="25">
        <v>33.754997253417969</v>
      </c>
      <c r="G77" s="25">
        <v>34.754997253417969</v>
      </c>
      <c r="H77" s="185"/>
      <c r="I77" s="25">
        <v>17.5</v>
      </c>
      <c r="J77" s="25">
        <v>21.25</v>
      </c>
      <c r="K77" s="25">
        <v>23.25</v>
      </c>
      <c r="L77" s="177"/>
      <c r="M77" s="178">
        <v>38869</v>
      </c>
      <c r="N77" s="35">
        <v>27.5</v>
      </c>
      <c r="O77" s="35">
        <v>31</v>
      </c>
      <c r="P77" s="35">
        <v>34.25</v>
      </c>
      <c r="Q77" s="176"/>
      <c r="R77" s="35">
        <v>25.75</v>
      </c>
      <c r="S77" s="35">
        <v>29.25</v>
      </c>
      <c r="T77" s="35">
        <v>32.5</v>
      </c>
      <c r="U77" s="176"/>
      <c r="V77" s="35">
        <v>0.75</v>
      </c>
      <c r="W77" s="35">
        <v>3</v>
      </c>
      <c r="X77" s="35">
        <v>8</v>
      </c>
      <c r="Y77" s="176"/>
      <c r="Z77" s="35">
        <v>0.22312499999999999</v>
      </c>
      <c r="AA77" s="35">
        <v>0.29749999999999999</v>
      </c>
      <c r="AB77" s="35">
        <v>0.44624999999999998</v>
      </c>
      <c r="AC77" s="176"/>
      <c r="AD77" s="35">
        <v>6.7500000000000004E-2</v>
      </c>
      <c r="AE77" s="35">
        <v>0.09</v>
      </c>
      <c r="AF77" s="35">
        <v>0.13500000000000001</v>
      </c>
      <c r="AG77" s="176"/>
      <c r="AH77" s="35">
        <v>-0.5</v>
      </c>
      <c r="AI77" s="35">
        <v>3.52</v>
      </c>
      <c r="AJ77" s="35">
        <v>1</v>
      </c>
      <c r="AK77" s="176"/>
      <c r="AL77" s="35">
        <v>-0.1</v>
      </c>
      <c r="AM77" s="35">
        <v>2.4</v>
      </c>
      <c r="AN77" s="35">
        <v>0.1</v>
      </c>
      <c r="AO77" s="176"/>
      <c r="AP77" s="177">
        <v>23</v>
      </c>
      <c r="AQ77" s="190">
        <v>0.4</v>
      </c>
      <c r="AR77" s="176"/>
      <c r="AS77" s="176"/>
      <c r="AT77" s="176"/>
      <c r="AU77" s="176"/>
      <c r="AV77" s="176"/>
      <c r="AW77" s="176"/>
      <c r="AX77" s="176"/>
      <c r="AY77" s="176"/>
      <c r="AZ77" s="176"/>
      <c r="BA77" s="176"/>
      <c r="BB77" s="176"/>
      <c r="BC77" s="176"/>
      <c r="BD77" s="176"/>
      <c r="BE77" s="176"/>
      <c r="BF77" s="176"/>
    </row>
    <row r="78" spans="1:58">
      <c r="A78" s="198">
        <f t="shared" si="1"/>
        <v>39142</v>
      </c>
      <c r="B78" s="27">
        <v>6.8782327176516014E-2</v>
      </c>
      <c r="D78" s="189">
        <v>38018</v>
      </c>
      <c r="E78" s="25">
        <v>32.750003814697266</v>
      </c>
      <c r="F78" s="25">
        <v>33.750003814697266</v>
      </c>
      <c r="G78" s="25">
        <v>34.750003814697266</v>
      </c>
      <c r="H78" s="185"/>
      <c r="I78" s="25">
        <v>17.5</v>
      </c>
      <c r="J78" s="25">
        <v>21</v>
      </c>
      <c r="K78" s="25">
        <v>23</v>
      </c>
      <c r="L78" s="177"/>
      <c r="M78" s="178">
        <v>38899</v>
      </c>
      <c r="N78" s="35">
        <v>34.5</v>
      </c>
      <c r="O78" s="35">
        <v>38</v>
      </c>
      <c r="P78" s="35">
        <v>41.25</v>
      </c>
      <c r="Q78" s="176"/>
      <c r="R78" s="35">
        <v>32.75</v>
      </c>
      <c r="S78" s="35">
        <v>36.25</v>
      </c>
      <c r="T78" s="35">
        <v>39.5</v>
      </c>
      <c r="U78" s="176"/>
      <c r="V78" s="35">
        <v>2</v>
      </c>
      <c r="W78" s="35">
        <v>7</v>
      </c>
      <c r="X78" s="35">
        <v>12</v>
      </c>
      <c r="Y78" s="176"/>
      <c r="Z78" s="35">
        <v>0.22312499999999999</v>
      </c>
      <c r="AA78" s="35">
        <v>0.29749999999999999</v>
      </c>
      <c r="AB78" s="35">
        <v>0.44624999999999998</v>
      </c>
      <c r="AC78" s="176"/>
      <c r="AD78" s="35">
        <v>7.4999999999999997E-2</v>
      </c>
      <c r="AE78" s="35">
        <v>0.1</v>
      </c>
      <c r="AF78" s="35">
        <v>0.15</v>
      </c>
      <c r="AG78" s="176"/>
      <c r="AH78" s="35">
        <v>-0.85</v>
      </c>
      <c r="AI78" s="35">
        <v>4.5549999999999997</v>
      </c>
      <c r="AJ78" s="35">
        <v>1.5</v>
      </c>
      <c r="AK78" s="176"/>
      <c r="AL78" s="35">
        <v>-0.1</v>
      </c>
      <c r="AM78" s="35">
        <v>3.25</v>
      </c>
      <c r="AN78" s="35">
        <v>0.1</v>
      </c>
      <c r="AO78" s="176"/>
      <c r="AP78" s="177">
        <v>24</v>
      </c>
      <c r="AQ78" s="190">
        <v>0.4</v>
      </c>
      <c r="AR78" s="176"/>
      <c r="AS78" s="176"/>
      <c r="AT78" s="176"/>
      <c r="AU78" s="176"/>
      <c r="AV78" s="176"/>
      <c r="AW78" s="176"/>
      <c r="AX78" s="176"/>
      <c r="AY78" s="176"/>
      <c r="AZ78" s="176"/>
      <c r="BA78" s="176"/>
      <c r="BB78" s="176"/>
      <c r="BC78" s="176"/>
      <c r="BD78" s="176"/>
      <c r="BE78" s="176"/>
      <c r="BF78" s="176"/>
    </row>
    <row r="79" spans="1:58">
      <c r="A79" s="198">
        <f t="shared" si="1"/>
        <v>39173</v>
      </c>
      <c r="B79" s="27">
        <v>6.8823410312110006E-2</v>
      </c>
      <c r="D79" s="189">
        <v>38047</v>
      </c>
      <c r="E79" s="25">
        <v>28.250001907348633</v>
      </c>
      <c r="F79" s="25">
        <v>29.250001907348633</v>
      </c>
      <c r="G79" s="25">
        <v>30.250001907348633</v>
      </c>
      <c r="H79" s="185"/>
      <c r="I79" s="25">
        <v>16.5</v>
      </c>
      <c r="J79" s="25">
        <v>20</v>
      </c>
      <c r="K79" s="25">
        <v>22</v>
      </c>
      <c r="L79" s="177"/>
      <c r="M79" s="178">
        <v>38930</v>
      </c>
      <c r="N79" s="35">
        <v>34.5</v>
      </c>
      <c r="O79" s="35">
        <v>38</v>
      </c>
      <c r="P79" s="35">
        <v>41.25</v>
      </c>
      <c r="Q79" s="176"/>
      <c r="R79" s="35">
        <v>32.75</v>
      </c>
      <c r="S79" s="35">
        <v>36.25</v>
      </c>
      <c r="T79" s="35">
        <v>39.5</v>
      </c>
      <c r="U79" s="176"/>
      <c r="V79" s="35">
        <v>2</v>
      </c>
      <c r="W79" s="35">
        <v>7</v>
      </c>
      <c r="X79" s="35">
        <v>12</v>
      </c>
      <c r="Y79" s="176"/>
      <c r="Z79" s="35">
        <v>0.22312499999999999</v>
      </c>
      <c r="AA79" s="35">
        <v>0.29749999999999999</v>
      </c>
      <c r="AB79" s="35">
        <v>0.44624999999999998</v>
      </c>
      <c r="AC79" s="176"/>
      <c r="AD79" s="35">
        <v>7.4999999999999997E-2</v>
      </c>
      <c r="AE79" s="35">
        <v>0.1</v>
      </c>
      <c r="AF79" s="35">
        <v>0.15</v>
      </c>
      <c r="AG79" s="176"/>
      <c r="AH79" s="35">
        <v>-0.85</v>
      </c>
      <c r="AI79" s="35">
        <v>4.5549999999999997</v>
      </c>
      <c r="AJ79" s="35">
        <v>1.5</v>
      </c>
      <c r="AK79" s="176"/>
      <c r="AL79" s="35">
        <v>-0.1</v>
      </c>
      <c r="AM79" s="35">
        <v>3.25</v>
      </c>
      <c r="AN79" s="35">
        <v>0.1</v>
      </c>
      <c r="AO79" s="176"/>
      <c r="AP79" s="177">
        <v>24</v>
      </c>
      <c r="AQ79" s="190">
        <v>0.4</v>
      </c>
      <c r="AR79" s="176"/>
      <c r="AS79" s="176"/>
      <c r="AT79" s="176"/>
      <c r="AU79" s="176"/>
      <c r="AV79" s="176"/>
      <c r="AW79" s="176"/>
      <c r="AX79" s="176"/>
      <c r="AY79" s="176"/>
      <c r="AZ79" s="176"/>
      <c r="BA79" s="176"/>
      <c r="BB79" s="176"/>
      <c r="BC79" s="176"/>
      <c r="BD79" s="176"/>
      <c r="BE79" s="176"/>
      <c r="BF79" s="176"/>
    </row>
    <row r="80" spans="1:58">
      <c r="A80" s="198">
        <f t="shared" si="1"/>
        <v>39203</v>
      </c>
      <c r="B80" s="27">
        <v>6.8863168185798004E-2</v>
      </c>
      <c r="D80" s="189">
        <v>38078</v>
      </c>
      <c r="E80" s="25">
        <v>28.25</v>
      </c>
      <c r="F80" s="25">
        <v>29.25</v>
      </c>
      <c r="G80" s="25">
        <v>30.25</v>
      </c>
      <c r="H80" s="185"/>
      <c r="I80" s="25">
        <v>16.25</v>
      </c>
      <c r="J80" s="25">
        <v>19.75</v>
      </c>
      <c r="K80" s="25">
        <v>21.75</v>
      </c>
      <c r="L80" s="177"/>
      <c r="M80" s="178">
        <v>38961</v>
      </c>
      <c r="N80" s="35">
        <v>23.75</v>
      </c>
      <c r="O80" s="35">
        <v>27.25</v>
      </c>
      <c r="P80" s="35">
        <v>30.5</v>
      </c>
      <c r="Q80" s="176"/>
      <c r="R80" s="35">
        <v>22</v>
      </c>
      <c r="S80" s="35">
        <v>25.5</v>
      </c>
      <c r="T80" s="35">
        <v>28.75</v>
      </c>
      <c r="U80" s="176"/>
      <c r="V80" s="35">
        <v>0.25</v>
      </c>
      <c r="W80" s="35">
        <v>1</v>
      </c>
      <c r="X80" s="35">
        <v>4</v>
      </c>
      <c r="Y80" s="176"/>
      <c r="Z80" s="35">
        <v>0.22312499999999999</v>
      </c>
      <c r="AA80" s="35">
        <v>0.29749999999999999</v>
      </c>
      <c r="AB80" s="35">
        <v>0.44624999999999998</v>
      </c>
      <c r="AC80" s="176"/>
      <c r="AD80" s="35">
        <v>0.06</v>
      </c>
      <c r="AE80" s="35">
        <v>0.08</v>
      </c>
      <c r="AF80" s="35">
        <v>0.12</v>
      </c>
      <c r="AG80" s="176"/>
      <c r="AH80" s="35">
        <v>-0.5</v>
      </c>
      <c r="AI80" s="35">
        <v>2.706</v>
      </c>
      <c r="AJ80" s="35">
        <v>0.8</v>
      </c>
      <c r="AK80" s="176"/>
      <c r="AL80" s="35">
        <v>-0.1</v>
      </c>
      <c r="AM80" s="35">
        <v>2.4500000000000002</v>
      </c>
      <c r="AN80" s="35">
        <v>0.1</v>
      </c>
      <c r="AO80" s="176"/>
      <c r="AP80" s="177">
        <v>24</v>
      </c>
      <c r="AQ80" s="190">
        <v>0.4</v>
      </c>
      <c r="AR80" s="176"/>
      <c r="AS80" s="176"/>
      <c r="AT80" s="176"/>
      <c r="AU80" s="176"/>
      <c r="AV80" s="176"/>
      <c r="AW80" s="176"/>
      <c r="AX80" s="176"/>
      <c r="AY80" s="176"/>
      <c r="AZ80" s="176"/>
      <c r="BA80" s="176"/>
      <c r="BB80" s="176"/>
      <c r="BC80" s="176"/>
      <c r="BD80" s="176"/>
      <c r="BE80" s="176"/>
      <c r="BF80" s="176"/>
    </row>
    <row r="81" spans="1:58">
      <c r="A81" s="198">
        <f t="shared" si="1"/>
        <v>39234</v>
      </c>
      <c r="B81" s="27">
        <v>6.890425132249102E-2</v>
      </c>
      <c r="D81" s="189">
        <v>38108</v>
      </c>
      <c r="E81" s="25">
        <v>36.5</v>
      </c>
      <c r="F81" s="25">
        <v>38.5</v>
      </c>
      <c r="G81" s="25">
        <v>40.5</v>
      </c>
      <c r="H81" s="185"/>
      <c r="I81" s="25">
        <v>18.5</v>
      </c>
      <c r="J81" s="25">
        <v>22</v>
      </c>
      <c r="K81" s="25">
        <v>24</v>
      </c>
      <c r="L81" s="177"/>
      <c r="M81" s="178">
        <v>38991</v>
      </c>
      <c r="N81" s="35">
        <v>22.75</v>
      </c>
      <c r="O81" s="35">
        <v>26.25</v>
      </c>
      <c r="P81" s="35">
        <v>29.5</v>
      </c>
      <c r="Q81" s="176"/>
      <c r="R81" s="35">
        <v>21</v>
      </c>
      <c r="S81" s="35">
        <v>24.5</v>
      </c>
      <c r="T81" s="35">
        <v>27.75</v>
      </c>
      <c r="U81" s="176"/>
      <c r="V81" s="35">
        <v>0</v>
      </c>
      <c r="W81" s="35">
        <v>0</v>
      </c>
      <c r="X81" s="35">
        <v>2</v>
      </c>
      <c r="Y81" s="176"/>
      <c r="Z81" s="35">
        <v>0.22312499999999999</v>
      </c>
      <c r="AA81" s="35">
        <v>0.29749999999999999</v>
      </c>
      <c r="AB81" s="35">
        <v>0.44624999999999998</v>
      </c>
      <c r="AC81" s="176"/>
      <c r="AD81" s="35">
        <v>0.06</v>
      </c>
      <c r="AE81" s="35">
        <v>0.08</v>
      </c>
      <c r="AF81" s="35">
        <v>0.12</v>
      </c>
      <c r="AG81" s="176"/>
      <c r="AH81" s="35">
        <v>-0.5</v>
      </c>
      <c r="AI81" s="35">
        <v>1.9</v>
      </c>
      <c r="AJ81" s="35">
        <v>0.5</v>
      </c>
      <c r="AK81" s="176"/>
      <c r="AL81" s="35">
        <v>-0.1</v>
      </c>
      <c r="AM81" s="35">
        <v>2</v>
      </c>
      <c r="AN81" s="35">
        <v>0.1</v>
      </c>
      <c r="AO81" s="176"/>
      <c r="AP81" s="177">
        <v>25</v>
      </c>
      <c r="AQ81" s="190">
        <v>0.4</v>
      </c>
      <c r="AR81" s="176"/>
      <c r="AS81" s="176"/>
      <c r="AT81" s="176"/>
      <c r="AU81" s="176"/>
      <c r="AV81" s="176"/>
      <c r="AW81" s="176"/>
      <c r="AX81" s="176"/>
      <c r="AY81" s="176"/>
      <c r="AZ81" s="176"/>
      <c r="BA81" s="176"/>
      <c r="BB81" s="176"/>
      <c r="BC81" s="176"/>
      <c r="BD81" s="176"/>
      <c r="BE81" s="176"/>
      <c r="BF81" s="176"/>
    </row>
    <row r="82" spans="1:58">
      <c r="A82" s="198">
        <f t="shared" si="1"/>
        <v>39264</v>
      </c>
      <c r="B82" s="27">
        <v>6.894400919724103E-2</v>
      </c>
      <c r="D82" s="189">
        <v>38139</v>
      </c>
      <c r="E82" s="25">
        <v>43.5</v>
      </c>
      <c r="F82" s="25">
        <v>58.5</v>
      </c>
      <c r="G82" s="25">
        <v>65.5</v>
      </c>
      <c r="H82" s="185"/>
      <c r="I82" s="25">
        <v>18</v>
      </c>
      <c r="J82" s="25">
        <v>23.25</v>
      </c>
      <c r="K82" s="25">
        <v>27.5</v>
      </c>
      <c r="L82" s="177"/>
      <c r="M82" s="178">
        <v>39022</v>
      </c>
      <c r="N82" s="35">
        <v>22.75</v>
      </c>
      <c r="O82" s="35">
        <v>26.25</v>
      </c>
      <c r="P82" s="35">
        <v>29.5</v>
      </c>
      <c r="Q82" s="176"/>
      <c r="R82" s="35">
        <v>21</v>
      </c>
      <c r="S82" s="35">
        <v>24.5</v>
      </c>
      <c r="T82" s="35">
        <v>27.75</v>
      </c>
      <c r="U82" s="176"/>
      <c r="V82" s="35">
        <v>0</v>
      </c>
      <c r="W82" s="35">
        <v>0</v>
      </c>
      <c r="X82" s="35">
        <v>2</v>
      </c>
      <c r="Y82" s="176"/>
      <c r="Z82" s="35">
        <v>0.22312499999999999</v>
      </c>
      <c r="AA82" s="35">
        <v>0.29749999999999999</v>
      </c>
      <c r="AB82" s="35">
        <v>0.44624999999999998</v>
      </c>
      <c r="AC82" s="176"/>
      <c r="AD82" s="35">
        <v>0.06</v>
      </c>
      <c r="AE82" s="35">
        <v>0.08</v>
      </c>
      <c r="AF82" s="35">
        <v>0.12</v>
      </c>
      <c r="AG82" s="176"/>
      <c r="AH82" s="35">
        <v>-0.5</v>
      </c>
      <c r="AI82" s="35">
        <v>2</v>
      </c>
      <c r="AJ82" s="35">
        <v>0.5</v>
      </c>
      <c r="AK82" s="176"/>
      <c r="AL82" s="35">
        <v>-0.1</v>
      </c>
      <c r="AM82" s="35">
        <v>2</v>
      </c>
      <c r="AN82" s="35">
        <v>0.1</v>
      </c>
      <c r="AO82" s="176"/>
      <c r="AP82" s="177">
        <v>25</v>
      </c>
      <c r="AQ82" s="190">
        <v>0.4</v>
      </c>
      <c r="AR82" s="176"/>
      <c r="AS82" s="176"/>
      <c r="AT82" s="176"/>
      <c r="AU82" s="176"/>
      <c r="AV82" s="176"/>
      <c r="AW82" s="176"/>
      <c r="AX82" s="176"/>
      <c r="AY82" s="176"/>
      <c r="AZ82" s="176"/>
      <c r="BA82" s="176"/>
      <c r="BB82" s="176"/>
      <c r="BC82" s="176"/>
      <c r="BD82" s="176"/>
      <c r="BE82" s="176"/>
      <c r="BF82" s="176"/>
    </row>
    <row r="83" spans="1:58">
      <c r="A83" s="198">
        <f t="shared" si="1"/>
        <v>39295</v>
      </c>
      <c r="B83" s="27">
        <v>6.8985092335032014E-2</v>
      </c>
      <c r="D83" s="189">
        <v>38169</v>
      </c>
      <c r="E83" s="25">
        <v>64.5</v>
      </c>
      <c r="F83" s="25">
        <v>84.5</v>
      </c>
      <c r="G83" s="25">
        <v>94.5</v>
      </c>
      <c r="H83" s="185"/>
      <c r="I83" s="25">
        <v>20.149999618530273</v>
      </c>
      <c r="J83" s="25">
        <v>24.899999618530273</v>
      </c>
      <c r="K83" s="25">
        <v>31.649999618530273</v>
      </c>
      <c r="L83" s="177"/>
      <c r="M83" s="178">
        <v>39052</v>
      </c>
      <c r="N83" s="35">
        <v>20.75</v>
      </c>
      <c r="O83" s="35">
        <v>24.25</v>
      </c>
      <c r="P83" s="35">
        <v>27.5</v>
      </c>
      <c r="Q83" s="176"/>
      <c r="R83" s="35">
        <v>19</v>
      </c>
      <c r="S83" s="35">
        <v>22.5</v>
      </c>
      <c r="T83" s="35">
        <v>25.75</v>
      </c>
      <c r="U83" s="176"/>
      <c r="V83" s="35">
        <v>0</v>
      </c>
      <c r="W83" s="35">
        <v>0</v>
      </c>
      <c r="X83" s="35">
        <v>2</v>
      </c>
      <c r="Y83" s="176"/>
      <c r="Z83" s="35">
        <v>0.22312499999999999</v>
      </c>
      <c r="AA83" s="35">
        <v>0.29749999999999999</v>
      </c>
      <c r="AB83" s="35">
        <v>0.44624999999999998</v>
      </c>
      <c r="AC83" s="176"/>
      <c r="AD83" s="35">
        <v>0.06</v>
      </c>
      <c r="AE83" s="35">
        <v>0.08</v>
      </c>
      <c r="AF83" s="35">
        <v>0.12</v>
      </c>
      <c r="AG83" s="176"/>
      <c r="AH83" s="35">
        <v>-0.5</v>
      </c>
      <c r="AI83" s="35">
        <v>2</v>
      </c>
      <c r="AJ83" s="35">
        <v>0.6</v>
      </c>
      <c r="AK83" s="176"/>
      <c r="AL83" s="35">
        <v>-0.1</v>
      </c>
      <c r="AM83" s="35">
        <v>2</v>
      </c>
      <c r="AN83" s="35">
        <v>0.1</v>
      </c>
      <c r="AO83" s="176"/>
      <c r="AP83" s="177">
        <v>25</v>
      </c>
      <c r="AQ83" s="190">
        <v>0.4</v>
      </c>
      <c r="AR83" s="176"/>
      <c r="AS83" s="176"/>
      <c r="AT83" s="176"/>
      <c r="AU83" s="176"/>
      <c r="AV83" s="176"/>
      <c r="AW83" s="176"/>
      <c r="AX83" s="176"/>
      <c r="AY83" s="176"/>
      <c r="AZ83" s="176"/>
      <c r="BA83" s="176"/>
      <c r="BB83" s="176"/>
      <c r="BC83" s="176"/>
      <c r="BD83" s="176"/>
      <c r="BE83" s="176"/>
      <c r="BF83" s="176"/>
    </row>
    <row r="84" spans="1:58">
      <c r="A84" s="198">
        <f t="shared" si="1"/>
        <v>39326</v>
      </c>
      <c r="B84" s="27">
        <v>6.9026175473382023E-2</v>
      </c>
      <c r="D84" s="189">
        <v>38200</v>
      </c>
      <c r="E84" s="25">
        <v>64.5</v>
      </c>
      <c r="F84" s="25">
        <v>84.5</v>
      </c>
      <c r="G84" s="25">
        <v>94.5</v>
      </c>
      <c r="H84" s="185"/>
      <c r="I84" s="25">
        <v>19.899999618530273</v>
      </c>
      <c r="J84" s="25">
        <v>24.649999618530273</v>
      </c>
      <c r="K84" s="25">
        <v>31.399999618530273</v>
      </c>
      <c r="L84" s="177"/>
      <c r="M84" s="178">
        <v>39083</v>
      </c>
      <c r="N84" s="35">
        <v>22.75</v>
      </c>
      <c r="O84" s="35">
        <v>26.5</v>
      </c>
      <c r="P84" s="35">
        <v>30</v>
      </c>
      <c r="Q84" s="176"/>
      <c r="R84" s="35">
        <v>21.25</v>
      </c>
      <c r="S84" s="35">
        <v>25</v>
      </c>
      <c r="T84" s="35">
        <v>28.5</v>
      </c>
      <c r="U84" s="176"/>
      <c r="V84" s="35">
        <v>0</v>
      </c>
      <c r="W84" s="35">
        <v>0</v>
      </c>
      <c r="X84" s="35">
        <v>3</v>
      </c>
      <c r="Y84" s="176"/>
      <c r="Z84" s="35">
        <v>0.22312499999999999</v>
      </c>
      <c r="AA84" s="35">
        <v>0.29749999999999999</v>
      </c>
      <c r="AB84" s="35">
        <v>0.44624999999999998</v>
      </c>
      <c r="AC84" s="176"/>
      <c r="AD84" s="35">
        <v>0.06</v>
      </c>
      <c r="AE84" s="35">
        <v>0.08</v>
      </c>
      <c r="AF84" s="35">
        <v>0.12</v>
      </c>
      <c r="AG84" s="176"/>
      <c r="AH84" s="35">
        <v>-0.5</v>
      </c>
      <c r="AI84" s="35">
        <v>2.25</v>
      </c>
      <c r="AJ84" s="35">
        <v>1</v>
      </c>
      <c r="AK84" s="176"/>
      <c r="AL84" s="35">
        <v>-0.1</v>
      </c>
      <c r="AM84" s="35">
        <v>2.25</v>
      </c>
      <c r="AN84" s="35">
        <v>0.1</v>
      </c>
      <c r="AO84" s="176"/>
      <c r="AP84" s="177">
        <v>26</v>
      </c>
      <c r="AQ84" s="190">
        <v>0.4</v>
      </c>
      <c r="AR84" s="176"/>
      <c r="AS84" s="176"/>
      <c r="AT84" s="176"/>
      <c r="AU84" s="176"/>
      <c r="AV84" s="176"/>
      <c r="AW84" s="176"/>
      <c r="AX84" s="176"/>
      <c r="AY84" s="176"/>
      <c r="AZ84" s="176"/>
      <c r="BA84" s="176"/>
      <c r="BB84" s="176"/>
      <c r="BC84" s="176"/>
      <c r="BD84" s="176"/>
      <c r="BE84" s="176"/>
      <c r="BF84" s="176"/>
    </row>
    <row r="85" spans="1:58">
      <c r="A85" s="198">
        <f t="shared" si="1"/>
        <v>39356</v>
      </c>
      <c r="B85" s="27">
        <v>6.9065933349737013E-2</v>
      </c>
      <c r="D85" s="189">
        <v>38231</v>
      </c>
      <c r="E85" s="25">
        <v>30.75</v>
      </c>
      <c r="F85" s="25">
        <v>34.75</v>
      </c>
      <c r="G85" s="25">
        <v>38.75</v>
      </c>
      <c r="H85" s="185"/>
      <c r="I85" s="25">
        <v>14.75</v>
      </c>
      <c r="J85" s="25">
        <v>20.75</v>
      </c>
      <c r="K85" s="25">
        <v>22.75</v>
      </c>
      <c r="L85" s="177"/>
      <c r="M85" s="178">
        <v>39114</v>
      </c>
      <c r="N85" s="35">
        <v>20.75</v>
      </c>
      <c r="O85" s="35">
        <v>24.5</v>
      </c>
      <c r="P85" s="35">
        <v>28</v>
      </c>
      <c r="Q85" s="176"/>
      <c r="R85" s="35">
        <v>19.25</v>
      </c>
      <c r="S85" s="35">
        <v>23</v>
      </c>
      <c r="T85" s="35">
        <v>26.5</v>
      </c>
      <c r="U85" s="176"/>
      <c r="V85" s="35">
        <v>0</v>
      </c>
      <c r="W85" s="35">
        <v>0</v>
      </c>
      <c r="X85" s="35">
        <v>3</v>
      </c>
      <c r="Y85" s="176"/>
      <c r="Z85" s="35">
        <v>0.22312499999999999</v>
      </c>
      <c r="AA85" s="35">
        <v>0.29749999999999999</v>
      </c>
      <c r="AB85" s="35">
        <v>0.44624999999999998</v>
      </c>
      <c r="AC85" s="176"/>
      <c r="AD85" s="35">
        <v>0.06</v>
      </c>
      <c r="AE85" s="35">
        <v>0.08</v>
      </c>
      <c r="AF85" s="35">
        <v>0.12</v>
      </c>
      <c r="AG85" s="176"/>
      <c r="AH85" s="35">
        <v>-0.5</v>
      </c>
      <c r="AI85" s="35">
        <v>2.25</v>
      </c>
      <c r="AJ85" s="35">
        <v>1</v>
      </c>
      <c r="AK85" s="176"/>
      <c r="AL85" s="35">
        <v>-0.1</v>
      </c>
      <c r="AM85" s="35">
        <v>2.25</v>
      </c>
      <c r="AN85" s="35">
        <v>0.1</v>
      </c>
      <c r="AO85" s="176"/>
      <c r="AP85" s="177">
        <v>26</v>
      </c>
      <c r="AQ85" s="190">
        <v>0.4</v>
      </c>
      <c r="AR85" s="176"/>
      <c r="AS85" s="176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</row>
    <row r="86" spans="1:58">
      <c r="A86" s="198">
        <f t="shared" si="1"/>
        <v>39387</v>
      </c>
      <c r="B86" s="27">
        <v>6.9107016489185005E-2</v>
      </c>
      <c r="D86" s="189">
        <v>38261</v>
      </c>
      <c r="E86" s="25">
        <v>28.749998092651367</v>
      </c>
      <c r="F86" s="25">
        <v>29.749998092651367</v>
      </c>
      <c r="G86" s="25">
        <v>30.749998092651367</v>
      </c>
      <c r="H86" s="185"/>
      <c r="I86" s="25">
        <v>17</v>
      </c>
      <c r="J86" s="25">
        <v>20.5</v>
      </c>
      <c r="K86" s="25">
        <v>22.5</v>
      </c>
      <c r="L86" s="177"/>
      <c r="M86" s="178">
        <v>39142</v>
      </c>
      <c r="N86" s="35">
        <v>21.75</v>
      </c>
      <c r="O86" s="35">
        <v>25.5</v>
      </c>
      <c r="P86" s="35">
        <v>29</v>
      </c>
      <c r="Q86" s="176"/>
      <c r="R86" s="35">
        <v>20.25</v>
      </c>
      <c r="S86" s="35">
        <v>24</v>
      </c>
      <c r="T86" s="35">
        <v>27.5</v>
      </c>
      <c r="U86" s="176"/>
      <c r="V86" s="35">
        <v>0</v>
      </c>
      <c r="W86" s="35">
        <v>0</v>
      </c>
      <c r="X86" s="35">
        <v>2</v>
      </c>
      <c r="Y86" s="176"/>
      <c r="Z86" s="35">
        <v>0.22312499999999999</v>
      </c>
      <c r="AA86" s="35">
        <v>0.29749999999999999</v>
      </c>
      <c r="AB86" s="35">
        <v>0.44624999999999998</v>
      </c>
      <c r="AC86" s="176"/>
      <c r="AD86" s="35">
        <v>0.06</v>
      </c>
      <c r="AE86" s="35">
        <v>0.08</v>
      </c>
      <c r="AF86" s="35">
        <v>0.12</v>
      </c>
      <c r="AG86" s="176"/>
      <c r="AH86" s="35">
        <v>-0.5</v>
      </c>
      <c r="AI86" s="35">
        <v>1.95</v>
      </c>
      <c r="AJ86" s="35">
        <v>0.5</v>
      </c>
      <c r="AK86" s="176"/>
      <c r="AL86" s="35">
        <v>-0.1</v>
      </c>
      <c r="AM86" s="35">
        <v>2</v>
      </c>
      <c r="AN86" s="35">
        <v>0.1</v>
      </c>
      <c r="AO86" s="176"/>
      <c r="AP86" s="177">
        <v>26</v>
      </c>
      <c r="AQ86" s="190">
        <v>0.4</v>
      </c>
      <c r="AR86" s="176"/>
      <c r="AS86" s="176"/>
      <c r="AT86" s="176"/>
      <c r="AU86" s="176"/>
      <c r="AV86" s="176"/>
      <c r="AW86" s="176"/>
      <c r="AX86" s="176"/>
      <c r="AY86" s="176"/>
      <c r="AZ86" s="176"/>
      <c r="BA86" s="176"/>
      <c r="BB86" s="176"/>
      <c r="BC86" s="176"/>
      <c r="BD86" s="176"/>
      <c r="BE86" s="176"/>
      <c r="BF86" s="176"/>
    </row>
    <row r="87" spans="1:58">
      <c r="A87" s="198">
        <f t="shared" si="1"/>
        <v>39417</v>
      </c>
      <c r="B87" s="27">
        <v>6.9132706905603025E-2</v>
      </c>
      <c r="D87" s="189">
        <v>38292</v>
      </c>
      <c r="E87" s="25">
        <v>28.749998092651367</v>
      </c>
      <c r="F87" s="25">
        <v>29.749998092651367</v>
      </c>
      <c r="G87" s="25">
        <v>30.749998092651367</v>
      </c>
      <c r="H87" s="185"/>
      <c r="I87" s="25">
        <v>17</v>
      </c>
      <c r="J87" s="25">
        <v>20.5</v>
      </c>
      <c r="K87" s="25">
        <v>22.5</v>
      </c>
      <c r="L87" s="177"/>
      <c r="M87" s="178">
        <v>39173</v>
      </c>
      <c r="N87" s="35">
        <v>22.75</v>
      </c>
      <c r="O87" s="35">
        <v>26.5</v>
      </c>
      <c r="P87" s="35">
        <v>30</v>
      </c>
      <c r="Q87" s="176"/>
      <c r="R87" s="35">
        <v>21.25</v>
      </c>
      <c r="S87" s="35">
        <v>25</v>
      </c>
      <c r="T87" s="35">
        <v>28.5</v>
      </c>
      <c r="U87" s="176"/>
      <c r="V87" s="35">
        <v>0</v>
      </c>
      <c r="W87" s="35">
        <v>0</v>
      </c>
      <c r="X87" s="35">
        <v>2</v>
      </c>
      <c r="Y87" s="176"/>
      <c r="Z87" s="35">
        <v>0.22312499999999999</v>
      </c>
      <c r="AA87" s="35">
        <v>0.29749999999999999</v>
      </c>
      <c r="AB87" s="35">
        <v>0.44624999999999998</v>
      </c>
      <c r="AC87" s="176"/>
      <c r="AD87" s="35">
        <v>0.06</v>
      </c>
      <c r="AE87" s="35">
        <v>0.08</v>
      </c>
      <c r="AF87" s="35">
        <v>0.12</v>
      </c>
      <c r="AG87" s="176"/>
      <c r="AH87" s="35">
        <v>-0.5</v>
      </c>
      <c r="AI87" s="35">
        <v>1.9</v>
      </c>
      <c r="AJ87" s="35">
        <v>0.5</v>
      </c>
      <c r="AK87" s="176"/>
      <c r="AL87" s="35">
        <v>-0.1</v>
      </c>
      <c r="AM87" s="35">
        <v>2</v>
      </c>
      <c r="AN87" s="35">
        <v>0.1</v>
      </c>
      <c r="AO87" s="176"/>
      <c r="AP87" s="177">
        <v>27</v>
      </c>
      <c r="AQ87" s="190">
        <v>0.4</v>
      </c>
      <c r="AR87" s="176"/>
      <c r="AS87" s="176"/>
      <c r="AT87" s="176"/>
      <c r="AU87" s="176"/>
      <c r="AV87" s="176"/>
      <c r="AW87" s="176"/>
      <c r="AX87" s="176"/>
      <c r="AY87" s="176"/>
      <c r="AZ87" s="176"/>
      <c r="BA87" s="176"/>
      <c r="BB87" s="176"/>
      <c r="BC87" s="176"/>
      <c r="BD87" s="176"/>
      <c r="BE87" s="176"/>
      <c r="BF87" s="176"/>
    </row>
    <row r="88" spans="1:58">
      <c r="A88" s="198">
        <f t="shared" si="1"/>
        <v>39448</v>
      </c>
      <c r="B88" s="27">
        <v>6.9154829554894021E-2</v>
      </c>
      <c r="D88" s="189">
        <v>38322</v>
      </c>
      <c r="E88" s="25">
        <v>28.75</v>
      </c>
      <c r="F88" s="25">
        <v>29.75</v>
      </c>
      <c r="G88" s="25">
        <v>30.75</v>
      </c>
      <c r="H88" s="185"/>
      <c r="I88" s="25">
        <v>17.5</v>
      </c>
      <c r="J88" s="25">
        <v>21</v>
      </c>
      <c r="K88" s="25">
        <v>23</v>
      </c>
      <c r="L88" s="177"/>
      <c r="M88" s="178">
        <v>39203</v>
      </c>
      <c r="N88" s="35">
        <v>23.75</v>
      </c>
      <c r="O88" s="35">
        <v>27.5</v>
      </c>
      <c r="P88" s="35">
        <v>31</v>
      </c>
      <c r="Q88" s="176"/>
      <c r="R88" s="35">
        <v>22.25</v>
      </c>
      <c r="S88" s="35">
        <v>26</v>
      </c>
      <c r="T88" s="35">
        <v>29.5</v>
      </c>
      <c r="U88" s="176"/>
      <c r="V88" s="35">
        <v>0</v>
      </c>
      <c r="W88" s="35">
        <v>0</v>
      </c>
      <c r="X88" s="35">
        <v>3</v>
      </c>
      <c r="Y88" s="176"/>
      <c r="Z88" s="35">
        <v>0.22312499999999999</v>
      </c>
      <c r="AA88" s="35">
        <v>0.29749999999999999</v>
      </c>
      <c r="AB88" s="35">
        <v>0.44624999999999998</v>
      </c>
      <c r="AC88" s="176"/>
      <c r="AD88" s="35">
        <v>0.06</v>
      </c>
      <c r="AE88" s="35">
        <v>0.08</v>
      </c>
      <c r="AF88" s="35">
        <v>0.12</v>
      </c>
      <c r="AG88" s="176"/>
      <c r="AH88" s="35">
        <v>-0.5</v>
      </c>
      <c r="AI88" s="35">
        <v>2</v>
      </c>
      <c r="AJ88" s="35">
        <v>0.5</v>
      </c>
      <c r="AK88" s="176"/>
      <c r="AL88" s="35">
        <v>-0.1</v>
      </c>
      <c r="AM88" s="35">
        <v>2</v>
      </c>
      <c r="AN88" s="35">
        <v>0.1</v>
      </c>
      <c r="AO88" s="176"/>
      <c r="AP88" s="177">
        <v>27</v>
      </c>
      <c r="AQ88" s="190">
        <v>0.4</v>
      </c>
      <c r="AR88" s="176"/>
      <c r="AS88" s="176"/>
      <c r="AT88" s="176"/>
      <c r="AU88" s="176"/>
      <c r="AV88" s="176"/>
      <c r="AW88" s="176"/>
      <c r="AX88" s="176"/>
      <c r="AY88" s="176"/>
      <c r="AZ88" s="176"/>
      <c r="BA88" s="176"/>
      <c r="BB88" s="176"/>
      <c r="BC88" s="176"/>
      <c r="BD88" s="176"/>
      <c r="BE88" s="176"/>
      <c r="BF88" s="176"/>
    </row>
    <row r="89" spans="1:58">
      <c r="A89" s="198">
        <f t="shared" si="1"/>
        <v>39479</v>
      </c>
      <c r="B89" s="27">
        <v>6.9176952204346012E-2</v>
      </c>
      <c r="D89" s="189">
        <v>38353</v>
      </c>
      <c r="E89" s="25">
        <v>33.254997253417969</v>
      </c>
      <c r="F89" s="25">
        <v>34.504997253417969</v>
      </c>
      <c r="G89" s="25">
        <v>35.754997253417969</v>
      </c>
      <c r="H89" s="185"/>
      <c r="I89" s="25">
        <v>17.75</v>
      </c>
      <c r="J89" s="25">
        <v>21.75</v>
      </c>
      <c r="K89" s="25">
        <v>23.75</v>
      </c>
      <c r="L89" s="177"/>
      <c r="M89" s="178">
        <v>39234</v>
      </c>
      <c r="N89" s="35">
        <v>27.75</v>
      </c>
      <c r="O89" s="35">
        <v>31.5</v>
      </c>
      <c r="P89" s="35">
        <v>35</v>
      </c>
      <c r="Q89" s="176"/>
      <c r="R89" s="35">
        <v>26.25</v>
      </c>
      <c r="S89" s="35">
        <v>30</v>
      </c>
      <c r="T89" s="35">
        <v>33.5</v>
      </c>
      <c r="U89" s="176"/>
      <c r="V89" s="35">
        <v>0.75</v>
      </c>
      <c r="W89" s="35">
        <v>3</v>
      </c>
      <c r="X89" s="35">
        <v>8</v>
      </c>
      <c r="Y89" s="176"/>
      <c r="Z89" s="35">
        <v>0.22312499999999999</v>
      </c>
      <c r="AA89" s="35">
        <v>0.29749999999999999</v>
      </c>
      <c r="AB89" s="35">
        <v>0.44624999999999998</v>
      </c>
      <c r="AC89" s="176"/>
      <c r="AD89" s="35">
        <v>6.7500000000000004E-2</v>
      </c>
      <c r="AE89" s="35">
        <v>0.09</v>
      </c>
      <c r="AF89" s="35">
        <v>0.13500000000000001</v>
      </c>
      <c r="AG89" s="176"/>
      <c r="AH89" s="35">
        <v>-0.5</v>
      </c>
      <c r="AI89" s="35">
        <v>3.52</v>
      </c>
      <c r="AJ89" s="35">
        <v>1</v>
      </c>
      <c r="AK89" s="176"/>
      <c r="AL89" s="35">
        <v>-0.1</v>
      </c>
      <c r="AM89" s="35">
        <v>2.4</v>
      </c>
      <c r="AN89" s="35">
        <v>0.1</v>
      </c>
      <c r="AO89" s="176"/>
      <c r="AP89" s="177">
        <v>27</v>
      </c>
      <c r="AQ89" s="190">
        <v>0.4</v>
      </c>
      <c r="AR89" s="176"/>
      <c r="AS89" s="176"/>
      <c r="AT89" s="176"/>
      <c r="AU89" s="176"/>
      <c r="AV89" s="176"/>
      <c r="AW89" s="176"/>
      <c r="AX89" s="176"/>
      <c r="AY89" s="176"/>
      <c r="AZ89" s="176"/>
      <c r="BA89" s="176"/>
      <c r="BB89" s="176"/>
      <c r="BC89" s="176"/>
      <c r="BD89" s="176"/>
      <c r="BE89" s="176"/>
      <c r="BF89" s="176"/>
    </row>
    <row r="90" spans="1:58">
      <c r="A90" s="198">
        <f t="shared" si="1"/>
        <v>39508</v>
      </c>
      <c r="B90" s="27">
        <v>6.9197647586238017E-2</v>
      </c>
      <c r="D90" s="189">
        <v>38384</v>
      </c>
      <c r="E90" s="25">
        <v>33.250003814697266</v>
      </c>
      <c r="F90" s="25">
        <v>34.500003814697266</v>
      </c>
      <c r="G90" s="25">
        <v>35.750003814697266</v>
      </c>
      <c r="H90" s="185"/>
      <c r="I90" s="25">
        <v>17.75</v>
      </c>
      <c r="J90" s="25">
        <v>21.5</v>
      </c>
      <c r="K90" s="25">
        <v>23.5</v>
      </c>
      <c r="L90" s="177"/>
      <c r="M90" s="178">
        <v>39264</v>
      </c>
      <c r="N90" s="35">
        <v>34.75</v>
      </c>
      <c r="O90" s="35">
        <v>38.5</v>
      </c>
      <c r="P90" s="35">
        <v>42</v>
      </c>
      <c r="Q90" s="176"/>
      <c r="R90" s="35">
        <v>33.25</v>
      </c>
      <c r="S90" s="35">
        <v>37</v>
      </c>
      <c r="T90" s="35">
        <v>40.5</v>
      </c>
      <c r="U90" s="176"/>
      <c r="V90" s="35">
        <v>2</v>
      </c>
      <c r="W90" s="35">
        <v>7</v>
      </c>
      <c r="X90" s="35">
        <v>12</v>
      </c>
      <c r="Y90" s="176"/>
      <c r="Z90" s="35">
        <v>0.22312499999999999</v>
      </c>
      <c r="AA90" s="35">
        <v>0.29749999999999999</v>
      </c>
      <c r="AB90" s="35">
        <v>0.44624999999999998</v>
      </c>
      <c r="AC90" s="176"/>
      <c r="AD90" s="35">
        <v>7.4999999999999997E-2</v>
      </c>
      <c r="AE90" s="35">
        <v>0.1</v>
      </c>
      <c r="AF90" s="35">
        <v>0.15</v>
      </c>
      <c r="AG90" s="176"/>
      <c r="AH90" s="35">
        <v>-0.85</v>
      </c>
      <c r="AI90" s="35">
        <v>4.5549999999999997</v>
      </c>
      <c r="AJ90" s="35">
        <v>1.5</v>
      </c>
      <c r="AK90" s="176"/>
      <c r="AL90" s="35">
        <v>-0.1</v>
      </c>
      <c r="AM90" s="35">
        <v>3.25</v>
      </c>
      <c r="AN90" s="35">
        <v>0.1</v>
      </c>
      <c r="AO90" s="176"/>
      <c r="AP90" s="177">
        <v>28</v>
      </c>
      <c r="AQ90" s="190">
        <v>0.4</v>
      </c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6"/>
      <c r="BE90" s="176"/>
      <c r="BF90" s="176"/>
    </row>
    <row r="91" spans="1:58">
      <c r="A91" s="198">
        <f t="shared" si="1"/>
        <v>39539</v>
      </c>
      <c r="B91" s="27">
        <v>6.9219770236003994E-2</v>
      </c>
      <c r="D91" s="189">
        <v>38412</v>
      </c>
      <c r="E91" s="25">
        <v>28.750001907348633</v>
      </c>
      <c r="F91" s="25">
        <v>30.000001907348633</v>
      </c>
      <c r="G91" s="25">
        <v>31.250001907348633</v>
      </c>
      <c r="H91" s="185"/>
      <c r="I91" s="25">
        <v>16.75</v>
      </c>
      <c r="J91" s="25">
        <v>20.5</v>
      </c>
      <c r="K91" s="25">
        <v>22.5</v>
      </c>
      <c r="L91" s="177"/>
      <c r="M91" s="178">
        <v>39295</v>
      </c>
      <c r="N91" s="35">
        <v>34.75</v>
      </c>
      <c r="O91" s="35">
        <v>38.5</v>
      </c>
      <c r="P91" s="35">
        <v>42</v>
      </c>
      <c r="Q91" s="176"/>
      <c r="R91" s="35">
        <v>33.25</v>
      </c>
      <c r="S91" s="35">
        <v>37</v>
      </c>
      <c r="T91" s="35">
        <v>40.5</v>
      </c>
      <c r="U91" s="176"/>
      <c r="V91" s="35">
        <v>2</v>
      </c>
      <c r="W91" s="35">
        <v>7</v>
      </c>
      <c r="X91" s="35">
        <v>12</v>
      </c>
      <c r="Y91" s="176"/>
      <c r="Z91" s="35">
        <v>0.22312499999999999</v>
      </c>
      <c r="AA91" s="35">
        <v>0.29749999999999999</v>
      </c>
      <c r="AB91" s="35">
        <v>0.44624999999999998</v>
      </c>
      <c r="AC91" s="176"/>
      <c r="AD91" s="35">
        <v>7.4999999999999997E-2</v>
      </c>
      <c r="AE91" s="35">
        <v>0.1</v>
      </c>
      <c r="AF91" s="35">
        <v>0.15</v>
      </c>
      <c r="AG91" s="176"/>
      <c r="AH91" s="35">
        <v>-0.85</v>
      </c>
      <c r="AI91" s="35">
        <v>4.5549999999999997</v>
      </c>
      <c r="AJ91" s="35">
        <v>1.5</v>
      </c>
      <c r="AK91" s="176"/>
      <c r="AL91" s="35">
        <v>-0.1</v>
      </c>
      <c r="AM91" s="35">
        <v>3.25</v>
      </c>
      <c r="AN91" s="35">
        <v>0.1</v>
      </c>
      <c r="AO91" s="176"/>
      <c r="AP91" s="177">
        <v>28</v>
      </c>
      <c r="AQ91" s="190">
        <v>0.4</v>
      </c>
      <c r="AR91" s="176"/>
      <c r="AS91" s="176"/>
      <c r="AT91" s="176"/>
      <c r="AU91" s="176"/>
      <c r="AV91" s="176"/>
      <c r="AW91" s="176"/>
      <c r="AX91" s="176"/>
      <c r="AY91" s="176"/>
      <c r="AZ91" s="176"/>
      <c r="BA91" s="176"/>
      <c r="BB91" s="176"/>
      <c r="BC91" s="176"/>
      <c r="BD91" s="176"/>
      <c r="BE91" s="176"/>
      <c r="BF91" s="176"/>
    </row>
    <row r="92" spans="1:58">
      <c r="A92" s="198">
        <f t="shared" si="1"/>
        <v>39569</v>
      </c>
      <c r="B92" s="27">
        <v>6.9241179252059998E-2</v>
      </c>
      <c r="D92" s="189">
        <v>38443</v>
      </c>
      <c r="E92" s="25">
        <v>28.75</v>
      </c>
      <c r="F92" s="25">
        <v>30</v>
      </c>
      <c r="G92" s="25">
        <v>31.25</v>
      </c>
      <c r="H92" s="185"/>
      <c r="I92" s="25">
        <v>16.5</v>
      </c>
      <c r="J92" s="25">
        <v>20.25</v>
      </c>
      <c r="K92" s="25">
        <v>22.25</v>
      </c>
      <c r="L92" s="177"/>
      <c r="M92" s="178">
        <v>39326</v>
      </c>
      <c r="N92" s="35">
        <v>24</v>
      </c>
      <c r="O92" s="35">
        <v>27.75</v>
      </c>
      <c r="P92" s="35">
        <v>31.25</v>
      </c>
      <c r="Q92" s="176"/>
      <c r="R92" s="35">
        <v>22.5</v>
      </c>
      <c r="S92" s="35">
        <v>26.25</v>
      </c>
      <c r="T92" s="35">
        <v>29.75</v>
      </c>
      <c r="U92" s="176"/>
      <c r="V92" s="35">
        <v>0.25</v>
      </c>
      <c r="W92" s="35">
        <v>1</v>
      </c>
      <c r="X92" s="35">
        <v>4</v>
      </c>
      <c r="Y92" s="176"/>
      <c r="Z92" s="35">
        <v>0.22312499999999999</v>
      </c>
      <c r="AA92" s="35">
        <v>0.29749999999999999</v>
      </c>
      <c r="AB92" s="35">
        <v>0.44624999999999998</v>
      </c>
      <c r="AC92" s="176"/>
      <c r="AD92" s="35">
        <v>0.06</v>
      </c>
      <c r="AE92" s="35">
        <v>0.08</v>
      </c>
      <c r="AF92" s="35">
        <v>0.12</v>
      </c>
      <c r="AG92" s="176"/>
      <c r="AH92" s="35">
        <v>-0.5</v>
      </c>
      <c r="AI92" s="35">
        <v>2.706</v>
      </c>
      <c r="AJ92" s="35">
        <v>0.8</v>
      </c>
      <c r="AK92" s="176"/>
      <c r="AL92" s="35">
        <v>-0.1</v>
      </c>
      <c r="AM92" s="35">
        <v>2.4500000000000002</v>
      </c>
      <c r="AN92" s="35">
        <v>0.1</v>
      </c>
      <c r="AO92" s="176"/>
      <c r="AP92" s="177">
        <v>28</v>
      </c>
      <c r="AQ92" s="190">
        <v>0.4</v>
      </c>
      <c r="AR92" s="176"/>
      <c r="AS92" s="176"/>
      <c r="AT92" s="176"/>
      <c r="AU92" s="176"/>
      <c r="AV92" s="176"/>
      <c r="AW92" s="176"/>
      <c r="AX92" s="176"/>
      <c r="AY92" s="176"/>
      <c r="AZ92" s="176"/>
      <c r="BA92" s="176"/>
      <c r="BB92" s="176"/>
      <c r="BC92" s="176"/>
      <c r="BD92" s="176"/>
      <c r="BE92" s="176"/>
      <c r="BF92" s="176"/>
    </row>
    <row r="93" spans="1:58">
      <c r="A93" s="198">
        <f t="shared" si="1"/>
        <v>39600</v>
      </c>
      <c r="B93" s="27">
        <v>6.9263301902144039E-2</v>
      </c>
      <c r="D93" s="189">
        <v>38473</v>
      </c>
      <c r="E93" s="25">
        <v>36.75</v>
      </c>
      <c r="F93" s="25">
        <v>39.25</v>
      </c>
      <c r="G93" s="25">
        <v>41.75</v>
      </c>
      <c r="H93" s="185"/>
      <c r="I93" s="25">
        <v>18.75</v>
      </c>
      <c r="J93" s="25">
        <v>22.5</v>
      </c>
      <c r="K93" s="25">
        <v>24.5</v>
      </c>
      <c r="L93" s="177"/>
      <c r="M93" s="178">
        <v>39356</v>
      </c>
      <c r="N93" s="35">
        <v>23</v>
      </c>
      <c r="O93" s="35">
        <v>26.75</v>
      </c>
      <c r="P93" s="35">
        <v>30.25</v>
      </c>
      <c r="Q93" s="176"/>
      <c r="R93" s="35">
        <v>21.5</v>
      </c>
      <c r="S93" s="35">
        <v>25.25</v>
      </c>
      <c r="T93" s="35">
        <v>28.75</v>
      </c>
      <c r="U93" s="176"/>
      <c r="V93" s="35">
        <v>0</v>
      </c>
      <c r="W93" s="35">
        <v>0</v>
      </c>
      <c r="X93" s="35">
        <v>2</v>
      </c>
      <c r="Y93" s="176"/>
      <c r="Z93" s="35">
        <v>0.22312499999999999</v>
      </c>
      <c r="AA93" s="35">
        <v>0.29749999999999999</v>
      </c>
      <c r="AB93" s="35">
        <v>0.44624999999999998</v>
      </c>
      <c r="AC93" s="176"/>
      <c r="AD93" s="35">
        <v>0.06</v>
      </c>
      <c r="AE93" s="35">
        <v>0.08</v>
      </c>
      <c r="AF93" s="35">
        <v>0.12</v>
      </c>
      <c r="AG93" s="176"/>
      <c r="AH93" s="35">
        <v>-0.5</v>
      </c>
      <c r="AI93" s="35">
        <v>1.9</v>
      </c>
      <c r="AJ93" s="35">
        <v>0.5</v>
      </c>
      <c r="AK93" s="176"/>
      <c r="AL93" s="35">
        <v>-0.1</v>
      </c>
      <c r="AM93" s="35">
        <v>2</v>
      </c>
      <c r="AN93" s="35">
        <v>0.1</v>
      </c>
      <c r="AO93" s="176"/>
      <c r="AP93" s="177">
        <v>29</v>
      </c>
      <c r="AQ93" s="190">
        <v>0.4</v>
      </c>
      <c r="AR93" s="176"/>
      <c r="AS93" s="176"/>
      <c r="AT93" s="176"/>
      <c r="AU93" s="176"/>
      <c r="AV93" s="176"/>
      <c r="AW93" s="176"/>
      <c r="AX93" s="176"/>
      <c r="AY93" s="176"/>
      <c r="AZ93" s="176"/>
      <c r="BA93" s="176"/>
      <c r="BB93" s="176"/>
      <c r="BC93" s="176"/>
      <c r="BD93" s="176"/>
      <c r="BE93" s="176"/>
      <c r="BF93" s="176"/>
    </row>
    <row r="94" spans="1:58">
      <c r="A94" s="198">
        <f t="shared" si="1"/>
        <v>39630</v>
      </c>
      <c r="B94" s="27">
        <v>6.9284710918508005E-2</v>
      </c>
      <c r="D94" s="189">
        <v>38504</v>
      </c>
      <c r="E94" s="25">
        <v>42.5</v>
      </c>
      <c r="F94" s="25">
        <v>57.5</v>
      </c>
      <c r="G94" s="25">
        <v>65.5</v>
      </c>
      <c r="H94" s="185"/>
      <c r="I94" s="25">
        <v>18.25</v>
      </c>
      <c r="J94" s="25">
        <v>23.75</v>
      </c>
      <c r="K94" s="25">
        <v>28.25</v>
      </c>
      <c r="L94" s="177"/>
      <c r="M94" s="178">
        <v>39387</v>
      </c>
      <c r="N94" s="35">
        <v>23</v>
      </c>
      <c r="O94" s="35">
        <v>26.75</v>
      </c>
      <c r="P94" s="35">
        <v>30.25</v>
      </c>
      <c r="Q94" s="176"/>
      <c r="R94" s="35">
        <v>21.5</v>
      </c>
      <c r="S94" s="35">
        <v>25.25</v>
      </c>
      <c r="T94" s="35">
        <v>28.75</v>
      </c>
      <c r="U94" s="176"/>
      <c r="V94" s="35">
        <v>0</v>
      </c>
      <c r="W94" s="35">
        <v>0</v>
      </c>
      <c r="X94" s="35">
        <v>2</v>
      </c>
      <c r="Y94" s="176"/>
      <c r="Z94" s="35">
        <v>0.22312499999999999</v>
      </c>
      <c r="AA94" s="35">
        <v>0.29749999999999999</v>
      </c>
      <c r="AB94" s="35">
        <v>0.44624999999999998</v>
      </c>
      <c r="AC94" s="176"/>
      <c r="AD94" s="35">
        <v>0.06</v>
      </c>
      <c r="AE94" s="35">
        <v>0.08</v>
      </c>
      <c r="AF94" s="35">
        <v>0.12</v>
      </c>
      <c r="AG94" s="176"/>
      <c r="AH94" s="35">
        <v>-0.5</v>
      </c>
      <c r="AI94" s="35">
        <v>2</v>
      </c>
      <c r="AJ94" s="35">
        <v>0.5</v>
      </c>
      <c r="AK94" s="176"/>
      <c r="AL94" s="35">
        <v>-0.1</v>
      </c>
      <c r="AM94" s="35">
        <v>2</v>
      </c>
      <c r="AN94" s="35">
        <v>0.1</v>
      </c>
      <c r="AO94" s="176"/>
      <c r="AP94" s="177">
        <v>29</v>
      </c>
      <c r="AQ94" s="190">
        <v>0.4</v>
      </c>
      <c r="AR94" s="176"/>
      <c r="AS94" s="176"/>
      <c r="AT94" s="176"/>
      <c r="AU94" s="176"/>
      <c r="AV94" s="176"/>
      <c r="AW94" s="176"/>
      <c r="AX94" s="176"/>
      <c r="AY94" s="176"/>
      <c r="AZ94" s="176"/>
      <c r="BA94" s="176"/>
      <c r="BB94" s="176"/>
      <c r="BC94" s="176"/>
      <c r="BD94" s="176"/>
      <c r="BE94" s="176"/>
      <c r="BF94" s="176"/>
    </row>
    <row r="95" spans="1:58">
      <c r="A95" s="198">
        <f t="shared" si="1"/>
        <v>39661</v>
      </c>
      <c r="B95" s="27">
        <v>6.9306833568911042E-2</v>
      </c>
      <c r="D95" s="189">
        <v>38534</v>
      </c>
      <c r="E95" s="25">
        <v>62.5</v>
      </c>
      <c r="F95" s="25">
        <v>82.5</v>
      </c>
      <c r="G95" s="25">
        <v>92.5</v>
      </c>
      <c r="H95" s="185"/>
      <c r="I95" s="25">
        <v>20.399999618530273</v>
      </c>
      <c r="J95" s="25">
        <v>25.399999618530273</v>
      </c>
      <c r="K95" s="25">
        <v>32.399999618530273</v>
      </c>
      <c r="L95" s="177"/>
      <c r="M95" s="178">
        <v>39417</v>
      </c>
      <c r="N95" s="35">
        <v>21</v>
      </c>
      <c r="O95" s="35">
        <v>24.75</v>
      </c>
      <c r="P95" s="35">
        <v>28.25</v>
      </c>
      <c r="Q95" s="176"/>
      <c r="R95" s="35">
        <v>19.5</v>
      </c>
      <c r="S95" s="35">
        <v>23.25</v>
      </c>
      <c r="T95" s="35">
        <v>26.75</v>
      </c>
      <c r="U95" s="176"/>
      <c r="V95" s="35">
        <v>0</v>
      </c>
      <c r="W95" s="35">
        <v>0</v>
      </c>
      <c r="X95" s="35">
        <v>2</v>
      </c>
      <c r="Y95" s="176"/>
      <c r="Z95" s="35">
        <v>0.22312499999999999</v>
      </c>
      <c r="AA95" s="35">
        <v>0.29749999999999999</v>
      </c>
      <c r="AB95" s="35">
        <v>0.44624999999999998</v>
      </c>
      <c r="AC95" s="176"/>
      <c r="AD95" s="35">
        <v>0.06</v>
      </c>
      <c r="AE95" s="35">
        <v>0.08</v>
      </c>
      <c r="AF95" s="35">
        <v>0.12</v>
      </c>
      <c r="AG95" s="176"/>
      <c r="AH95" s="35">
        <v>-0.5</v>
      </c>
      <c r="AI95" s="35">
        <v>2</v>
      </c>
      <c r="AJ95" s="35">
        <v>0.6</v>
      </c>
      <c r="AK95" s="176"/>
      <c r="AL95" s="35">
        <v>-0.1</v>
      </c>
      <c r="AM95" s="35">
        <v>2</v>
      </c>
      <c r="AN95" s="35">
        <v>0.1</v>
      </c>
      <c r="AO95" s="176"/>
      <c r="AP95" s="177">
        <v>29</v>
      </c>
      <c r="AQ95" s="190">
        <v>0.4</v>
      </c>
      <c r="AR95" s="176"/>
      <c r="AS95" s="176"/>
      <c r="AT95" s="176"/>
      <c r="AU95" s="176"/>
      <c r="AV95" s="176"/>
      <c r="AW95" s="176"/>
      <c r="AX95" s="176"/>
      <c r="AY95" s="176"/>
      <c r="AZ95" s="176"/>
      <c r="BA95" s="176"/>
      <c r="BB95" s="176"/>
      <c r="BC95" s="176"/>
      <c r="BD95" s="176"/>
      <c r="BE95" s="176"/>
      <c r="BF95" s="176"/>
    </row>
    <row r="96" spans="1:58">
      <c r="A96" s="198">
        <f t="shared" si="1"/>
        <v>39692</v>
      </c>
      <c r="B96" s="27">
        <v>6.9328956219476032E-2</v>
      </c>
      <c r="D96" s="189">
        <v>38565</v>
      </c>
      <c r="E96" s="25">
        <v>62.5</v>
      </c>
      <c r="F96" s="25">
        <v>82.5</v>
      </c>
      <c r="G96" s="25">
        <v>92.5</v>
      </c>
      <c r="H96" s="185"/>
      <c r="I96" s="25">
        <v>20.149999618530273</v>
      </c>
      <c r="J96" s="25">
        <v>25.149999618530273</v>
      </c>
      <c r="K96" s="25">
        <v>32.149999618530273</v>
      </c>
      <c r="L96" s="177"/>
      <c r="M96" s="178">
        <v>39448</v>
      </c>
      <c r="N96" s="35">
        <v>23</v>
      </c>
      <c r="O96" s="35">
        <v>27</v>
      </c>
      <c r="P96" s="35">
        <v>30.75</v>
      </c>
      <c r="Q96" s="176"/>
      <c r="R96" s="35">
        <v>21.75</v>
      </c>
      <c r="S96" s="35">
        <v>25.75</v>
      </c>
      <c r="T96" s="35">
        <v>29.5</v>
      </c>
      <c r="U96" s="176"/>
      <c r="V96" s="35">
        <v>0</v>
      </c>
      <c r="W96" s="35">
        <v>0</v>
      </c>
      <c r="X96" s="35">
        <v>3</v>
      </c>
      <c r="Y96" s="176"/>
      <c r="Z96" s="35">
        <v>0.06</v>
      </c>
      <c r="AA96" s="35">
        <v>0.08</v>
      </c>
      <c r="AB96" s="35">
        <v>0.12</v>
      </c>
      <c r="AC96" s="176"/>
      <c r="AD96" s="35">
        <v>0.06</v>
      </c>
      <c r="AE96" s="35">
        <v>0.08</v>
      </c>
      <c r="AF96" s="35">
        <v>0.12</v>
      </c>
      <c r="AG96" s="176"/>
      <c r="AH96" s="35">
        <v>-0.5</v>
      </c>
      <c r="AI96" s="35">
        <v>2.25</v>
      </c>
      <c r="AJ96" s="35">
        <v>1</v>
      </c>
      <c r="AK96" s="176"/>
      <c r="AL96" s="35">
        <v>-0.1</v>
      </c>
      <c r="AM96" s="35">
        <v>2.25</v>
      </c>
      <c r="AN96" s="35">
        <v>0.1</v>
      </c>
      <c r="AO96" s="176"/>
      <c r="AP96" s="177">
        <v>30</v>
      </c>
      <c r="AQ96" s="190">
        <v>0.4</v>
      </c>
      <c r="AR96" s="176"/>
      <c r="AS96" s="176"/>
      <c r="AT96" s="176"/>
      <c r="AU96" s="176"/>
      <c r="AV96" s="176"/>
      <c r="AW96" s="176"/>
      <c r="AX96" s="176"/>
      <c r="AY96" s="176"/>
      <c r="AZ96" s="176"/>
      <c r="BA96" s="176"/>
      <c r="BB96" s="176"/>
      <c r="BC96" s="176"/>
      <c r="BD96" s="176"/>
      <c r="BE96" s="176"/>
      <c r="BF96" s="176"/>
    </row>
    <row r="97" spans="1:58">
      <c r="A97" s="198">
        <f t="shared" si="1"/>
        <v>39722</v>
      </c>
      <c r="B97" s="27">
        <v>6.9350365236305014E-2</v>
      </c>
      <c r="D97" s="189">
        <v>38596</v>
      </c>
      <c r="E97" s="25">
        <v>29.75</v>
      </c>
      <c r="F97" s="25">
        <v>34.75</v>
      </c>
      <c r="G97" s="25">
        <v>39.75</v>
      </c>
      <c r="H97" s="185"/>
      <c r="I97" s="25">
        <v>15</v>
      </c>
      <c r="J97" s="25">
        <v>21.25</v>
      </c>
      <c r="K97" s="25">
        <v>23.25</v>
      </c>
      <c r="L97" s="177"/>
      <c r="M97" s="178">
        <v>39479</v>
      </c>
      <c r="N97" s="35">
        <v>21</v>
      </c>
      <c r="O97" s="35">
        <v>25</v>
      </c>
      <c r="P97" s="35">
        <v>28.75</v>
      </c>
      <c r="Q97" s="176"/>
      <c r="R97" s="35">
        <v>19.75</v>
      </c>
      <c r="S97" s="35">
        <v>23.75</v>
      </c>
      <c r="T97" s="35">
        <v>27.5</v>
      </c>
      <c r="U97" s="176"/>
      <c r="V97" s="35">
        <v>0</v>
      </c>
      <c r="W97" s="35">
        <v>0</v>
      </c>
      <c r="X97" s="35">
        <v>3</v>
      </c>
      <c r="Y97" s="176"/>
      <c r="Z97" s="35">
        <v>0.06</v>
      </c>
      <c r="AA97" s="35">
        <v>0.08</v>
      </c>
      <c r="AB97" s="35">
        <v>0.12</v>
      </c>
      <c r="AC97" s="176"/>
      <c r="AD97" s="35">
        <v>0.06</v>
      </c>
      <c r="AE97" s="35">
        <v>0.08</v>
      </c>
      <c r="AF97" s="35">
        <v>0.12</v>
      </c>
      <c r="AG97" s="176"/>
      <c r="AH97" s="35">
        <v>-0.5</v>
      </c>
      <c r="AI97" s="35">
        <v>2.25</v>
      </c>
      <c r="AJ97" s="35">
        <v>1</v>
      </c>
      <c r="AK97" s="176"/>
      <c r="AL97" s="35">
        <v>-0.1</v>
      </c>
      <c r="AM97" s="35">
        <v>2.25</v>
      </c>
      <c r="AN97" s="35">
        <v>0.1</v>
      </c>
      <c r="AO97" s="176"/>
      <c r="AP97" s="177">
        <v>30</v>
      </c>
      <c r="AQ97" s="190">
        <v>0.4</v>
      </c>
      <c r="AR97" s="176"/>
      <c r="AS97" s="176"/>
      <c r="AT97" s="176"/>
      <c r="AU97" s="176"/>
      <c r="AV97" s="176"/>
      <c r="AW97" s="176"/>
      <c r="AX97" s="176"/>
      <c r="AY97" s="176"/>
      <c r="AZ97" s="176"/>
      <c r="BA97" s="176"/>
      <c r="BB97" s="176"/>
      <c r="BC97" s="176"/>
      <c r="BD97" s="176"/>
      <c r="BE97" s="176"/>
      <c r="BF97" s="176"/>
    </row>
    <row r="98" spans="1:58">
      <c r="A98" s="198">
        <f t="shared" si="1"/>
        <v>39753</v>
      </c>
      <c r="B98" s="27">
        <v>6.9372487887188014E-2</v>
      </c>
      <c r="D98" s="189">
        <v>38626</v>
      </c>
      <c r="E98" s="25">
        <v>29.249998092651367</v>
      </c>
      <c r="F98" s="25">
        <v>30.499998092651367</v>
      </c>
      <c r="G98" s="25">
        <v>31.749998092651367</v>
      </c>
      <c r="H98" s="185"/>
      <c r="I98" s="25">
        <v>17.25</v>
      </c>
      <c r="J98" s="25">
        <v>21</v>
      </c>
      <c r="K98" s="25">
        <v>23</v>
      </c>
      <c r="L98" s="177"/>
      <c r="M98" s="178">
        <v>39508</v>
      </c>
      <c r="N98" s="35">
        <v>22</v>
      </c>
      <c r="O98" s="35">
        <v>26</v>
      </c>
      <c r="P98" s="35">
        <v>29.75</v>
      </c>
      <c r="Q98" s="176"/>
      <c r="R98" s="35">
        <v>20.75</v>
      </c>
      <c r="S98" s="35">
        <v>24.75</v>
      </c>
      <c r="T98" s="35">
        <v>28.5</v>
      </c>
      <c r="U98" s="176"/>
      <c r="V98" s="35">
        <v>0</v>
      </c>
      <c r="W98" s="35">
        <v>0</v>
      </c>
      <c r="X98" s="35">
        <v>2</v>
      </c>
      <c r="Y98" s="176"/>
      <c r="Z98" s="35">
        <v>0.06</v>
      </c>
      <c r="AA98" s="35">
        <v>0.08</v>
      </c>
      <c r="AB98" s="35">
        <v>0.12</v>
      </c>
      <c r="AC98" s="176"/>
      <c r="AD98" s="35">
        <v>0.06</v>
      </c>
      <c r="AE98" s="35">
        <v>0.08</v>
      </c>
      <c r="AF98" s="35">
        <v>0.12</v>
      </c>
      <c r="AG98" s="176"/>
      <c r="AH98" s="35">
        <v>-0.5</v>
      </c>
      <c r="AI98" s="35">
        <v>1.95</v>
      </c>
      <c r="AJ98" s="35">
        <v>0.5</v>
      </c>
      <c r="AK98" s="176"/>
      <c r="AL98" s="35">
        <v>-0.1</v>
      </c>
      <c r="AM98" s="35">
        <v>2</v>
      </c>
      <c r="AN98" s="35">
        <v>0.1</v>
      </c>
      <c r="AO98" s="176"/>
      <c r="AP98" s="177">
        <v>30</v>
      </c>
      <c r="AQ98" s="190">
        <v>0.4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</row>
    <row r="99" spans="1:58">
      <c r="A99" s="198">
        <f t="shared" si="1"/>
        <v>39783</v>
      </c>
      <c r="B99" s="27">
        <v>6.9393896904326027E-2</v>
      </c>
      <c r="D99" s="189">
        <v>38657</v>
      </c>
      <c r="E99" s="25">
        <v>29.249998092651367</v>
      </c>
      <c r="F99" s="25">
        <v>30.499998092651367</v>
      </c>
      <c r="G99" s="25">
        <v>31.749998092651367</v>
      </c>
      <c r="H99" s="185"/>
      <c r="I99" s="25">
        <v>17.25</v>
      </c>
      <c r="J99" s="25">
        <v>21</v>
      </c>
      <c r="K99" s="25">
        <v>23</v>
      </c>
      <c r="L99" s="177"/>
      <c r="M99" s="178">
        <v>39539</v>
      </c>
      <c r="N99" s="35">
        <v>23</v>
      </c>
      <c r="O99" s="35">
        <v>27</v>
      </c>
      <c r="P99" s="35">
        <v>30.75</v>
      </c>
      <c r="Q99" s="176"/>
      <c r="R99" s="35">
        <v>21.75</v>
      </c>
      <c r="S99" s="35">
        <v>25.75</v>
      </c>
      <c r="T99" s="35">
        <v>29.5</v>
      </c>
      <c r="U99" s="176"/>
      <c r="V99" s="35">
        <v>0</v>
      </c>
      <c r="W99" s="35">
        <v>0</v>
      </c>
      <c r="X99" s="35">
        <v>2</v>
      </c>
      <c r="Y99" s="176"/>
      <c r="Z99" s="35">
        <v>0.06</v>
      </c>
      <c r="AA99" s="35">
        <v>0.08</v>
      </c>
      <c r="AB99" s="35">
        <v>0.12</v>
      </c>
      <c r="AC99" s="176"/>
      <c r="AD99" s="35">
        <v>0.06</v>
      </c>
      <c r="AE99" s="35">
        <v>0.08</v>
      </c>
      <c r="AF99" s="35">
        <v>0.12</v>
      </c>
      <c r="AG99" s="176"/>
      <c r="AH99" s="35">
        <v>-0.5</v>
      </c>
      <c r="AI99" s="35">
        <v>1.9</v>
      </c>
      <c r="AJ99" s="35">
        <v>0.5</v>
      </c>
      <c r="AK99" s="176"/>
      <c r="AL99" s="35">
        <v>-0.1</v>
      </c>
      <c r="AM99" s="35">
        <v>2</v>
      </c>
      <c r="AN99" s="35">
        <v>0.1</v>
      </c>
      <c r="AO99" s="176"/>
      <c r="AP99" s="177">
        <v>31</v>
      </c>
      <c r="AQ99" s="190">
        <v>0.4</v>
      </c>
      <c r="AR99" s="176"/>
      <c r="AS99" s="176"/>
      <c r="AT99" s="176"/>
      <c r="AU99" s="176"/>
      <c r="AV99" s="176"/>
      <c r="AW99" s="176"/>
      <c r="AX99" s="176"/>
      <c r="AY99" s="176"/>
      <c r="AZ99" s="176"/>
      <c r="BA99" s="176"/>
      <c r="BB99" s="176"/>
      <c r="BC99" s="176"/>
      <c r="BD99" s="176"/>
      <c r="BE99" s="176"/>
      <c r="BF99" s="176"/>
    </row>
    <row r="100" spans="1:58">
      <c r="A100" s="198">
        <f t="shared" si="1"/>
        <v>39814</v>
      </c>
      <c r="B100" s="27">
        <v>6.9416019555527009E-2</v>
      </c>
      <c r="D100" s="189">
        <v>38687</v>
      </c>
      <c r="E100" s="25">
        <v>29.25</v>
      </c>
      <c r="F100" s="25">
        <v>30.5</v>
      </c>
      <c r="G100" s="25">
        <v>31.75</v>
      </c>
      <c r="H100" s="185"/>
      <c r="I100" s="25">
        <v>17.75</v>
      </c>
      <c r="J100" s="25">
        <v>21.5</v>
      </c>
      <c r="K100" s="25">
        <v>23.5</v>
      </c>
      <c r="L100" s="177"/>
      <c r="M100" s="178">
        <v>39569</v>
      </c>
      <c r="N100" s="35">
        <v>24</v>
      </c>
      <c r="O100" s="35">
        <v>28</v>
      </c>
      <c r="P100" s="35">
        <v>31.75</v>
      </c>
      <c r="Q100" s="176"/>
      <c r="R100" s="35">
        <v>22.75</v>
      </c>
      <c r="S100" s="35">
        <v>26.75</v>
      </c>
      <c r="T100" s="35">
        <v>30.5</v>
      </c>
      <c r="U100" s="176"/>
      <c r="V100" s="35">
        <v>0</v>
      </c>
      <c r="W100" s="35">
        <v>0</v>
      </c>
      <c r="X100" s="35">
        <v>3</v>
      </c>
      <c r="Y100" s="176"/>
      <c r="Z100" s="35">
        <v>0.06</v>
      </c>
      <c r="AA100" s="35">
        <v>0.08</v>
      </c>
      <c r="AB100" s="35">
        <v>0.12</v>
      </c>
      <c r="AC100" s="176"/>
      <c r="AD100" s="35">
        <v>0.06</v>
      </c>
      <c r="AE100" s="35">
        <v>0.08</v>
      </c>
      <c r="AF100" s="35">
        <v>0.12</v>
      </c>
      <c r="AG100" s="176"/>
      <c r="AH100" s="35">
        <v>-0.5</v>
      </c>
      <c r="AI100" s="35">
        <v>2</v>
      </c>
      <c r="AJ100" s="35">
        <v>0.5</v>
      </c>
      <c r="AK100" s="176"/>
      <c r="AL100" s="35">
        <v>-0.1</v>
      </c>
      <c r="AM100" s="35">
        <v>2</v>
      </c>
      <c r="AN100" s="35">
        <v>0.1</v>
      </c>
      <c r="AO100" s="176"/>
      <c r="AP100" s="177">
        <v>31</v>
      </c>
      <c r="AQ100" s="190">
        <v>0.4</v>
      </c>
      <c r="AR100" s="176"/>
      <c r="AS100" s="176"/>
      <c r="AT100" s="176"/>
      <c r="AU100" s="176"/>
      <c r="AV100" s="176"/>
      <c r="AW100" s="176"/>
      <c r="AX100" s="176"/>
      <c r="AY100" s="176"/>
      <c r="AZ100" s="176"/>
      <c r="BA100" s="176"/>
      <c r="BB100" s="176"/>
      <c r="BC100" s="176"/>
      <c r="BD100" s="176"/>
      <c r="BE100" s="176"/>
      <c r="BF100" s="176"/>
    </row>
    <row r="101" spans="1:58">
      <c r="A101" s="198">
        <f t="shared" si="1"/>
        <v>39845</v>
      </c>
      <c r="B101" s="27">
        <v>6.9438142206889999E-2</v>
      </c>
      <c r="D101" s="189">
        <v>38718</v>
      </c>
      <c r="E101" s="25">
        <v>33.504997253417969</v>
      </c>
      <c r="F101" s="25">
        <v>35.004997253417969</v>
      </c>
      <c r="G101" s="25">
        <v>36.504997253417969</v>
      </c>
      <c r="H101" s="185"/>
      <c r="I101" s="25">
        <v>18</v>
      </c>
      <c r="J101" s="25">
        <v>22.25</v>
      </c>
      <c r="K101" s="25">
        <v>24.25</v>
      </c>
      <c r="L101" s="177"/>
      <c r="M101" s="178">
        <v>39600</v>
      </c>
      <c r="N101" s="35">
        <v>28</v>
      </c>
      <c r="O101" s="35">
        <v>32</v>
      </c>
      <c r="P101" s="35">
        <v>35.75</v>
      </c>
      <c r="Q101" s="176"/>
      <c r="R101" s="35">
        <v>26.75</v>
      </c>
      <c r="S101" s="35">
        <v>30.75</v>
      </c>
      <c r="T101" s="35">
        <v>34.5</v>
      </c>
      <c r="U101" s="176"/>
      <c r="V101" s="35">
        <v>0.75</v>
      </c>
      <c r="W101" s="35">
        <v>3</v>
      </c>
      <c r="X101" s="35">
        <v>8</v>
      </c>
      <c r="Y101" s="176"/>
      <c r="Z101" s="35">
        <v>0.06</v>
      </c>
      <c r="AA101" s="35">
        <v>0.08</v>
      </c>
      <c r="AB101" s="35">
        <v>0.12</v>
      </c>
      <c r="AC101" s="176"/>
      <c r="AD101" s="35">
        <v>6.7500000000000004E-2</v>
      </c>
      <c r="AE101" s="35">
        <v>0.09</v>
      </c>
      <c r="AF101" s="35">
        <v>0.13500000000000001</v>
      </c>
      <c r="AG101" s="176"/>
      <c r="AH101" s="35">
        <v>-0.5</v>
      </c>
      <c r="AI101" s="35">
        <v>3.52</v>
      </c>
      <c r="AJ101" s="35">
        <v>1</v>
      </c>
      <c r="AK101" s="176"/>
      <c r="AL101" s="35">
        <v>-0.1</v>
      </c>
      <c r="AM101" s="35">
        <v>2.4</v>
      </c>
      <c r="AN101" s="35">
        <v>0.1</v>
      </c>
      <c r="AO101" s="176"/>
      <c r="AP101" s="177">
        <v>31</v>
      </c>
      <c r="AQ101" s="190">
        <v>0.4</v>
      </c>
      <c r="AR101" s="176"/>
      <c r="AS101" s="176"/>
      <c r="AT101" s="176"/>
      <c r="AU101" s="176"/>
      <c r="AV101" s="176"/>
      <c r="AW101" s="176"/>
      <c r="AX101" s="176"/>
      <c r="AY101" s="176"/>
      <c r="AZ101" s="176"/>
      <c r="BA101" s="176"/>
      <c r="BB101" s="176"/>
      <c r="BC101" s="176"/>
      <c r="BD101" s="176"/>
      <c r="BE101" s="176"/>
      <c r="BF101" s="176"/>
    </row>
    <row r="102" spans="1:58">
      <c r="A102" s="198">
        <f t="shared" si="1"/>
        <v>39873</v>
      </c>
      <c r="B102" s="27">
        <v>6.9458123956649021E-2</v>
      </c>
      <c r="D102" s="189">
        <v>38749</v>
      </c>
      <c r="E102" s="25">
        <v>33.500003814697266</v>
      </c>
      <c r="F102" s="25">
        <v>35.000003814697266</v>
      </c>
      <c r="G102" s="25">
        <v>36.500003814697266</v>
      </c>
      <c r="H102" s="185"/>
      <c r="I102" s="25">
        <v>18</v>
      </c>
      <c r="J102" s="25">
        <v>22</v>
      </c>
      <c r="K102" s="25">
        <v>24</v>
      </c>
      <c r="L102" s="177"/>
      <c r="M102" s="178">
        <v>39630</v>
      </c>
      <c r="N102" s="35">
        <v>35</v>
      </c>
      <c r="O102" s="35">
        <v>39</v>
      </c>
      <c r="P102" s="35">
        <v>42.75</v>
      </c>
      <c r="Q102" s="176"/>
      <c r="R102" s="35">
        <v>33.75</v>
      </c>
      <c r="S102" s="35">
        <v>37.75</v>
      </c>
      <c r="T102" s="35">
        <v>41.5</v>
      </c>
      <c r="U102" s="176"/>
      <c r="V102" s="35">
        <v>2</v>
      </c>
      <c r="W102" s="35">
        <v>7</v>
      </c>
      <c r="X102" s="35">
        <v>12</v>
      </c>
      <c r="Y102" s="176"/>
      <c r="Z102" s="35">
        <v>0.06</v>
      </c>
      <c r="AA102" s="35">
        <v>0.08</v>
      </c>
      <c r="AB102" s="35">
        <v>0.12</v>
      </c>
      <c r="AC102" s="176"/>
      <c r="AD102" s="35">
        <v>7.4999999999999997E-2</v>
      </c>
      <c r="AE102" s="35">
        <v>0.1</v>
      </c>
      <c r="AF102" s="35">
        <v>0.15</v>
      </c>
      <c r="AG102" s="176"/>
      <c r="AH102" s="35">
        <v>-0.85</v>
      </c>
      <c r="AI102" s="35">
        <v>4.5549999999999997</v>
      </c>
      <c r="AJ102" s="35">
        <v>1.5</v>
      </c>
      <c r="AK102" s="176"/>
      <c r="AL102" s="35">
        <v>-0.1</v>
      </c>
      <c r="AM102" s="35">
        <v>3.25</v>
      </c>
      <c r="AN102" s="35">
        <v>0.1</v>
      </c>
      <c r="AO102" s="176"/>
      <c r="AP102" s="177">
        <v>32</v>
      </c>
      <c r="AQ102" s="190">
        <v>0.4</v>
      </c>
      <c r="AR102" s="176"/>
      <c r="AS102" s="176"/>
      <c r="AT102" s="176"/>
      <c r="AU102" s="176"/>
      <c r="AV102" s="176"/>
      <c r="AW102" s="176"/>
      <c r="AX102" s="176"/>
      <c r="AY102" s="176"/>
      <c r="AZ102" s="176"/>
      <c r="BA102" s="176"/>
      <c r="BB102" s="176"/>
      <c r="BC102" s="176"/>
      <c r="BD102" s="176"/>
      <c r="BE102" s="176"/>
      <c r="BF102" s="176"/>
    </row>
    <row r="103" spans="1:58">
      <c r="A103" s="198">
        <f t="shared" si="1"/>
        <v>39904</v>
      </c>
      <c r="B103" s="27">
        <v>6.9480246608320015E-2</v>
      </c>
      <c r="D103" s="189">
        <v>38777</v>
      </c>
      <c r="E103" s="25">
        <v>29.000001907348633</v>
      </c>
      <c r="F103" s="25">
        <v>30.500001907348633</v>
      </c>
      <c r="G103" s="25">
        <v>32.000001907348633</v>
      </c>
      <c r="H103" s="185"/>
      <c r="I103" s="25">
        <v>17</v>
      </c>
      <c r="J103" s="25">
        <v>21</v>
      </c>
      <c r="K103" s="25">
        <v>23</v>
      </c>
      <c r="L103" s="177"/>
      <c r="M103" s="178">
        <v>39661</v>
      </c>
      <c r="N103" s="35">
        <v>35</v>
      </c>
      <c r="O103" s="35">
        <v>39</v>
      </c>
      <c r="P103" s="35">
        <v>42.75</v>
      </c>
      <c r="Q103" s="176"/>
      <c r="R103" s="35">
        <v>33.75</v>
      </c>
      <c r="S103" s="35">
        <v>37.75</v>
      </c>
      <c r="T103" s="35">
        <v>41.5</v>
      </c>
      <c r="U103" s="176"/>
      <c r="V103" s="35">
        <v>2</v>
      </c>
      <c r="W103" s="35">
        <v>7</v>
      </c>
      <c r="X103" s="35">
        <v>12</v>
      </c>
      <c r="Y103" s="176"/>
      <c r="Z103" s="35">
        <v>0.06</v>
      </c>
      <c r="AA103" s="35">
        <v>0.08</v>
      </c>
      <c r="AB103" s="35">
        <v>0.12</v>
      </c>
      <c r="AC103" s="176"/>
      <c r="AD103" s="35">
        <v>7.4999999999999997E-2</v>
      </c>
      <c r="AE103" s="35">
        <v>0.1</v>
      </c>
      <c r="AF103" s="35">
        <v>0.15</v>
      </c>
      <c r="AG103" s="176"/>
      <c r="AH103" s="35">
        <v>-0.85</v>
      </c>
      <c r="AI103" s="35">
        <v>4.5549999999999997</v>
      </c>
      <c r="AJ103" s="35">
        <v>1.5</v>
      </c>
      <c r="AK103" s="176"/>
      <c r="AL103" s="35">
        <v>-0.1</v>
      </c>
      <c r="AM103" s="35">
        <v>3.25</v>
      </c>
      <c r="AN103" s="35">
        <v>0.1</v>
      </c>
      <c r="AO103" s="176"/>
      <c r="AP103" s="177">
        <v>32</v>
      </c>
      <c r="AQ103" s="190">
        <v>0.4</v>
      </c>
      <c r="AR103" s="176"/>
      <c r="AS103" s="176"/>
      <c r="AT103" s="176"/>
      <c r="AU103" s="176"/>
      <c r="AV103" s="176"/>
      <c r="AW103" s="176"/>
      <c r="AX103" s="176"/>
      <c r="AY103" s="176"/>
      <c r="AZ103" s="176"/>
      <c r="BA103" s="176"/>
      <c r="BB103" s="176"/>
      <c r="BC103" s="176"/>
      <c r="BD103" s="176"/>
      <c r="BE103" s="176"/>
      <c r="BF103" s="176"/>
    </row>
    <row r="104" spans="1:58">
      <c r="A104" s="198">
        <f t="shared" si="1"/>
        <v>39934</v>
      </c>
      <c r="B104" s="27">
        <v>6.9501655626221015E-2</v>
      </c>
      <c r="D104" s="189">
        <v>38808</v>
      </c>
      <c r="E104" s="25">
        <v>29</v>
      </c>
      <c r="F104" s="25">
        <v>30.5</v>
      </c>
      <c r="G104" s="25">
        <v>32</v>
      </c>
      <c r="H104" s="185"/>
      <c r="I104" s="25">
        <v>16.75</v>
      </c>
      <c r="J104" s="25">
        <v>20.75</v>
      </c>
      <c r="K104" s="25">
        <v>22.75</v>
      </c>
      <c r="L104" s="177"/>
      <c r="M104" s="178">
        <v>39692</v>
      </c>
      <c r="N104" s="35">
        <v>24.25</v>
      </c>
      <c r="O104" s="35">
        <v>28.25</v>
      </c>
      <c r="P104" s="35">
        <v>32</v>
      </c>
      <c r="Q104" s="176"/>
      <c r="R104" s="35">
        <v>23</v>
      </c>
      <c r="S104" s="35">
        <v>27</v>
      </c>
      <c r="T104" s="35">
        <v>30.75</v>
      </c>
      <c r="U104" s="176"/>
      <c r="V104" s="35">
        <v>0.25</v>
      </c>
      <c r="W104" s="35">
        <v>1</v>
      </c>
      <c r="X104" s="35">
        <v>4</v>
      </c>
      <c r="Y104" s="176"/>
      <c r="Z104" s="35">
        <v>0.06</v>
      </c>
      <c r="AA104" s="35">
        <v>0.08</v>
      </c>
      <c r="AB104" s="35">
        <v>0.12</v>
      </c>
      <c r="AC104" s="176"/>
      <c r="AD104" s="35">
        <v>0.06</v>
      </c>
      <c r="AE104" s="35">
        <v>0.08</v>
      </c>
      <c r="AF104" s="35">
        <v>0.12</v>
      </c>
      <c r="AG104" s="176"/>
      <c r="AH104" s="35">
        <v>-0.5</v>
      </c>
      <c r="AI104" s="35">
        <v>2.706</v>
      </c>
      <c r="AJ104" s="35">
        <v>0.8</v>
      </c>
      <c r="AK104" s="176"/>
      <c r="AL104" s="35">
        <v>-0.1</v>
      </c>
      <c r="AM104" s="35">
        <v>2.4500000000000002</v>
      </c>
      <c r="AN104" s="35">
        <v>0.1</v>
      </c>
      <c r="AO104" s="176"/>
      <c r="AP104" s="177">
        <v>32</v>
      </c>
      <c r="AQ104" s="190">
        <v>0.4</v>
      </c>
      <c r="AR104" s="176"/>
      <c r="AS104" s="176"/>
      <c r="AT104" s="176"/>
      <c r="AU104" s="176"/>
      <c r="AV104" s="176"/>
      <c r="AW104" s="176"/>
      <c r="AX104" s="176"/>
      <c r="AY104" s="176"/>
      <c r="AZ104" s="176"/>
      <c r="BA104" s="176"/>
      <c r="BB104" s="176"/>
      <c r="BC104" s="176"/>
      <c r="BD104" s="176"/>
      <c r="BE104" s="176"/>
      <c r="BF104" s="176"/>
    </row>
    <row r="105" spans="1:58">
      <c r="A105" s="198">
        <f t="shared" si="1"/>
        <v>39965</v>
      </c>
      <c r="B105" s="27">
        <v>6.9523778278211018E-2</v>
      </c>
      <c r="D105" s="189">
        <v>38838</v>
      </c>
      <c r="E105" s="25">
        <v>36.75</v>
      </c>
      <c r="F105" s="25">
        <v>39.75</v>
      </c>
      <c r="G105" s="25">
        <v>42.75</v>
      </c>
      <c r="H105" s="185"/>
      <c r="I105" s="25">
        <v>19</v>
      </c>
      <c r="J105" s="25">
        <v>23</v>
      </c>
      <c r="K105" s="25">
        <v>25</v>
      </c>
      <c r="L105" s="177"/>
      <c r="M105" s="178">
        <v>39722</v>
      </c>
      <c r="N105" s="35">
        <v>23.25</v>
      </c>
      <c r="O105" s="35">
        <v>27.25</v>
      </c>
      <c r="P105" s="35">
        <v>31</v>
      </c>
      <c r="Q105" s="176"/>
      <c r="R105" s="35">
        <v>22</v>
      </c>
      <c r="S105" s="35">
        <v>26</v>
      </c>
      <c r="T105" s="35">
        <v>29.75</v>
      </c>
      <c r="U105" s="176"/>
      <c r="V105" s="35">
        <v>0</v>
      </c>
      <c r="W105" s="35">
        <v>0</v>
      </c>
      <c r="X105" s="35">
        <v>2</v>
      </c>
      <c r="Y105" s="176"/>
      <c r="Z105" s="35">
        <v>0.06</v>
      </c>
      <c r="AA105" s="35">
        <v>0.08</v>
      </c>
      <c r="AB105" s="35">
        <v>0.12</v>
      </c>
      <c r="AC105" s="176"/>
      <c r="AD105" s="35">
        <v>0.06</v>
      </c>
      <c r="AE105" s="35">
        <v>0.08</v>
      </c>
      <c r="AF105" s="35">
        <v>0.12</v>
      </c>
      <c r="AG105" s="176"/>
      <c r="AH105" s="35">
        <v>-0.5</v>
      </c>
      <c r="AI105" s="35">
        <v>1.9</v>
      </c>
      <c r="AJ105" s="35">
        <v>0.5</v>
      </c>
      <c r="AK105" s="176"/>
      <c r="AL105" s="35">
        <v>-0.1</v>
      </c>
      <c r="AM105" s="35">
        <v>2</v>
      </c>
      <c r="AN105" s="35">
        <v>0.1</v>
      </c>
      <c r="AO105" s="176"/>
      <c r="AP105" s="177">
        <v>33</v>
      </c>
      <c r="AQ105" s="190">
        <v>0.4</v>
      </c>
      <c r="AR105" s="176"/>
      <c r="AS105" s="176"/>
      <c r="AT105" s="176"/>
      <c r="AU105" s="176"/>
      <c r="AV105" s="176"/>
      <c r="AW105" s="176"/>
      <c r="AX105" s="176"/>
      <c r="AY105" s="176"/>
      <c r="AZ105" s="176"/>
      <c r="BA105" s="176"/>
      <c r="BB105" s="176"/>
      <c r="BC105" s="176"/>
      <c r="BD105" s="176"/>
      <c r="BE105" s="176"/>
      <c r="BF105" s="176"/>
    </row>
    <row r="106" spans="1:58">
      <c r="A106" s="198">
        <f t="shared" si="1"/>
        <v>39995</v>
      </c>
      <c r="B106" s="27">
        <v>6.9545187296420008E-2</v>
      </c>
      <c r="D106" s="189">
        <v>38869</v>
      </c>
      <c r="E106" s="25">
        <v>42.5</v>
      </c>
      <c r="F106" s="25">
        <v>57.5</v>
      </c>
      <c r="G106" s="25">
        <v>66.5</v>
      </c>
      <c r="H106" s="185"/>
      <c r="I106" s="25">
        <v>18.5</v>
      </c>
      <c r="J106" s="25">
        <v>24.25</v>
      </c>
      <c r="K106" s="25">
        <v>29</v>
      </c>
      <c r="L106" s="177"/>
      <c r="M106" s="178">
        <v>39753</v>
      </c>
      <c r="N106" s="35">
        <v>23.25</v>
      </c>
      <c r="O106" s="35">
        <v>27.25</v>
      </c>
      <c r="P106" s="35">
        <v>31</v>
      </c>
      <c r="Q106" s="176"/>
      <c r="R106" s="35">
        <v>22</v>
      </c>
      <c r="S106" s="35">
        <v>26</v>
      </c>
      <c r="T106" s="35">
        <v>29.75</v>
      </c>
      <c r="U106" s="176"/>
      <c r="V106" s="35">
        <v>0</v>
      </c>
      <c r="W106" s="35">
        <v>0</v>
      </c>
      <c r="X106" s="35">
        <v>2</v>
      </c>
      <c r="Y106" s="176"/>
      <c r="Z106" s="35">
        <v>0.06</v>
      </c>
      <c r="AA106" s="35">
        <v>0.08</v>
      </c>
      <c r="AB106" s="35">
        <v>0.12</v>
      </c>
      <c r="AC106" s="176"/>
      <c r="AD106" s="35">
        <v>0.06</v>
      </c>
      <c r="AE106" s="35">
        <v>0.08</v>
      </c>
      <c r="AF106" s="35">
        <v>0.12</v>
      </c>
      <c r="AG106" s="176"/>
      <c r="AH106" s="35">
        <v>-0.5</v>
      </c>
      <c r="AI106" s="35">
        <v>2</v>
      </c>
      <c r="AJ106" s="35">
        <v>0.5</v>
      </c>
      <c r="AK106" s="176"/>
      <c r="AL106" s="35">
        <v>-0.1</v>
      </c>
      <c r="AM106" s="35">
        <v>2</v>
      </c>
      <c r="AN106" s="35">
        <v>0.1</v>
      </c>
      <c r="AO106" s="176"/>
      <c r="AP106" s="177">
        <v>33</v>
      </c>
      <c r="AQ106" s="190">
        <v>0.4</v>
      </c>
      <c r="AR106" s="176"/>
      <c r="AS106" s="176"/>
      <c r="AT106" s="176"/>
      <c r="AU106" s="176"/>
      <c r="AV106" s="176"/>
      <c r="AW106" s="176"/>
      <c r="AX106" s="176"/>
      <c r="AY106" s="176"/>
      <c r="AZ106" s="176"/>
      <c r="BA106" s="176"/>
      <c r="BB106" s="176"/>
      <c r="BC106" s="176"/>
      <c r="BD106" s="176"/>
      <c r="BE106" s="176"/>
      <c r="BF106" s="176"/>
    </row>
    <row r="107" spans="1:58">
      <c r="A107" s="198">
        <f t="shared" si="1"/>
        <v>40026</v>
      </c>
      <c r="B107" s="27">
        <v>6.9567309948729006E-2</v>
      </c>
      <c r="D107" s="189">
        <v>38899</v>
      </c>
      <c r="E107" s="25">
        <v>62.5</v>
      </c>
      <c r="F107" s="25">
        <v>82.5</v>
      </c>
      <c r="G107" s="25">
        <v>92.5</v>
      </c>
      <c r="H107" s="185"/>
      <c r="I107" s="25">
        <v>20.649999618530273</v>
      </c>
      <c r="J107" s="25">
        <v>25.899999618530273</v>
      </c>
      <c r="K107" s="25">
        <v>33.149999618530273</v>
      </c>
      <c r="L107" s="177"/>
      <c r="M107" s="178">
        <v>39783</v>
      </c>
      <c r="N107" s="35">
        <v>21.25</v>
      </c>
      <c r="O107" s="35">
        <v>25.25</v>
      </c>
      <c r="P107" s="35">
        <v>29</v>
      </c>
      <c r="Q107" s="176"/>
      <c r="R107" s="35">
        <v>20</v>
      </c>
      <c r="S107" s="35">
        <v>24</v>
      </c>
      <c r="T107" s="35">
        <v>27.75</v>
      </c>
      <c r="U107" s="176"/>
      <c r="V107" s="35">
        <v>0</v>
      </c>
      <c r="W107" s="35">
        <v>0</v>
      </c>
      <c r="X107" s="35">
        <v>2</v>
      </c>
      <c r="Y107" s="176"/>
      <c r="Z107" s="35">
        <v>0.06</v>
      </c>
      <c r="AA107" s="35">
        <v>0.08</v>
      </c>
      <c r="AB107" s="35">
        <v>0.12</v>
      </c>
      <c r="AC107" s="176"/>
      <c r="AD107" s="35">
        <v>0.06</v>
      </c>
      <c r="AE107" s="35">
        <v>0.08</v>
      </c>
      <c r="AF107" s="35">
        <v>0.12</v>
      </c>
      <c r="AG107" s="176"/>
      <c r="AH107" s="35">
        <v>-0.5</v>
      </c>
      <c r="AI107" s="35">
        <v>2</v>
      </c>
      <c r="AJ107" s="35">
        <v>0.6</v>
      </c>
      <c r="AK107" s="176"/>
      <c r="AL107" s="35">
        <v>-0.1</v>
      </c>
      <c r="AM107" s="35">
        <v>2</v>
      </c>
      <c r="AN107" s="35">
        <v>0.1</v>
      </c>
      <c r="AO107" s="176"/>
      <c r="AP107" s="177">
        <v>33</v>
      </c>
      <c r="AQ107" s="190">
        <v>0.4</v>
      </c>
      <c r="AR107" s="176"/>
      <c r="AS107" s="176"/>
      <c r="AT107" s="176"/>
      <c r="AU107" s="176"/>
      <c r="AV107" s="176"/>
      <c r="AW107" s="176"/>
      <c r="AX107" s="176"/>
      <c r="AY107" s="176"/>
      <c r="AZ107" s="176"/>
      <c r="BA107" s="176"/>
      <c r="BB107" s="176"/>
      <c r="BC107" s="176"/>
      <c r="BD107" s="176"/>
      <c r="BE107" s="176"/>
      <c r="BF107" s="176"/>
    </row>
    <row r="108" spans="1:58">
      <c r="A108" s="198">
        <f t="shared" si="1"/>
        <v>40057</v>
      </c>
      <c r="B108" s="27">
        <v>6.9589432601199014E-2</v>
      </c>
      <c r="D108" s="189">
        <v>38930</v>
      </c>
      <c r="E108" s="25">
        <v>62.5</v>
      </c>
      <c r="F108" s="25">
        <v>82.5</v>
      </c>
      <c r="G108" s="25">
        <v>92.5</v>
      </c>
      <c r="H108" s="185"/>
      <c r="I108" s="25">
        <v>20.399999618530273</v>
      </c>
      <c r="J108" s="25">
        <v>25.649999618530273</v>
      </c>
      <c r="K108" s="25">
        <v>32.899999618530273</v>
      </c>
      <c r="L108" s="177"/>
      <c r="M108" s="178">
        <v>39814</v>
      </c>
      <c r="N108" s="35">
        <v>23.25</v>
      </c>
      <c r="O108" s="35">
        <v>27.5</v>
      </c>
      <c r="P108" s="35">
        <v>31.5</v>
      </c>
      <c r="Q108" s="176"/>
      <c r="R108" s="35">
        <v>22.25</v>
      </c>
      <c r="S108" s="35">
        <v>26.5</v>
      </c>
      <c r="T108" s="35">
        <v>30.5</v>
      </c>
      <c r="U108" s="176"/>
      <c r="V108" s="35">
        <v>0</v>
      </c>
      <c r="W108" s="35">
        <v>0</v>
      </c>
      <c r="X108" s="35">
        <v>3</v>
      </c>
      <c r="Y108" s="176"/>
      <c r="Z108" s="35">
        <v>0.06</v>
      </c>
      <c r="AA108" s="35">
        <v>0.08</v>
      </c>
      <c r="AB108" s="35">
        <v>0.12</v>
      </c>
      <c r="AC108" s="176"/>
      <c r="AD108" s="35">
        <v>0.06</v>
      </c>
      <c r="AE108" s="35">
        <v>0.08</v>
      </c>
      <c r="AF108" s="35">
        <v>0.12</v>
      </c>
      <c r="AG108" s="176"/>
      <c r="AH108" s="35">
        <v>-0.5</v>
      </c>
      <c r="AI108" s="35">
        <v>2.25</v>
      </c>
      <c r="AJ108" s="35">
        <v>1</v>
      </c>
      <c r="AK108" s="176"/>
      <c r="AL108" s="35">
        <v>-0.1</v>
      </c>
      <c r="AM108" s="35">
        <v>2.25</v>
      </c>
      <c r="AN108" s="35">
        <v>0.1</v>
      </c>
      <c r="AO108" s="176"/>
      <c r="AP108" s="177">
        <v>34</v>
      </c>
      <c r="AQ108" s="190">
        <v>0.4</v>
      </c>
      <c r="AR108" s="176"/>
      <c r="AS108" s="176"/>
      <c r="AT108" s="176"/>
      <c r="AU108" s="176"/>
      <c r="AV108" s="176"/>
      <c r="AW108" s="176"/>
      <c r="AX108" s="176"/>
      <c r="AY108" s="176"/>
      <c r="AZ108" s="176"/>
      <c r="BA108" s="176"/>
      <c r="BB108" s="176"/>
      <c r="BC108" s="176"/>
      <c r="BD108" s="176"/>
      <c r="BE108" s="176"/>
      <c r="BF108" s="176"/>
    </row>
    <row r="109" spans="1:58">
      <c r="A109" s="198">
        <f t="shared" si="1"/>
        <v>40087</v>
      </c>
      <c r="B109" s="27">
        <v>6.9610841619872993E-2</v>
      </c>
      <c r="D109" s="189">
        <v>38961</v>
      </c>
      <c r="E109" s="25">
        <v>29.25</v>
      </c>
      <c r="F109" s="25">
        <v>35.25</v>
      </c>
      <c r="G109" s="25">
        <v>41.25</v>
      </c>
      <c r="H109" s="185"/>
      <c r="I109" s="25">
        <v>15.25</v>
      </c>
      <c r="J109" s="25">
        <v>21.75</v>
      </c>
      <c r="K109" s="25">
        <v>23.75</v>
      </c>
      <c r="L109" s="177"/>
      <c r="M109" s="178">
        <v>39845</v>
      </c>
      <c r="N109" s="35">
        <v>21.25</v>
      </c>
      <c r="O109" s="35">
        <v>25.5</v>
      </c>
      <c r="P109" s="35">
        <v>29.5</v>
      </c>
      <c r="Q109" s="176"/>
      <c r="R109" s="35">
        <v>20.25</v>
      </c>
      <c r="S109" s="35">
        <v>24.5</v>
      </c>
      <c r="T109" s="35">
        <v>28.5</v>
      </c>
      <c r="U109" s="176"/>
      <c r="V109" s="35">
        <v>0</v>
      </c>
      <c r="W109" s="35">
        <v>0</v>
      </c>
      <c r="X109" s="35">
        <v>3</v>
      </c>
      <c r="Y109" s="176"/>
      <c r="Z109" s="35">
        <v>0.06</v>
      </c>
      <c r="AA109" s="35">
        <v>0.08</v>
      </c>
      <c r="AB109" s="35">
        <v>0.12</v>
      </c>
      <c r="AC109" s="176"/>
      <c r="AD109" s="35">
        <v>0.06</v>
      </c>
      <c r="AE109" s="35">
        <v>0.08</v>
      </c>
      <c r="AF109" s="35">
        <v>0.12</v>
      </c>
      <c r="AG109" s="176"/>
      <c r="AH109" s="35">
        <v>-0.5</v>
      </c>
      <c r="AI109" s="35">
        <v>2.25</v>
      </c>
      <c r="AJ109" s="35">
        <v>1</v>
      </c>
      <c r="AK109" s="176"/>
      <c r="AL109" s="35">
        <v>-0.1</v>
      </c>
      <c r="AM109" s="35">
        <v>2.25</v>
      </c>
      <c r="AN109" s="35">
        <v>0.1</v>
      </c>
      <c r="AO109" s="176"/>
      <c r="AP109" s="177">
        <v>34</v>
      </c>
      <c r="AQ109" s="190">
        <v>0.4</v>
      </c>
      <c r="AR109" s="176"/>
      <c r="AS109" s="176"/>
      <c r="AT109" s="176"/>
      <c r="AU109" s="176"/>
      <c r="AV109" s="176"/>
      <c r="AW109" s="176"/>
      <c r="AX109" s="176"/>
      <c r="AY109" s="176"/>
      <c r="AZ109" s="176"/>
      <c r="BA109" s="176"/>
      <c r="BB109" s="176"/>
      <c r="BC109" s="176"/>
      <c r="BD109" s="176"/>
      <c r="BE109" s="176"/>
      <c r="BF109" s="176"/>
    </row>
    <row r="110" spans="1:58">
      <c r="A110" s="198">
        <f t="shared" si="1"/>
        <v>40118</v>
      </c>
      <c r="B110" s="27">
        <v>6.9632964272662023E-2</v>
      </c>
      <c r="D110" s="189">
        <v>38991</v>
      </c>
      <c r="E110" s="25">
        <v>29.499998092651367</v>
      </c>
      <c r="F110" s="25">
        <v>30.999998092651367</v>
      </c>
      <c r="G110" s="25">
        <v>32.499998092651367</v>
      </c>
      <c r="H110" s="185"/>
      <c r="I110" s="25">
        <v>17.5</v>
      </c>
      <c r="J110" s="25">
        <v>21.5</v>
      </c>
      <c r="K110" s="25">
        <v>23.5</v>
      </c>
      <c r="L110" s="177"/>
      <c r="M110" s="178">
        <v>39873</v>
      </c>
      <c r="N110" s="35">
        <v>22.25</v>
      </c>
      <c r="O110" s="35">
        <v>26.5</v>
      </c>
      <c r="P110" s="35">
        <v>30.5</v>
      </c>
      <c r="Q110" s="176"/>
      <c r="R110" s="35">
        <v>21.25</v>
      </c>
      <c r="S110" s="35">
        <v>25.5</v>
      </c>
      <c r="T110" s="35">
        <v>29.5</v>
      </c>
      <c r="U110" s="176"/>
      <c r="V110" s="35">
        <v>0</v>
      </c>
      <c r="W110" s="35">
        <v>0</v>
      </c>
      <c r="X110" s="35">
        <v>2</v>
      </c>
      <c r="Y110" s="176"/>
      <c r="Z110" s="35">
        <v>0.06</v>
      </c>
      <c r="AA110" s="35">
        <v>0.08</v>
      </c>
      <c r="AB110" s="35">
        <v>0.12</v>
      </c>
      <c r="AC110" s="176"/>
      <c r="AD110" s="35">
        <v>0.06</v>
      </c>
      <c r="AE110" s="35">
        <v>0.08</v>
      </c>
      <c r="AF110" s="35">
        <v>0.12</v>
      </c>
      <c r="AG110" s="176"/>
      <c r="AH110" s="35">
        <v>-0.5</v>
      </c>
      <c r="AI110" s="35">
        <v>1.95</v>
      </c>
      <c r="AJ110" s="35">
        <v>0.5</v>
      </c>
      <c r="AK110" s="176"/>
      <c r="AL110" s="35">
        <v>-0.1</v>
      </c>
      <c r="AM110" s="35">
        <v>2</v>
      </c>
      <c r="AN110" s="35">
        <v>0.1</v>
      </c>
      <c r="AO110" s="176"/>
      <c r="AP110" s="177">
        <v>34</v>
      </c>
      <c r="AQ110" s="190">
        <v>0.4</v>
      </c>
      <c r="AR110" s="176"/>
      <c r="AS110" s="176"/>
      <c r="AT110" s="176"/>
      <c r="AU110" s="176"/>
      <c r="AV110" s="176"/>
      <c r="AW110" s="176"/>
      <c r="AX110" s="176"/>
      <c r="AY110" s="176"/>
      <c r="AZ110" s="176"/>
      <c r="BA110" s="176"/>
      <c r="BB110" s="176"/>
      <c r="BC110" s="176"/>
      <c r="BD110" s="176"/>
      <c r="BE110" s="176"/>
      <c r="BF110" s="176"/>
    </row>
    <row r="111" spans="1:58">
      <c r="A111" s="198">
        <f t="shared" si="1"/>
        <v>40148</v>
      </c>
      <c r="B111" s="27">
        <v>6.9654373291644034E-2</v>
      </c>
      <c r="D111" s="189">
        <v>39022</v>
      </c>
      <c r="E111" s="25">
        <v>29.499998092651367</v>
      </c>
      <c r="F111" s="25">
        <v>30.999998092651367</v>
      </c>
      <c r="G111" s="25">
        <v>32.499998092651367</v>
      </c>
      <c r="H111" s="185"/>
      <c r="I111" s="25">
        <v>17.5</v>
      </c>
      <c r="J111" s="25">
        <v>21.5</v>
      </c>
      <c r="K111" s="25">
        <v>23.5</v>
      </c>
      <c r="L111" s="177"/>
      <c r="M111" s="178">
        <v>39904</v>
      </c>
      <c r="N111" s="35">
        <v>23.25</v>
      </c>
      <c r="O111" s="35">
        <v>27.5</v>
      </c>
      <c r="P111" s="35">
        <v>31.5</v>
      </c>
      <c r="Q111" s="176"/>
      <c r="R111" s="35">
        <v>22.25</v>
      </c>
      <c r="S111" s="35">
        <v>26.5</v>
      </c>
      <c r="T111" s="35">
        <v>30.5</v>
      </c>
      <c r="U111" s="176"/>
      <c r="V111" s="35">
        <v>0</v>
      </c>
      <c r="W111" s="35">
        <v>0</v>
      </c>
      <c r="X111" s="35">
        <v>2</v>
      </c>
      <c r="Y111" s="176"/>
      <c r="Z111" s="35">
        <v>0.06</v>
      </c>
      <c r="AA111" s="35">
        <v>0.08</v>
      </c>
      <c r="AB111" s="35">
        <v>0.12</v>
      </c>
      <c r="AC111" s="176"/>
      <c r="AD111" s="35">
        <v>0.06</v>
      </c>
      <c r="AE111" s="35">
        <v>0.08</v>
      </c>
      <c r="AF111" s="35">
        <v>0.12</v>
      </c>
      <c r="AG111" s="176"/>
      <c r="AH111" s="35">
        <v>-0.5</v>
      </c>
      <c r="AI111" s="35">
        <v>1.9</v>
      </c>
      <c r="AJ111" s="35">
        <v>0.5</v>
      </c>
      <c r="AK111" s="176"/>
      <c r="AL111" s="35">
        <v>-0.1</v>
      </c>
      <c r="AM111" s="35">
        <v>2</v>
      </c>
      <c r="AN111" s="35">
        <v>0.1</v>
      </c>
      <c r="AO111" s="176"/>
      <c r="AP111" s="177">
        <v>35</v>
      </c>
      <c r="AQ111" s="190">
        <v>0.4</v>
      </c>
      <c r="AR111" s="176"/>
      <c r="AS111" s="176"/>
      <c r="AT111" s="176"/>
      <c r="AU111" s="176"/>
      <c r="AV111" s="176"/>
      <c r="AW111" s="176"/>
      <c r="AX111" s="176"/>
      <c r="AY111" s="176"/>
      <c r="AZ111" s="176"/>
      <c r="BA111" s="176"/>
      <c r="BB111" s="176"/>
      <c r="BC111" s="176"/>
      <c r="BD111" s="176"/>
      <c r="BE111" s="176"/>
      <c r="BF111" s="176"/>
    </row>
    <row r="112" spans="1:58">
      <c r="A112" s="198">
        <f t="shared" si="1"/>
        <v>40179</v>
      </c>
      <c r="B112" s="27">
        <v>6.9676495944751032E-2</v>
      </c>
      <c r="D112" s="189">
        <v>39052</v>
      </c>
      <c r="E112" s="25">
        <v>29.5</v>
      </c>
      <c r="F112" s="25">
        <v>31</v>
      </c>
      <c r="G112" s="25">
        <v>32.5</v>
      </c>
      <c r="H112" s="185"/>
      <c r="I112" s="25">
        <v>18</v>
      </c>
      <c r="J112" s="25">
        <v>22</v>
      </c>
      <c r="K112" s="25">
        <v>24</v>
      </c>
      <c r="L112" s="177"/>
      <c r="M112" s="178">
        <v>39934</v>
      </c>
      <c r="N112" s="35">
        <v>24.25</v>
      </c>
      <c r="O112" s="35">
        <v>28.5</v>
      </c>
      <c r="P112" s="35">
        <v>32.5</v>
      </c>
      <c r="Q112" s="176"/>
      <c r="R112" s="35">
        <v>23.25</v>
      </c>
      <c r="S112" s="35">
        <v>27.5</v>
      </c>
      <c r="T112" s="35">
        <v>31.5</v>
      </c>
      <c r="U112" s="176"/>
      <c r="V112" s="35">
        <v>0</v>
      </c>
      <c r="W112" s="35">
        <v>0</v>
      </c>
      <c r="X112" s="35">
        <v>3</v>
      </c>
      <c r="Y112" s="176"/>
      <c r="Z112" s="35">
        <v>0.06</v>
      </c>
      <c r="AA112" s="35">
        <v>0.08</v>
      </c>
      <c r="AB112" s="35">
        <v>0.12</v>
      </c>
      <c r="AC112" s="176"/>
      <c r="AD112" s="35">
        <v>0.06</v>
      </c>
      <c r="AE112" s="35">
        <v>0.08</v>
      </c>
      <c r="AF112" s="35">
        <v>0.12</v>
      </c>
      <c r="AG112" s="176"/>
      <c r="AH112" s="35">
        <v>-0.5</v>
      </c>
      <c r="AI112" s="35">
        <v>2</v>
      </c>
      <c r="AJ112" s="35">
        <v>0.5</v>
      </c>
      <c r="AK112" s="176"/>
      <c r="AL112" s="35">
        <v>-0.1</v>
      </c>
      <c r="AM112" s="35">
        <v>2</v>
      </c>
      <c r="AN112" s="35">
        <v>0.1</v>
      </c>
      <c r="AO112" s="176"/>
      <c r="AP112" s="177">
        <v>35</v>
      </c>
      <c r="AQ112" s="190">
        <v>0.4</v>
      </c>
      <c r="AR112" s="176"/>
      <c r="AS112" s="176"/>
      <c r="AT112" s="176"/>
      <c r="AU112" s="176"/>
      <c r="AV112" s="176"/>
      <c r="AW112" s="176"/>
      <c r="AX112" s="176"/>
      <c r="AY112" s="176"/>
      <c r="AZ112" s="176"/>
      <c r="BA112" s="176"/>
      <c r="BB112" s="176"/>
      <c r="BC112" s="176"/>
      <c r="BD112" s="176"/>
      <c r="BE112" s="176"/>
      <c r="BF112" s="176"/>
    </row>
    <row r="113" spans="1:58">
      <c r="A113" s="198">
        <f t="shared" si="1"/>
        <v>40210</v>
      </c>
      <c r="B113" s="27">
        <v>6.9698618598021012E-2</v>
      </c>
      <c r="D113" s="189">
        <v>39083</v>
      </c>
      <c r="E113" s="25">
        <v>33.754997253417969</v>
      </c>
      <c r="F113" s="25">
        <v>35.504997253417969</v>
      </c>
      <c r="G113" s="25">
        <v>37.254997253417969</v>
      </c>
      <c r="H113" s="185"/>
      <c r="I113" s="25">
        <v>18.25</v>
      </c>
      <c r="J113" s="25">
        <v>22.75</v>
      </c>
      <c r="K113" s="25">
        <v>24.75</v>
      </c>
      <c r="L113" s="177"/>
      <c r="M113" s="178">
        <v>39965</v>
      </c>
      <c r="N113" s="35">
        <v>28.25</v>
      </c>
      <c r="O113" s="35">
        <v>32.5</v>
      </c>
      <c r="P113" s="35">
        <v>36.5</v>
      </c>
      <c r="Q113" s="176"/>
      <c r="R113" s="35">
        <v>27.25</v>
      </c>
      <c r="S113" s="35">
        <v>31.5</v>
      </c>
      <c r="T113" s="35">
        <v>35.5</v>
      </c>
      <c r="U113" s="176"/>
      <c r="V113" s="35">
        <v>0.75</v>
      </c>
      <c r="W113" s="35">
        <v>3</v>
      </c>
      <c r="X113" s="35">
        <v>8</v>
      </c>
      <c r="Y113" s="176"/>
      <c r="Z113" s="35">
        <v>0.06</v>
      </c>
      <c r="AA113" s="35">
        <v>0.08</v>
      </c>
      <c r="AB113" s="35">
        <v>0.12</v>
      </c>
      <c r="AC113" s="176"/>
      <c r="AD113" s="35">
        <v>6.7500000000000004E-2</v>
      </c>
      <c r="AE113" s="35">
        <v>0.09</v>
      </c>
      <c r="AF113" s="35">
        <v>0.13500000000000001</v>
      </c>
      <c r="AG113" s="176"/>
      <c r="AH113" s="35">
        <v>-0.5</v>
      </c>
      <c r="AI113" s="35">
        <v>3.52</v>
      </c>
      <c r="AJ113" s="35">
        <v>1</v>
      </c>
      <c r="AK113" s="176"/>
      <c r="AL113" s="35">
        <v>-0.1</v>
      </c>
      <c r="AM113" s="35">
        <v>2.4</v>
      </c>
      <c r="AN113" s="35">
        <v>0.1</v>
      </c>
      <c r="AO113" s="176"/>
      <c r="AP113" s="177">
        <v>35</v>
      </c>
      <c r="AQ113" s="190">
        <v>0.4</v>
      </c>
      <c r="AR113" s="176"/>
      <c r="AS113" s="176"/>
      <c r="AT113" s="176"/>
      <c r="AU113" s="176"/>
      <c r="AV113" s="176"/>
      <c r="AW113" s="176"/>
      <c r="AX113" s="176"/>
      <c r="AY113" s="176"/>
      <c r="AZ113" s="176"/>
      <c r="BA113" s="176"/>
      <c r="BB113" s="176"/>
      <c r="BC113" s="176"/>
      <c r="BD113" s="176"/>
      <c r="BE113" s="176"/>
      <c r="BF113" s="176"/>
    </row>
    <row r="114" spans="1:58">
      <c r="A114" s="198">
        <f t="shared" si="1"/>
        <v>40238</v>
      </c>
      <c r="B114" s="27">
        <v>6.9718600349499019E-2</v>
      </c>
      <c r="D114" s="189">
        <v>39114</v>
      </c>
      <c r="E114" s="25">
        <v>33.750003814697266</v>
      </c>
      <c r="F114" s="25">
        <v>35.500003814697266</v>
      </c>
      <c r="G114" s="25">
        <v>37.250003814697266</v>
      </c>
      <c r="H114" s="185"/>
      <c r="I114" s="25">
        <v>18.25</v>
      </c>
      <c r="J114" s="25">
        <v>22.5</v>
      </c>
      <c r="K114" s="25">
        <v>24.5</v>
      </c>
      <c r="L114" s="177"/>
      <c r="M114" s="178">
        <v>39995</v>
      </c>
      <c r="N114" s="35">
        <v>35.25</v>
      </c>
      <c r="O114" s="35">
        <v>39.5</v>
      </c>
      <c r="P114" s="35">
        <v>43.5</v>
      </c>
      <c r="Q114" s="176"/>
      <c r="R114" s="35">
        <v>34.25</v>
      </c>
      <c r="S114" s="35">
        <v>38.5</v>
      </c>
      <c r="T114" s="35">
        <v>42.5</v>
      </c>
      <c r="U114" s="176"/>
      <c r="V114" s="35">
        <v>2</v>
      </c>
      <c r="W114" s="35">
        <v>7</v>
      </c>
      <c r="X114" s="35">
        <v>12</v>
      </c>
      <c r="Y114" s="176"/>
      <c r="Z114" s="35">
        <v>0.06</v>
      </c>
      <c r="AA114" s="35">
        <v>0.08</v>
      </c>
      <c r="AB114" s="35">
        <v>0.12</v>
      </c>
      <c r="AC114" s="176"/>
      <c r="AD114" s="35">
        <v>7.4999999999999997E-2</v>
      </c>
      <c r="AE114" s="35">
        <v>0.1</v>
      </c>
      <c r="AF114" s="35">
        <v>0.15</v>
      </c>
      <c r="AG114" s="176"/>
      <c r="AH114" s="35">
        <v>-0.85</v>
      </c>
      <c r="AI114" s="35">
        <v>4.5549999999999997</v>
      </c>
      <c r="AJ114" s="35">
        <v>1.5</v>
      </c>
      <c r="AK114" s="176"/>
      <c r="AL114" s="35">
        <v>-0.1</v>
      </c>
      <c r="AM114" s="35">
        <v>3.25</v>
      </c>
      <c r="AN114" s="35">
        <v>0.1</v>
      </c>
      <c r="AO114" s="176"/>
      <c r="AP114" s="177">
        <v>36</v>
      </c>
      <c r="AQ114" s="190">
        <v>0.4</v>
      </c>
      <c r="AR114" s="176"/>
      <c r="AS114" s="176"/>
      <c r="AT114" s="176"/>
      <c r="AU114" s="176"/>
      <c r="AV114" s="176"/>
      <c r="AW114" s="176"/>
      <c r="AX114" s="176"/>
      <c r="AY114" s="176"/>
      <c r="AZ114" s="176"/>
      <c r="BA114" s="176"/>
      <c r="BB114" s="176"/>
      <c r="BC114" s="176"/>
      <c r="BD114" s="176"/>
      <c r="BE114" s="176"/>
      <c r="BF114" s="176"/>
    </row>
    <row r="115" spans="1:58">
      <c r="A115" s="198">
        <f t="shared" si="1"/>
        <v>40269</v>
      </c>
      <c r="B115" s="27">
        <v>6.9740723003077015E-2</v>
      </c>
      <c r="D115" s="189">
        <v>39142</v>
      </c>
      <c r="E115" s="25">
        <v>29.250001907348633</v>
      </c>
      <c r="F115" s="25">
        <v>31.000001907348633</v>
      </c>
      <c r="G115" s="25">
        <v>32.750001907348633</v>
      </c>
      <c r="H115" s="185"/>
      <c r="I115" s="25">
        <v>17.25</v>
      </c>
      <c r="J115" s="25">
        <v>21.5</v>
      </c>
      <c r="K115" s="25">
        <v>23.5</v>
      </c>
      <c r="L115" s="177"/>
      <c r="M115" s="178">
        <v>40026</v>
      </c>
      <c r="N115" s="35">
        <v>35.25</v>
      </c>
      <c r="O115" s="35">
        <v>39.5</v>
      </c>
      <c r="P115" s="35">
        <v>43.5</v>
      </c>
      <c r="Q115" s="176"/>
      <c r="R115" s="35">
        <v>34.25</v>
      </c>
      <c r="S115" s="35">
        <v>38.5</v>
      </c>
      <c r="T115" s="35">
        <v>42.5</v>
      </c>
      <c r="U115" s="176"/>
      <c r="V115" s="35">
        <v>2</v>
      </c>
      <c r="W115" s="35">
        <v>7</v>
      </c>
      <c r="X115" s="35">
        <v>12</v>
      </c>
      <c r="Y115" s="176"/>
      <c r="Z115" s="35">
        <v>0.06</v>
      </c>
      <c r="AA115" s="35">
        <v>0.08</v>
      </c>
      <c r="AB115" s="35">
        <v>0.12</v>
      </c>
      <c r="AC115" s="176"/>
      <c r="AD115" s="35">
        <v>7.4999999999999997E-2</v>
      </c>
      <c r="AE115" s="35">
        <v>0.1</v>
      </c>
      <c r="AF115" s="35">
        <v>0.15</v>
      </c>
      <c r="AG115" s="176"/>
      <c r="AH115" s="35">
        <v>-0.85</v>
      </c>
      <c r="AI115" s="35">
        <v>4.5549999999999997</v>
      </c>
      <c r="AJ115" s="35">
        <v>1.5</v>
      </c>
      <c r="AK115" s="176"/>
      <c r="AL115" s="35">
        <v>-0.1</v>
      </c>
      <c r="AM115" s="35">
        <v>3.25</v>
      </c>
      <c r="AN115" s="35">
        <v>0.1</v>
      </c>
      <c r="AO115" s="176"/>
      <c r="AP115" s="177">
        <v>36</v>
      </c>
      <c r="AQ115" s="190">
        <v>0.4</v>
      </c>
      <c r="AR115" s="176"/>
      <c r="AS115" s="176"/>
      <c r="AT115" s="176"/>
      <c r="AU115" s="176"/>
      <c r="AV115" s="176"/>
      <c r="AW115" s="176"/>
      <c r="AX115" s="176"/>
      <c r="AY115" s="176"/>
      <c r="AZ115" s="176"/>
      <c r="BA115" s="176"/>
      <c r="BB115" s="176"/>
      <c r="BC115" s="176"/>
      <c r="BD115" s="176"/>
      <c r="BE115" s="176"/>
      <c r="BF115" s="176"/>
    </row>
    <row r="116" spans="1:58">
      <c r="A116" s="198">
        <f t="shared" si="1"/>
        <v>40299</v>
      </c>
      <c r="B116" s="27">
        <v>6.9762132022822027E-2</v>
      </c>
      <c r="D116" s="189">
        <v>39173</v>
      </c>
      <c r="E116" s="25">
        <v>29.25</v>
      </c>
      <c r="F116" s="25">
        <v>31</v>
      </c>
      <c r="G116" s="25">
        <v>32.75</v>
      </c>
      <c r="H116" s="185"/>
      <c r="I116" s="25">
        <v>17</v>
      </c>
      <c r="J116" s="25">
        <v>21.25</v>
      </c>
      <c r="K116" s="25">
        <v>23.25</v>
      </c>
      <c r="L116" s="177"/>
      <c r="M116" s="178">
        <v>40057</v>
      </c>
      <c r="N116" s="35">
        <v>24.5</v>
      </c>
      <c r="O116" s="35">
        <v>28.75</v>
      </c>
      <c r="P116" s="35">
        <v>32.75</v>
      </c>
      <c r="Q116" s="176"/>
      <c r="R116" s="35">
        <v>23.5</v>
      </c>
      <c r="S116" s="35">
        <v>27.75</v>
      </c>
      <c r="T116" s="35">
        <v>31.75</v>
      </c>
      <c r="U116" s="176"/>
      <c r="V116" s="35">
        <v>0.25</v>
      </c>
      <c r="W116" s="35">
        <v>1</v>
      </c>
      <c r="X116" s="35">
        <v>4</v>
      </c>
      <c r="Y116" s="176"/>
      <c r="Z116" s="35">
        <v>0.06</v>
      </c>
      <c r="AA116" s="35">
        <v>0.08</v>
      </c>
      <c r="AB116" s="35">
        <v>0.12</v>
      </c>
      <c r="AC116" s="176"/>
      <c r="AD116" s="35">
        <v>0.06</v>
      </c>
      <c r="AE116" s="35">
        <v>0.08</v>
      </c>
      <c r="AF116" s="35">
        <v>0.12</v>
      </c>
      <c r="AG116" s="176"/>
      <c r="AH116" s="35">
        <v>-0.5</v>
      </c>
      <c r="AI116" s="35">
        <v>2.706</v>
      </c>
      <c r="AJ116" s="35">
        <v>0.8</v>
      </c>
      <c r="AK116" s="176"/>
      <c r="AL116" s="35">
        <v>-0.1</v>
      </c>
      <c r="AM116" s="35">
        <v>2.4500000000000002</v>
      </c>
      <c r="AN116" s="35">
        <v>0.1</v>
      </c>
      <c r="AO116" s="176"/>
      <c r="AP116" s="177">
        <v>36</v>
      </c>
      <c r="AQ116" s="190">
        <v>0.4</v>
      </c>
      <c r="AR116" s="176"/>
      <c r="AS116" s="176"/>
      <c r="AT116" s="176"/>
      <c r="AU116" s="176"/>
      <c r="AV116" s="176"/>
      <c r="AW116" s="176"/>
      <c r="AX116" s="176"/>
      <c r="AY116" s="176"/>
      <c r="AZ116" s="176"/>
      <c r="BA116" s="176"/>
      <c r="BB116" s="176"/>
      <c r="BC116" s="176"/>
      <c r="BD116" s="176"/>
      <c r="BE116" s="176"/>
      <c r="BF116" s="176"/>
    </row>
    <row r="117" spans="1:58">
      <c r="A117" s="198">
        <f t="shared" si="1"/>
        <v>40330</v>
      </c>
      <c r="B117" s="27">
        <v>6.9784254676717006E-2</v>
      </c>
      <c r="D117" s="189">
        <v>39203</v>
      </c>
      <c r="E117" s="25">
        <v>36.75</v>
      </c>
      <c r="F117" s="25">
        <v>40.25</v>
      </c>
      <c r="G117" s="25">
        <v>43.75</v>
      </c>
      <c r="H117" s="185"/>
      <c r="I117" s="25">
        <v>19.25</v>
      </c>
      <c r="J117" s="25">
        <v>23.5</v>
      </c>
      <c r="K117" s="25">
        <v>25.5</v>
      </c>
      <c r="L117" s="177"/>
      <c r="M117" s="178">
        <v>40087</v>
      </c>
      <c r="N117" s="35">
        <v>23.5</v>
      </c>
      <c r="O117" s="35">
        <v>27.75</v>
      </c>
      <c r="P117" s="35">
        <v>31.75</v>
      </c>
      <c r="Q117" s="176"/>
      <c r="R117" s="35">
        <v>22.5</v>
      </c>
      <c r="S117" s="35">
        <v>26.75</v>
      </c>
      <c r="T117" s="35">
        <v>30.75</v>
      </c>
      <c r="U117" s="176"/>
      <c r="V117" s="35">
        <v>0</v>
      </c>
      <c r="W117" s="35">
        <v>0</v>
      </c>
      <c r="X117" s="35">
        <v>2</v>
      </c>
      <c r="Y117" s="176"/>
      <c r="Z117" s="35">
        <v>0.06</v>
      </c>
      <c r="AA117" s="35">
        <v>0.08</v>
      </c>
      <c r="AB117" s="35">
        <v>0.12</v>
      </c>
      <c r="AC117" s="176"/>
      <c r="AD117" s="35">
        <v>0.06</v>
      </c>
      <c r="AE117" s="35">
        <v>0.08</v>
      </c>
      <c r="AF117" s="35">
        <v>0.12</v>
      </c>
      <c r="AG117" s="176"/>
      <c r="AH117" s="35">
        <v>-0.5</v>
      </c>
      <c r="AI117" s="35">
        <v>1.9</v>
      </c>
      <c r="AJ117" s="35">
        <v>0.5</v>
      </c>
      <c r="AK117" s="176"/>
      <c r="AL117" s="35">
        <v>-0.1</v>
      </c>
      <c r="AM117" s="35">
        <v>2</v>
      </c>
      <c r="AN117" s="35">
        <v>0.1</v>
      </c>
      <c r="AO117" s="176"/>
      <c r="AP117" s="177">
        <v>37</v>
      </c>
      <c r="AQ117" s="190">
        <v>0.4</v>
      </c>
      <c r="AR117" s="176"/>
      <c r="AS117" s="176"/>
      <c r="AT117" s="176"/>
      <c r="AU117" s="176"/>
      <c r="AV117" s="176"/>
      <c r="AW117" s="176"/>
      <c r="AX117" s="176"/>
      <c r="AY117" s="176"/>
      <c r="AZ117" s="176"/>
      <c r="BA117" s="176"/>
      <c r="BB117" s="176"/>
      <c r="BC117" s="176"/>
      <c r="BD117" s="176"/>
      <c r="BE117" s="176"/>
      <c r="BF117" s="176"/>
    </row>
    <row r="118" spans="1:58">
      <c r="A118" s="198">
        <f t="shared" si="1"/>
        <v>40360</v>
      </c>
      <c r="B118" s="27">
        <v>6.9805663696771006E-2</v>
      </c>
      <c r="D118" s="189">
        <v>39234</v>
      </c>
      <c r="E118" s="25">
        <v>42.5</v>
      </c>
      <c r="F118" s="25">
        <v>57.5</v>
      </c>
      <c r="G118" s="25">
        <v>67.5</v>
      </c>
      <c r="H118" s="185"/>
      <c r="I118" s="25">
        <v>18.75</v>
      </c>
      <c r="J118" s="25">
        <v>24.75</v>
      </c>
      <c r="K118" s="25">
        <v>29.75</v>
      </c>
      <c r="L118" s="177"/>
      <c r="M118" s="178">
        <v>40118</v>
      </c>
      <c r="N118" s="35">
        <v>23.5</v>
      </c>
      <c r="O118" s="35">
        <v>27.75</v>
      </c>
      <c r="P118" s="35">
        <v>31.75</v>
      </c>
      <c r="Q118" s="176"/>
      <c r="R118" s="35">
        <v>22.5</v>
      </c>
      <c r="S118" s="35">
        <v>26.75</v>
      </c>
      <c r="T118" s="35">
        <v>30.75</v>
      </c>
      <c r="U118" s="176"/>
      <c r="V118" s="35">
        <v>0</v>
      </c>
      <c r="W118" s="35">
        <v>0</v>
      </c>
      <c r="X118" s="35">
        <v>2</v>
      </c>
      <c r="Y118" s="176"/>
      <c r="Z118" s="35">
        <v>0.06</v>
      </c>
      <c r="AA118" s="35">
        <v>0.08</v>
      </c>
      <c r="AB118" s="35">
        <v>0.12</v>
      </c>
      <c r="AC118" s="176"/>
      <c r="AD118" s="35">
        <v>0.06</v>
      </c>
      <c r="AE118" s="35">
        <v>0.08</v>
      </c>
      <c r="AF118" s="35">
        <v>0.12</v>
      </c>
      <c r="AG118" s="176"/>
      <c r="AH118" s="35">
        <v>-0.5</v>
      </c>
      <c r="AI118" s="35">
        <v>2</v>
      </c>
      <c r="AJ118" s="35">
        <v>0.5</v>
      </c>
      <c r="AK118" s="176"/>
      <c r="AL118" s="35">
        <v>-0.1</v>
      </c>
      <c r="AM118" s="35">
        <v>2</v>
      </c>
      <c r="AN118" s="35">
        <v>0.1</v>
      </c>
      <c r="AO118" s="176"/>
      <c r="AP118" s="177">
        <v>37</v>
      </c>
      <c r="AQ118" s="190">
        <v>0.4</v>
      </c>
      <c r="AR118" s="176"/>
      <c r="AS118" s="176"/>
      <c r="AT118" s="176"/>
      <c r="AU118" s="176"/>
      <c r="AV118" s="176"/>
      <c r="AW118" s="176"/>
      <c r="AX118" s="176"/>
      <c r="AY118" s="176"/>
      <c r="AZ118" s="176"/>
      <c r="BA118" s="176"/>
      <c r="BB118" s="176"/>
      <c r="BC118" s="176"/>
      <c r="BD118" s="176"/>
      <c r="BE118" s="176"/>
      <c r="BF118" s="176"/>
    </row>
    <row r="119" spans="1:58">
      <c r="A119" s="198">
        <f t="shared" si="1"/>
        <v>40391</v>
      </c>
      <c r="B119" s="27">
        <v>6.9827786350985008E-2</v>
      </c>
      <c r="D119" s="189">
        <v>39264</v>
      </c>
      <c r="E119" s="25">
        <v>57.5</v>
      </c>
      <c r="F119" s="25">
        <v>82.5</v>
      </c>
      <c r="G119" s="25">
        <v>92.5</v>
      </c>
      <c r="H119" s="185"/>
      <c r="I119" s="25">
        <v>20.899999618530273</v>
      </c>
      <c r="J119" s="25">
        <v>26.399999618530273</v>
      </c>
      <c r="K119" s="25">
        <v>33.899999618530273</v>
      </c>
      <c r="L119" s="177"/>
      <c r="M119" s="178">
        <v>40148</v>
      </c>
      <c r="N119" s="35">
        <v>21.5</v>
      </c>
      <c r="O119" s="35">
        <v>25.75</v>
      </c>
      <c r="P119" s="35">
        <v>29.75</v>
      </c>
      <c r="Q119" s="176"/>
      <c r="R119" s="35">
        <v>20.5</v>
      </c>
      <c r="S119" s="35">
        <v>24.75</v>
      </c>
      <c r="T119" s="35">
        <v>28.75</v>
      </c>
      <c r="U119" s="176"/>
      <c r="V119" s="35">
        <v>0</v>
      </c>
      <c r="W119" s="35">
        <v>0</v>
      </c>
      <c r="X119" s="35">
        <v>2</v>
      </c>
      <c r="Y119" s="176"/>
      <c r="Z119" s="35">
        <v>0.06</v>
      </c>
      <c r="AA119" s="35">
        <v>0.08</v>
      </c>
      <c r="AB119" s="35">
        <v>0.12</v>
      </c>
      <c r="AC119" s="176"/>
      <c r="AD119" s="35">
        <v>0.06</v>
      </c>
      <c r="AE119" s="35">
        <v>0.08</v>
      </c>
      <c r="AF119" s="35">
        <v>0.12</v>
      </c>
      <c r="AG119" s="176"/>
      <c r="AH119" s="35">
        <v>-0.5</v>
      </c>
      <c r="AI119" s="35">
        <v>2</v>
      </c>
      <c r="AJ119" s="35">
        <v>0.6</v>
      </c>
      <c r="AK119" s="176"/>
      <c r="AL119" s="35">
        <v>-0.1</v>
      </c>
      <c r="AM119" s="35">
        <v>2</v>
      </c>
      <c r="AN119" s="35">
        <v>0.1</v>
      </c>
      <c r="AO119" s="176"/>
      <c r="AP119" s="177">
        <v>37</v>
      </c>
      <c r="AQ119" s="190">
        <v>0.4</v>
      </c>
      <c r="AR119" s="176"/>
      <c r="AS119" s="176"/>
      <c r="AT119" s="176"/>
      <c r="AU119" s="176"/>
      <c r="AV119" s="176"/>
      <c r="AW119" s="176"/>
      <c r="AX119" s="176"/>
      <c r="AY119" s="176"/>
      <c r="AZ119" s="176"/>
      <c r="BA119" s="176"/>
      <c r="BB119" s="176"/>
      <c r="BC119" s="176"/>
      <c r="BD119" s="176"/>
      <c r="BE119" s="176"/>
      <c r="BF119" s="176"/>
    </row>
    <row r="120" spans="1:58">
      <c r="A120" s="198">
        <f t="shared" si="1"/>
        <v>40422</v>
      </c>
      <c r="B120" s="27">
        <v>6.9849909005361019E-2</v>
      </c>
      <c r="D120" s="189">
        <v>39295</v>
      </c>
      <c r="E120" s="25">
        <v>57.5</v>
      </c>
      <c r="F120" s="25">
        <v>82.5</v>
      </c>
      <c r="G120" s="25">
        <v>92.5</v>
      </c>
      <c r="H120" s="185"/>
      <c r="I120" s="25">
        <v>20.649999618530273</v>
      </c>
      <c r="J120" s="25">
        <v>26.149999618530273</v>
      </c>
      <c r="K120" s="25">
        <v>33.649999618530273</v>
      </c>
      <c r="L120" s="177"/>
      <c r="M120" s="178">
        <v>40179</v>
      </c>
      <c r="N120" s="35">
        <v>23.5</v>
      </c>
      <c r="O120" s="35">
        <v>28</v>
      </c>
      <c r="P120" s="35">
        <v>32.25</v>
      </c>
      <c r="Q120" s="176"/>
      <c r="R120" s="35">
        <v>22.75</v>
      </c>
      <c r="S120" s="35">
        <v>27.25</v>
      </c>
      <c r="T120" s="35">
        <v>31.5</v>
      </c>
      <c r="U120" s="176"/>
      <c r="V120" s="35">
        <v>0</v>
      </c>
      <c r="W120" s="35">
        <v>0</v>
      </c>
      <c r="X120" s="35">
        <v>3</v>
      </c>
      <c r="Y120" s="176"/>
      <c r="Z120" s="35">
        <v>0.06</v>
      </c>
      <c r="AA120" s="35">
        <v>0.08</v>
      </c>
      <c r="AB120" s="35">
        <v>0.12</v>
      </c>
      <c r="AC120" s="176"/>
      <c r="AD120" s="35">
        <v>0.06</v>
      </c>
      <c r="AE120" s="35">
        <v>0.08</v>
      </c>
      <c r="AF120" s="35">
        <v>0.12</v>
      </c>
      <c r="AG120" s="176"/>
      <c r="AH120" s="35">
        <v>-0.5</v>
      </c>
      <c r="AI120" s="35">
        <v>2.25</v>
      </c>
      <c r="AJ120" s="35">
        <v>1</v>
      </c>
      <c r="AK120" s="176"/>
      <c r="AL120" s="35">
        <v>-0.1</v>
      </c>
      <c r="AM120" s="35">
        <v>2.25</v>
      </c>
      <c r="AN120" s="35">
        <v>0.1</v>
      </c>
      <c r="AO120" s="176"/>
      <c r="AP120" s="177">
        <v>38</v>
      </c>
      <c r="AQ120" s="190">
        <v>0.4</v>
      </c>
      <c r="AR120" s="176"/>
      <c r="AS120" s="176"/>
      <c r="AT120" s="176"/>
      <c r="AU120" s="176"/>
      <c r="AV120" s="176"/>
      <c r="AW120" s="176"/>
      <c r="AX120" s="176"/>
      <c r="AY120" s="176"/>
      <c r="AZ120" s="176"/>
      <c r="BA120" s="176"/>
      <c r="BB120" s="176"/>
      <c r="BC120" s="176"/>
      <c r="BD120" s="176"/>
      <c r="BE120" s="176"/>
      <c r="BF120" s="176"/>
    </row>
    <row r="121" spans="1:58">
      <c r="A121" s="198">
        <f t="shared" si="1"/>
        <v>40452</v>
      </c>
      <c r="B121" s="27">
        <v>6.9871318025879009E-2</v>
      </c>
      <c r="D121" s="189">
        <v>39326</v>
      </c>
      <c r="E121" s="25">
        <v>28.75</v>
      </c>
      <c r="F121" s="25">
        <v>35.75</v>
      </c>
      <c r="G121" s="25">
        <v>42.75</v>
      </c>
      <c r="H121" s="185"/>
      <c r="I121" s="25">
        <v>15.5</v>
      </c>
      <c r="J121" s="25">
        <v>22.25</v>
      </c>
      <c r="K121" s="25">
        <v>24.25</v>
      </c>
      <c r="L121" s="177"/>
      <c r="M121" s="178">
        <v>40210</v>
      </c>
      <c r="N121" s="35">
        <v>21.5</v>
      </c>
      <c r="O121" s="35">
        <v>26</v>
      </c>
      <c r="P121" s="35">
        <v>30.25</v>
      </c>
      <c r="Q121" s="176"/>
      <c r="R121" s="35">
        <v>20.75</v>
      </c>
      <c r="S121" s="35">
        <v>25.25</v>
      </c>
      <c r="T121" s="35">
        <v>29.5</v>
      </c>
      <c r="U121" s="176"/>
      <c r="V121" s="35">
        <v>0</v>
      </c>
      <c r="W121" s="35">
        <v>0</v>
      </c>
      <c r="X121" s="35">
        <v>3</v>
      </c>
      <c r="Y121" s="176"/>
      <c r="Z121" s="35">
        <v>0.06</v>
      </c>
      <c r="AA121" s="35">
        <v>0.08</v>
      </c>
      <c r="AB121" s="35">
        <v>0.12</v>
      </c>
      <c r="AC121" s="176"/>
      <c r="AD121" s="35">
        <v>0.06</v>
      </c>
      <c r="AE121" s="35">
        <v>0.08</v>
      </c>
      <c r="AF121" s="35">
        <v>0.12</v>
      </c>
      <c r="AG121" s="176"/>
      <c r="AH121" s="35">
        <v>-0.5</v>
      </c>
      <c r="AI121" s="35">
        <v>2.25</v>
      </c>
      <c r="AJ121" s="35">
        <v>1</v>
      </c>
      <c r="AK121" s="176"/>
      <c r="AL121" s="35">
        <v>-0.1</v>
      </c>
      <c r="AM121" s="35">
        <v>2.25</v>
      </c>
      <c r="AN121" s="35">
        <v>0.1</v>
      </c>
      <c r="AO121" s="176"/>
      <c r="AP121" s="177">
        <v>38</v>
      </c>
      <c r="AQ121" s="190">
        <v>0.4</v>
      </c>
      <c r="AR121" s="176"/>
      <c r="AS121" s="176"/>
      <c r="AT121" s="176"/>
      <c r="AU121" s="176"/>
      <c r="AV121" s="176"/>
      <c r="AW121" s="176"/>
      <c r="AX121" s="176"/>
      <c r="AY121" s="176"/>
      <c r="AZ121" s="176"/>
      <c r="BA121" s="176"/>
      <c r="BB121" s="176"/>
      <c r="BC121" s="176"/>
      <c r="BD121" s="176"/>
      <c r="BE121" s="176"/>
      <c r="BF121" s="176"/>
    </row>
    <row r="122" spans="1:58">
      <c r="A122" s="198">
        <f t="shared" si="1"/>
        <v>40483</v>
      </c>
      <c r="B122" s="27">
        <v>6.9893440680573002E-2</v>
      </c>
      <c r="D122" s="189">
        <v>39356</v>
      </c>
      <c r="E122" s="25">
        <v>29.749998092651367</v>
      </c>
      <c r="F122" s="25">
        <v>31.499998092651367</v>
      </c>
      <c r="G122" s="25">
        <v>33.249998092651367</v>
      </c>
      <c r="H122" s="185"/>
      <c r="I122" s="25">
        <v>17.75</v>
      </c>
      <c r="J122" s="25">
        <v>22</v>
      </c>
      <c r="K122" s="25">
        <v>24</v>
      </c>
      <c r="L122" s="177"/>
      <c r="M122" s="178">
        <v>40238</v>
      </c>
      <c r="N122" s="35">
        <v>22.5</v>
      </c>
      <c r="O122" s="35">
        <v>27</v>
      </c>
      <c r="P122" s="35">
        <v>31.25</v>
      </c>
      <c r="Q122" s="176"/>
      <c r="R122" s="35">
        <v>21.75</v>
      </c>
      <c r="S122" s="35">
        <v>26.25</v>
      </c>
      <c r="T122" s="35">
        <v>30.5</v>
      </c>
      <c r="U122" s="176"/>
      <c r="V122" s="35">
        <v>0</v>
      </c>
      <c r="W122" s="35">
        <v>0</v>
      </c>
      <c r="X122" s="35">
        <v>2</v>
      </c>
      <c r="Y122" s="176"/>
      <c r="Z122" s="35">
        <v>0.06</v>
      </c>
      <c r="AA122" s="35">
        <v>0.08</v>
      </c>
      <c r="AB122" s="35">
        <v>0.12</v>
      </c>
      <c r="AC122" s="176"/>
      <c r="AD122" s="35">
        <v>0.06</v>
      </c>
      <c r="AE122" s="35">
        <v>0.08</v>
      </c>
      <c r="AF122" s="35">
        <v>0.12</v>
      </c>
      <c r="AG122" s="176"/>
      <c r="AH122" s="35">
        <v>-0.5</v>
      </c>
      <c r="AI122" s="35">
        <v>1.95</v>
      </c>
      <c r="AJ122" s="35">
        <v>0.5</v>
      </c>
      <c r="AK122" s="176"/>
      <c r="AL122" s="35">
        <v>-0.1</v>
      </c>
      <c r="AM122" s="35">
        <v>2</v>
      </c>
      <c r="AN122" s="35">
        <v>0.1</v>
      </c>
      <c r="AO122" s="176"/>
      <c r="AP122" s="177">
        <v>38</v>
      </c>
      <c r="AQ122" s="190">
        <v>0.4</v>
      </c>
      <c r="AR122" s="176"/>
      <c r="AS122" s="176"/>
      <c r="AT122" s="176"/>
      <c r="AU122" s="176"/>
      <c r="AV122" s="176"/>
      <c r="AW122" s="176"/>
      <c r="AX122" s="176"/>
      <c r="AY122" s="176"/>
      <c r="AZ122" s="176"/>
      <c r="BA122" s="176"/>
      <c r="BB122" s="176"/>
      <c r="BC122" s="176"/>
      <c r="BD122" s="176"/>
      <c r="BE122" s="176"/>
      <c r="BF122" s="176"/>
    </row>
    <row r="123" spans="1:58">
      <c r="A123" s="198">
        <f t="shared" si="1"/>
        <v>40513</v>
      </c>
      <c r="B123" s="27">
        <v>6.9904339151624015E-2</v>
      </c>
      <c r="D123" s="189">
        <v>39387</v>
      </c>
      <c r="E123" s="25">
        <v>29.749998092651367</v>
      </c>
      <c r="F123" s="25">
        <v>31.499998092651367</v>
      </c>
      <c r="G123" s="25">
        <v>33.249998092651367</v>
      </c>
      <c r="H123" s="185"/>
      <c r="I123" s="25">
        <v>17.75</v>
      </c>
      <c r="J123" s="25">
        <v>22</v>
      </c>
      <c r="K123" s="25">
        <v>24</v>
      </c>
      <c r="L123" s="177"/>
      <c r="M123" s="178">
        <v>40269</v>
      </c>
      <c r="N123" s="35">
        <v>23.5</v>
      </c>
      <c r="O123" s="35">
        <v>28</v>
      </c>
      <c r="P123" s="35">
        <v>32.25</v>
      </c>
      <c r="Q123" s="176"/>
      <c r="R123" s="35">
        <v>22.75</v>
      </c>
      <c r="S123" s="35">
        <v>27.25</v>
      </c>
      <c r="T123" s="35">
        <v>31.5</v>
      </c>
      <c r="U123" s="176"/>
      <c r="V123" s="35">
        <v>0</v>
      </c>
      <c r="W123" s="35">
        <v>0</v>
      </c>
      <c r="X123" s="35">
        <v>2</v>
      </c>
      <c r="Y123" s="176"/>
      <c r="Z123" s="35">
        <v>0.06</v>
      </c>
      <c r="AA123" s="35">
        <v>0.08</v>
      </c>
      <c r="AB123" s="35">
        <v>0.12</v>
      </c>
      <c r="AC123" s="176"/>
      <c r="AD123" s="35">
        <v>0.06</v>
      </c>
      <c r="AE123" s="35">
        <v>0.08</v>
      </c>
      <c r="AF123" s="35">
        <v>0.12</v>
      </c>
      <c r="AG123" s="176"/>
      <c r="AH123" s="35">
        <v>-0.5</v>
      </c>
      <c r="AI123" s="35">
        <v>1.9</v>
      </c>
      <c r="AJ123" s="35">
        <v>0.5</v>
      </c>
      <c r="AK123" s="176"/>
      <c r="AL123" s="35">
        <v>-0.1</v>
      </c>
      <c r="AM123" s="35">
        <v>2</v>
      </c>
      <c r="AN123" s="35">
        <v>0.1</v>
      </c>
      <c r="AO123" s="176"/>
      <c r="AP123" s="177">
        <v>39</v>
      </c>
      <c r="AQ123" s="190">
        <v>0.4</v>
      </c>
      <c r="AR123" s="176"/>
      <c r="AS123" s="176"/>
      <c r="AT123" s="176"/>
      <c r="AU123" s="176"/>
      <c r="AV123" s="176"/>
      <c r="AW123" s="176"/>
      <c r="AX123" s="176"/>
      <c r="AY123" s="176"/>
      <c r="AZ123" s="176"/>
      <c r="BA123" s="176"/>
      <c r="BB123" s="176"/>
      <c r="BC123" s="176"/>
      <c r="BD123" s="176"/>
      <c r="BE123" s="176"/>
      <c r="BF123" s="176"/>
    </row>
    <row r="124" spans="1:58">
      <c r="A124" s="198">
        <f t="shared" si="1"/>
        <v>40544</v>
      </c>
      <c r="B124" s="27">
        <v>6.9912295413339015E-2</v>
      </c>
      <c r="D124" s="189">
        <v>39417</v>
      </c>
      <c r="E124" s="25">
        <v>29.75</v>
      </c>
      <c r="F124" s="25">
        <v>31.5</v>
      </c>
      <c r="G124" s="25">
        <v>33.25</v>
      </c>
      <c r="H124" s="185"/>
      <c r="I124" s="25">
        <v>18.25</v>
      </c>
      <c r="J124" s="25">
        <v>22.5</v>
      </c>
      <c r="K124" s="25">
        <v>24.5</v>
      </c>
      <c r="L124" s="177"/>
      <c r="M124" s="178">
        <v>40299</v>
      </c>
      <c r="N124" s="35">
        <v>24.5</v>
      </c>
      <c r="O124" s="35">
        <v>29</v>
      </c>
      <c r="P124" s="35">
        <v>33.25</v>
      </c>
      <c r="Q124" s="176"/>
      <c r="R124" s="35">
        <v>23.75</v>
      </c>
      <c r="S124" s="35">
        <v>28.25</v>
      </c>
      <c r="T124" s="35">
        <v>32.5</v>
      </c>
      <c r="U124" s="176"/>
      <c r="V124" s="35">
        <v>0</v>
      </c>
      <c r="W124" s="35">
        <v>0</v>
      </c>
      <c r="X124" s="35">
        <v>3</v>
      </c>
      <c r="Y124" s="176"/>
      <c r="Z124" s="35">
        <v>0.06</v>
      </c>
      <c r="AA124" s="35">
        <v>0.08</v>
      </c>
      <c r="AB124" s="35">
        <v>0.12</v>
      </c>
      <c r="AC124" s="176"/>
      <c r="AD124" s="35">
        <v>0.06</v>
      </c>
      <c r="AE124" s="35">
        <v>0.08</v>
      </c>
      <c r="AF124" s="35">
        <v>0.12</v>
      </c>
      <c r="AG124" s="176"/>
      <c r="AH124" s="35">
        <v>-0.5</v>
      </c>
      <c r="AI124" s="35">
        <v>2</v>
      </c>
      <c r="AJ124" s="35">
        <v>0.5</v>
      </c>
      <c r="AK124" s="176"/>
      <c r="AL124" s="35">
        <v>-0.1</v>
      </c>
      <c r="AM124" s="35">
        <v>2</v>
      </c>
      <c r="AN124" s="35">
        <v>0.1</v>
      </c>
      <c r="AO124" s="176"/>
      <c r="AP124" s="177">
        <v>39</v>
      </c>
      <c r="AQ124" s="190">
        <v>0.4</v>
      </c>
      <c r="AR124" s="176"/>
      <c r="AS124" s="176"/>
      <c r="AT124" s="176"/>
      <c r="AU124" s="176"/>
      <c r="AV124" s="176"/>
      <c r="AW124" s="176"/>
      <c r="AX124" s="176"/>
      <c r="AY124" s="176"/>
      <c r="AZ124" s="176"/>
      <c r="BA124" s="176"/>
      <c r="BB124" s="176"/>
      <c r="BC124" s="176"/>
      <c r="BD124" s="176"/>
      <c r="BE124" s="176"/>
      <c r="BF124" s="176"/>
    </row>
    <row r="125" spans="1:58">
      <c r="A125" s="198">
        <f t="shared" si="1"/>
        <v>40575</v>
      </c>
      <c r="B125" s="27">
        <v>6.9920251675074999E-2</v>
      </c>
      <c r="D125" s="189">
        <v>39448</v>
      </c>
      <c r="E125" s="25">
        <v>34.004997253417969</v>
      </c>
      <c r="F125" s="25">
        <v>36.004997253417969</v>
      </c>
      <c r="G125" s="25">
        <v>38.004997253417969</v>
      </c>
      <c r="H125" s="185"/>
      <c r="I125" s="25">
        <v>18.5</v>
      </c>
      <c r="J125" s="25">
        <v>23.25</v>
      </c>
      <c r="K125" s="25">
        <v>25.25</v>
      </c>
      <c r="L125" s="177"/>
      <c r="M125" s="178">
        <v>40330</v>
      </c>
      <c r="N125" s="35">
        <v>28.5</v>
      </c>
      <c r="O125" s="35">
        <v>33</v>
      </c>
      <c r="P125" s="35">
        <v>37.25</v>
      </c>
      <c r="Q125" s="176"/>
      <c r="R125" s="35">
        <v>27.75</v>
      </c>
      <c r="S125" s="35">
        <v>32.25</v>
      </c>
      <c r="T125" s="35">
        <v>36.5</v>
      </c>
      <c r="U125" s="176"/>
      <c r="V125" s="35">
        <v>0.75</v>
      </c>
      <c r="W125" s="35">
        <v>3</v>
      </c>
      <c r="X125" s="35">
        <v>8</v>
      </c>
      <c r="Y125" s="176"/>
      <c r="Z125" s="35">
        <v>0.06</v>
      </c>
      <c r="AA125" s="35">
        <v>0.08</v>
      </c>
      <c r="AB125" s="35">
        <v>0.12</v>
      </c>
      <c r="AC125" s="176"/>
      <c r="AD125" s="35">
        <v>6.7500000000000004E-2</v>
      </c>
      <c r="AE125" s="35">
        <v>0.09</v>
      </c>
      <c r="AF125" s="35">
        <v>0.13500000000000001</v>
      </c>
      <c r="AG125" s="176"/>
      <c r="AH125" s="35">
        <v>-0.5</v>
      </c>
      <c r="AI125" s="35">
        <v>3.52</v>
      </c>
      <c r="AJ125" s="35">
        <v>1</v>
      </c>
      <c r="AK125" s="176"/>
      <c r="AL125" s="35">
        <v>-0.1</v>
      </c>
      <c r="AM125" s="35">
        <v>2.4</v>
      </c>
      <c r="AN125" s="35">
        <v>0.1</v>
      </c>
      <c r="AO125" s="176"/>
      <c r="AP125" s="177">
        <v>39</v>
      </c>
      <c r="AQ125" s="190">
        <v>0.4</v>
      </c>
      <c r="AR125" s="176"/>
      <c r="AS125" s="176"/>
      <c r="AT125" s="176"/>
      <c r="AU125" s="176"/>
      <c r="AV125" s="176"/>
      <c r="AW125" s="176"/>
      <c r="AX125" s="176"/>
      <c r="AY125" s="176"/>
      <c r="AZ125" s="176"/>
      <c r="BA125" s="176"/>
      <c r="BB125" s="176"/>
      <c r="BC125" s="176"/>
      <c r="BD125" s="176"/>
      <c r="BE125" s="176"/>
      <c r="BF125" s="176"/>
    </row>
    <row r="126" spans="1:58">
      <c r="A126" s="198">
        <f t="shared" si="1"/>
        <v>40603</v>
      </c>
      <c r="B126" s="27">
        <v>6.9927437976015E-2</v>
      </c>
      <c r="D126" s="189">
        <v>39479</v>
      </c>
      <c r="E126" s="25">
        <v>34.000003814697266</v>
      </c>
      <c r="F126" s="25">
        <v>36.000003814697266</v>
      </c>
      <c r="G126" s="25">
        <v>38.000003814697266</v>
      </c>
      <c r="H126" s="185"/>
      <c r="I126" s="25">
        <v>18.5</v>
      </c>
      <c r="J126" s="25">
        <v>23</v>
      </c>
      <c r="K126" s="25">
        <v>25</v>
      </c>
      <c r="L126" s="177"/>
      <c r="M126" s="178">
        <v>40360</v>
      </c>
      <c r="N126" s="35">
        <v>35.5</v>
      </c>
      <c r="O126" s="35">
        <v>40</v>
      </c>
      <c r="P126" s="35">
        <v>44.25</v>
      </c>
      <c r="Q126" s="176"/>
      <c r="R126" s="35">
        <v>34.75</v>
      </c>
      <c r="S126" s="35">
        <v>39.25</v>
      </c>
      <c r="T126" s="35">
        <v>43.5</v>
      </c>
      <c r="U126" s="176"/>
      <c r="V126" s="35">
        <v>2</v>
      </c>
      <c r="W126" s="35">
        <v>7</v>
      </c>
      <c r="X126" s="35">
        <v>12</v>
      </c>
      <c r="Y126" s="176"/>
      <c r="Z126" s="35">
        <v>0.06</v>
      </c>
      <c r="AA126" s="35">
        <v>0.08</v>
      </c>
      <c r="AB126" s="35">
        <v>0.12</v>
      </c>
      <c r="AC126" s="176"/>
      <c r="AD126" s="35">
        <v>7.4999999999999997E-2</v>
      </c>
      <c r="AE126" s="35">
        <v>0.1</v>
      </c>
      <c r="AF126" s="35">
        <v>0.15</v>
      </c>
      <c r="AG126" s="176"/>
      <c r="AH126" s="35">
        <v>-0.85</v>
      </c>
      <c r="AI126" s="35">
        <v>4.5549999999999997</v>
      </c>
      <c r="AJ126" s="35">
        <v>1.5</v>
      </c>
      <c r="AK126" s="176"/>
      <c r="AL126" s="35">
        <v>-0.1</v>
      </c>
      <c r="AM126" s="35">
        <v>3.25</v>
      </c>
      <c r="AN126" s="35">
        <v>0.1</v>
      </c>
      <c r="AO126" s="176"/>
      <c r="AP126" s="177">
        <v>40</v>
      </c>
      <c r="AQ126" s="190">
        <v>0.4</v>
      </c>
      <c r="AR126" s="176"/>
      <c r="AS126" s="176"/>
      <c r="AT126" s="176"/>
      <c r="AU126" s="176"/>
      <c r="AV126" s="176"/>
      <c r="AW126" s="176"/>
      <c r="AX126" s="176"/>
      <c r="AY126" s="176"/>
      <c r="AZ126" s="176"/>
      <c r="BA126" s="176"/>
      <c r="BB126" s="176"/>
      <c r="BC126" s="176"/>
      <c r="BD126" s="176"/>
      <c r="BE126" s="176"/>
      <c r="BF126" s="176"/>
    </row>
    <row r="127" spans="1:58">
      <c r="A127" s="198">
        <f t="shared" si="1"/>
        <v>40634</v>
      </c>
      <c r="B127" s="27">
        <v>6.9935394237791007E-2</v>
      </c>
      <c r="D127" s="189">
        <v>39508</v>
      </c>
      <c r="E127" s="25">
        <v>29.500001907348633</v>
      </c>
      <c r="F127" s="25">
        <v>31.500001907348633</v>
      </c>
      <c r="G127" s="25">
        <v>33.500001907348633</v>
      </c>
      <c r="H127" s="185"/>
      <c r="I127" s="25">
        <v>17.5</v>
      </c>
      <c r="J127" s="25">
        <v>22</v>
      </c>
      <c r="K127" s="25">
        <v>24</v>
      </c>
      <c r="L127" s="177"/>
      <c r="M127" s="178">
        <v>40391</v>
      </c>
      <c r="N127" s="35">
        <v>35.5</v>
      </c>
      <c r="O127" s="35">
        <v>40</v>
      </c>
      <c r="P127" s="35">
        <v>44.25</v>
      </c>
      <c r="Q127" s="176"/>
      <c r="R127" s="35">
        <v>34.75</v>
      </c>
      <c r="S127" s="35">
        <v>39.25</v>
      </c>
      <c r="T127" s="35">
        <v>43.5</v>
      </c>
      <c r="U127" s="176"/>
      <c r="V127" s="35">
        <v>2</v>
      </c>
      <c r="W127" s="35">
        <v>7</v>
      </c>
      <c r="X127" s="35">
        <v>12</v>
      </c>
      <c r="Y127" s="176"/>
      <c r="Z127" s="35">
        <v>0.06</v>
      </c>
      <c r="AA127" s="35">
        <v>0.08</v>
      </c>
      <c r="AB127" s="35">
        <v>0.12</v>
      </c>
      <c r="AC127" s="176"/>
      <c r="AD127" s="35">
        <v>7.4999999999999997E-2</v>
      </c>
      <c r="AE127" s="35">
        <v>0.1</v>
      </c>
      <c r="AF127" s="35">
        <v>0.15</v>
      </c>
      <c r="AG127" s="176"/>
      <c r="AH127" s="35">
        <v>-0.85</v>
      </c>
      <c r="AI127" s="35">
        <v>4.5549999999999997</v>
      </c>
      <c r="AJ127" s="35">
        <v>1.5</v>
      </c>
      <c r="AK127" s="176"/>
      <c r="AL127" s="35">
        <v>-0.1</v>
      </c>
      <c r="AM127" s="35">
        <v>3.25</v>
      </c>
      <c r="AN127" s="35">
        <v>0.1</v>
      </c>
      <c r="AO127" s="176"/>
      <c r="AP127" s="177">
        <v>40</v>
      </c>
      <c r="AQ127" s="190">
        <v>0.4</v>
      </c>
      <c r="AR127" s="176"/>
      <c r="AS127" s="176"/>
      <c r="AT127" s="176"/>
      <c r="AU127" s="176"/>
      <c r="AV127" s="176"/>
      <c r="AW127" s="176"/>
      <c r="AX127" s="176"/>
      <c r="AY127" s="176"/>
      <c r="AZ127" s="176"/>
      <c r="BA127" s="176"/>
      <c r="BB127" s="176"/>
      <c r="BC127" s="176"/>
      <c r="BD127" s="176"/>
      <c r="BE127" s="176"/>
      <c r="BF127" s="176"/>
    </row>
    <row r="128" spans="1:58">
      <c r="A128" s="198">
        <f t="shared" si="1"/>
        <v>40664</v>
      </c>
      <c r="B128" s="27">
        <v>6.9943093845981019E-2</v>
      </c>
      <c r="D128" s="189">
        <v>39539</v>
      </c>
      <c r="E128" s="25">
        <v>29.5</v>
      </c>
      <c r="F128" s="25">
        <v>31.5</v>
      </c>
      <c r="G128" s="25">
        <v>33.5</v>
      </c>
      <c r="H128" s="185"/>
      <c r="I128" s="25">
        <v>17.25</v>
      </c>
      <c r="J128" s="25">
        <v>21.75</v>
      </c>
      <c r="K128" s="25">
        <v>23.75</v>
      </c>
      <c r="L128" s="177"/>
      <c r="M128" s="178">
        <v>40422</v>
      </c>
      <c r="N128" s="35">
        <v>24.75</v>
      </c>
      <c r="O128" s="35">
        <v>29.25</v>
      </c>
      <c r="P128" s="35">
        <v>33.5</v>
      </c>
      <c r="Q128" s="176"/>
      <c r="R128" s="35">
        <v>24</v>
      </c>
      <c r="S128" s="35">
        <v>28.5</v>
      </c>
      <c r="T128" s="35">
        <v>32.75</v>
      </c>
      <c r="U128" s="176"/>
      <c r="V128" s="35">
        <v>0.25</v>
      </c>
      <c r="W128" s="35">
        <v>1</v>
      </c>
      <c r="X128" s="35">
        <v>4</v>
      </c>
      <c r="Y128" s="176"/>
      <c r="Z128" s="35">
        <v>0.06</v>
      </c>
      <c r="AA128" s="35">
        <v>0.08</v>
      </c>
      <c r="AB128" s="35">
        <v>0.12</v>
      </c>
      <c r="AC128" s="176"/>
      <c r="AD128" s="35">
        <v>0.06</v>
      </c>
      <c r="AE128" s="35">
        <v>0.08</v>
      </c>
      <c r="AF128" s="35">
        <v>0.12</v>
      </c>
      <c r="AG128" s="176"/>
      <c r="AH128" s="35">
        <v>-0.5</v>
      </c>
      <c r="AI128" s="35">
        <v>2.706</v>
      </c>
      <c r="AJ128" s="35">
        <v>0.8</v>
      </c>
      <c r="AK128" s="176"/>
      <c r="AL128" s="35">
        <v>-0.1</v>
      </c>
      <c r="AM128" s="35">
        <v>2.4500000000000002</v>
      </c>
      <c r="AN128" s="35">
        <v>0.1</v>
      </c>
      <c r="AO128" s="176"/>
      <c r="AP128" s="177">
        <v>40</v>
      </c>
      <c r="AQ128" s="190">
        <v>0.4</v>
      </c>
      <c r="AR128" s="176"/>
      <c r="AS128" s="176"/>
      <c r="AT128" s="176"/>
      <c r="AU128" s="176"/>
      <c r="AV128" s="176"/>
      <c r="AW128" s="176"/>
      <c r="AX128" s="176"/>
      <c r="AY128" s="176"/>
      <c r="AZ128" s="176"/>
      <c r="BA128" s="176"/>
      <c r="BB128" s="176"/>
      <c r="BC128" s="176"/>
      <c r="BD128" s="176"/>
      <c r="BE128" s="176"/>
      <c r="BF128" s="176"/>
    </row>
    <row r="129" spans="1:58">
      <c r="A129" s="198">
        <f t="shared" si="1"/>
        <v>40695</v>
      </c>
      <c r="B129" s="27">
        <v>6.9951050107797022E-2</v>
      </c>
      <c r="D129" s="189">
        <v>39569</v>
      </c>
      <c r="E129" s="25">
        <v>36.75</v>
      </c>
      <c r="F129" s="25">
        <v>40.75</v>
      </c>
      <c r="G129" s="25">
        <v>44.75</v>
      </c>
      <c r="H129" s="185"/>
      <c r="I129" s="25">
        <v>19.5</v>
      </c>
      <c r="J129" s="25">
        <v>24</v>
      </c>
      <c r="K129" s="25">
        <v>26</v>
      </c>
      <c r="L129" s="177"/>
      <c r="M129" s="178">
        <v>40452</v>
      </c>
      <c r="N129" s="35">
        <v>23.75</v>
      </c>
      <c r="O129" s="35">
        <v>28.25</v>
      </c>
      <c r="P129" s="35">
        <v>32.5</v>
      </c>
      <c r="Q129" s="176"/>
      <c r="R129" s="35">
        <v>23</v>
      </c>
      <c r="S129" s="35">
        <v>27.5</v>
      </c>
      <c r="T129" s="35">
        <v>31.75</v>
      </c>
      <c r="U129" s="176"/>
      <c r="V129" s="35">
        <v>0</v>
      </c>
      <c r="W129" s="35">
        <v>0</v>
      </c>
      <c r="X129" s="35">
        <v>2</v>
      </c>
      <c r="Y129" s="176"/>
      <c r="Z129" s="35">
        <v>0.06</v>
      </c>
      <c r="AA129" s="35">
        <v>0.08</v>
      </c>
      <c r="AB129" s="35">
        <v>0.12</v>
      </c>
      <c r="AC129" s="176"/>
      <c r="AD129" s="35">
        <v>0.06</v>
      </c>
      <c r="AE129" s="35">
        <v>0.08</v>
      </c>
      <c r="AF129" s="35">
        <v>0.12</v>
      </c>
      <c r="AG129" s="176"/>
      <c r="AH129" s="35">
        <v>-0.5</v>
      </c>
      <c r="AI129" s="35">
        <v>1.9</v>
      </c>
      <c r="AJ129" s="35">
        <v>0.5</v>
      </c>
      <c r="AK129" s="176"/>
      <c r="AL129" s="35">
        <v>-0.1</v>
      </c>
      <c r="AM129" s="35">
        <v>2</v>
      </c>
      <c r="AN129" s="35">
        <v>0.1</v>
      </c>
      <c r="AO129" s="176"/>
      <c r="AP129" s="177">
        <v>41</v>
      </c>
      <c r="AQ129" s="190">
        <v>0.4</v>
      </c>
      <c r="AR129" s="176"/>
      <c r="AS129" s="176"/>
      <c r="AT129" s="176"/>
      <c r="AU129" s="176"/>
      <c r="AV129" s="176"/>
      <c r="AW129" s="176"/>
      <c r="AX129" s="176"/>
      <c r="AY129" s="176"/>
      <c r="AZ129" s="176"/>
      <c r="BA129" s="176"/>
      <c r="BB129" s="176"/>
      <c r="BC129" s="176"/>
      <c r="BD129" s="176"/>
      <c r="BE129" s="176"/>
      <c r="BF129" s="176"/>
    </row>
    <row r="130" spans="1:58">
      <c r="A130" s="198">
        <f t="shared" si="1"/>
        <v>40725</v>
      </c>
      <c r="B130" s="27">
        <v>6.9958749716027016E-2</v>
      </c>
      <c r="D130" s="189">
        <v>39600</v>
      </c>
      <c r="E130" s="25">
        <v>43.5</v>
      </c>
      <c r="F130" s="25">
        <v>58.5</v>
      </c>
      <c r="G130" s="25">
        <v>68.5</v>
      </c>
      <c r="H130" s="185"/>
      <c r="I130" s="25">
        <v>19</v>
      </c>
      <c r="J130" s="25">
        <v>25.25</v>
      </c>
      <c r="K130" s="25">
        <v>30.5</v>
      </c>
      <c r="L130" s="177"/>
      <c r="M130" s="178">
        <v>40483</v>
      </c>
      <c r="N130" s="35">
        <v>23.75</v>
      </c>
      <c r="O130" s="35">
        <v>28.25</v>
      </c>
      <c r="P130" s="35">
        <v>32.5</v>
      </c>
      <c r="Q130" s="176"/>
      <c r="R130" s="35">
        <v>23</v>
      </c>
      <c r="S130" s="35">
        <v>27.5</v>
      </c>
      <c r="T130" s="35">
        <v>31.75</v>
      </c>
      <c r="U130" s="176"/>
      <c r="V130" s="35">
        <v>0</v>
      </c>
      <c r="W130" s="35">
        <v>0</v>
      </c>
      <c r="X130" s="35">
        <v>2</v>
      </c>
      <c r="Y130" s="176"/>
      <c r="Z130" s="35">
        <v>0.06</v>
      </c>
      <c r="AA130" s="35">
        <v>0.08</v>
      </c>
      <c r="AB130" s="35">
        <v>0.12</v>
      </c>
      <c r="AC130" s="176"/>
      <c r="AD130" s="35">
        <v>0.06</v>
      </c>
      <c r="AE130" s="35">
        <v>0.08</v>
      </c>
      <c r="AF130" s="35">
        <v>0.12</v>
      </c>
      <c r="AG130" s="176"/>
      <c r="AH130" s="35">
        <v>-0.5</v>
      </c>
      <c r="AI130" s="35">
        <v>2</v>
      </c>
      <c r="AJ130" s="35">
        <v>0.5</v>
      </c>
      <c r="AK130" s="176"/>
      <c r="AL130" s="35">
        <v>-0.1</v>
      </c>
      <c r="AM130" s="35">
        <v>2</v>
      </c>
      <c r="AN130" s="35">
        <v>0.1</v>
      </c>
      <c r="AO130" s="176"/>
      <c r="AP130" s="177">
        <v>41</v>
      </c>
      <c r="AQ130" s="190">
        <v>0.4</v>
      </c>
      <c r="AR130" s="176"/>
      <c r="AS130" s="176"/>
      <c r="AT130" s="176"/>
      <c r="AU130" s="176"/>
      <c r="AV130" s="176"/>
      <c r="AW130" s="176"/>
      <c r="AX130" s="176"/>
      <c r="AY130" s="176"/>
      <c r="AZ130" s="176"/>
      <c r="BA130" s="176"/>
      <c r="BB130" s="176"/>
      <c r="BC130" s="176"/>
      <c r="BD130" s="176"/>
      <c r="BE130" s="176"/>
      <c r="BF130" s="176"/>
    </row>
    <row r="131" spans="1:58">
      <c r="A131" s="198">
        <f t="shared" si="1"/>
        <v>40756</v>
      </c>
      <c r="B131" s="27">
        <v>6.9966705977884999E-2</v>
      </c>
      <c r="D131" s="189">
        <v>39630</v>
      </c>
      <c r="E131" s="25">
        <v>60</v>
      </c>
      <c r="F131" s="25">
        <v>85</v>
      </c>
      <c r="G131" s="25">
        <v>96</v>
      </c>
      <c r="H131" s="185"/>
      <c r="I131" s="25">
        <v>21.149999618530273</v>
      </c>
      <c r="J131" s="25">
        <v>26.899999618530273</v>
      </c>
      <c r="K131" s="25">
        <v>34.649999618530273</v>
      </c>
      <c r="L131" s="177"/>
      <c r="M131" s="178">
        <v>40513</v>
      </c>
      <c r="N131" s="35">
        <v>21.75</v>
      </c>
      <c r="O131" s="35">
        <v>26.25</v>
      </c>
      <c r="P131" s="35">
        <v>30.5</v>
      </c>
      <c r="Q131" s="176"/>
      <c r="R131" s="35">
        <v>21</v>
      </c>
      <c r="S131" s="35">
        <v>25.5</v>
      </c>
      <c r="T131" s="35">
        <v>29.75</v>
      </c>
      <c r="U131" s="176"/>
      <c r="V131" s="35">
        <v>0</v>
      </c>
      <c r="W131" s="35">
        <v>0</v>
      </c>
      <c r="X131" s="35">
        <v>2</v>
      </c>
      <c r="Y131" s="176"/>
      <c r="Z131" s="35">
        <v>0.06</v>
      </c>
      <c r="AA131" s="35">
        <v>0.08</v>
      </c>
      <c r="AB131" s="35">
        <v>0.12</v>
      </c>
      <c r="AC131" s="176"/>
      <c r="AD131" s="35">
        <v>0.06</v>
      </c>
      <c r="AE131" s="35">
        <v>0.08</v>
      </c>
      <c r="AF131" s="35">
        <v>0.12</v>
      </c>
      <c r="AG131" s="176"/>
      <c r="AH131" s="35">
        <v>-0.5</v>
      </c>
      <c r="AI131" s="35">
        <v>2</v>
      </c>
      <c r="AJ131" s="35">
        <v>0.6</v>
      </c>
      <c r="AK131" s="176"/>
      <c r="AL131" s="35">
        <v>-0.1</v>
      </c>
      <c r="AM131" s="35">
        <v>2</v>
      </c>
      <c r="AN131" s="35">
        <v>0.1</v>
      </c>
      <c r="AO131" s="176"/>
      <c r="AP131" s="177">
        <v>41</v>
      </c>
      <c r="AQ131" s="190">
        <v>0.4</v>
      </c>
      <c r="AR131" s="176"/>
      <c r="AS131" s="176"/>
      <c r="AT131" s="176"/>
      <c r="AU131" s="176"/>
      <c r="AV131" s="176"/>
      <c r="AW131" s="176"/>
      <c r="AX131" s="176"/>
      <c r="AY131" s="176"/>
      <c r="AZ131" s="176"/>
      <c r="BA131" s="176"/>
      <c r="BB131" s="176"/>
      <c r="BC131" s="176"/>
      <c r="BD131" s="176"/>
      <c r="BE131" s="176"/>
      <c r="BF131" s="176"/>
    </row>
    <row r="132" spans="1:58">
      <c r="A132" s="198">
        <f t="shared" ref="A132:A195" si="2">EOMONTH(A131,0)+1</f>
        <v>40787</v>
      </c>
      <c r="B132" s="27">
        <v>6.9974662239764021E-2</v>
      </c>
      <c r="D132" s="189">
        <v>39661</v>
      </c>
      <c r="E132" s="25">
        <v>60</v>
      </c>
      <c r="F132" s="25">
        <v>85</v>
      </c>
      <c r="G132" s="25">
        <v>96</v>
      </c>
      <c r="H132" s="185"/>
      <c r="I132" s="25">
        <v>20.899999618530273</v>
      </c>
      <c r="J132" s="25">
        <v>26.649999618530273</v>
      </c>
      <c r="K132" s="25">
        <v>34.399999618530273</v>
      </c>
      <c r="L132" s="177"/>
      <c r="M132" s="178">
        <v>40544</v>
      </c>
      <c r="N132" s="35">
        <v>23.75</v>
      </c>
      <c r="O132" s="35">
        <v>28.5</v>
      </c>
      <c r="P132" s="35">
        <v>33</v>
      </c>
      <c r="Q132" s="176"/>
      <c r="R132" s="35">
        <v>23.25</v>
      </c>
      <c r="S132" s="35">
        <v>28</v>
      </c>
      <c r="T132" s="35">
        <v>32.5</v>
      </c>
      <c r="U132" s="176"/>
      <c r="V132" s="35">
        <v>0</v>
      </c>
      <c r="W132" s="35">
        <v>0</v>
      </c>
      <c r="X132" s="35">
        <v>3</v>
      </c>
      <c r="Y132" s="176"/>
      <c r="Z132" s="35">
        <v>0.06</v>
      </c>
      <c r="AA132" s="35">
        <v>0.08</v>
      </c>
      <c r="AB132" s="35">
        <v>0.12</v>
      </c>
      <c r="AC132" s="176"/>
      <c r="AD132" s="35">
        <v>0.06</v>
      </c>
      <c r="AE132" s="35">
        <v>0.08</v>
      </c>
      <c r="AF132" s="35">
        <v>0.12</v>
      </c>
      <c r="AG132" s="176"/>
      <c r="AH132" s="35">
        <v>-0.5</v>
      </c>
      <c r="AI132" s="35">
        <v>2.25</v>
      </c>
      <c r="AJ132" s="35">
        <v>1</v>
      </c>
      <c r="AK132" s="176"/>
      <c r="AL132" s="35">
        <v>-0.1</v>
      </c>
      <c r="AM132" s="35">
        <v>2.25</v>
      </c>
      <c r="AN132" s="35">
        <v>0.1</v>
      </c>
      <c r="AO132" s="176"/>
      <c r="AP132" s="177">
        <v>42</v>
      </c>
      <c r="AQ132" s="190">
        <v>0.4</v>
      </c>
      <c r="AR132" s="176"/>
      <c r="AS132" s="176"/>
      <c r="AT132" s="176"/>
      <c r="AU132" s="176"/>
      <c r="AV132" s="176"/>
      <c r="AW132" s="176"/>
      <c r="AX132" s="176"/>
      <c r="AY132" s="176"/>
      <c r="AZ132" s="176"/>
      <c r="BA132" s="176"/>
      <c r="BB132" s="176"/>
      <c r="BC132" s="176"/>
      <c r="BD132" s="176"/>
      <c r="BE132" s="176"/>
      <c r="BF132" s="176"/>
    </row>
    <row r="133" spans="1:58">
      <c r="A133" s="198">
        <f t="shared" si="2"/>
        <v>40817</v>
      </c>
      <c r="B133" s="27">
        <v>6.9982361848052996E-2</v>
      </c>
      <c r="D133" s="189">
        <v>39692</v>
      </c>
      <c r="E133" s="25">
        <v>27.75</v>
      </c>
      <c r="F133" s="25">
        <v>35.75</v>
      </c>
      <c r="G133" s="25">
        <v>43.75</v>
      </c>
      <c r="H133" s="185"/>
      <c r="I133" s="25">
        <v>15.75</v>
      </c>
      <c r="J133" s="25">
        <v>22.75</v>
      </c>
      <c r="K133" s="25">
        <v>24.75</v>
      </c>
      <c r="L133" s="177"/>
      <c r="M133" s="178">
        <v>40575</v>
      </c>
      <c r="N133" s="35">
        <v>21.75</v>
      </c>
      <c r="O133" s="35">
        <v>26.5</v>
      </c>
      <c r="P133" s="35">
        <v>31</v>
      </c>
      <c r="Q133" s="176"/>
      <c r="R133" s="35">
        <v>21.25</v>
      </c>
      <c r="S133" s="35">
        <v>26</v>
      </c>
      <c r="T133" s="35">
        <v>30.5</v>
      </c>
      <c r="U133" s="176"/>
      <c r="V133" s="35">
        <v>0</v>
      </c>
      <c r="W133" s="35">
        <v>0</v>
      </c>
      <c r="X133" s="35">
        <v>3</v>
      </c>
      <c r="Y133" s="176"/>
      <c r="Z133" s="35">
        <v>0.06</v>
      </c>
      <c r="AA133" s="35">
        <v>0.08</v>
      </c>
      <c r="AB133" s="35">
        <v>0.12</v>
      </c>
      <c r="AC133" s="176"/>
      <c r="AD133" s="35">
        <v>0.06</v>
      </c>
      <c r="AE133" s="35">
        <v>0.08</v>
      </c>
      <c r="AF133" s="35">
        <v>0.12</v>
      </c>
      <c r="AG133" s="176"/>
      <c r="AH133" s="35">
        <v>-0.5</v>
      </c>
      <c r="AI133" s="35">
        <v>2.25</v>
      </c>
      <c r="AJ133" s="35">
        <v>1</v>
      </c>
      <c r="AK133" s="176"/>
      <c r="AL133" s="35">
        <v>-0.1</v>
      </c>
      <c r="AM133" s="35">
        <v>2.25</v>
      </c>
      <c r="AN133" s="35">
        <v>0.1</v>
      </c>
      <c r="AO133" s="176"/>
      <c r="AP133" s="177">
        <v>42</v>
      </c>
      <c r="AQ133" s="190">
        <v>0.4</v>
      </c>
      <c r="AR133" s="176"/>
      <c r="AS133" s="176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</row>
    <row r="134" spans="1:58">
      <c r="A134" s="198">
        <f t="shared" si="2"/>
        <v>40848</v>
      </c>
      <c r="B134" s="27">
        <v>6.9990318109974012E-2</v>
      </c>
      <c r="D134" s="189">
        <v>39722</v>
      </c>
      <c r="E134" s="25">
        <v>29.999998092651367</v>
      </c>
      <c r="F134" s="25">
        <v>31.999998092651367</v>
      </c>
      <c r="G134" s="25">
        <v>33.999998092651367</v>
      </c>
      <c r="H134" s="185"/>
      <c r="I134" s="25">
        <v>18</v>
      </c>
      <c r="J134" s="25">
        <v>22.5</v>
      </c>
      <c r="K134" s="25">
        <v>24.5</v>
      </c>
      <c r="L134" s="177"/>
      <c r="M134" s="178">
        <v>40603</v>
      </c>
      <c r="N134" s="35">
        <v>22.75</v>
      </c>
      <c r="O134" s="35">
        <v>27.5</v>
      </c>
      <c r="P134" s="35">
        <v>32</v>
      </c>
      <c r="Q134" s="176"/>
      <c r="R134" s="35">
        <v>22.25</v>
      </c>
      <c r="S134" s="35">
        <v>27</v>
      </c>
      <c r="T134" s="35">
        <v>31.5</v>
      </c>
      <c r="U134" s="176"/>
      <c r="V134" s="35">
        <v>0</v>
      </c>
      <c r="W134" s="35">
        <v>0</v>
      </c>
      <c r="X134" s="35">
        <v>2</v>
      </c>
      <c r="Y134" s="176"/>
      <c r="Z134" s="35">
        <v>0.06</v>
      </c>
      <c r="AA134" s="35">
        <v>0.08</v>
      </c>
      <c r="AB134" s="35">
        <v>0.12</v>
      </c>
      <c r="AC134" s="176"/>
      <c r="AD134" s="35">
        <v>0.06</v>
      </c>
      <c r="AE134" s="35">
        <v>0.08</v>
      </c>
      <c r="AF134" s="35">
        <v>0.12</v>
      </c>
      <c r="AG134" s="176"/>
      <c r="AH134" s="35">
        <v>-0.5</v>
      </c>
      <c r="AI134" s="35">
        <v>1.95</v>
      </c>
      <c r="AJ134" s="35">
        <v>0.5</v>
      </c>
      <c r="AK134" s="176"/>
      <c r="AL134" s="35">
        <v>-0.1</v>
      </c>
      <c r="AM134" s="35">
        <v>2</v>
      </c>
      <c r="AN134" s="35">
        <v>0.1</v>
      </c>
      <c r="AO134" s="176"/>
      <c r="AP134" s="177">
        <v>42</v>
      </c>
      <c r="AQ134" s="190">
        <v>0.4</v>
      </c>
      <c r="AR134" s="176"/>
      <c r="AS134" s="176"/>
      <c r="AT134" s="176"/>
      <c r="AU134" s="176"/>
      <c r="AV134" s="176"/>
      <c r="AW134" s="176"/>
      <c r="AX134" s="176"/>
      <c r="AY134" s="176"/>
      <c r="AZ134" s="176"/>
      <c r="BA134" s="176"/>
      <c r="BB134" s="176"/>
      <c r="BC134" s="176"/>
      <c r="BD134" s="176"/>
      <c r="BE134" s="176"/>
      <c r="BF134" s="176"/>
    </row>
    <row r="135" spans="1:58">
      <c r="A135" s="198">
        <f t="shared" si="2"/>
        <v>40878</v>
      </c>
      <c r="B135" s="27">
        <v>6.999801771830301E-2</v>
      </c>
      <c r="D135" s="189">
        <v>39753</v>
      </c>
      <c r="E135" s="25">
        <v>29.999998092651367</v>
      </c>
      <c r="F135" s="25">
        <v>31.999998092651367</v>
      </c>
      <c r="G135" s="25">
        <v>33.999998092651367</v>
      </c>
      <c r="H135" s="185"/>
      <c r="I135" s="25">
        <v>18</v>
      </c>
      <c r="J135" s="25">
        <v>22.5</v>
      </c>
      <c r="K135" s="25">
        <v>24.5</v>
      </c>
      <c r="L135" s="177"/>
      <c r="M135" s="178">
        <v>40634</v>
      </c>
      <c r="N135" s="35">
        <v>23.75</v>
      </c>
      <c r="O135" s="35">
        <v>28.5</v>
      </c>
      <c r="P135" s="35">
        <v>33</v>
      </c>
      <c r="Q135" s="176"/>
      <c r="R135" s="35">
        <v>23.25</v>
      </c>
      <c r="S135" s="35">
        <v>28</v>
      </c>
      <c r="T135" s="35">
        <v>32.5</v>
      </c>
      <c r="U135" s="176"/>
      <c r="V135" s="35">
        <v>0</v>
      </c>
      <c r="W135" s="35">
        <v>0</v>
      </c>
      <c r="X135" s="35">
        <v>2</v>
      </c>
      <c r="Y135" s="176"/>
      <c r="Z135" s="35">
        <v>0.06</v>
      </c>
      <c r="AA135" s="35">
        <v>0.08</v>
      </c>
      <c r="AB135" s="35">
        <v>0.12</v>
      </c>
      <c r="AC135" s="176"/>
      <c r="AD135" s="35">
        <v>0.06</v>
      </c>
      <c r="AE135" s="35">
        <v>0.08</v>
      </c>
      <c r="AF135" s="35">
        <v>0.12</v>
      </c>
      <c r="AG135" s="176"/>
      <c r="AH135" s="35">
        <v>-0.5</v>
      </c>
      <c r="AI135" s="35">
        <v>1.9</v>
      </c>
      <c r="AJ135" s="35">
        <v>0.5</v>
      </c>
      <c r="AK135" s="176"/>
      <c r="AL135" s="35">
        <v>-0.1</v>
      </c>
      <c r="AM135" s="35">
        <v>2</v>
      </c>
      <c r="AN135" s="35">
        <v>0.1</v>
      </c>
      <c r="AO135" s="176"/>
      <c r="AP135" s="177">
        <v>43</v>
      </c>
      <c r="AQ135" s="190">
        <v>0.4</v>
      </c>
      <c r="AR135" s="176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</row>
    <row r="136" spans="1:58">
      <c r="A136" s="198">
        <f t="shared" si="2"/>
        <v>40909</v>
      </c>
      <c r="B136" s="27">
        <v>7.0005973980264008E-2</v>
      </c>
      <c r="D136" s="189">
        <v>39783</v>
      </c>
      <c r="E136" s="25">
        <v>30</v>
      </c>
      <c r="F136" s="25">
        <v>32</v>
      </c>
      <c r="G136" s="25">
        <v>34</v>
      </c>
      <c r="H136" s="185"/>
      <c r="I136" s="25">
        <v>18.5</v>
      </c>
      <c r="J136" s="25">
        <v>23</v>
      </c>
      <c r="K136" s="25">
        <v>25</v>
      </c>
      <c r="L136" s="177"/>
      <c r="M136" s="178">
        <v>40664</v>
      </c>
      <c r="N136" s="35">
        <v>24.75</v>
      </c>
      <c r="O136" s="35">
        <v>29.5</v>
      </c>
      <c r="P136" s="35">
        <v>34</v>
      </c>
      <c r="Q136" s="176"/>
      <c r="R136" s="35">
        <v>24.25</v>
      </c>
      <c r="S136" s="35">
        <v>29</v>
      </c>
      <c r="T136" s="35">
        <v>33.5</v>
      </c>
      <c r="U136" s="176"/>
      <c r="V136" s="35">
        <v>0</v>
      </c>
      <c r="W136" s="35">
        <v>0</v>
      </c>
      <c r="X136" s="35">
        <v>3</v>
      </c>
      <c r="Y136" s="176"/>
      <c r="Z136" s="35">
        <v>0.06</v>
      </c>
      <c r="AA136" s="35">
        <v>0.08</v>
      </c>
      <c r="AB136" s="35">
        <v>0.12</v>
      </c>
      <c r="AC136" s="176"/>
      <c r="AD136" s="35">
        <v>0.06</v>
      </c>
      <c r="AE136" s="35">
        <v>0.08</v>
      </c>
      <c r="AF136" s="35">
        <v>0.12</v>
      </c>
      <c r="AG136" s="176"/>
      <c r="AH136" s="35">
        <v>-0.5</v>
      </c>
      <c r="AI136" s="35">
        <v>2</v>
      </c>
      <c r="AJ136" s="35">
        <v>0.5</v>
      </c>
      <c r="AK136" s="176"/>
      <c r="AL136" s="35">
        <v>-0.1</v>
      </c>
      <c r="AM136" s="35">
        <v>2</v>
      </c>
      <c r="AN136" s="35">
        <v>0.1</v>
      </c>
      <c r="AO136" s="176"/>
      <c r="AP136" s="177">
        <v>43</v>
      </c>
      <c r="AQ136" s="190">
        <v>0.4</v>
      </c>
      <c r="AR136" s="176"/>
      <c r="AS136" s="176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</row>
    <row r="137" spans="1:58">
      <c r="A137" s="198">
        <f t="shared" si="2"/>
        <v>40940</v>
      </c>
      <c r="B137" s="27">
        <v>7.001393024224703E-2</v>
      </c>
      <c r="D137" s="189">
        <v>39814</v>
      </c>
      <c r="E137" s="25">
        <v>34.004997253417969</v>
      </c>
      <c r="F137" s="25">
        <v>36.254997253417969</v>
      </c>
      <c r="G137" s="25">
        <v>38.504997253417969</v>
      </c>
      <c r="H137" s="185"/>
      <c r="I137" s="25">
        <v>18.75</v>
      </c>
      <c r="J137" s="25">
        <v>23.75</v>
      </c>
      <c r="K137" s="25">
        <v>25.75</v>
      </c>
      <c r="L137" s="177"/>
      <c r="M137" s="178">
        <v>40695</v>
      </c>
      <c r="N137" s="35">
        <v>28.75</v>
      </c>
      <c r="O137" s="35">
        <v>33.5</v>
      </c>
      <c r="P137" s="35">
        <v>38</v>
      </c>
      <c r="Q137" s="176"/>
      <c r="R137" s="35">
        <v>28.25</v>
      </c>
      <c r="S137" s="35">
        <v>33</v>
      </c>
      <c r="T137" s="35">
        <v>37.5</v>
      </c>
      <c r="U137" s="176"/>
      <c r="V137" s="35">
        <v>0.75</v>
      </c>
      <c r="W137" s="35">
        <v>3</v>
      </c>
      <c r="X137" s="35">
        <v>8</v>
      </c>
      <c r="Y137" s="176"/>
      <c r="Z137" s="35">
        <v>0.06</v>
      </c>
      <c r="AA137" s="35">
        <v>0.08</v>
      </c>
      <c r="AB137" s="35">
        <v>0.12</v>
      </c>
      <c r="AC137" s="176"/>
      <c r="AD137" s="35">
        <v>0.06</v>
      </c>
      <c r="AE137" s="35">
        <v>0.08</v>
      </c>
      <c r="AF137" s="35">
        <v>0.12</v>
      </c>
      <c r="AG137" s="176"/>
      <c r="AH137" s="35">
        <v>-0.5</v>
      </c>
      <c r="AI137" s="35">
        <v>3.52</v>
      </c>
      <c r="AJ137" s="35">
        <v>1</v>
      </c>
      <c r="AK137" s="176"/>
      <c r="AL137" s="35">
        <v>-0.1</v>
      </c>
      <c r="AM137" s="35">
        <v>2.4</v>
      </c>
      <c r="AN137" s="35">
        <v>0.1</v>
      </c>
      <c r="AO137" s="176"/>
      <c r="AP137" s="177">
        <v>43</v>
      </c>
      <c r="AQ137" s="190">
        <v>0.4</v>
      </c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/>
    </row>
    <row r="138" spans="1:58">
      <c r="A138" s="198">
        <f t="shared" si="2"/>
        <v>40969</v>
      </c>
      <c r="B138" s="27">
        <v>7.0021373197023007E-2</v>
      </c>
      <c r="D138" s="189">
        <v>39845</v>
      </c>
      <c r="E138" s="25">
        <v>34.000003814697266</v>
      </c>
      <c r="F138" s="25">
        <v>36.250003814697266</v>
      </c>
      <c r="G138" s="25">
        <v>38.500003814697266</v>
      </c>
      <c r="H138" s="185"/>
      <c r="I138" s="25">
        <v>18.75</v>
      </c>
      <c r="J138" s="25">
        <v>23.5</v>
      </c>
      <c r="K138" s="25">
        <v>25.5</v>
      </c>
      <c r="L138" s="177"/>
      <c r="M138" s="178">
        <v>40725</v>
      </c>
      <c r="N138" s="35">
        <v>35.75</v>
      </c>
      <c r="O138" s="35">
        <v>40.5</v>
      </c>
      <c r="P138" s="35">
        <v>45</v>
      </c>
      <c r="Q138" s="176"/>
      <c r="R138" s="35">
        <v>35.25</v>
      </c>
      <c r="S138" s="35">
        <v>40</v>
      </c>
      <c r="T138" s="35">
        <v>44.5</v>
      </c>
      <c r="U138" s="176"/>
      <c r="V138" s="35">
        <v>2</v>
      </c>
      <c r="W138" s="35">
        <v>7</v>
      </c>
      <c r="X138" s="35">
        <v>12</v>
      </c>
      <c r="Y138" s="176"/>
      <c r="Z138" s="35">
        <v>0.06</v>
      </c>
      <c r="AA138" s="35">
        <v>0.08</v>
      </c>
      <c r="AB138" s="35">
        <v>0.12</v>
      </c>
      <c r="AC138" s="176"/>
      <c r="AD138" s="35">
        <v>0.06</v>
      </c>
      <c r="AE138" s="35">
        <v>0.08</v>
      </c>
      <c r="AF138" s="35">
        <v>0.12</v>
      </c>
      <c r="AG138" s="176"/>
      <c r="AH138" s="35">
        <v>-0.85</v>
      </c>
      <c r="AI138" s="35">
        <v>4.5549999999999997</v>
      </c>
      <c r="AJ138" s="35">
        <v>1.5</v>
      </c>
      <c r="AK138" s="176"/>
      <c r="AL138" s="35">
        <v>-0.1</v>
      </c>
      <c r="AM138" s="35">
        <v>3.25</v>
      </c>
      <c r="AN138" s="35">
        <v>0.1</v>
      </c>
      <c r="AO138" s="176"/>
      <c r="AP138" s="177">
        <v>44</v>
      </c>
      <c r="AQ138" s="190">
        <v>0.4</v>
      </c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/>
    </row>
    <row r="139" spans="1:58">
      <c r="A139" s="198">
        <f t="shared" si="2"/>
        <v>41000</v>
      </c>
      <c r="B139" s="27">
        <v>7.0029329459046011E-2</v>
      </c>
      <c r="D139" s="189">
        <v>39873</v>
      </c>
      <c r="E139" s="25">
        <v>29.500001907348633</v>
      </c>
      <c r="F139" s="25">
        <v>31.750001907348633</v>
      </c>
      <c r="G139" s="25">
        <v>34.000001907348633</v>
      </c>
      <c r="H139" s="185"/>
      <c r="I139" s="25">
        <v>17.75</v>
      </c>
      <c r="J139" s="25">
        <v>22.5</v>
      </c>
      <c r="K139" s="25">
        <v>24.5</v>
      </c>
      <c r="L139" s="177"/>
      <c r="M139" s="178">
        <v>40756</v>
      </c>
      <c r="N139" s="35">
        <v>35.75</v>
      </c>
      <c r="O139" s="35">
        <v>40.5</v>
      </c>
      <c r="P139" s="35">
        <v>45</v>
      </c>
      <c r="Q139" s="176"/>
      <c r="R139" s="35">
        <v>35.25</v>
      </c>
      <c r="S139" s="35">
        <v>40</v>
      </c>
      <c r="T139" s="35">
        <v>44.5</v>
      </c>
      <c r="U139" s="176"/>
      <c r="V139" s="35">
        <v>2</v>
      </c>
      <c r="W139" s="35">
        <v>7</v>
      </c>
      <c r="X139" s="35">
        <v>12</v>
      </c>
      <c r="Y139" s="176"/>
      <c r="Z139" s="35">
        <v>0.06</v>
      </c>
      <c r="AA139" s="35">
        <v>0.08</v>
      </c>
      <c r="AB139" s="35">
        <v>0.12</v>
      </c>
      <c r="AC139" s="176"/>
      <c r="AD139" s="35">
        <v>0.06</v>
      </c>
      <c r="AE139" s="35">
        <v>0.08</v>
      </c>
      <c r="AF139" s="35">
        <v>0.12</v>
      </c>
      <c r="AG139" s="176"/>
      <c r="AH139" s="35">
        <v>-0.85</v>
      </c>
      <c r="AI139" s="35">
        <v>4.5549999999999997</v>
      </c>
      <c r="AJ139" s="35">
        <v>1.5</v>
      </c>
      <c r="AK139" s="176"/>
      <c r="AL139" s="35">
        <v>-0.1</v>
      </c>
      <c r="AM139" s="35">
        <v>3.25</v>
      </c>
      <c r="AN139" s="35">
        <v>0.1</v>
      </c>
      <c r="AO139" s="176"/>
      <c r="AP139" s="177">
        <v>44</v>
      </c>
      <c r="AQ139" s="190">
        <v>0.4</v>
      </c>
      <c r="AR139" s="176"/>
      <c r="AS139" s="176"/>
      <c r="AT139" s="176"/>
      <c r="AU139" s="176"/>
      <c r="AV139" s="176"/>
      <c r="AW139" s="176"/>
      <c r="AX139" s="176"/>
      <c r="AY139" s="176"/>
      <c r="AZ139" s="176"/>
      <c r="BA139" s="176"/>
      <c r="BB139" s="176"/>
      <c r="BC139" s="176"/>
      <c r="BD139" s="176"/>
      <c r="BE139" s="176"/>
      <c r="BF139" s="176"/>
    </row>
    <row r="140" spans="1:58">
      <c r="A140" s="198">
        <f t="shared" si="2"/>
        <v>41030</v>
      </c>
      <c r="B140" s="27">
        <v>7.0037029067475026E-2</v>
      </c>
      <c r="D140" s="189">
        <v>39904</v>
      </c>
      <c r="E140" s="25">
        <v>29.5</v>
      </c>
      <c r="F140" s="25">
        <v>31.75</v>
      </c>
      <c r="G140" s="25">
        <v>34</v>
      </c>
      <c r="H140" s="185"/>
      <c r="I140" s="25">
        <v>17.5</v>
      </c>
      <c r="J140" s="25">
        <v>22.25</v>
      </c>
      <c r="K140" s="25">
        <v>24.25</v>
      </c>
      <c r="L140" s="177"/>
      <c r="M140" s="178">
        <v>40787</v>
      </c>
      <c r="N140" s="35">
        <v>25</v>
      </c>
      <c r="O140" s="35">
        <v>29.75</v>
      </c>
      <c r="P140" s="35">
        <v>34.25</v>
      </c>
      <c r="Q140" s="176"/>
      <c r="R140" s="35">
        <v>24.5</v>
      </c>
      <c r="S140" s="35">
        <v>29.25</v>
      </c>
      <c r="T140" s="35">
        <v>33.75</v>
      </c>
      <c r="U140" s="176"/>
      <c r="V140" s="35">
        <v>0.25</v>
      </c>
      <c r="W140" s="35">
        <v>1</v>
      </c>
      <c r="X140" s="35">
        <v>4</v>
      </c>
      <c r="Y140" s="176"/>
      <c r="Z140" s="35">
        <v>0.06</v>
      </c>
      <c r="AA140" s="35">
        <v>0.08</v>
      </c>
      <c r="AB140" s="35">
        <v>0.12</v>
      </c>
      <c r="AC140" s="176"/>
      <c r="AD140" s="35">
        <v>0.06</v>
      </c>
      <c r="AE140" s="35">
        <v>0.08</v>
      </c>
      <c r="AF140" s="35">
        <v>0.12</v>
      </c>
      <c r="AG140" s="176"/>
      <c r="AH140" s="35">
        <v>-0.5</v>
      </c>
      <c r="AI140" s="35">
        <v>2.706</v>
      </c>
      <c r="AJ140" s="35">
        <v>0.8</v>
      </c>
      <c r="AK140" s="176"/>
      <c r="AL140" s="35">
        <v>-0.1</v>
      </c>
      <c r="AM140" s="35">
        <v>2.4500000000000002</v>
      </c>
      <c r="AN140" s="35">
        <v>0.1</v>
      </c>
      <c r="AO140" s="176"/>
      <c r="AP140" s="177">
        <v>44</v>
      </c>
      <c r="AQ140" s="190">
        <v>0.4</v>
      </c>
      <c r="AR140" s="176"/>
      <c r="AS140" s="176"/>
      <c r="AT140" s="176"/>
      <c r="AU140" s="176"/>
      <c r="AV140" s="176"/>
      <c r="AW140" s="176"/>
      <c r="AX140" s="176"/>
      <c r="AY140" s="176"/>
      <c r="AZ140" s="176"/>
      <c r="BA140" s="176"/>
      <c r="BB140" s="176"/>
      <c r="BC140" s="176"/>
      <c r="BD140" s="176"/>
      <c r="BE140" s="176"/>
      <c r="BF140" s="176"/>
    </row>
    <row r="141" spans="1:58">
      <c r="A141" s="198">
        <f t="shared" si="2"/>
        <v>41061</v>
      </c>
      <c r="B141" s="27">
        <v>7.0044985329539011E-2</v>
      </c>
      <c r="D141" s="189">
        <v>39934</v>
      </c>
      <c r="E141" s="25">
        <v>36.5</v>
      </c>
      <c r="F141" s="25">
        <v>41</v>
      </c>
      <c r="G141" s="25">
        <v>45.5</v>
      </c>
      <c r="H141" s="185"/>
      <c r="I141" s="25">
        <v>19.75</v>
      </c>
      <c r="J141" s="25">
        <v>24.5</v>
      </c>
      <c r="K141" s="25">
        <v>26.5</v>
      </c>
      <c r="L141" s="177"/>
      <c r="M141" s="178">
        <v>40817</v>
      </c>
      <c r="N141" s="35">
        <v>24</v>
      </c>
      <c r="O141" s="35">
        <v>28.75</v>
      </c>
      <c r="P141" s="35">
        <v>33.25</v>
      </c>
      <c r="Q141" s="176"/>
      <c r="R141" s="35">
        <v>23.5</v>
      </c>
      <c r="S141" s="35">
        <v>28.25</v>
      </c>
      <c r="T141" s="35">
        <v>32.75</v>
      </c>
      <c r="U141" s="176"/>
      <c r="V141" s="35">
        <v>0</v>
      </c>
      <c r="W141" s="35">
        <v>0</v>
      </c>
      <c r="X141" s="35">
        <v>2</v>
      </c>
      <c r="Y141" s="176"/>
      <c r="Z141" s="35">
        <v>0.06</v>
      </c>
      <c r="AA141" s="35">
        <v>0.08</v>
      </c>
      <c r="AB141" s="35">
        <v>0.12</v>
      </c>
      <c r="AC141" s="176"/>
      <c r="AD141" s="35">
        <v>0.06</v>
      </c>
      <c r="AE141" s="35">
        <v>0.08</v>
      </c>
      <c r="AF141" s="35">
        <v>0.12</v>
      </c>
      <c r="AG141" s="176"/>
      <c r="AH141" s="35">
        <v>-0.5</v>
      </c>
      <c r="AI141" s="35">
        <v>1.9</v>
      </c>
      <c r="AJ141" s="35">
        <v>0.5</v>
      </c>
      <c r="AK141" s="176"/>
      <c r="AL141" s="35">
        <v>-0.1</v>
      </c>
      <c r="AM141" s="35">
        <v>2</v>
      </c>
      <c r="AN141" s="35">
        <v>0.1</v>
      </c>
      <c r="AO141" s="176"/>
      <c r="AP141" s="177">
        <v>45</v>
      </c>
      <c r="AQ141" s="190">
        <v>0.4</v>
      </c>
      <c r="AR141" s="176"/>
      <c r="AS141" s="176"/>
      <c r="AT141" s="176"/>
      <c r="AU141" s="176"/>
      <c r="AV141" s="176"/>
      <c r="AW141" s="176"/>
      <c r="AX141" s="176"/>
      <c r="AY141" s="176"/>
      <c r="AZ141" s="176"/>
      <c r="BA141" s="176"/>
      <c r="BB141" s="176"/>
      <c r="BC141" s="176"/>
      <c r="BD141" s="176"/>
      <c r="BE141" s="176"/>
      <c r="BF141" s="176"/>
    </row>
    <row r="142" spans="1:58">
      <c r="A142" s="198">
        <f t="shared" si="2"/>
        <v>41091</v>
      </c>
      <c r="B142" s="27">
        <v>7.0052684938007009E-2</v>
      </c>
      <c r="D142" s="189">
        <v>39965</v>
      </c>
      <c r="E142" s="25">
        <v>45.5</v>
      </c>
      <c r="F142" s="25">
        <v>60.5</v>
      </c>
      <c r="G142" s="25">
        <v>70.5</v>
      </c>
      <c r="H142" s="185"/>
      <c r="I142" s="25">
        <v>19.25</v>
      </c>
      <c r="J142" s="25">
        <v>25.75</v>
      </c>
      <c r="K142" s="25">
        <v>31.25</v>
      </c>
      <c r="L142" s="177"/>
      <c r="M142" s="178">
        <v>40848</v>
      </c>
      <c r="N142" s="35">
        <v>24</v>
      </c>
      <c r="O142" s="35">
        <v>28.75</v>
      </c>
      <c r="P142" s="35">
        <v>33.25</v>
      </c>
      <c r="Q142" s="176"/>
      <c r="R142" s="35">
        <v>23.5</v>
      </c>
      <c r="S142" s="35">
        <v>28.25</v>
      </c>
      <c r="T142" s="35">
        <v>32.75</v>
      </c>
      <c r="U142" s="176"/>
      <c r="V142" s="35">
        <v>0</v>
      </c>
      <c r="W142" s="35">
        <v>0</v>
      </c>
      <c r="X142" s="35">
        <v>2</v>
      </c>
      <c r="Y142" s="176"/>
      <c r="Z142" s="35">
        <v>0.06</v>
      </c>
      <c r="AA142" s="35">
        <v>0.08</v>
      </c>
      <c r="AB142" s="35">
        <v>0.12</v>
      </c>
      <c r="AC142" s="176"/>
      <c r="AD142" s="35">
        <v>0.06</v>
      </c>
      <c r="AE142" s="35">
        <v>0.08</v>
      </c>
      <c r="AF142" s="35">
        <v>0.12</v>
      </c>
      <c r="AG142" s="176"/>
      <c r="AH142" s="35">
        <v>-0.5</v>
      </c>
      <c r="AI142" s="35">
        <v>2</v>
      </c>
      <c r="AJ142" s="35">
        <v>0.5</v>
      </c>
      <c r="AK142" s="176"/>
      <c r="AL142" s="35">
        <v>-0.1</v>
      </c>
      <c r="AM142" s="35">
        <v>2</v>
      </c>
      <c r="AN142" s="35">
        <v>0.1</v>
      </c>
      <c r="AO142" s="176"/>
      <c r="AP142" s="177">
        <v>45</v>
      </c>
      <c r="AQ142" s="190">
        <v>0.4</v>
      </c>
      <c r="AR142" s="176"/>
      <c r="AS142" s="176"/>
      <c r="AT142" s="176"/>
      <c r="AU142" s="176"/>
      <c r="AV142" s="176"/>
      <c r="AW142" s="176"/>
      <c r="AX142" s="176"/>
      <c r="AY142" s="176"/>
      <c r="AZ142" s="176"/>
      <c r="BA142" s="176"/>
      <c r="BB142" s="176"/>
      <c r="BC142" s="176"/>
      <c r="BD142" s="176"/>
      <c r="BE142" s="176"/>
      <c r="BF142" s="176"/>
    </row>
    <row r="143" spans="1:58">
      <c r="A143" s="198">
        <f t="shared" si="2"/>
        <v>41122</v>
      </c>
      <c r="B143" s="27">
        <v>7.0060641200112003E-2</v>
      </c>
      <c r="D143" s="189">
        <v>39995</v>
      </c>
      <c r="E143" s="25">
        <v>62</v>
      </c>
      <c r="F143" s="25">
        <v>87</v>
      </c>
      <c r="G143" s="25">
        <v>102</v>
      </c>
      <c r="H143" s="185"/>
      <c r="I143" s="25">
        <v>21.399999618530273</v>
      </c>
      <c r="J143" s="25">
        <v>27.399999618530273</v>
      </c>
      <c r="K143" s="25">
        <v>35.399999618530273</v>
      </c>
      <c r="L143" s="177"/>
      <c r="M143" s="178">
        <v>40878</v>
      </c>
      <c r="N143" s="35">
        <v>22</v>
      </c>
      <c r="O143" s="35">
        <v>26.75</v>
      </c>
      <c r="P143" s="35">
        <v>31.25</v>
      </c>
      <c r="Q143" s="176"/>
      <c r="R143" s="35">
        <v>21.5</v>
      </c>
      <c r="S143" s="35">
        <v>26.25</v>
      </c>
      <c r="T143" s="35">
        <v>30.75</v>
      </c>
      <c r="U143" s="176"/>
      <c r="V143" s="35">
        <v>0</v>
      </c>
      <c r="W143" s="35">
        <v>0</v>
      </c>
      <c r="X143" s="35">
        <v>2</v>
      </c>
      <c r="Y143" s="176"/>
      <c r="Z143" s="35">
        <v>0.06</v>
      </c>
      <c r="AA143" s="35">
        <v>0.08</v>
      </c>
      <c r="AB143" s="35">
        <v>0.12</v>
      </c>
      <c r="AC143" s="176"/>
      <c r="AD143" s="35">
        <v>0.06</v>
      </c>
      <c r="AE143" s="35">
        <v>0.08</v>
      </c>
      <c r="AF143" s="35">
        <v>0.12</v>
      </c>
      <c r="AG143" s="176"/>
      <c r="AH143" s="35">
        <v>-0.5</v>
      </c>
      <c r="AI143" s="35">
        <v>2</v>
      </c>
      <c r="AJ143" s="35">
        <v>0.6</v>
      </c>
      <c r="AK143" s="176"/>
      <c r="AL143" s="35">
        <v>-0.1</v>
      </c>
      <c r="AM143" s="35">
        <v>2</v>
      </c>
      <c r="AN143" s="35">
        <v>0.1</v>
      </c>
      <c r="AO143" s="176"/>
      <c r="AP143" s="177">
        <v>45</v>
      </c>
      <c r="AQ143" s="190">
        <v>0.4</v>
      </c>
      <c r="AR143" s="176"/>
      <c r="AS143" s="176"/>
      <c r="AT143" s="176"/>
      <c r="AU143" s="176"/>
      <c r="AV143" s="176"/>
      <c r="AW143" s="176"/>
      <c r="AX143" s="176"/>
      <c r="AY143" s="176"/>
      <c r="AZ143" s="176"/>
      <c r="BA143" s="176"/>
      <c r="BB143" s="176"/>
      <c r="BC143" s="176"/>
      <c r="BD143" s="176"/>
      <c r="BE143" s="176"/>
      <c r="BF143" s="176"/>
    </row>
    <row r="144" spans="1:58">
      <c r="A144" s="198">
        <f t="shared" si="2"/>
        <v>41153</v>
      </c>
      <c r="B144" s="27">
        <v>7.0068597462238022E-2</v>
      </c>
      <c r="D144" s="189">
        <v>40026</v>
      </c>
      <c r="E144" s="25">
        <v>62</v>
      </c>
      <c r="F144" s="25">
        <v>87</v>
      </c>
      <c r="G144" s="25">
        <v>102</v>
      </c>
      <c r="H144" s="185"/>
      <c r="I144" s="25">
        <v>21.149999618530273</v>
      </c>
      <c r="J144" s="25">
        <v>27.149999618530273</v>
      </c>
      <c r="K144" s="25">
        <v>35.149999618530273</v>
      </c>
      <c r="L144" s="177"/>
      <c r="M144" s="178">
        <v>40909</v>
      </c>
      <c r="N144" s="35">
        <v>24</v>
      </c>
      <c r="O144" s="35">
        <v>29</v>
      </c>
      <c r="P144" s="35">
        <v>33.75</v>
      </c>
      <c r="Q144" s="176"/>
      <c r="R144" s="35">
        <v>23.75</v>
      </c>
      <c r="S144" s="35">
        <v>28.75</v>
      </c>
      <c r="T144" s="35">
        <v>33.5</v>
      </c>
      <c r="U144" s="176"/>
      <c r="V144" s="35">
        <v>0</v>
      </c>
      <c r="W144" s="35">
        <v>0</v>
      </c>
      <c r="X144" s="35">
        <v>3</v>
      </c>
      <c r="Y144" s="176"/>
      <c r="Z144" s="35">
        <v>0.06</v>
      </c>
      <c r="AA144" s="35">
        <v>0.08</v>
      </c>
      <c r="AB144" s="35">
        <v>0.12</v>
      </c>
      <c r="AC144" s="176"/>
      <c r="AD144" s="35">
        <v>0.06</v>
      </c>
      <c r="AE144" s="35">
        <v>0.08</v>
      </c>
      <c r="AF144" s="35">
        <v>0.12</v>
      </c>
      <c r="AG144" s="176"/>
      <c r="AH144" s="35">
        <v>-0.5</v>
      </c>
      <c r="AI144" s="35">
        <v>2.25</v>
      </c>
      <c r="AJ144" s="35">
        <v>1</v>
      </c>
      <c r="AK144" s="176"/>
      <c r="AL144" s="35">
        <v>-0.1</v>
      </c>
      <c r="AM144" s="35">
        <v>2.25</v>
      </c>
      <c r="AN144" s="35">
        <v>0.1</v>
      </c>
      <c r="AO144" s="176"/>
      <c r="AP144" s="177">
        <v>46</v>
      </c>
      <c r="AQ144" s="190">
        <v>0.4</v>
      </c>
      <c r="AR144" s="176"/>
      <c r="AS144" s="176"/>
      <c r="AT144" s="176"/>
      <c r="AU144" s="176"/>
      <c r="AV144" s="176"/>
      <c r="AW144" s="176"/>
      <c r="AX144" s="176"/>
      <c r="AY144" s="176"/>
      <c r="AZ144" s="176"/>
      <c r="BA144" s="176"/>
      <c r="BB144" s="176"/>
      <c r="BC144" s="176"/>
      <c r="BD144" s="176"/>
      <c r="BE144" s="176"/>
      <c r="BF144" s="176"/>
    </row>
    <row r="145" spans="1:58">
      <c r="A145" s="198">
        <f t="shared" si="2"/>
        <v>41183</v>
      </c>
      <c r="B145" s="27">
        <v>7.0076297070767013E-2</v>
      </c>
      <c r="D145" s="189">
        <v>40057</v>
      </c>
      <c r="E145" s="25">
        <v>26.75</v>
      </c>
      <c r="F145" s="25">
        <v>35.75</v>
      </c>
      <c r="G145" s="25">
        <v>44.75</v>
      </c>
      <c r="H145" s="185"/>
      <c r="I145" s="25">
        <v>16</v>
      </c>
      <c r="J145" s="25">
        <v>23.25</v>
      </c>
      <c r="K145" s="25">
        <v>25.25</v>
      </c>
      <c r="L145" s="177"/>
      <c r="M145" s="178">
        <v>40940</v>
      </c>
      <c r="N145" s="35">
        <v>22</v>
      </c>
      <c r="O145" s="35">
        <v>27</v>
      </c>
      <c r="P145" s="35">
        <v>31.75</v>
      </c>
      <c r="Q145" s="176"/>
      <c r="R145" s="35">
        <v>21.75</v>
      </c>
      <c r="S145" s="35">
        <v>26.75</v>
      </c>
      <c r="T145" s="35">
        <v>31.5</v>
      </c>
      <c r="U145" s="176"/>
      <c r="V145" s="35">
        <v>0</v>
      </c>
      <c r="W145" s="35">
        <v>0</v>
      </c>
      <c r="X145" s="35">
        <v>3</v>
      </c>
      <c r="Y145" s="176"/>
      <c r="Z145" s="35">
        <v>0.06</v>
      </c>
      <c r="AA145" s="35">
        <v>0.08</v>
      </c>
      <c r="AB145" s="35">
        <v>0.12</v>
      </c>
      <c r="AC145" s="176"/>
      <c r="AD145" s="35">
        <v>0.06</v>
      </c>
      <c r="AE145" s="35">
        <v>0.08</v>
      </c>
      <c r="AF145" s="35">
        <v>0.12</v>
      </c>
      <c r="AG145" s="176"/>
      <c r="AH145" s="35">
        <v>-0.5</v>
      </c>
      <c r="AI145" s="35">
        <v>2.25</v>
      </c>
      <c r="AJ145" s="35">
        <v>1</v>
      </c>
      <c r="AK145" s="176"/>
      <c r="AL145" s="35">
        <v>-0.1</v>
      </c>
      <c r="AM145" s="35">
        <v>2.25</v>
      </c>
      <c r="AN145" s="35">
        <v>0.1</v>
      </c>
      <c r="AO145" s="176"/>
      <c r="AP145" s="177">
        <v>46</v>
      </c>
      <c r="AQ145" s="190">
        <v>0.4</v>
      </c>
      <c r="AR145" s="176"/>
      <c r="AS145" s="176"/>
      <c r="AT145" s="176"/>
      <c r="AU145" s="176"/>
      <c r="AV145" s="176"/>
      <c r="AW145" s="176"/>
      <c r="AX145" s="176"/>
      <c r="AY145" s="176"/>
      <c r="AZ145" s="176"/>
      <c r="BA145" s="176"/>
      <c r="BB145" s="176"/>
      <c r="BC145" s="176"/>
      <c r="BD145" s="176"/>
      <c r="BE145" s="176"/>
      <c r="BF145" s="176"/>
    </row>
    <row r="146" spans="1:58">
      <c r="A146" s="198">
        <f t="shared" si="2"/>
        <v>41214</v>
      </c>
      <c r="B146" s="27">
        <v>7.0084253332934013E-2</v>
      </c>
      <c r="D146" s="189">
        <v>40087</v>
      </c>
      <c r="E146" s="25">
        <v>29.999998092651367</v>
      </c>
      <c r="F146" s="25">
        <v>32.249998092651367</v>
      </c>
      <c r="G146" s="25">
        <v>34.499998092651367</v>
      </c>
      <c r="H146" s="185"/>
      <c r="I146" s="25">
        <v>18.25</v>
      </c>
      <c r="J146" s="25">
        <v>23</v>
      </c>
      <c r="K146" s="25">
        <v>25</v>
      </c>
      <c r="L146" s="177"/>
      <c r="M146" s="178">
        <v>40969</v>
      </c>
      <c r="N146" s="35">
        <v>23</v>
      </c>
      <c r="O146" s="35">
        <v>28</v>
      </c>
      <c r="P146" s="35">
        <v>32.75</v>
      </c>
      <c r="Q146" s="176"/>
      <c r="R146" s="35">
        <v>22.75</v>
      </c>
      <c r="S146" s="35">
        <v>27.75</v>
      </c>
      <c r="T146" s="35">
        <v>32.5</v>
      </c>
      <c r="U146" s="176"/>
      <c r="V146" s="35">
        <v>0</v>
      </c>
      <c r="W146" s="35">
        <v>0</v>
      </c>
      <c r="X146" s="35">
        <v>2</v>
      </c>
      <c r="Y146" s="176"/>
      <c r="Z146" s="35">
        <v>0.06</v>
      </c>
      <c r="AA146" s="35">
        <v>0.08</v>
      </c>
      <c r="AB146" s="35">
        <v>0.12</v>
      </c>
      <c r="AC146" s="176"/>
      <c r="AD146" s="35">
        <v>0.06</v>
      </c>
      <c r="AE146" s="35">
        <v>0.08</v>
      </c>
      <c r="AF146" s="35">
        <v>0.12</v>
      </c>
      <c r="AG146" s="176"/>
      <c r="AH146" s="35">
        <v>-0.5</v>
      </c>
      <c r="AI146" s="35">
        <v>1.95</v>
      </c>
      <c r="AJ146" s="35">
        <v>0.5</v>
      </c>
      <c r="AK146" s="176"/>
      <c r="AL146" s="35">
        <v>-0.1</v>
      </c>
      <c r="AM146" s="35">
        <v>2</v>
      </c>
      <c r="AN146" s="35">
        <v>0.1</v>
      </c>
      <c r="AO146" s="176"/>
      <c r="AP146" s="177">
        <v>46</v>
      </c>
      <c r="AQ146" s="190">
        <v>0.4</v>
      </c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</row>
    <row r="147" spans="1:58">
      <c r="A147" s="198">
        <f t="shared" si="2"/>
        <v>41244</v>
      </c>
      <c r="B147" s="27">
        <v>7.0091952941503027E-2</v>
      </c>
      <c r="D147" s="189">
        <v>40118</v>
      </c>
      <c r="E147" s="25">
        <v>29.999998092651367</v>
      </c>
      <c r="F147" s="25">
        <v>32.249998092651367</v>
      </c>
      <c r="G147" s="25">
        <v>34.499998092651367</v>
      </c>
      <c r="H147" s="185"/>
      <c r="I147" s="25">
        <v>18.25</v>
      </c>
      <c r="J147" s="25">
        <v>23</v>
      </c>
      <c r="K147" s="25">
        <v>25</v>
      </c>
      <c r="L147" s="177"/>
      <c r="M147" s="178">
        <v>41000</v>
      </c>
      <c r="N147" s="35">
        <v>24</v>
      </c>
      <c r="O147" s="35">
        <v>29</v>
      </c>
      <c r="P147" s="35">
        <v>33.75</v>
      </c>
      <c r="Q147" s="176"/>
      <c r="R147" s="35">
        <v>23.75</v>
      </c>
      <c r="S147" s="35">
        <v>28.75</v>
      </c>
      <c r="T147" s="35">
        <v>33.5</v>
      </c>
      <c r="U147" s="176"/>
      <c r="V147" s="35">
        <v>0</v>
      </c>
      <c r="W147" s="35">
        <v>0</v>
      </c>
      <c r="X147" s="35">
        <v>2</v>
      </c>
      <c r="Y147" s="176"/>
      <c r="Z147" s="35">
        <v>0.06</v>
      </c>
      <c r="AA147" s="35">
        <v>0.08</v>
      </c>
      <c r="AB147" s="35">
        <v>0.12</v>
      </c>
      <c r="AC147" s="176"/>
      <c r="AD147" s="35">
        <v>0.06</v>
      </c>
      <c r="AE147" s="35">
        <v>0.08</v>
      </c>
      <c r="AF147" s="35">
        <v>0.12</v>
      </c>
      <c r="AG147" s="176"/>
      <c r="AH147" s="35">
        <v>-0.5</v>
      </c>
      <c r="AI147" s="35">
        <v>1.9</v>
      </c>
      <c r="AJ147" s="35">
        <v>0.5</v>
      </c>
      <c r="AK147" s="176"/>
      <c r="AL147" s="35">
        <v>-0.1</v>
      </c>
      <c r="AM147" s="35">
        <v>2</v>
      </c>
      <c r="AN147" s="35">
        <v>0.1</v>
      </c>
      <c r="AO147" s="176"/>
      <c r="AP147" s="177">
        <v>47</v>
      </c>
      <c r="AQ147" s="190">
        <v>0.4</v>
      </c>
      <c r="AR147" s="176"/>
      <c r="AS147" s="176"/>
      <c r="AT147" s="176"/>
      <c r="AU147" s="176"/>
      <c r="AV147" s="176"/>
      <c r="AW147" s="176"/>
      <c r="AX147" s="176"/>
      <c r="AY147" s="176"/>
      <c r="AZ147" s="176"/>
      <c r="BA147" s="176"/>
      <c r="BB147" s="176"/>
      <c r="BC147" s="176"/>
      <c r="BD147" s="176"/>
      <c r="BE147" s="176"/>
      <c r="BF147" s="176"/>
    </row>
    <row r="148" spans="1:58">
      <c r="A148" s="198">
        <f t="shared" si="2"/>
        <v>41275</v>
      </c>
      <c r="B148" s="27">
        <v>7.0099909203711022E-2</v>
      </c>
      <c r="D148" s="189">
        <v>40148</v>
      </c>
      <c r="E148" s="25">
        <v>30</v>
      </c>
      <c r="F148" s="25">
        <v>32.25</v>
      </c>
      <c r="G148" s="25">
        <v>34.5</v>
      </c>
      <c r="H148" s="185"/>
      <c r="I148" s="25">
        <v>18.75</v>
      </c>
      <c r="J148" s="25">
        <v>23.5</v>
      </c>
      <c r="K148" s="25">
        <v>25.5</v>
      </c>
      <c r="L148" s="177"/>
      <c r="M148" s="178">
        <v>41030</v>
      </c>
      <c r="N148" s="35">
        <v>25</v>
      </c>
      <c r="O148" s="35">
        <v>30</v>
      </c>
      <c r="P148" s="35">
        <v>34.75</v>
      </c>
      <c r="Q148" s="176"/>
      <c r="R148" s="35">
        <v>24.75</v>
      </c>
      <c r="S148" s="35">
        <v>29.75</v>
      </c>
      <c r="T148" s="35">
        <v>34.5</v>
      </c>
      <c r="U148" s="176"/>
      <c r="V148" s="35">
        <v>0</v>
      </c>
      <c r="W148" s="35">
        <v>0</v>
      </c>
      <c r="X148" s="35">
        <v>3</v>
      </c>
      <c r="Y148" s="176"/>
      <c r="Z148" s="35">
        <v>0.06</v>
      </c>
      <c r="AA148" s="35">
        <v>0.08</v>
      </c>
      <c r="AB148" s="35">
        <v>0.12</v>
      </c>
      <c r="AC148" s="176"/>
      <c r="AD148" s="35">
        <v>0.06</v>
      </c>
      <c r="AE148" s="35">
        <v>0.08</v>
      </c>
      <c r="AF148" s="35">
        <v>0.12</v>
      </c>
      <c r="AG148" s="176"/>
      <c r="AH148" s="35">
        <v>-0.5</v>
      </c>
      <c r="AI148" s="35">
        <v>2</v>
      </c>
      <c r="AJ148" s="35">
        <v>0.5</v>
      </c>
      <c r="AK148" s="176"/>
      <c r="AL148" s="35">
        <v>-0.1</v>
      </c>
      <c r="AM148" s="35">
        <v>2</v>
      </c>
      <c r="AN148" s="35">
        <v>0.1</v>
      </c>
      <c r="AO148" s="176"/>
      <c r="AP148" s="177">
        <v>47</v>
      </c>
      <c r="AQ148" s="190">
        <v>0.4</v>
      </c>
      <c r="AR148" s="176"/>
      <c r="AS148" s="176"/>
      <c r="AT148" s="176"/>
      <c r="AU148" s="176"/>
      <c r="AV148" s="176"/>
      <c r="AW148" s="176"/>
      <c r="AX148" s="176"/>
      <c r="AY148" s="176"/>
      <c r="AZ148" s="176"/>
      <c r="BA148" s="176"/>
      <c r="BB148" s="176"/>
      <c r="BC148" s="176"/>
      <c r="BD148" s="176"/>
      <c r="BE148" s="176"/>
      <c r="BF148" s="176"/>
    </row>
    <row r="149" spans="1:58">
      <c r="A149" s="198">
        <f t="shared" si="2"/>
        <v>41306</v>
      </c>
      <c r="B149" s="27">
        <v>7.0107865465941013E-2</v>
      </c>
      <c r="D149" s="189">
        <v>40179</v>
      </c>
      <c r="E149" s="25">
        <v>34.004997253417969</v>
      </c>
      <c r="F149" s="25">
        <v>36.504997253417969</v>
      </c>
      <c r="G149" s="25">
        <v>39.004997253417969</v>
      </c>
      <c r="H149" s="185"/>
      <c r="I149" s="25">
        <v>19</v>
      </c>
      <c r="J149" s="25">
        <v>24.25</v>
      </c>
      <c r="K149" s="25">
        <v>26.25</v>
      </c>
      <c r="L149" s="177"/>
      <c r="M149" s="178">
        <v>41061</v>
      </c>
      <c r="N149" s="35">
        <v>29</v>
      </c>
      <c r="O149" s="35">
        <v>34</v>
      </c>
      <c r="P149" s="35">
        <v>38.75</v>
      </c>
      <c r="Q149" s="176"/>
      <c r="R149" s="35">
        <v>28.75</v>
      </c>
      <c r="S149" s="35">
        <v>33.75</v>
      </c>
      <c r="T149" s="35">
        <v>38.5</v>
      </c>
      <c r="U149" s="176"/>
      <c r="V149" s="35">
        <v>0.75</v>
      </c>
      <c r="W149" s="35">
        <v>3</v>
      </c>
      <c r="X149" s="35">
        <v>8</v>
      </c>
      <c r="Y149" s="176"/>
      <c r="Z149" s="35">
        <v>0.06</v>
      </c>
      <c r="AA149" s="35">
        <v>0.08</v>
      </c>
      <c r="AB149" s="35">
        <v>0.12</v>
      </c>
      <c r="AC149" s="176"/>
      <c r="AD149" s="35">
        <v>0.06</v>
      </c>
      <c r="AE149" s="35">
        <v>0.08</v>
      </c>
      <c r="AF149" s="35">
        <v>0.12</v>
      </c>
      <c r="AG149" s="176"/>
      <c r="AH149" s="35">
        <v>-0.5</v>
      </c>
      <c r="AI149" s="35">
        <v>3.52</v>
      </c>
      <c r="AJ149" s="35">
        <v>1</v>
      </c>
      <c r="AK149" s="176"/>
      <c r="AL149" s="35">
        <v>-0.1</v>
      </c>
      <c r="AM149" s="35">
        <v>2.4</v>
      </c>
      <c r="AN149" s="35">
        <v>0.1</v>
      </c>
      <c r="AO149" s="176"/>
      <c r="AP149" s="177">
        <v>47</v>
      </c>
      <c r="AQ149" s="190">
        <v>0.4</v>
      </c>
      <c r="AR149" s="176"/>
      <c r="AS149" s="176"/>
      <c r="AT149" s="176"/>
      <c r="AU149" s="176"/>
      <c r="AV149" s="176"/>
      <c r="AW149" s="176"/>
      <c r="AX149" s="176"/>
      <c r="AY149" s="176"/>
      <c r="AZ149" s="176"/>
      <c r="BA149" s="176"/>
      <c r="BB149" s="176"/>
      <c r="BC149" s="176"/>
      <c r="BD149" s="176"/>
      <c r="BE149" s="176"/>
      <c r="BF149" s="176"/>
    </row>
    <row r="150" spans="1:58">
      <c r="A150" s="198">
        <f t="shared" si="2"/>
        <v>41334</v>
      </c>
      <c r="B150" s="27">
        <v>7.0115051767327005E-2</v>
      </c>
      <c r="D150" s="189">
        <v>40210</v>
      </c>
      <c r="E150" s="25">
        <v>34.000003814697266</v>
      </c>
      <c r="F150" s="25">
        <v>36.500003814697266</v>
      </c>
      <c r="G150" s="25">
        <v>39.000003814697266</v>
      </c>
      <c r="H150" s="185"/>
      <c r="I150" s="25">
        <v>19</v>
      </c>
      <c r="J150" s="25">
        <v>24</v>
      </c>
      <c r="K150" s="25">
        <v>26</v>
      </c>
      <c r="L150" s="177"/>
      <c r="M150" s="178">
        <v>41091</v>
      </c>
      <c r="N150" s="35">
        <v>36</v>
      </c>
      <c r="O150" s="35">
        <v>41</v>
      </c>
      <c r="P150" s="35">
        <v>45.75</v>
      </c>
      <c r="Q150" s="176"/>
      <c r="R150" s="35">
        <v>35.75</v>
      </c>
      <c r="S150" s="35">
        <v>40.75</v>
      </c>
      <c r="T150" s="35">
        <v>45.5</v>
      </c>
      <c r="U150" s="176"/>
      <c r="V150" s="35">
        <v>2</v>
      </c>
      <c r="W150" s="35">
        <v>7</v>
      </c>
      <c r="X150" s="35">
        <v>12</v>
      </c>
      <c r="Y150" s="176"/>
      <c r="Z150" s="35">
        <v>0.06</v>
      </c>
      <c r="AA150" s="35">
        <v>0.08</v>
      </c>
      <c r="AB150" s="35">
        <v>0.12</v>
      </c>
      <c r="AC150" s="176"/>
      <c r="AD150" s="35">
        <v>0.06</v>
      </c>
      <c r="AE150" s="35">
        <v>0.08</v>
      </c>
      <c r="AF150" s="35">
        <v>0.12</v>
      </c>
      <c r="AG150" s="176"/>
      <c r="AH150" s="35">
        <v>-0.85</v>
      </c>
      <c r="AI150" s="35">
        <v>4.5549999999999997</v>
      </c>
      <c r="AJ150" s="35">
        <v>1.5</v>
      </c>
      <c r="AK150" s="176"/>
      <c r="AL150" s="35">
        <v>-0.1</v>
      </c>
      <c r="AM150" s="35">
        <v>3.25</v>
      </c>
      <c r="AN150" s="35">
        <v>0.1</v>
      </c>
      <c r="AO150" s="176"/>
      <c r="AP150" s="177">
        <v>48</v>
      </c>
      <c r="AQ150" s="190">
        <v>0.4</v>
      </c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</row>
    <row r="151" spans="1:58">
      <c r="A151" s="198">
        <f t="shared" si="2"/>
        <v>41365</v>
      </c>
      <c r="B151" s="27">
        <v>7.0123008029596007E-2</v>
      </c>
      <c r="D151" s="189">
        <v>40238</v>
      </c>
      <c r="E151" s="25">
        <v>29.500001907348633</v>
      </c>
      <c r="F151" s="25">
        <v>32.000001907348633</v>
      </c>
      <c r="G151" s="25">
        <v>34.500001907348633</v>
      </c>
      <c r="H151" s="185"/>
      <c r="I151" s="25">
        <v>18</v>
      </c>
      <c r="J151" s="25">
        <v>23</v>
      </c>
      <c r="K151" s="25">
        <v>25</v>
      </c>
      <c r="L151" s="177"/>
      <c r="M151" s="178">
        <v>41122</v>
      </c>
      <c r="N151" s="35">
        <v>36</v>
      </c>
      <c r="O151" s="35">
        <v>41</v>
      </c>
      <c r="P151" s="35">
        <v>45.75</v>
      </c>
      <c r="Q151" s="176"/>
      <c r="R151" s="35">
        <v>35.75</v>
      </c>
      <c r="S151" s="35">
        <v>40.75</v>
      </c>
      <c r="T151" s="35">
        <v>45.5</v>
      </c>
      <c r="U151" s="176"/>
      <c r="V151" s="35">
        <v>2</v>
      </c>
      <c r="W151" s="35">
        <v>7</v>
      </c>
      <c r="X151" s="35">
        <v>12</v>
      </c>
      <c r="Y151" s="176"/>
      <c r="Z151" s="35">
        <v>0.06</v>
      </c>
      <c r="AA151" s="35">
        <v>0.08</v>
      </c>
      <c r="AB151" s="35">
        <v>0.12</v>
      </c>
      <c r="AC151" s="176"/>
      <c r="AD151" s="35">
        <v>0.06</v>
      </c>
      <c r="AE151" s="35">
        <v>0.08</v>
      </c>
      <c r="AF151" s="35">
        <v>0.12</v>
      </c>
      <c r="AG151" s="176"/>
      <c r="AH151" s="35">
        <v>-0.85</v>
      </c>
      <c r="AI151" s="35">
        <v>4.5549999999999997</v>
      </c>
      <c r="AJ151" s="35">
        <v>1.5</v>
      </c>
      <c r="AK151" s="176"/>
      <c r="AL151" s="35">
        <v>-0.1</v>
      </c>
      <c r="AM151" s="35">
        <v>3.25</v>
      </c>
      <c r="AN151" s="35">
        <v>0.1</v>
      </c>
      <c r="AO151" s="176"/>
      <c r="AP151" s="177">
        <v>48</v>
      </c>
      <c r="AQ151" s="190">
        <v>0.4</v>
      </c>
      <c r="AR151" s="176"/>
      <c r="AS151" s="176"/>
      <c r="AT151" s="176"/>
      <c r="AU151" s="176"/>
      <c r="AV151" s="176"/>
      <c r="AW151" s="176"/>
      <c r="AX151" s="176"/>
      <c r="AY151" s="176"/>
      <c r="AZ151" s="176"/>
      <c r="BA151" s="176"/>
      <c r="BB151" s="176"/>
      <c r="BC151" s="176"/>
      <c r="BD151" s="176"/>
      <c r="BE151" s="176"/>
      <c r="BF151" s="176"/>
    </row>
    <row r="152" spans="1:58">
      <c r="A152" s="198">
        <f t="shared" si="2"/>
        <v>41395</v>
      </c>
      <c r="B152" s="27">
        <v>7.0130707638263012E-2</v>
      </c>
      <c r="D152" s="189">
        <v>40269</v>
      </c>
      <c r="E152" s="25">
        <v>29.5</v>
      </c>
      <c r="F152" s="25">
        <v>32</v>
      </c>
      <c r="G152" s="25">
        <v>34.5</v>
      </c>
      <c r="H152" s="185"/>
      <c r="I152" s="25">
        <v>17.75</v>
      </c>
      <c r="J152" s="25">
        <v>22.75</v>
      </c>
      <c r="K152" s="25">
        <v>24.75</v>
      </c>
      <c r="L152" s="177"/>
      <c r="M152" s="178">
        <v>41153</v>
      </c>
      <c r="N152" s="35">
        <v>25.25</v>
      </c>
      <c r="O152" s="35">
        <v>30.25</v>
      </c>
      <c r="P152" s="35">
        <v>35</v>
      </c>
      <c r="Q152" s="176"/>
      <c r="R152" s="35">
        <v>25</v>
      </c>
      <c r="S152" s="35">
        <v>30</v>
      </c>
      <c r="T152" s="35">
        <v>34.75</v>
      </c>
      <c r="U152" s="176"/>
      <c r="V152" s="35">
        <v>0.25</v>
      </c>
      <c r="W152" s="35">
        <v>1</v>
      </c>
      <c r="X152" s="35">
        <v>4</v>
      </c>
      <c r="Y152" s="176"/>
      <c r="Z152" s="35">
        <v>0.06</v>
      </c>
      <c r="AA152" s="35">
        <v>0.08</v>
      </c>
      <c r="AB152" s="35">
        <v>0.12</v>
      </c>
      <c r="AC152" s="176"/>
      <c r="AD152" s="35">
        <v>0.06</v>
      </c>
      <c r="AE152" s="35">
        <v>0.08</v>
      </c>
      <c r="AF152" s="35">
        <v>0.12</v>
      </c>
      <c r="AG152" s="176"/>
      <c r="AH152" s="35">
        <v>-0.5</v>
      </c>
      <c r="AI152" s="35">
        <v>2.706</v>
      </c>
      <c r="AJ152" s="35">
        <v>0.8</v>
      </c>
      <c r="AK152" s="176"/>
      <c r="AL152" s="35">
        <v>-0.1</v>
      </c>
      <c r="AM152" s="35">
        <v>2.4500000000000002</v>
      </c>
      <c r="AN152" s="35">
        <v>0.1</v>
      </c>
      <c r="AO152" s="176"/>
      <c r="AP152" s="177">
        <v>48</v>
      </c>
      <c r="AQ152" s="190">
        <v>0.4</v>
      </c>
      <c r="AR152" s="176"/>
      <c r="AS152" s="176"/>
      <c r="AT152" s="176"/>
      <c r="AU152" s="176"/>
      <c r="AV152" s="176"/>
      <c r="AW152" s="176"/>
      <c r="AX152" s="176"/>
      <c r="AY152" s="176"/>
      <c r="AZ152" s="176"/>
      <c r="BA152" s="176"/>
      <c r="BB152" s="176"/>
      <c r="BC152" s="176"/>
      <c r="BD152" s="176"/>
      <c r="BE152" s="176"/>
      <c r="BF152" s="176"/>
    </row>
    <row r="153" spans="1:58">
      <c r="A153" s="198">
        <f t="shared" si="2"/>
        <v>41426</v>
      </c>
      <c r="B153" s="27">
        <v>7.0138663900574022E-2</v>
      </c>
      <c r="D153" s="189">
        <v>40299</v>
      </c>
      <c r="E153" s="25">
        <v>36.25</v>
      </c>
      <c r="F153" s="25">
        <v>41.25</v>
      </c>
      <c r="G153" s="25">
        <v>46.25</v>
      </c>
      <c r="H153" s="185"/>
      <c r="I153" s="25">
        <v>20</v>
      </c>
      <c r="J153" s="25">
        <v>25</v>
      </c>
      <c r="K153" s="25">
        <v>27</v>
      </c>
      <c r="L153" s="177"/>
      <c r="M153" s="178">
        <v>41183</v>
      </c>
      <c r="N153" s="35">
        <v>24.25</v>
      </c>
      <c r="O153" s="35">
        <v>29.25</v>
      </c>
      <c r="P153" s="35">
        <v>34</v>
      </c>
      <c r="Q153" s="176"/>
      <c r="R153" s="35">
        <v>24</v>
      </c>
      <c r="S153" s="35">
        <v>29</v>
      </c>
      <c r="T153" s="35">
        <v>33.75</v>
      </c>
      <c r="U153" s="176"/>
      <c r="V153" s="35">
        <v>0</v>
      </c>
      <c r="W153" s="35">
        <v>0</v>
      </c>
      <c r="X153" s="35">
        <v>2</v>
      </c>
      <c r="Y153" s="176"/>
      <c r="Z153" s="35">
        <v>0.06</v>
      </c>
      <c r="AA153" s="35">
        <v>0.08</v>
      </c>
      <c r="AB153" s="35">
        <v>0.12</v>
      </c>
      <c r="AC153" s="176"/>
      <c r="AD153" s="35">
        <v>0.06</v>
      </c>
      <c r="AE153" s="35">
        <v>0.08</v>
      </c>
      <c r="AF153" s="35">
        <v>0.12</v>
      </c>
      <c r="AG153" s="176"/>
      <c r="AH153" s="35">
        <v>-0.5</v>
      </c>
      <c r="AI153" s="35">
        <v>1.9</v>
      </c>
      <c r="AJ153" s="35">
        <v>0.5</v>
      </c>
      <c r="AK153" s="176"/>
      <c r="AL153" s="35">
        <v>-0.1</v>
      </c>
      <c r="AM153" s="35">
        <v>2</v>
      </c>
      <c r="AN153" s="35">
        <v>0.1</v>
      </c>
      <c r="AO153" s="176"/>
      <c r="AP153" s="177">
        <v>49</v>
      </c>
      <c r="AQ153" s="190">
        <v>0.4</v>
      </c>
      <c r="AR153" s="176"/>
      <c r="AS153" s="176"/>
      <c r="AT153" s="176"/>
      <c r="AU153" s="176"/>
      <c r="AV153" s="176"/>
      <c r="AW153" s="176"/>
      <c r="AX153" s="176"/>
      <c r="AY153" s="176"/>
      <c r="AZ153" s="176"/>
      <c r="BA153" s="176"/>
      <c r="BB153" s="176"/>
      <c r="BC153" s="176"/>
      <c r="BD153" s="176"/>
      <c r="BE153" s="176"/>
      <c r="BF153" s="176"/>
    </row>
    <row r="154" spans="1:58">
      <c r="A154" s="198">
        <f t="shared" si="2"/>
        <v>41456</v>
      </c>
      <c r="B154" s="27">
        <v>7.0146363509281009E-2</v>
      </c>
      <c r="D154" s="189">
        <v>40330</v>
      </c>
      <c r="E154" s="25">
        <v>47.5</v>
      </c>
      <c r="F154" s="25">
        <v>62.5</v>
      </c>
      <c r="G154" s="25">
        <v>72.5</v>
      </c>
      <c r="H154" s="185"/>
      <c r="I154" s="25">
        <v>19.5</v>
      </c>
      <c r="J154" s="25">
        <v>26.25</v>
      </c>
      <c r="K154" s="25">
        <v>32</v>
      </c>
      <c r="L154" s="177"/>
      <c r="M154" s="178">
        <v>41214</v>
      </c>
      <c r="N154" s="35">
        <v>24.25</v>
      </c>
      <c r="O154" s="35">
        <v>29.25</v>
      </c>
      <c r="P154" s="35">
        <v>34</v>
      </c>
      <c r="Q154" s="176"/>
      <c r="R154" s="35">
        <v>24</v>
      </c>
      <c r="S154" s="35">
        <v>29</v>
      </c>
      <c r="T154" s="35">
        <v>33.75</v>
      </c>
      <c r="U154" s="176"/>
      <c r="V154" s="35">
        <v>0</v>
      </c>
      <c r="W154" s="35">
        <v>0</v>
      </c>
      <c r="X154" s="35">
        <v>2</v>
      </c>
      <c r="Y154" s="176"/>
      <c r="Z154" s="35">
        <v>0.06</v>
      </c>
      <c r="AA154" s="35">
        <v>0.08</v>
      </c>
      <c r="AB154" s="35">
        <v>0.12</v>
      </c>
      <c r="AC154" s="176"/>
      <c r="AD154" s="35">
        <v>0.06</v>
      </c>
      <c r="AE154" s="35">
        <v>0.08</v>
      </c>
      <c r="AF154" s="35">
        <v>0.12</v>
      </c>
      <c r="AG154" s="176"/>
      <c r="AH154" s="35">
        <v>-0.5</v>
      </c>
      <c r="AI154" s="35">
        <v>2</v>
      </c>
      <c r="AJ154" s="35">
        <v>0.5</v>
      </c>
      <c r="AK154" s="176"/>
      <c r="AL154" s="35">
        <v>-0.1</v>
      </c>
      <c r="AM154" s="35">
        <v>2</v>
      </c>
      <c r="AN154" s="35">
        <v>0.1</v>
      </c>
      <c r="AO154" s="176"/>
      <c r="AP154" s="177">
        <v>49</v>
      </c>
      <c r="AQ154" s="190">
        <v>0.4</v>
      </c>
      <c r="AR154" s="176"/>
      <c r="AS154" s="176"/>
      <c r="AT154" s="176"/>
      <c r="AU154" s="176"/>
      <c r="AV154" s="176"/>
      <c r="AW154" s="176"/>
      <c r="AX154" s="176"/>
      <c r="AY154" s="176"/>
      <c r="AZ154" s="176"/>
      <c r="BA154" s="176"/>
      <c r="BB154" s="176"/>
      <c r="BC154" s="176"/>
      <c r="BD154" s="176"/>
      <c r="BE154" s="176"/>
      <c r="BF154" s="176"/>
    </row>
    <row r="155" spans="1:58">
      <c r="A155" s="198">
        <f t="shared" si="2"/>
        <v>41487</v>
      </c>
      <c r="B155" s="27">
        <v>7.0154319771632001E-2</v>
      </c>
      <c r="D155" s="189">
        <v>40360</v>
      </c>
      <c r="E155" s="25">
        <v>59</v>
      </c>
      <c r="F155" s="25">
        <v>89</v>
      </c>
      <c r="G155" s="25">
        <v>104</v>
      </c>
      <c r="H155" s="185"/>
      <c r="I155" s="25">
        <v>21.649999618530273</v>
      </c>
      <c r="J155" s="25">
        <v>27.899999618530273</v>
      </c>
      <c r="K155" s="25">
        <v>36.149999618530273</v>
      </c>
      <c r="L155" s="177"/>
      <c r="M155" s="178">
        <v>41244</v>
      </c>
      <c r="N155" s="35">
        <v>22.25</v>
      </c>
      <c r="O155" s="35">
        <v>27.25</v>
      </c>
      <c r="P155" s="35">
        <v>32</v>
      </c>
      <c r="Q155" s="176"/>
      <c r="R155" s="35">
        <v>22</v>
      </c>
      <c r="S155" s="35">
        <v>27</v>
      </c>
      <c r="T155" s="35">
        <v>31.75</v>
      </c>
      <c r="U155" s="176"/>
      <c r="V155" s="35">
        <v>0</v>
      </c>
      <c r="W155" s="35">
        <v>0</v>
      </c>
      <c r="X155" s="35">
        <v>2</v>
      </c>
      <c r="Y155" s="176"/>
      <c r="Z155" s="35">
        <v>0.06</v>
      </c>
      <c r="AA155" s="35">
        <v>0.08</v>
      </c>
      <c r="AB155" s="35">
        <v>0.12</v>
      </c>
      <c r="AC155" s="176"/>
      <c r="AD155" s="35">
        <v>0.06</v>
      </c>
      <c r="AE155" s="35">
        <v>0.08</v>
      </c>
      <c r="AF155" s="35">
        <v>0.12</v>
      </c>
      <c r="AG155" s="176"/>
      <c r="AH155" s="35">
        <v>-0.5</v>
      </c>
      <c r="AI155" s="35">
        <v>2</v>
      </c>
      <c r="AJ155" s="35">
        <v>0.6</v>
      </c>
      <c r="AK155" s="176"/>
      <c r="AL155" s="35">
        <v>-0.1</v>
      </c>
      <c r="AM155" s="35">
        <v>2</v>
      </c>
      <c r="AN155" s="35">
        <v>0.1</v>
      </c>
      <c r="AO155" s="176"/>
      <c r="AP155" s="177">
        <v>49</v>
      </c>
      <c r="AQ155" s="190">
        <v>0.4</v>
      </c>
      <c r="AR155" s="176"/>
      <c r="AS155" s="176"/>
      <c r="AT155" s="176"/>
      <c r="AU155" s="176"/>
      <c r="AV155" s="176"/>
      <c r="AW155" s="176"/>
      <c r="AX155" s="176"/>
      <c r="AY155" s="176"/>
      <c r="AZ155" s="176"/>
      <c r="BA155" s="176"/>
      <c r="BB155" s="176"/>
      <c r="BC155" s="176"/>
      <c r="BD155" s="176"/>
      <c r="BE155" s="176"/>
      <c r="BF155" s="176"/>
    </row>
    <row r="156" spans="1:58">
      <c r="A156" s="198">
        <f t="shared" si="2"/>
        <v>41518</v>
      </c>
      <c r="B156" s="27">
        <v>7.0162276034005017E-2</v>
      </c>
      <c r="D156" s="189">
        <v>40391</v>
      </c>
      <c r="E156" s="25">
        <v>59</v>
      </c>
      <c r="F156" s="25">
        <v>89</v>
      </c>
      <c r="G156" s="25">
        <v>104</v>
      </c>
      <c r="H156" s="185"/>
      <c r="I156" s="25">
        <v>21.399999618530273</v>
      </c>
      <c r="J156" s="25">
        <v>27.649999618530273</v>
      </c>
      <c r="K156" s="25">
        <v>35.899999618530273</v>
      </c>
      <c r="L156" s="177"/>
      <c r="M156" s="178">
        <v>41275</v>
      </c>
      <c r="N156" s="35">
        <v>24.25</v>
      </c>
      <c r="O156" s="35">
        <v>29.5</v>
      </c>
      <c r="P156" s="35">
        <v>34.5</v>
      </c>
      <c r="Q156" s="176"/>
      <c r="R156" s="35">
        <v>24.25</v>
      </c>
      <c r="S156" s="35">
        <v>29.5</v>
      </c>
      <c r="T156" s="35">
        <v>34.5</v>
      </c>
      <c r="U156" s="176"/>
      <c r="V156" s="35">
        <v>0</v>
      </c>
      <c r="W156" s="35">
        <v>0</v>
      </c>
      <c r="X156" s="35">
        <v>3</v>
      </c>
      <c r="Y156" s="176"/>
      <c r="Z156" s="35">
        <v>0.06</v>
      </c>
      <c r="AA156" s="35">
        <v>0.08</v>
      </c>
      <c r="AB156" s="35">
        <v>0.12</v>
      </c>
      <c r="AC156" s="176"/>
      <c r="AD156" s="35">
        <v>0.06</v>
      </c>
      <c r="AE156" s="35">
        <v>0.08</v>
      </c>
      <c r="AF156" s="35">
        <v>0.12</v>
      </c>
      <c r="AG156" s="176"/>
      <c r="AH156" s="35">
        <v>-0.5</v>
      </c>
      <c r="AI156" s="35">
        <v>2.25</v>
      </c>
      <c r="AJ156" s="35">
        <v>1</v>
      </c>
      <c r="AK156" s="176"/>
      <c r="AL156" s="35">
        <v>-0.1</v>
      </c>
      <c r="AM156" s="35">
        <v>2.25</v>
      </c>
      <c r="AN156" s="35">
        <v>0.1</v>
      </c>
      <c r="AO156" s="176"/>
      <c r="AP156" s="177">
        <v>50</v>
      </c>
      <c r="AQ156" s="190">
        <v>0.4</v>
      </c>
      <c r="AR156" s="176"/>
      <c r="AS156" s="176"/>
      <c r="AT156" s="176"/>
      <c r="AU156" s="176"/>
      <c r="AV156" s="176"/>
      <c r="AW156" s="176"/>
      <c r="AX156" s="176"/>
      <c r="AY156" s="176"/>
      <c r="AZ156" s="176"/>
      <c r="BA156" s="176"/>
      <c r="BB156" s="176"/>
      <c r="BC156" s="176"/>
      <c r="BD156" s="176"/>
      <c r="BE156" s="176"/>
      <c r="BF156" s="176"/>
    </row>
    <row r="157" spans="1:58">
      <c r="A157" s="198">
        <f t="shared" si="2"/>
        <v>41548</v>
      </c>
      <c r="B157" s="27">
        <v>7.0169975642772012E-2</v>
      </c>
      <c r="D157" s="189">
        <v>40422</v>
      </c>
      <c r="E157" s="25">
        <v>25.75</v>
      </c>
      <c r="F157" s="25">
        <v>35.75</v>
      </c>
      <c r="G157" s="25">
        <v>45.75</v>
      </c>
      <c r="H157" s="185"/>
      <c r="I157" s="25">
        <v>16.25</v>
      </c>
      <c r="J157" s="25">
        <v>23.75</v>
      </c>
      <c r="K157" s="25">
        <v>25.75</v>
      </c>
      <c r="L157" s="177"/>
      <c r="M157" s="178">
        <v>41306</v>
      </c>
      <c r="N157" s="35">
        <v>22.25</v>
      </c>
      <c r="O157" s="35">
        <v>27.5</v>
      </c>
      <c r="P157" s="35">
        <v>32.5</v>
      </c>
      <c r="Q157" s="176"/>
      <c r="R157" s="35">
        <v>22.25</v>
      </c>
      <c r="S157" s="35">
        <v>27.5</v>
      </c>
      <c r="T157" s="35">
        <v>32.5</v>
      </c>
      <c r="U157" s="176"/>
      <c r="V157" s="35">
        <v>0</v>
      </c>
      <c r="W157" s="35">
        <v>0</v>
      </c>
      <c r="X157" s="35">
        <v>3</v>
      </c>
      <c r="Y157" s="176"/>
      <c r="Z157" s="35">
        <v>0.06</v>
      </c>
      <c r="AA157" s="35">
        <v>0.08</v>
      </c>
      <c r="AB157" s="35">
        <v>0.12</v>
      </c>
      <c r="AC157" s="176"/>
      <c r="AD157" s="35">
        <v>0.06</v>
      </c>
      <c r="AE157" s="35">
        <v>0.08</v>
      </c>
      <c r="AF157" s="35">
        <v>0.12</v>
      </c>
      <c r="AG157" s="176"/>
      <c r="AH157" s="35">
        <v>-0.5</v>
      </c>
      <c r="AI157" s="35">
        <v>2.25</v>
      </c>
      <c r="AJ157" s="35">
        <v>1</v>
      </c>
      <c r="AK157" s="176"/>
      <c r="AL157" s="35">
        <v>-0.1</v>
      </c>
      <c r="AM157" s="35">
        <v>2.25</v>
      </c>
      <c r="AN157" s="35">
        <v>0.1</v>
      </c>
      <c r="AO157" s="176"/>
      <c r="AP157" s="177">
        <v>50</v>
      </c>
      <c r="AQ157" s="190">
        <v>0.4</v>
      </c>
      <c r="AR157" s="176"/>
      <c r="AS157" s="176"/>
      <c r="AT157" s="176"/>
      <c r="AU157" s="176"/>
      <c r="AV157" s="176"/>
      <c r="AW157" s="176"/>
      <c r="AX157" s="176"/>
      <c r="AY157" s="176"/>
      <c r="AZ157" s="176"/>
      <c r="BA157" s="176"/>
      <c r="BB157" s="176"/>
      <c r="BC157" s="176"/>
      <c r="BD157" s="176"/>
      <c r="BE157" s="176"/>
      <c r="BF157" s="176"/>
    </row>
    <row r="158" spans="1:58">
      <c r="A158" s="198">
        <f t="shared" si="2"/>
        <v>41579</v>
      </c>
      <c r="B158" s="27">
        <v>7.0177931905186008E-2</v>
      </c>
      <c r="D158" s="189">
        <v>40452</v>
      </c>
      <c r="E158" s="25">
        <v>29.999998092651367</v>
      </c>
      <c r="F158" s="25">
        <v>32.499998092651367</v>
      </c>
      <c r="G158" s="25">
        <v>34.999998092651367</v>
      </c>
      <c r="H158" s="185"/>
      <c r="I158" s="25">
        <v>18.5</v>
      </c>
      <c r="J158" s="25">
        <v>23.5</v>
      </c>
      <c r="K158" s="25">
        <v>25.5</v>
      </c>
      <c r="L158" s="177"/>
      <c r="M158" s="178">
        <v>41334</v>
      </c>
      <c r="N158" s="35">
        <v>23.25</v>
      </c>
      <c r="O158" s="35">
        <v>28.5</v>
      </c>
      <c r="P158" s="35">
        <v>33.5</v>
      </c>
      <c r="Q158" s="176"/>
      <c r="R158" s="35">
        <v>23.25</v>
      </c>
      <c r="S158" s="35">
        <v>28.5</v>
      </c>
      <c r="T158" s="35">
        <v>33.5</v>
      </c>
      <c r="U158" s="176"/>
      <c r="V158" s="35">
        <v>0</v>
      </c>
      <c r="W158" s="35">
        <v>0</v>
      </c>
      <c r="X158" s="35">
        <v>2</v>
      </c>
      <c r="Y158" s="176"/>
      <c r="Z158" s="35">
        <v>0.06</v>
      </c>
      <c r="AA158" s="35">
        <v>0.08</v>
      </c>
      <c r="AB158" s="35">
        <v>0.12</v>
      </c>
      <c r="AC158" s="176"/>
      <c r="AD158" s="35">
        <v>0.06</v>
      </c>
      <c r="AE158" s="35">
        <v>0.08</v>
      </c>
      <c r="AF158" s="35">
        <v>0.12</v>
      </c>
      <c r="AG158" s="176"/>
      <c r="AH158" s="35">
        <v>-0.5</v>
      </c>
      <c r="AI158" s="35">
        <v>1.95</v>
      </c>
      <c r="AJ158" s="35">
        <v>0.5</v>
      </c>
      <c r="AK158" s="176"/>
      <c r="AL158" s="35">
        <v>-0.1</v>
      </c>
      <c r="AM158" s="35">
        <v>2</v>
      </c>
      <c r="AN158" s="35">
        <v>0.1</v>
      </c>
      <c r="AO158" s="176"/>
      <c r="AP158" s="177">
        <v>50</v>
      </c>
      <c r="AQ158" s="190">
        <v>0.4</v>
      </c>
      <c r="AR158" s="176"/>
      <c r="AS158" s="176"/>
      <c r="AT158" s="176"/>
      <c r="AU158" s="176"/>
      <c r="AV158" s="176"/>
      <c r="AW158" s="176"/>
      <c r="AX158" s="176"/>
      <c r="AY158" s="176"/>
      <c r="AZ158" s="176"/>
      <c r="BA158" s="176"/>
      <c r="BB158" s="176"/>
      <c r="BC158" s="176"/>
      <c r="BD158" s="176"/>
      <c r="BE158" s="176"/>
      <c r="BF158" s="176"/>
    </row>
    <row r="159" spans="1:58">
      <c r="A159" s="198">
        <f t="shared" si="2"/>
        <v>41609</v>
      </c>
      <c r="B159" s="27">
        <v>7.0185631514000008E-2</v>
      </c>
      <c r="D159" s="189">
        <v>40483</v>
      </c>
      <c r="E159" s="25">
        <v>29.999998092651367</v>
      </c>
      <c r="F159" s="25">
        <v>32.499998092651367</v>
      </c>
      <c r="G159" s="25">
        <v>34.999998092651367</v>
      </c>
      <c r="H159" s="185"/>
      <c r="I159" s="25">
        <v>18.5</v>
      </c>
      <c r="J159" s="25">
        <v>23.5</v>
      </c>
      <c r="K159" s="25">
        <v>25.5</v>
      </c>
      <c r="L159" s="177"/>
      <c r="M159" s="178">
        <v>41365</v>
      </c>
      <c r="N159" s="35">
        <v>24.25</v>
      </c>
      <c r="O159" s="35">
        <v>29.5</v>
      </c>
      <c r="P159" s="35">
        <v>34.5</v>
      </c>
      <c r="Q159" s="176"/>
      <c r="R159" s="35">
        <v>24.25</v>
      </c>
      <c r="S159" s="35">
        <v>29.5</v>
      </c>
      <c r="T159" s="35">
        <v>34.5</v>
      </c>
      <c r="U159" s="176"/>
      <c r="V159" s="35">
        <v>0</v>
      </c>
      <c r="W159" s="35">
        <v>0</v>
      </c>
      <c r="X159" s="35">
        <v>2</v>
      </c>
      <c r="Y159" s="176"/>
      <c r="Z159" s="35">
        <v>0.06</v>
      </c>
      <c r="AA159" s="35">
        <v>0.08</v>
      </c>
      <c r="AB159" s="35">
        <v>0.12</v>
      </c>
      <c r="AC159" s="176"/>
      <c r="AD159" s="35">
        <v>0.06</v>
      </c>
      <c r="AE159" s="35">
        <v>0.08</v>
      </c>
      <c r="AF159" s="35">
        <v>0.12</v>
      </c>
      <c r="AG159" s="176"/>
      <c r="AH159" s="35">
        <v>-0.5</v>
      </c>
      <c r="AI159" s="35">
        <v>1.9</v>
      </c>
      <c r="AJ159" s="35">
        <v>0.5</v>
      </c>
      <c r="AK159" s="176"/>
      <c r="AL159" s="35">
        <v>-0.1</v>
      </c>
      <c r="AM159" s="35">
        <v>2</v>
      </c>
      <c r="AN159" s="35">
        <v>0.1</v>
      </c>
      <c r="AO159" s="176"/>
      <c r="AP159" s="177">
        <v>51</v>
      </c>
      <c r="AQ159" s="190">
        <v>0.4</v>
      </c>
      <c r="AR159" s="176"/>
      <c r="AS159" s="176"/>
      <c r="AT159" s="176"/>
      <c r="AU159" s="176"/>
      <c r="AV159" s="176"/>
      <c r="AW159" s="176"/>
      <c r="AX159" s="176"/>
      <c r="AY159" s="176"/>
      <c r="AZ159" s="176"/>
      <c r="BA159" s="176"/>
      <c r="BB159" s="176"/>
      <c r="BC159" s="176"/>
      <c r="BD159" s="176"/>
      <c r="BE159" s="176"/>
      <c r="BF159" s="176"/>
    </row>
    <row r="160" spans="1:58">
      <c r="A160" s="198">
        <f t="shared" si="2"/>
        <v>41640</v>
      </c>
      <c r="B160" s="27">
        <v>7.0193587776448005E-2</v>
      </c>
      <c r="D160" s="189">
        <v>40513</v>
      </c>
      <c r="E160" s="25">
        <v>30</v>
      </c>
      <c r="F160" s="25">
        <v>32.5</v>
      </c>
      <c r="G160" s="25">
        <v>35</v>
      </c>
      <c r="H160" s="185"/>
      <c r="I160" s="25">
        <v>19</v>
      </c>
      <c r="J160" s="25">
        <v>24</v>
      </c>
      <c r="K160" s="25">
        <v>26</v>
      </c>
      <c r="L160" s="177"/>
      <c r="M160" s="178">
        <v>41395</v>
      </c>
      <c r="N160" s="35">
        <v>25.25</v>
      </c>
      <c r="O160" s="35">
        <v>30.5</v>
      </c>
      <c r="P160" s="35">
        <v>35.5</v>
      </c>
      <c r="Q160" s="176"/>
      <c r="R160" s="35">
        <v>25.25</v>
      </c>
      <c r="S160" s="35">
        <v>30.5</v>
      </c>
      <c r="T160" s="35">
        <v>35.5</v>
      </c>
      <c r="U160" s="176"/>
      <c r="V160" s="35">
        <v>0</v>
      </c>
      <c r="W160" s="35">
        <v>0</v>
      </c>
      <c r="X160" s="35">
        <v>3</v>
      </c>
      <c r="Y160" s="176"/>
      <c r="Z160" s="35">
        <v>0.06</v>
      </c>
      <c r="AA160" s="35">
        <v>0.08</v>
      </c>
      <c r="AB160" s="35">
        <v>0.12</v>
      </c>
      <c r="AC160" s="176"/>
      <c r="AD160" s="35">
        <v>0.06</v>
      </c>
      <c r="AE160" s="35">
        <v>0.08</v>
      </c>
      <c r="AF160" s="35">
        <v>0.12</v>
      </c>
      <c r="AG160" s="176"/>
      <c r="AH160" s="35">
        <v>-0.5</v>
      </c>
      <c r="AI160" s="35">
        <v>2</v>
      </c>
      <c r="AJ160" s="35">
        <v>0.5</v>
      </c>
      <c r="AK160" s="176"/>
      <c r="AL160" s="35">
        <v>-0.1</v>
      </c>
      <c r="AM160" s="35">
        <v>2</v>
      </c>
      <c r="AN160" s="35">
        <v>0.1</v>
      </c>
      <c r="AO160" s="176"/>
      <c r="AP160" s="177">
        <v>51</v>
      </c>
      <c r="AQ160" s="190">
        <v>0.4</v>
      </c>
      <c r="AR160" s="176"/>
      <c r="AS160" s="176"/>
      <c r="AT160" s="176"/>
      <c r="AU160" s="176"/>
      <c r="AV160" s="176"/>
      <c r="AW160" s="176"/>
      <c r="AX160" s="176"/>
      <c r="AY160" s="176"/>
      <c r="AZ160" s="176"/>
      <c r="BA160" s="176"/>
      <c r="BB160" s="176"/>
      <c r="BC160" s="176"/>
      <c r="BD160" s="176"/>
      <c r="BE160" s="176"/>
      <c r="BF160" s="176"/>
    </row>
    <row r="161" spans="1:58">
      <c r="A161" s="198">
        <f t="shared" si="2"/>
        <v>41671</v>
      </c>
      <c r="B161" s="27">
        <v>7.0201544038924021E-2</v>
      </c>
      <c r="D161" s="189">
        <v>40544</v>
      </c>
      <c r="E161" s="25">
        <v>34.004997253417969</v>
      </c>
      <c r="F161" s="25">
        <v>36.754997253417969</v>
      </c>
      <c r="G161" s="25">
        <v>39.504997253417969</v>
      </c>
      <c r="H161" s="185"/>
      <c r="I161" s="25">
        <v>19.25</v>
      </c>
      <c r="J161" s="25">
        <v>24.75</v>
      </c>
      <c r="K161" s="25">
        <v>26.75</v>
      </c>
      <c r="L161" s="177"/>
      <c r="M161" s="178">
        <v>41426</v>
      </c>
      <c r="N161" s="35">
        <v>29.25</v>
      </c>
      <c r="O161" s="35">
        <v>34.5</v>
      </c>
      <c r="P161" s="35">
        <v>39.5</v>
      </c>
      <c r="Q161" s="176"/>
      <c r="R161" s="35">
        <v>29.25</v>
      </c>
      <c r="S161" s="35">
        <v>34.5</v>
      </c>
      <c r="T161" s="35">
        <v>39.5</v>
      </c>
      <c r="U161" s="176"/>
      <c r="V161" s="35">
        <v>0.75</v>
      </c>
      <c r="W161" s="35">
        <v>3</v>
      </c>
      <c r="X161" s="35">
        <v>8</v>
      </c>
      <c r="Y161" s="176"/>
      <c r="Z161" s="35">
        <v>0.06</v>
      </c>
      <c r="AA161" s="35">
        <v>0.08</v>
      </c>
      <c r="AB161" s="35">
        <v>0.12</v>
      </c>
      <c r="AC161" s="176"/>
      <c r="AD161" s="35">
        <v>0.06</v>
      </c>
      <c r="AE161" s="35">
        <v>0.08</v>
      </c>
      <c r="AF161" s="35">
        <v>0.12</v>
      </c>
      <c r="AG161" s="176"/>
      <c r="AH161" s="35">
        <v>-0.5</v>
      </c>
      <c r="AI161" s="35">
        <v>3.52</v>
      </c>
      <c r="AJ161" s="35">
        <v>1</v>
      </c>
      <c r="AK161" s="176"/>
      <c r="AL161" s="35">
        <v>-0.1</v>
      </c>
      <c r="AM161" s="35">
        <v>2.4</v>
      </c>
      <c r="AN161" s="35">
        <v>0.1</v>
      </c>
      <c r="AO161" s="176"/>
      <c r="AP161" s="177">
        <v>51</v>
      </c>
      <c r="AQ161" s="190">
        <v>0.4</v>
      </c>
      <c r="AR161" s="176"/>
      <c r="AS161" s="176"/>
      <c r="AT161" s="176"/>
      <c r="AU161" s="176"/>
      <c r="AV161" s="176"/>
      <c r="AW161" s="176"/>
      <c r="AX161" s="176"/>
      <c r="AY161" s="176"/>
      <c r="AZ161" s="176"/>
      <c r="BA161" s="176"/>
      <c r="BB161" s="176"/>
      <c r="BC161" s="176"/>
      <c r="BD161" s="176"/>
      <c r="BE161" s="176"/>
      <c r="BF161" s="176"/>
    </row>
    <row r="162" spans="1:58">
      <c r="A162" s="198">
        <f t="shared" si="2"/>
        <v>41699</v>
      </c>
      <c r="B162" s="27">
        <v>7.0208730340533015E-2</v>
      </c>
      <c r="D162" s="189">
        <v>40575</v>
      </c>
      <c r="E162" s="25">
        <v>34.000003814697266</v>
      </c>
      <c r="F162" s="25">
        <v>36.750003814697266</v>
      </c>
      <c r="G162" s="25">
        <v>39.500003814697266</v>
      </c>
      <c r="H162" s="185"/>
      <c r="I162" s="25">
        <v>19.25</v>
      </c>
      <c r="J162" s="25">
        <v>24.5</v>
      </c>
      <c r="K162" s="25">
        <v>26.5</v>
      </c>
      <c r="L162" s="177"/>
      <c r="M162" s="178">
        <v>41456</v>
      </c>
      <c r="N162" s="35">
        <v>36.25</v>
      </c>
      <c r="O162" s="35">
        <v>41.5</v>
      </c>
      <c r="P162" s="35">
        <v>46.5</v>
      </c>
      <c r="Q162" s="176"/>
      <c r="R162" s="35">
        <v>36.25</v>
      </c>
      <c r="S162" s="35">
        <v>41.5</v>
      </c>
      <c r="T162" s="35">
        <v>46.5</v>
      </c>
      <c r="U162" s="176"/>
      <c r="V162" s="35">
        <v>2</v>
      </c>
      <c r="W162" s="35">
        <v>7</v>
      </c>
      <c r="X162" s="35">
        <v>12</v>
      </c>
      <c r="Y162" s="176"/>
      <c r="Z162" s="35">
        <v>0.06</v>
      </c>
      <c r="AA162" s="35">
        <v>0.08</v>
      </c>
      <c r="AB162" s="35">
        <v>0.12</v>
      </c>
      <c r="AC162" s="176"/>
      <c r="AD162" s="35">
        <v>0.06</v>
      </c>
      <c r="AE162" s="35">
        <v>0.08</v>
      </c>
      <c r="AF162" s="35">
        <v>0.12</v>
      </c>
      <c r="AG162" s="176"/>
      <c r="AH162" s="35">
        <v>-0.85</v>
      </c>
      <c r="AI162" s="35">
        <v>4.5549999999999997</v>
      </c>
      <c r="AJ162" s="35">
        <v>1.5</v>
      </c>
      <c r="AK162" s="176"/>
      <c r="AL162" s="35">
        <v>-0.1</v>
      </c>
      <c r="AM162" s="35">
        <v>3.25</v>
      </c>
      <c r="AN162" s="35">
        <v>0.1</v>
      </c>
      <c r="AO162" s="176"/>
      <c r="AP162" s="177">
        <v>52</v>
      </c>
      <c r="AQ162" s="190">
        <v>0.4</v>
      </c>
      <c r="AR162" s="176"/>
      <c r="AS162" s="176"/>
      <c r="AT162" s="176"/>
      <c r="AU162" s="176"/>
      <c r="AV162" s="176"/>
      <c r="AW162" s="176"/>
      <c r="AX162" s="176"/>
      <c r="AY162" s="176"/>
      <c r="AZ162" s="176"/>
      <c r="BA162" s="176"/>
      <c r="BB162" s="176"/>
      <c r="BC162" s="176"/>
      <c r="BD162" s="176"/>
      <c r="BE162" s="176"/>
      <c r="BF162" s="176"/>
    </row>
    <row r="163" spans="1:58">
      <c r="A163" s="198">
        <f t="shared" si="2"/>
        <v>41730</v>
      </c>
      <c r="B163" s="27">
        <v>7.0216686603048001E-2</v>
      </c>
      <c r="D163" s="189">
        <v>40603</v>
      </c>
      <c r="E163" s="25">
        <v>29.500001907348633</v>
      </c>
      <c r="F163" s="25">
        <v>32.250001907348633</v>
      </c>
      <c r="G163" s="25">
        <v>35.000001907348633</v>
      </c>
      <c r="H163" s="185"/>
      <c r="I163" s="25">
        <v>18.25</v>
      </c>
      <c r="J163" s="25">
        <v>23.5</v>
      </c>
      <c r="K163" s="25">
        <v>25.5</v>
      </c>
      <c r="L163" s="177"/>
      <c r="M163" s="178">
        <v>41487</v>
      </c>
      <c r="N163" s="35">
        <v>36.25</v>
      </c>
      <c r="O163" s="35">
        <v>41.5</v>
      </c>
      <c r="P163" s="35">
        <v>46.5</v>
      </c>
      <c r="Q163" s="176"/>
      <c r="R163" s="35">
        <v>36.25</v>
      </c>
      <c r="S163" s="35">
        <v>41.5</v>
      </c>
      <c r="T163" s="35">
        <v>46.5</v>
      </c>
      <c r="U163" s="176"/>
      <c r="V163" s="35">
        <v>2</v>
      </c>
      <c r="W163" s="35">
        <v>7</v>
      </c>
      <c r="X163" s="35">
        <v>12</v>
      </c>
      <c r="Y163" s="176"/>
      <c r="Z163" s="35">
        <v>0.06</v>
      </c>
      <c r="AA163" s="35">
        <v>0.08</v>
      </c>
      <c r="AB163" s="35">
        <v>0.12</v>
      </c>
      <c r="AC163" s="176"/>
      <c r="AD163" s="35">
        <v>0.06</v>
      </c>
      <c r="AE163" s="35">
        <v>0.08</v>
      </c>
      <c r="AF163" s="35">
        <v>0.12</v>
      </c>
      <c r="AG163" s="176"/>
      <c r="AH163" s="35">
        <v>-0.85</v>
      </c>
      <c r="AI163" s="35">
        <v>4.5549999999999997</v>
      </c>
      <c r="AJ163" s="35">
        <v>1.5</v>
      </c>
      <c r="AK163" s="176"/>
      <c r="AL163" s="35">
        <v>-0.1</v>
      </c>
      <c r="AM163" s="35">
        <v>3.25</v>
      </c>
      <c r="AN163" s="35">
        <v>0.1</v>
      </c>
      <c r="AO163" s="176"/>
      <c r="AP163" s="177">
        <v>52</v>
      </c>
      <c r="AQ163" s="190">
        <v>0.4</v>
      </c>
      <c r="AR163" s="176"/>
      <c r="AS163" s="176"/>
      <c r="AT163" s="176"/>
      <c r="AU163" s="176"/>
      <c r="AV163" s="176"/>
      <c r="AW163" s="176"/>
      <c r="AX163" s="176"/>
      <c r="AY163" s="176"/>
      <c r="AZ163" s="176"/>
      <c r="BA163" s="176"/>
      <c r="BB163" s="176"/>
      <c r="BC163" s="176"/>
      <c r="BD163" s="176"/>
      <c r="BE163" s="176"/>
      <c r="BF163" s="176"/>
    </row>
    <row r="164" spans="1:58">
      <c r="A164" s="198">
        <f t="shared" si="2"/>
        <v>41760</v>
      </c>
      <c r="B164" s="27">
        <v>7.0224386211954024E-2</v>
      </c>
      <c r="D164" s="189">
        <v>40634</v>
      </c>
      <c r="E164" s="25">
        <v>29.5</v>
      </c>
      <c r="F164" s="25">
        <v>32.25</v>
      </c>
      <c r="G164" s="25">
        <v>35</v>
      </c>
      <c r="H164" s="185"/>
      <c r="I164" s="25">
        <v>18</v>
      </c>
      <c r="J164" s="25">
        <v>23.25</v>
      </c>
      <c r="K164" s="25">
        <v>25.25</v>
      </c>
      <c r="L164" s="177"/>
      <c r="M164" s="178">
        <v>41518</v>
      </c>
      <c r="N164" s="35">
        <v>25.5</v>
      </c>
      <c r="O164" s="35">
        <v>30.75</v>
      </c>
      <c r="P164" s="35">
        <v>35.75</v>
      </c>
      <c r="Q164" s="176"/>
      <c r="R164" s="35">
        <v>25.5</v>
      </c>
      <c r="S164" s="35">
        <v>30.75</v>
      </c>
      <c r="T164" s="35">
        <v>35.75</v>
      </c>
      <c r="U164" s="176"/>
      <c r="V164" s="35">
        <v>0.25</v>
      </c>
      <c r="W164" s="35">
        <v>1</v>
      </c>
      <c r="X164" s="35">
        <v>4</v>
      </c>
      <c r="Y164" s="176"/>
      <c r="Z164" s="35">
        <v>0.06</v>
      </c>
      <c r="AA164" s="35">
        <v>0.08</v>
      </c>
      <c r="AB164" s="35">
        <v>0.12</v>
      </c>
      <c r="AC164" s="176"/>
      <c r="AD164" s="35">
        <v>0.06</v>
      </c>
      <c r="AE164" s="35">
        <v>0.08</v>
      </c>
      <c r="AF164" s="35">
        <v>0.12</v>
      </c>
      <c r="AG164" s="176"/>
      <c r="AH164" s="35">
        <v>-0.5</v>
      </c>
      <c r="AI164" s="35">
        <v>2.706</v>
      </c>
      <c r="AJ164" s="35">
        <v>0.8</v>
      </c>
      <c r="AK164" s="176"/>
      <c r="AL164" s="35">
        <v>-0.1</v>
      </c>
      <c r="AM164" s="35">
        <v>2.4500000000000002</v>
      </c>
      <c r="AN164" s="35">
        <v>0.1</v>
      </c>
      <c r="AO164" s="176"/>
      <c r="AP164" s="177">
        <v>52</v>
      </c>
      <c r="AQ164" s="190">
        <v>0.4</v>
      </c>
      <c r="AR164" s="176"/>
      <c r="AS164" s="176"/>
      <c r="AT164" s="176"/>
      <c r="AU164" s="176"/>
      <c r="AV164" s="176"/>
      <c r="AW164" s="176"/>
      <c r="AX164" s="176"/>
      <c r="AY164" s="176"/>
      <c r="AZ164" s="176"/>
      <c r="BA164" s="176"/>
      <c r="BB164" s="176"/>
      <c r="BC164" s="176"/>
      <c r="BD164" s="176"/>
      <c r="BE164" s="176"/>
      <c r="BF164" s="176"/>
    </row>
    <row r="165" spans="1:58">
      <c r="A165" s="198">
        <f t="shared" si="2"/>
        <v>41791</v>
      </c>
      <c r="B165" s="27">
        <v>7.0232342474511017E-2</v>
      </c>
      <c r="D165" s="189">
        <v>40664</v>
      </c>
      <c r="E165" s="25">
        <v>36.5</v>
      </c>
      <c r="F165" s="25">
        <v>41.5</v>
      </c>
      <c r="G165" s="25">
        <v>46.5</v>
      </c>
      <c r="H165" s="185"/>
      <c r="I165" s="25">
        <v>20.25</v>
      </c>
      <c r="J165" s="25">
        <v>25.5</v>
      </c>
      <c r="K165" s="25">
        <v>27.5</v>
      </c>
      <c r="L165" s="177"/>
      <c r="M165" s="178">
        <v>41548</v>
      </c>
      <c r="N165" s="35">
        <v>24.5</v>
      </c>
      <c r="O165" s="35">
        <v>29.75</v>
      </c>
      <c r="P165" s="35">
        <v>34.75</v>
      </c>
      <c r="Q165" s="176"/>
      <c r="R165" s="35">
        <v>24.5</v>
      </c>
      <c r="S165" s="35">
        <v>29.75</v>
      </c>
      <c r="T165" s="35">
        <v>34.75</v>
      </c>
      <c r="U165" s="176"/>
      <c r="V165" s="35">
        <v>0</v>
      </c>
      <c r="W165" s="35">
        <v>0</v>
      </c>
      <c r="X165" s="35">
        <v>2</v>
      </c>
      <c r="Y165" s="176"/>
      <c r="Z165" s="35">
        <v>0.06</v>
      </c>
      <c r="AA165" s="35">
        <v>0.08</v>
      </c>
      <c r="AB165" s="35">
        <v>0.12</v>
      </c>
      <c r="AC165" s="176"/>
      <c r="AD165" s="35">
        <v>0.06</v>
      </c>
      <c r="AE165" s="35">
        <v>0.08</v>
      </c>
      <c r="AF165" s="35">
        <v>0.12</v>
      </c>
      <c r="AG165" s="176"/>
      <c r="AH165" s="35">
        <v>-0.5</v>
      </c>
      <c r="AI165" s="35">
        <v>1.9</v>
      </c>
      <c r="AJ165" s="35">
        <v>0.5</v>
      </c>
      <c r="AK165" s="176"/>
      <c r="AL165" s="35">
        <v>-0.1</v>
      </c>
      <c r="AM165" s="35">
        <v>2</v>
      </c>
      <c r="AN165" s="35">
        <v>0.1</v>
      </c>
      <c r="AO165" s="176"/>
      <c r="AP165" s="177">
        <v>53</v>
      </c>
      <c r="AQ165" s="190">
        <v>0.4</v>
      </c>
      <c r="AR165" s="176"/>
      <c r="AS165" s="176"/>
      <c r="AT165" s="176"/>
      <c r="AU165" s="176"/>
      <c r="AV165" s="176"/>
      <c r="AW165" s="176"/>
      <c r="AX165" s="176"/>
      <c r="AY165" s="176"/>
      <c r="AZ165" s="176"/>
      <c r="BA165" s="176"/>
      <c r="BB165" s="176"/>
      <c r="BC165" s="176"/>
      <c r="BD165" s="176"/>
      <c r="BE165" s="176"/>
      <c r="BF165" s="176"/>
    </row>
    <row r="166" spans="1:58">
      <c r="A166" s="198">
        <f t="shared" si="2"/>
        <v>41821</v>
      </c>
      <c r="B166" s="27">
        <v>7.0240042083457008E-2</v>
      </c>
      <c r="D166" s="189">
        <v>40695</v>
      </c>
      <c r="E166" s="25">
        <v>49.5</v>
      </c>
      <c r="F166" s="25">
        <v>64.5</v>
      </c>
      <c r="G166" s="25">
        <v>74.5</v>
      </c>
      <c r="H166" s="185"/>
      <c r="I166" s="25">
        <v>19.75</v>
      </c>
      <c r="J166" s="25">
        <v>26.75</v>
      </c>
      <c r="K166" s="25">
        <v>32.75</v>
      </c>
      <c r="L166" s="177"/>
      <c r="M166" s="178">
        <v>41579</v>
      </c>
      <c r="N166" s="35">
        <v>24.5</v>
      </c>
      <c r="O166" s="35">
        <v>29.75</v>
      </c>
      <c r="P166" s="35">
        <v>34.75</v>
      </c>
      <c r="Q166" s="176"/>
      <c r="R166" s="35">
        <v>24.5</v>
      </c>
      <c r="S166" s="35">
        <v>29.75</v>
      </c>
      <c r="T166" s="35">
        <v>34.75</v>
      </c>
      <c r="U166" s="176"/>
      <c r="V166" s="35">
        <v>0</v>
      </c>
      <c r="W166" s="35">
        <v>0</v>
      </c>
      <c r="X166" s="35">
        <v>2</v>
      </c>
      <c r="Y166" s="176"/>
      <c r="Z166" s="35">
        <v>0.06</v>
      </c>
      <c r="AA166" s="35">
        <v>0.08</v>
      </c>
      <c r="AB166" s="35">
        <v>0.12</v>
      </c>
      <c r="AC166" s="176"/>
      <c r="AD166" s="35">
        <v>0.06</v>
      </c>
      <c r="AE166" s="35">
        <v>0.08</v>
      </c>
      <c r="AF166" s="35">
        <v>0.12</v>
      </c>
      <c r="AG166" s="176"/>
      <c r="AH166" s="35">
        <v>-0.5</v>
      </c>
      <c r="AI166" s="35">
        <v>2</v>
      </c>
      <c r="AJ166" s="35">
        <v>0.5</v>
      </c>
      <c r="AK166" s="176"/>
      <c r="AL166" s="35">
        <v>-0.1</v>
      </c>
      <c r="AM166" s="35">
        <v>2</v>
      </c>
      <c r="AN166" s="35">
        <v>0.1</v>
      </c>
      <c r="AO166" s="176"/>
      <c r="AP166" s="177">
        <v>53</v>
      </c>
      <c r="AQ166" s="190">
        <v>0.4</v>
      </c>
      <c r="AR166" s="176"/>
      <c r="AS166" s="176"/>
      <c r="AT166" s="176"/>
      <c r="AU166" s="176"/>
      <c r="AV166" s="176"/>
      <c r="AW166" s="176"/>
      <c r="AX166" s="176"/>
      <c r="AY166" s="176"/>
      <c r="AZ166" s="176"/>
      <c r="BA166" s="176"/>
      <c r="BB166" s="176"/>
      <c r="BC166" s="176"/>
      <c r="BD166" s="176"/>
      <c r="BE166" s="176"/>
      <c r="BF166" s="176"/>
    </row>
    <row r="167" spans="1:58">
      <c r="A167" s="198">
        <f t="shared" si="2"/>
        <v>41852</v>
      </c>
      <c r="B167" s="27">
        <v>7.0247998346054011E-2</v>
      </c>
      <c r="D167" s="189">
        <v>40725</v>
      </c>
      <c r="E167" s="25">
        <v>56</v>
      </c>
      <c r="F167" s="25">
        <v>91</v>
      </c>
      <c r="G167" s="25">
        <v>106</v>
      </c>
      <c r="H167" s="185"/>
      <c r="I167" s="25">
        <v>21.899999618530273</v>
      </c>
      <c r="J167" s="25">
        <v>28.399999618530273</v>
      </c>
      <c r="K167" s="25">
        <v>36.899999618530273</v>
      </c>
      <c r="L167" s="177"/>
      <c r="M167" s="178">
        <v>41609</v>
      </c>
      <c r="N167" s="35">
        <v>22.5</v>
      </c>
      <c r="O167" s="35">
        <v>27.75</v>
      </c>
      <c r="P167" s="35">
        <v>32.75</v>
      </c>
      <c r="Q167" s="176"/>
      <c r="R167" s="35">
        <v>22.5</v>
      </c>
      <c r="S167" s="35">
        <v>27.75</v>
      </c>
      <c r="T167" s="35">
        <v>32.75</v>
      </c>
      <c r="U167" s="176"/>
      <c r="V167" s="35">
        <v>0</v>
      </c>
      <c r="W167" s="35">
        <v>0</v>
      </c>
      <c r="X167" s="35">
        <v>2</v>
      </c>
      <c r="Y167" s="176"/>
      <c r="Z167" s="35">
        <v>0.06</v>
      </c>
      <c r="AA167" s="35">
        <v>0.08</v>
      </c>
      <c r="AB167" s="35">
        <v>0.12</v>
      </c>
      <c r="AC167" s="176"/>
      <c r="AD167" s="35">
        <v>0.06</v>
      </c>
      <c r="AE167" s="35">
        <v>0.08</v>
      </c>
      <c r="AF167" s="35">
        <v>0.12</v>
      </c>
      <c r="AG167" s="176"/>
      <c r="AH167" s="35">
        <v>-0.5</v>
      </c>
      <c r="AI167" s="35">
        <v>2</v>
      </c>
      <c r="AJ167" s="35">
        <v>0.6</v>
      </c>
      <c r="AK167" s="176"/>
      <c r="AL167" s="35">
        <v>-0.1</v>
      </c>
      <c r="AM167" s="35">
        <v>2</v>
      </c>
      <c r="AN167" s="35">
        <v>0.1</v>
      </c>
      <c r="AO167" s="176"/>
      <c r="AP167" s="177">
        <v>53</v>
      </c>
      <c r="AQ167" s="190">
        <v>0.4</v>
      </c>
      <c r="AR167" s="176"/>
      <c r="AS167" s="176"/>
      <c r="AT167" s="176"/>
      <c r="AU167" s="176"/>
      <c r="AV167" s="176"/>
      <c r="AW167" s="176"/>
      <c r="AX167" s="176"/>
      <c r="AY167" s="176"/>
      <c r="AZ167" s="176"/>
      <c r="BA167" s="176"/>
      <c r="BB167" s="176"/>
      <c r="BC167" s="176"/>
      <c r="BD167" s="176"/>
      <c r="BE167" s="176"/>
      <c r="BF167" s="176"/>
    </row>
    <row r="168" spans="1:58">
      <c r="A168" s="198">
        <f t="shared" si="2"/>
        <v>41883</v>
      </c>
      <c r="B168" s="27">
        <v>7.0255954608673024E-2</v>
      </c>
      <c r="D168" s="189">
        <v>40756</v>
      </c>
      <c r="E168" s="25">
        <v>56</v>
      </c>
      <c r="F168" s="25">
        <v>91</v>
      </c>
      <c r="G168" s="25">
        <v>106</v>
      </c>
      <c r="H168" s="185"/>
      <c r="I168" s="25">
        <v>21.649999618530273</v>
      </c>
      <c r="J168" s="25">
        <v>28.149999618530273</v>
      </c>
      <c r="K168" s="25">
        <v>36.649999618530273</v>
      </c>
      <c r="L168" s="177"/>
      <c r="M168" s="178">
        <v>41640</v>
      </c>
      <c r="N168" s="35">
        <v>24.5</v>
      </c>
      <c r="O168" s="35">
        <v>30</v>
      </c>
      <c r="P168" s="35">
        <v>35.25</v>
      </c>
      <c r="Q168" s="176"/>
      <c r="R168" s="35">
        <v>24.75</v>
      </c>
      <c r="S168" s="35">
        <v>30.25</v>
      </c>
      <c r="T168" s="35">
        <v>35.5</v>
      </c>
      <c r="U168" s="176"/>
      <c r="V168" s="35">
        <v>0</v>
      </c>
      <c r="W168" s="35">
        <v>0</v>
      </c>
      <c r="X168" s="35">
        <v>3</v>
      </c>
      <c r="Y168" s="176"/>
      <c r="Z168" s="35">
        <v>0.06</v>
      </c>
      <c r="AA168" s="35">
        <v>0.08</v>
      </c>
      <c r="AB168" s="35">
        <v>0.12</v>
      </c>
      <c r="AC168" s="176"/>
      <c r="AD168" s="35">
        <v>0.06</v>
      </c>
      <c r="AE168" s="35">
        <v>0.08</v>
      </c>
      <c r="AF168" s="35">
        <v>0.12</v>
      </c>
      <c r="AG168" s="176"/>
      <c r="AH168" s="35">
        <v>-0.5</v>
      </c>
      <c r="AI168" s="35">
        <v>2.25</v>
      </c>
      <c r="AJ168" s="35">
        <v>1</v>
      </c>
      <c r="AK168" s="176"/>
      <c r="AL168" s="35">
        <v>-0.1</v>
      </c>
      <c r="AM168" s="35">
        <v>2.25</v>
      </c>
      <c r="AN168" s="35">
        <v>0.1</v>
      </c>
      <c r="AO168" s="176"/>
      <c r="AP168" s="177">
        <v>54</v>
      </c>
      <c r="AQ168" s="190">
        <v>0.4</v>
      </c>
      <c r="AR168" s="176"/>
      <c r="AS168" s="176"/>
      <c r="AT168" s="176"/>
      <c r="AU168" s="176"/>
      <c r="AV168" s="176"/>
      <c r="AW168" s="176"/>
      <c r="AX168" s="176"/>
      <c r="AY168" s="176"/>
      <c r="AZ168" s="176"/>
      <c r="BA168" s="176"/>
      <c r="BB168" s="176"/>
      <c r="BC168" s="176"/>
      <c r="BD168" s="176"/>
      <c r="BE168" s="176"/>
      <c r="BF168" s="176"/>
    </row>
    <row r="169" spans="1:58">
      <c r="A169" s="198">
        <f t="shared" si="2"/>
        <v>41913</v>
      </c>
      <c r="B169" s="27">
        <v>7.0263654217678995E-2</v>
      </c>
      <c r="D169" s="189">
        <v>40787</v>
      </c>
      <c r="E169" s="25">
        <v>25.75</v>
      </c>
      <c r="F169" s="25">
        <v>35.75</v>
      </c>
      <c r="G169" s="25">
        <v>45.75</v>
      </c>
      <c r="H169" s="185"/>
      <c r="I169" s="25">
        <v>16.5</v>
      </c>
      <c r="J169" s="25">
        <v>24.25</v>
      </c>
      <c r="K169" s="25">
        <v>26.25</v>
      </c>
      <c r="L169" s="177"/>
      <c r="M169" s="178">
        <v>41671</v>
      </c>
      <c r="N169" s="35">
        <v>22.5</v>
      </c>
      <c r="O169" s="35">
        <v>28</v>
      </c>
      <c r="P169" s="35">
        <v>33.25</v>
      </c>
      <c r="Q169" s="176"/>
      <c r="R169" s="35">
        <v>22.75</v>
      </c>
      <c r="S169" s="35">
        <v>28.25</v>
      </c>
      <c r="T169" s="35">
        <v>33.5</v>
      </c>
      <c r="U169" s="176"/>
      <c r="V169" s="35">
        <v>0</v>
      </c>
      <c r="W169" s="35">
        <v>0</v>
      </c>
      <c r="X169" s="35">
        <v>3</v>
      </c>
      <c r="Y169" s="176"/>
      <c r="Z169" s="35">
        <v>0.06</v>
      </c>
      <c r="AA169" s="35">
        <v>0.08</v>
      </c>
      <c r="AB169" s="35">
        <v>0.12</v>
      </c>
      <c r="AC169" s="176"/>
      <c r="AD169" s="35">
        <v>0.06</v>
      </c>
      <c r="AE169" s="35">
        <v>0.08</v>
      </c>
      <c r="AF169" s="35">
        <v>0.12</v>
      </c>
      <c r="AG169" s="176"/>
      <c r="AH169" s="35">
        <v>-0.5</v>
      </c>
      <c r="AI169" s="35">
        <v>2.25</v>
      </c>
      <c r="AJ169" s="35">
        <v>1</v>
      </c>
      <c r="AK169" s="176"/>
      <c r="AL169" s="35">
        <v>-0.1</v>
      </c>
      <c r="AM169" s="35">
        <v>2.25</v>
      </c>
      <c r="AN169" s="35">
        <v>0.1</v>
      </c>
      <c r="AO169" s="176"/>
      <c r="AP169" s="177">
        <v>54</v>
      </c>
      <c r="AQ169" s="190">
        <v>0.4</v>
      </c>
      <c r="AR169" s="176"/>
      <c r="AS169" s="176"/>
      <c r="AT169" s="176"/>
      <c r="AU169" s="176"/>
      <c r="AV169" s="176"/>
      <c r="AW169" s="176"/>
      <c r="AX169" s="176"/>
      <c r="AY169" s="176"/>
      <c r="AZ169" s="176"/>
      <c r="BA169" s="176"/>
      <c r="BB169" s="176"/>
      <c r="BC169" s="176"/>
      <c r="BD169" s="176"/>
      <c r="BE169" s="176"/>
      <c r="BF169" s="176"/>
    </row>
    <row r="170" spans="1:58">
      <c r="A170" s="198">
        <f t="shared" si="2"/>
        <v>41944</v>
      </c>
      <c r="B170" s="27">
        <v>7.0271610480339017E-2</v>
      </c>
      <c r="D170" s="189">
        <v>40817</v>
      </c>
      <c r="E170" s="25">
        <v>29.999998092651367</v>
      </c>
      <c r="F170" s="25">
        <v>32.749998092651367</v>
      </c>
      <c r="G170" s="25">
        <v>35.499998092651367</v>
      </c>
      <c r="H170" s="185"/>
      <c r="I170" s="25">
        <v>18.75</v>
      </c>
      <c r="J170" s="25">
        <v>24</v>
      </c>
      <c r="K170" s="25">
        <v>26</v>
      </c>
      <c r="L170" s="177"/>
      <c r="M170" s="178">
        <v>41699</v>
      </c>
      <c r="N170" s="35">
        <v>23.5</v>
      </c>
      <c r="O170" s="35">
        <v>29</v>
      </c>
      <c r="P170" s="35">
        <v>34.25</v>
      </c>
      <c r="Q170" s="176"/>
      <c r="R170" s="35">
        <v>23.75</v>
      </c>
      <c r="S170" s="35">
        <v>29.25</v>
      </c>
      <c r="T170" s="35">
        <v>34.5</v>
      </c>
      <c r="U170" s="176"/>
      <c r="V170" s="35">
        <v>0</v>
      </c>
      <c r="W170" s="35">
        <v>0</v>
      </c>
      <c r="X170" s="35">
        <v>2</v>
      </c>
      <c r="Y170" s="176"/>
      <c r="Z170" s="35">
        <v>0.06</v>
      </c>
      <c r="AA170" s="35">
        <v>0.08</v>
      </c>
      <c r="AB170" s="35">
        <v>0.12</v>
      </c>
      <c r="AC170" s="176"/>
      <c r="AD170" s="35">
        <v>0.06</v>
      </c>
      <c r="AE170" s="35">
        <v>0.08</v>
      </c>
      <c r="AF170" s="35">
        <v>0.12</v>
      </c>
      <c r="AG170" s="176"/>
      <c r="AH170" s="35">
        <v>-0.5</v>
      </c>
      <c r="AI170" s="35">
        <v>1.95</v>
      </c>
      <c r="AJ170" s="35">
        <v>0.5</v>
      </c>
      <c r="AK170" s="176"/>
      <c r="AL170" s="35">
        <v>-0.1</v>
      </c>
      <c r="AM170" s="35">
        <v>2</v>
      </c>
      <c r="AN170" s="35">
        <v>0.1</v>
      </c>
      <c r="AO170" s="176"/>
      <c r="AP170" s="177">
        <v>54</v>
      </c>
      <c r="AQ170" s="190">
        <v>0.4</v>
      </c>
      <c r="AR170" s="176"/>
      <c r="AS170" s="176"/>
      <c r="AT170" s="176"/>
      <c r="AU170" s="176"/>
      <c r="AV170" s="176"/>
      <c r="AW170" s="176"/>
      <c r="AX170" s="176"/>
      <c r="AY170" s="176"/>
      <c r="AZ170" s="176"/>
      <c r="BA170" s="176"/>
      <c r="BB170" s="176"/>
      <c r="BC170" s="176"/>
      <c r="BD170" s="176"/>
      <c r="BE170" s="176"/>
      <c r="BF170" s="176"/>
    </row>
    <row r="171" spans="1:58">
      <c r="A171" s="198">
        <f t="shared" si="2"/>
        <v>41974</v>
      </c>
      <c r="B171" s="27">
        <v>7.0279310089385011E-2</v>
      </c>
      <c r="D171" s="189">
        <v>40848</v>
      </c>
      <c r="E171" s="25">
        <v>29.999998092651367</v>
      </c>
      <c r="F171" s="25">
        <v>32.749998092651367</v>
      </c>
      <c r="G171" s="25">
        <v>35.499998092651367</v>
      </c>
      <c r="H171" s="185"/>
      <c r="I171" s="25">
        <v>18.75</v>
      </c>
      <c r="J171" s="25">
        <v>24</v>
      </c>
      <c r="K171" s="25">
        <v>26</v>
      </c>
      <c r="L171" s="177"/>
      <c r="M171" s="178">
        <v>41730</v>
      </c>
      <c r="N171" s="35">
        <v>24.5</v>
      </c>
      <c r="O171" s="35">
        <v>30</v>
      </c>
      <c r="P171" s="35">
        <v>35.25</v>
      </c>
      <c r="Q171" s="176"/>
      <c r="R171" s="35">
        <v>24.75</v>
      </c>
      <c r="S171" s="35">
        <v>30.25</v>
      </c>
      <c r="T171" s="35">
        <v>35.5</v>
      </c>
      <c r="U171" s="176"/>
      <c r="V171" s="35">
        <v>0</v>
      </c>
      <c r="W171" s="35">
        <v>0</v>
      </c>
      <c r="X171" s="35">
        <v>2</v>
      </c>
      <c r="Y171" s="176"/>
      <c r="Z171" s="35">
        <v>0.06</v>
      </c>
      <c r="AA171" s="35">
        <v>0.08</v>
      </c>
      <c r="AB171" s="35">
        <v>0.12</v>
      </c>
      <c r="AC171" s="176"/>
      <c r="AD171" s="35">
        <v>0.06</v>
      </c>
      <c r="AE171" s="35">
        <v>0.08</v>
      </c>
      <c r="AF171" s="35">
        <v>0.12</v>
      </c>
      <c r="AG171" s="176"/>
      <c r="AH171" s="35">
        <v>-0.5</v>
      </c>
      <c r="AI171" s="35">
        <v>1.9</v>
      </c>
      <c r="AJ171" s="35">
        <v>0.5</v>
      </c>
      <c r="AK171" s="176"/>
      <c r="AL171" s="35">
        <v>-0.1</v>
      </c>
      <c r="AM171" s="35">
        <v>2</v>
      </c>
      <c r="AN171" s="35">
        <v>0.1</v>
      </c>
      <c r="AO171" s="176"/>
      <c r="AP171" s="177">
        <v>55</v>
      </c>
      <c r="AQ171" s="190">
        <v>0.4</v>
      </c>
      <c r="AR171" s="176"/>
      <c r="AS171" s="176"/>
      <c r="AT171" s="176"/>
      <c r="AU171" s="176"/>
      <c r="AV171" s="176"/>
      <c r="AW171" s="176"/>
      <c r="AX171" s="176"/>
      <c r="AY171" s="176"/>
      <c r="AZ171" s="176"/>
      <c r="BA171" s="176"/>
      <c r="BB171" s="176"/>
      <c r="BC171" s="176"/>
      <c r="BD171" s="176"/>
      <c r="BE171" s="176"/>
      <c r="BF171" s="176"/>
    </row>
    <row r="172" spans="1:58">
      <c r="A172" s="198">
        <f t="shared" si="2"/>
        <v>42005</v>
      </c>
      <c r="B172" s="27">
        <v>7.0287266352086028E-2</v>
      </c>
      <c r="D172" s="189">
        <v>40878</v>
      </c>
      <c r="E172" s="25">
        <v>30</v>
      </c>
      <c r="F172" s="25">
        <v>32.75</v>
      </c>
      <c r="G172" s="25">
        <v>35.5</v>
      </c>
      <c r="H172" s="185"/>
      <c r="I172" s="25">
        <v>19.25</v>
      </c>
      <c r="J172" s="25">
        <v>24.5</v>
      </c>
      <c r="K172" s="25">
        <v>26.5</v>
      </c>
      <c r="L172" s="177"/>
      <c r="M172" s="178">
        <v>41760</v>
      </c>
      <c r="N172" s="35">
        <v>25.5</v>
      </c>
      <c r="O172" s="35">
        <v>31</v>
      </c>
      <c r="P172" s="35">
        <v>36.25</v>
      </c>
      <c r="Q172" s="176"/>
      <c r="R172" s="35">
        <v>25.75</v>
      </c>
      <c r="S172" s="35">
        <v>31.25</v>
      </c>
      <c r="T172" s="35">
        <v>36.5</v>
      </c>
      <c r="U172" s="176"/>
      <c r="V172" s="35">
        <v>0</v>
      </c>
      <c r="W172" s="35">
        <v>0</v>
      </c>
      <c r="X172" s="35">
        <v>3</v>
      </c>
      <c r="Y172" s="176"/>
      <c r="Z172" s="35">
        <v>0.06</v>
      </c>
      <c r="AA172" s="35">
        <v>0.08</v>
      </c>
      <c r="AB172" s="35">
        <v>0.12</v>
      </c>
      <c r="AC172" s="176"/>
      <c r="AD172" s="35">
        <v>0.06</v>
      </c>
      <c r="AE172" s="35">
        <v>0.08</v>
      </c>
      <c r="AF172" s="35">
        <v>0.12</v>
      </c>
      <c r="AG172" s="176"/>
      <c r="AH172" s="35">
        <v>-0.5</v>
      </c>
      <c r="AI172" s="35">
        <v>2</v>
      </c>
      <c r="AJ172" s="35">
        <v>0.5</v>
      </c>
      <c r="AK172" s="176"/>
      <c r="AL172" s="35">
        <v>-0.1</v>
      </c>
      <c r="AM172" s="35">
        <v>2</v>
      </c>
      <c r="AN172" s="35">
        <v>0.1</v>
      </c>
      <c r="AO172" s="176"/>
      <c r="AP172" s="177">
        <v>55</v>
      </c>
      <c r="AQ172" s="190">
        <v>0.4</v>
      </c>
      <c r="AR172" s="176"/>
      <c r="AS172" s="176"/>
      <c r="AT172" s="176"/>
      <c r="AU172" s="176"/>
      <c r="AV172" s="176"/>
      <c r="AW172" s="176"/>
      <c r="AX172" s="176"/>
      <c r="AY172" s="176"/>
      <c r="AZ172" s="176"/>
      <c r="BA172" s="176"/>
      <c r="BB172" s="176"/>
      <c r="BC172" s="176"/>
      <c r="BD172" s="176"/>
      <c r="BE172" s="176"/>
      <c r="BF172" s="176"/>
    </row>
    <row r="173" spans="1:58">
      <c r="A173" s="198">
        <f t="shared" si="2"/>
        <v>42036</v>
      </c>
      <c r="B173" s="27">
        <v>7.0295222614808001E-2</v>
      </c>
      <c r="D173" s="189">
        <v>40909</v>
      </c>
      <c r="E173" s="25">
        <v>34.004997253417969</v>
      </c>
      <c r="F173" s="25">
        <v>37.004997253417969</v>
      </c>
      <c r="G173" s="25">
        <v>40.004997253417969</v>
      </c>
      <c r="H173" s="185"/>
      <c r="I173" s="25">
        <v>19.5</v>
      </c>
      <c r="J173" s="25">
        <v>25.25</v>
      </c>
      <c r="K173" s="25">
        <v>27.25</v>
      </c>
      <c r="L173" s="177"/>
      <c r="M173" s="178">
        <v>41791</v>
      </c>
      <c r="N173" s="35">
        <v>29.5</v>
      </c>
      <c r="O173" s="35">
        <v>35</v>
      </c>
      <c r="P173" s="35">
        <v>40.25</v>
      </c>
      <c r="Q173" s="176"/>
      <c r="R173" s="35">
        <v>29.75</v>
      </c>
      <c r="S173" s="35">
        <v>35.25</v>
      </c>
      <c r="T173" s="35">
        <v>40.5</v>
      </c>
      <c r="U173" s="176"/>
      <c r="V173" s="35">
        <v>0.75</v>
      </c>
      <c r="W173" s="35">
        <v>3</v>
      </c>
      <c r="X173" s="35">
        <v>8</v>
      </c>
      <c r="Y173" s="176"/>
      <c r="Z173" s="35">
        <v>0.06</v>
      </c>
      <c r="AA173" s="35">
        <v>0.08</v>
      </c>
      <c r="AB173" s="35">
        <v>0.12</v>
      </c>
      <c r="AC173" s="176"/>
      <c r="AD173" s="35">
        <v>0.06</v>
      </c>
      <c r="AE173" s="35">
        <v>0.08</v>
      </c>
      <c r="AF173" s="35">
        <v>0.12</v>
      </c>
      <c r="AG173" s="176"/>
      <c r="AH173" s="35">
        <v>-0.5</v>
      </c>
      <c r="AI173" s="35">
        <v>3.52</v>
      </c>
      <c r="AJ173" s="35">
        <v>1</v>
      </c>
      <c r="AK173" s="176"/>
      <c r="AL173" s="35">
        <v>-0.1</v>
      </c>
      <c r="AM173" s="35">
        <v>2.4</v>
      </c>
      <c r="AN173" s="35">
        <v>0.1</v>
      </c>
      <c r="AO173" s="176"/>
      <c r="AP173" s="177">
        <v>55</v>
      </c>
      <c r="AQ173" s="190">
        <v>0.4</v>
      </c>
      <c r="AR173" s="176"/>
      <c r="AS173" s="176"/>
      <c r="AT173" s="176"/>
      <c r="AU173" s="176"/>
      <c r="AV173" s="176"/>
      <c r="AW173" s="176"/>
      <c r="AX173" s="176"/>
      <c r="AY173" s="176"/>
      <c r="AZ173" s="176"/>
      <c r="BA173" s="176"/>
      <c r="BB173" s="176"/>
      <c r="BC173" s="176"/>
      <c r="BD173" s="176"/>
      <c r="BE173" s="176"/>
      <c r="BF173" s="176"/>
    </row>
    <row r="174" spans="1:58">
      <c r="A174" s="198">
        <f t="shared" si="2"/>
        <v>42064</v>
      </c>
      <c r="B174" s="27">
        <v>7.0302408916638998E-2</v>
      </c>
      <c r="D174" s="189">
        <v>40940</v>
      </c>
      <c r="E174" s="25">
        <v>34.000003814697266</v>
      </c>
      <c r="F174" s="25">
        <v>37.000003814697266</v>
      </c>
      <c r="G174" s="25">
        <v>40.000003814697266</v>
      </c>
      <c r="H174" s="185"/>
      <c r="I174" s="25">
        <v>19.5</v>
      </c>
      <c r="J174" s="25">
        <v>25</v>
      </c>
      <c r="K174" s="25">
        <v>27</v>
      </c>
      <c r="L174" s="177"/>
      <c r="M174" s="178">
        <v>41821</v>
      </c>
      <c r="N174" s="35">
        <v>36.5</v>
      </c>
      <c r="O174" s="35">
        <v>42</v>
      </c>
      <c r="P174" s="35">
        <v>47.25</v>
      </c>
      <c r="Q174" s="176"/>
      <c r="R174" s="35">
        <v>36.75</v>
      </c>
      <c r="S174" s="35">
        <v>42.25</v>
      </c>
      <c r="T174" s="35">
        <v>47.5</v>
      </c>
      <c r="U174" s="176"/>
      <c r="V174" s="35">
        <v>2</v>
      </c>
      <c r="W174" s="35">
        <v>7</v>
      </c>
      <c r="X174" s="35">
        <v>12</v>
      </c>
      <c r="Y174" s="176"/>
      <c r="Z174" s="35">
        <v>0.06</v>
      </c>
      <c r="AA174" s="35">
        <v>0.08</v>
      </c>
      <c r="AB174" s="35">
        <v>0.12</v>
      </c>
      <c r="AC174" s="176"/>
      <c r="AD174" s="35">
        <v>0.06</v>
      </c>
      <c r="AE174" s="35">
        <v>0.08</v>
      </c>
      <c r="AF174" s="35">
        <v>0.12</v>
      </c>
      <c r="AG174" s="176"/>
      <c r="AH174" s="35">
        <v>-0.85</v>
      </c>
      <c r="AI174" s="35">
        <v>4.5549999999999997</v>
      </c>
      <c r="AJ174" s="35">
        <v>1.5</v>
      </c>
      <c r="AK174" s="176"/>
      <c r="AL174" s="35">
        <v>-0.1</v>
      </c>
      <c r="AM174" s="35">
        <v>3.25</v>
      </c>
      <c r="AN174" s="35">
        <v>0.1</v>
      </c>
      <c r="AO174" s="176"/>
      <c r="AP174" s="177">
        <v>56</v>
      </c>
      <c r="AQ174" s="190">
        <v>0.4</v>
      </c>
      <c r="AR174" s="176"/>
      <c r="AS174" s="176"/>
      <c r="AT174" s="176"/>
      <c r="AU174" s="176"/>
      <c r="AV174" s="176"/>
      <c r="AW174" s="176"/>
      <c r="AX174" s="176"/>
      <c r="AY174" s="176"/>
      <c r="AZ174" s="176"/>
      <c r="BA174" s="176"/>
      <c r="BB174" s="176"/>
      <c r="BC174" s="176"/>
      <c r="BD174" s="176"/>
      <c r="BE174" s="176"/>
      <c r="BF174" s="176"/>
    </row>
    <row r="175" spans="1:58">
      <c r="A175" s="198">
        <f t="shared" si="2"/>
        <v>42095</v>
      </c>
      <c r="B175" s="27">
        <v>7.0310365179401008E-2</v>
      </c>
      <c r="D175" s="189">
        <v>40969</v>
      </c>
      <c r="E175" s="25">
        <v>29.500001907348633</v>
      </c>
      <c r="F175" s="25">
        <v>32.500001907348633</v>
      </c>
      <c r="G175" s="25">
        <v>35.500001907348633</v>
      </c>
      <c r="H175" s="185"/>
      <c r="I175" s="25">
        <v>18.5</v>
      </c>
      <c r="J175" s="25">
        <v>24</v>
      </c>
      <c r="K175" s="25">
        <v>26</v>
      </c>
      <c r="L175" s="177"/>
      <c r="M175" s="178">
        <v>41852</v>
      </c>
      <c r="N175" s="35">
        <v>36.5</v>
      </c>
      <c r="O175" s="35">
        <v>42</v>
      </c>
      <c r="P175" s="35">
        <v>47.25</v>
      </c>
      <c r="Q175" s="176"/>
      <c r="R175" s="35">
        <v>36.75</v>
      </c>
      <c r="S175" s="35">
        <v>42.25</v>
      </c>
      <c r="T175" s="35">
        <v>47.5</v>
      </c>
      <c r="U175" s="176"/>
      <c r="V175" s="35">
        <v>2</v>
      </c>
      <c r="W175" s="35">
        <v>7</v>
      </c>
      <c r="X175" s="35">
        <v>12</v>
      </c>
      <c r="Y175" s="176"/>
      <c r="Z175" s="35">
        <v>0.06</v>
      </c>
      <c r="AA175" s="35">
        <v>0.08</v>
      </c>
      <c r="AB175" s="35">
        <v>0.12</v>
      </c>
      <c r="AC175" s="176"/>
      <c r="AD175" s="35">
        <v>0.06</v>
      </c>
      <c r="AE175" s="35">
        <v>0.08</v>
      </c>
      <c r="AF175" s="35">
        <v>0.12</v>
      </c>
      <c r="AG175" s="176"/>
      <c r="AH175" s="35">
        <v>-0.85</v>
      </c>
      <c r="AI175" s="35">
        <v>4.5549999999999997</v>
      </c>
      <c r="AJ175" s="35">
        <v>1.5</v>
      </c>
      <c r="AK175" s="176"/>
      <c r="AL175" s="35">
        <v>-0.1</v>
      </c>
      <c r="AM175" s="35">
        <v>3.25</v>
      </c>
      <c r="AN175" s="35">
        <v>0.1</v>
      </c>
      <c r="AO175" s="176"/>
      <c r="AP175" s="177">
        <v>56</v>
      </c>
      <c r="AQ175" s="190">
        <v>0.4</v>
      </c>
      <c r="AR175" s="176"/>
      <c r="AS175" s="176"/>
      <c r="AT175" s="176"/>
      <c r="AU175" s="176"/>
      <c r="AV175" s="176"/>
      <c r="AW175" s="176"/>
      <c r="AX175" s="176"/>
      <c r="AY175" s="176"/>
      <c r="AZ175" s="176"/>
      <c r="BA175" s="176"/>
      <c r="BB175" s="176"/>
      <c r="BC175" s="176"/>
      <c r="BD175" s="176"/>
      <c r="BE175" s="176"/>
      <c r="BF175" s="176"/>
    </row>
    <row r="176" spans="1:58">
      <c r="A176" s="198">
        <f t="shared" si="2"/>
        <v>42125</v>
      </c>
      <c r="B176" s="27">
        <v>7.0318064788546006E-2</v>
      </c>
      <c r="D176" s="189">
        <v>41000</v>
      </c>
      <c r="E176" s="25">
        <v>29.5</v>
      </c>
      <c r="F176" s="25">
        <v>32.5</v>
      </c>
      <c r="G176" s="25">
        <v>35.5</v>
      </c>
      <c r="H176" s="185"/>
      <c r="I176" s="25">
        <v>18.25</v>
      </c>
      <c r="J176" s="25">
        <v>23.75</v>
      </c>
      <c r="K176" s="25">
        <v>25.75</v>
      </c>
      <c r="L176" s="177"/>
      <c r="M176" s="178">
        <v>41883</v>
      </c>
      <c r="N176" s="35">
        <v>25.75</v>
      </c>
      <c r="O176" s="35">
        <v>31.25</v>
      </c>
      <c r="P176" s="35">
        <v>36.5</v>
      </c>
      <c r="Q176" s="176"/>
      <c r="R176" s="35">
        <v>26</v>
      </c>
      <c r="S176" s="35">
        <v>31.5</v>
      </c>
      <c r="T176" s="35">
        <v>36.75</v>
      </c>
      <c r="U176" s="176"/>
      <c r="V176" s="35">
        <v>0.25</v>
      </c>
      <c r="W176" s="35">
        <v>1</v>
      </c>
      <c r="X176" s="35">
        <v>4</v>
      </c>
      <c r="Y176" s="176"/>
      <c r="Z176" s="35">
        <v>0.06</v>
      </c>
      <c r="AA176" s="35">
        <v>0.08</v>
      </c>
      <c r="AB176" s="35">
        <v>0.12</v>
      </c>
      <c r="AC176" s="176"/>
      <c r="AD176" s="35">
        <v>0.06</v>
      </c>
      <c r="AE176" s="35">
        <v>0.08</v>
      </c>
      <c r="AF176" s="35">
        <v>0.12</v>
      </c>
      <c r="AG176" s="176"/>
      <c r="AH176" s="35">
        <v>-0.5</v>
      </c>
      <c r="AI176" s="35">
        <v>2.706</v>
      </c>
      <c r="AJ176" s="35">
        <v>0.8</v>
      </c>
      <c r="AK176" s="176"/>
      <c r="AL176" s="35">
        <v>-0.1</v>
      </c>
      <c r="AM176" s="35">
        <v>2.4500000000000002</v>
      </c>
      <c r="AN176" s="35">
        <v>0.1</v>
      </c>
      <c r="AO176" s="176"/>
      <c r="AP176" s="177">
        <v>56</v>
      </c>
      <c r="AQ176" s="190">
        <v>0.4</v>
      </c>
      <c r="AR176" s="176"/>
      <c r="AS176" s="176"/>
      <c r="AT176" s="176"/>
      <c r="AU176" s="176"/>
      <c r="AV176" s="176"/>
      <c r="AW176" s="176"/>
      <c r="AX176" s="176"/>
      <c r="AY176" s="176"/>
      <c r="AZ176" s="176"/>
      <c r="BA176" s="176"/>
      <c r="BB176" s="176"/>
      <c r="BC176" s="176"/>
      <c r="BD176" s="176"/>
      <c r="BE176" s="176"/>
      <c r="BF176" s="176"/>
    </row>
    <row r="177" spans="1:58">
      <c r="A177" s="198">
        <f t="shared" si="2"/>
        <v>42156</v>
      </c>
      <c r="B177" s="27">
        <v>7.0326021051349011E-2</v>
      </c>
      <c r="D177" s="189">
        <v>41030</v>
      </c>
      <c r="E177" s="25">
        <v>36.75</v>
      </c>
      <c r="F177" s="25">
        <v>41.75</v>
      </c>
      <c r="G177" s="25">
        <v>46.75</v>
      </c>
      <c r="H177" s="185"/>
      <c r="I177" s="25">
        <v>20.5</v>
      </c>
      <c r="J177" s="25">
        <v>26</v>
      </c>
      <c r="K177" s="25">
        <v>28</v>
      </c>
      <c r="L177" s="177"/>
      <c r="M177" s="178">
        <v>41913</v>
      </c>
      <c r="N177" s="35">
        <v>24.75</v>
      </c>
      <c r="O177" s="35">
        <v>30.25</v>
      </c>
      <c r="P177" s="35">
        <v>35.5</v>
      </c>
      <c r="Q177" s="176"/>
      <c r="R177" s="35">
        <v>25</v>
      </c>
      <c r="S177" s="35">
        <v>30.5</v>
      </c>
      <c r="T177" s="35">
        <v>35.75</v>
      </c>
      <c r="U177" s="176"/>
      <c r="V177" s="35">
        <v>0</v>
      </c>
      <c r="W177" s="35">
        <v>0</v>
      </c>
      <c r="X177" s="35">
        <v>2</v>
      </c>
      <c r="Y177" s="176"/>
      <c r="Z177" s="35">
        <v>0.06</v>
      </c>
      <c r="AA177" s="35">
        <v>0.08</v>
      </c>
      <c r="AB177" s="35">
        <v>0.12</v>
      </c>
      <c r="AC177" s="176"/>
      <c r="AD177" s="35">
        <v>0.06</v>
      </c>
      <c r="AE177" s="35">
        <v>0.08</v>
      </c>
      <c r="AF177" s="35">
        <v>0.12</v>
      </c>
      <c r="AG177" s="176"/>
      <c r="AH177" s="35">
        <v>-0.5</v>
      </c>
      <c r="AI177" s="35">
        <v>1.9</v>
      </c>
      <c r="AJ177" s="35">
        <v>0.5</v>
      </c>
      <c r="AK177" s="176"/>
      <c r="AL177" s="35">
        <v>-0.1</v>
      </c>
      <c r="AM177" s="35">
        <v>2</v>
      </c>
      <c r="AN177" s="35">
        <v>0.1</v>
      </c>
      <c r="AO177" s="176"/>
      <c r="AP177" s="177">
        <v>57</v>
      </c>
      <c r="AQ177" s="190">
        <v>0.4</v>
      </c>
      <c r="AR177" s="176"/>
      <c r="AS177" s="176"/>
      <c r="AT177" s="176"/>
      <c r="AU177" s="176"/>
      <c r="AV177" s="176"/>
      <c r="AW177" s="176"/>
      <c r="AX177" s="176"/>
      <c r="AY177" s="176"/>
      <c r="AZ177" s="176"/>
      <c r="BA177" s="176"/>
      <c r="BB177" s="176"/>
      <c r="BC177" s="176"/>
      <c r="BD177" s="176"/>
      <c r="BE177" s="176"/>
      <c r="BF177" s="176"/>
    </row>
    <row r="178" spans="1:58">
      <c r="A178" s="198">
        <f t="shared" si="2"/>
        <v>42186</v>
      </c>
      <c r="B178" s="27">
        <v>7.033372066053302E-2</v>
      </c>
      <c r="D178" s="189">
        <v>41061</v>
      </c>
      <c r="E178" s="25">
        <v>51.5</v>
      </c>
      <c r="F178" s="25">
        <v>66.5</v>
      </c>
      <c r="G178" s="25">
        <v>76.5</v>
      </c>
      <c r="H178" s="185"/>
      <c r="I178" s="25">
        <v>20</v>
      </c>
      <c r="J178" s="25">
        <v>27.25</v>
      </c>
      <c r="K178" s="25">
        <v>33.5</v>
      </c>
      <c r="L178" s="177"/>
      <c r="M178" s="178">
        <v>41944</v>
      </c>
      <c r="N178" s="35">
        <v>24.75</v>
      </c>
      <c r="O178" s="35">
        <v>30.25</v>
      </c>
      <c r="P178" s="35">
        <v>35.5</v>
      </c>
      <c r="Q178" s="176"/>
      <c r="R178" s="35">
        <v>25</v>
      </c>
      <c r="S178" s="35">
        <v>30.5</v>
      </c>
      <c r="T178" s="35">
        <v>35.75</v>
      </c>
      <c r="U178" s="176"/>
      <c r="V178" s="35">
        <v>0</v>
      </c>
      <c r="W178" s="35">
        <v>0</v>
      </c>
      <c r="X178" s="35">
        <v>2</v>
      </c>
      <c r="Y178" s="176"/>
      <c r="Z178" s="35">
        <v>0.06</v>
      </c>
      <c r="AA178" s="35">
        <v>0.08</v>
      </c>
      <c r="AB178" s="35">
        <v>0.12</v>
      </c>
      <c r="AC178" s="176"/>
      <c r="AD178" s="35">
        <v>0.06</v>
      </c>
      <c r="AE178" s="35">
        <v>0.08</v>
      </c>
      <c r="AF178" s="35">
        <v>0.12</v>
      </c>
      <c r="AG178" s="176"/>
      <c r="AH178" s="35">
        <v>-0.5</v>
      </c>
      <c r="AI178" s="35">
        <v>2</v>
      </c>
      <c r="AJ178" s="35">
        <v>0.5</v>
      </c>
      <c r="AK178" s="176"/>
      <c r="AL178" s="35">
        <v>-0.1</v>
      </c>
      <c r="AM178" s="35">
        <v>2</v>
      </c>
      <c r="AN178" s="35">
        <v>0.1</v>
      </c>
      <c r="AO178" s="176"/>
      <c r="AP178" s="177">
        <v>57</v>
      </c>
      <c r="AQ178" s="190">
        <v>0.4</v>
      </c>
      <c r="AR178" s="176"/>
      <c r="AS178" s="176"/>
      <c r="AT178" s="176"/>
      <c r="AU178" s="176"/>
      <c r="AV178" s="176"/>
      <c r="AW178" s="176"/>
      <c r="AX178" s="176"/>
      <c r="AY178" s="176"/>
      <c r="AZ178" s="176"/>
      <c r="BA178" s="176"/>
      <c r="BB178" s="176"/>
      <c r="BC178" s="176"/>
      <c r="BD178" s="176"/>
      <c r="BE178" s="176"/>
      <c r="BF178" s="176"/>
    </row>
    <row r="179" spans="1:58">
      <c r="A179" s="198">
        <f t="shared" si="2"/>
        <v>42217</v>
      </c>
      <c r="B179" s="27">
        <v>7.0341676923378019E-2</v>
      </c>
      <c r="D179" s="189">
        <v>41091</v>
      </c>
      <c r="E179" s="25">
        <v>58</v>
      </c>
      <c r="F179" s="25">
        <v>93</v>
      </c>
      <c r="G179" s="25">
        <v>108</v>
      </c>
      <c r="H179" s="185"/>
      <c r="I179" s="25">
        <v>22.149999618530273</v>
      </c>
      <c r="J179" s="25">
        <v>28.899999618530273</v>
      </c>
      <c r="K179" s="25">
        <v>37.649999618530273</v>
      </c>
      <c r="L179" s="177"/>
      <c r="M179" s="178">
        <v>41974</v>
      </c>
      <c r="N179" s="35">
        <v>22.75</v>
      </c>
      <c r="O179" s="35">
        <v>28.25</v>
      </c>
      <c r="P179" s="35">
        <v>33.5</v>
      </c>
      <c r="Q179" s="176"/>
      <c r="R179" s="35">
        <v>23</v>
      </c>
      <c r="S179" s="35">
        <v>28.5</v>
      </c>
      <c r="T179" s="35">
        <v>33.75</v>
      </c>
      <c r="U179" s="176"/>
      <c r="V179" s="35">
        <v>0</v>
      </c>
      <c r="W179" s="35">
        <v>0</v>
      </c>
      <c r="X179" s="35">
        <v>2</v>
      </c>
      <c r="Y179" s="176"/>
      <c r="Z179" s="35">
        <v>0.06</v>
      </c>
      <c r="AA179" s="35">
        <v>0.08</v>
      </c>
      <c r="AB179" s="35">
        <v>0.12</v>
      </c>
      <c r="AC179" s="176"/>
      <c r="AD179" s="35">
        <v>0.06</v>
      </c>
      <c r="AE179" s="35">
        <v>0.08</v>
      </c>
      <c r="AF179" s="35">
        <v>0.12</v>
      </c>
      <c r="AG179" s="176"/>
      <c r="AH179" s="35">
        <v>-0.5</v>
      </c>
      <c r="AI179" s="35">
        <v>2</v>
      </c>
      <c r="AJ179" s="35">
        <v>0.6</v>
      </c>
      <c r="AK179" s="176"/>
      <c r="AL179" s="35">
        <v>-0.1</v>
      </c>
      <c r="AM179" s="35">
        <v>2</v>
      </c>
      <c r="AN179" s="35">
        <v>0.1</v>
      </c>
      <c r="AO179" s="176"/>
      <c r="AP179" s="177">
        <v>57</v>
      </c>
      <c r="AQ179" s="190">
        <v>0.4</v>
      </c>
      <c r="AR179" s="176"/>
      <c r="AS179" s="176"/>
      <c r="AT179" s="176"/>
      <c r="AU179" s="176"/>
      <c r="AV179" s="176"/>
      <c r="AW179" s="176"/>
      <c r="AX179" s="176"/>
      <c r="AY179" s="176"/>
      <c r="AZ179" s="176"/>
      <c r="BA179" s="176"/>
      <c r="BB179" s="176"/>
      <c r="BC179" s="176"/>
      <c r="BD179" s="176"/>
      <c r="BE179" s="176"/>
      <c r="BF179" s="176"/>
    </row>
    <row r="180" spans="1:58">
      <c r="A180" s="198">
        <f t="shared" si="2"/>
        <v>42248</v>
      </c>
      <c r="B180" s="27">
        <v>7.0349633186243002E-2</v>
      </c>
      <c r="D180" s="189">
        <v>41122</v>
      </c>
      <c r="E180" s="25">
        <v>58</v>
      </c>
      <c r="F180" s="25">
        <v>93</v>
      </c>
      <c r="G180" s="25">
        <v>108</v>
      </c>
      <c r="H180" s="185"/>
      <c r="I180" s="25">
        <v>21.899999618530273</v>
      </c>
      <c r="J180" s="25">
        <v>28.649999618530273</v>
      </c>
      <c r="K180" s="25">
        <v>37.399999618530273</v>
      </c>
      <c r="L180" s="177"/>
      <c r="M180" s="178">
        <v>42005</v>
      </c>
      <c r="N180" s="35">
        <v>24.75</v>
      </c>
      <c r="O180" s="35">
        <v>30.5</v>
      </c>
      <c r="P180" s="35">
        <v>36</v>
      </c>
      <c r="Q180" s="176"/>
      <c r="R180" s="35">
        <v>25.25</v>
      </c>
      <c r="S180" s="35">
        <v>31</v>
      </c>
      <c r="T180" s="35">
        <v>36.5</v>
      </c>
      <c r="U180" s="176"/>
      <c r="V180" s="35">
        <v>0</v>
      </c>
      <c r="W180" s="35">
        <v>0</v>
      </c>
      <c r="X180" s="35">
        <v>3</v>
      </c>
      <c r="Y180" s="176"/>
      <c r="Z180" s="35">
        <v>0.06</v>
      </c>
      <c r="AA180" s="35">
        <v>0.08</v>
      </c>
      <c r="AB180" s="35">
        <v>0.12</v>
      </c>
      <c r="AC180" s="176"/>
      <c r="AD180" s="35">
        <v>0.06</v>
      </c>
      <c r="AE180" s="35">
        <v>0.08</v>
      </c>
      <c r="AF180" s="35">
        <v>0.12</v>
      </c>
      <c r="AG180" s="176"/>
      <c r="AH180" s="35">
        <v>-0.5</v>
      </c>
      <c r="AI180" s="35">
        <v>2.25</v>
      </c>
      <c r="AJ180" s="35">
        <v>1</v>
      </c>
      <c r="AK180" s="176"/>
      <c r="AL180" s="35">
        <v>-0.1</v>
      </c>
      <c r="AM180" s="35">
        <v>2.25</v>
      </c>
      <c r="AN180" s="35">
        <v>0.1</v>
      </c>
      <c r="AO180" s="176"/>
      <c r="AP180" s="177">
        <v>58</v>
      </c>
      <c r="AQ180" s="190">
        <v>0.4</v>
      </c>
      <c r="AR180" s="176"/>
      <c r="AS180" s="176"/>
      <c r="AT180" s="176"/>
      <c r="AU180" s="176"/>
      <c r="AV180" s="176"/>
      <c r="AW180" s="176"/>
      <c r="AX180" s="176"/>
      <c r="AY180" s="176"/>
      <c r="AZ180" s="176"/>
      <c r="BA180" s="176"/>
      <c r="BB180" s="176"/>
      <c r="BC180" s="176"/>
      <c r="BD180" s="176"/>
      <c r="BE180" s="176"/>
      <c r="BF180" s="176"/>
    </row>
    <row r="181" spans="1:58">
      <c r="A181" s="198">
        <f t="shared" si="2"/>
        <v>42278</v>
      </c>
      <c r="B181" s="27">
        <v>7.0357332795487004E-2</v>
      </c>
      <c r="D181" s="189">
        <v>41153</v>
      </c>
      <c r="E181" s="25">
        <v>25.75</v>
      </c>
      <c r="F181" s="25">
        <v>35.75</v>
      </c>
      <c r="G181" s="25">
        <v>45.75</v>
      </c>
      <c r="H181" s="185"/>
      <c r="I181" s="25">
        <v>16.75</v>
      </c>
      <c r="J181" s="25">
        <v>24.75</v>
      </c>
      <c r="K181" s="25">
        <v>26.75</v>
      </c>
      <c r="L181" s="177"/>
      <c r="M181" s="178">
        <v>42036</v>
      </c>
      <c r="N181" s="35">
        <v>22.75</v>
      </c>
      <c r="O181" s="35">
        <v>28.5</v>
      </c>
      <c r="P181" s="35">
        <v>34</v>
      </c>
      <c r="Q181" s="176"/>
      <c r="R181" s="35">
        <v>23.25</v>
      </c>
      <c r="S181" s="35">
        <v>29</v>
      </c>
      <c r="T181" s="35">
        <v>34.5</v>
      </c>
      <c r="U181" s="176"/>
      <c r="V181" s="35">
        <v>0</v>
      </c>
      <c r="W181" s="35">
        <v>0</v>
      </c>
      <c r="X181" s="35">
        <v>3</v>
      </c>
      <c r="Y181" s="176"/>
      <c r="Z181" s="35">
        <v>0.06</v>
      </c>
      <c r="AA181" s="35">
        <v>0.08</v>
      </c>
      <c r="AB181" s="35">
        <v>0.12</v>
      </c>
      <c r="AC181" s="176"/>
      <c r="AD181" s="35">
        <v>0.06</v>
      </c>
      <c r="AE181" s="35">
        <v>0.08</v>
      </c>
      <c r="AF181" s="35">
        <v>0.12</v>
      </c>
      <c r="AG181" s="176"/>
      <c r="AH181" s="35">
        <v>-0.5</v>
      </c>
      <c r="AI181" s="35">
        <v>2.25</v>
      </c>
      <c r="AJ181" s="35">
        <v>1</v>
      </c>
      <c r="AK181" s="176"/>
      <c r="AL181" s="35">
        <v>-0.1</v>
      </c>
      <c r="AM181" s="35">
        <v>2.25</v>
      </c>
      <c r="AN181" s="35">
        <v>0.1</v>
      </c>
      <c r="AO181" s="176"/>
      <c r="AP181" s="177">
        <v>58</v>
      </c>
      <c r="AQ181" s="190">
        <v>0.4</v>
      </c>
      <c r="AR181" s="176"/>
      <c r="AS181" s="176"/>
      <c r="AT181" s="176"/>
      <c r="AU181" s="176"/>
      <c r="AV181" s="176"/>
      <c r="AW181" s="176"/>
      <c r="AX181" s="176"/>
      <c r="AY181" s="176"/>
      <c r="AZ181" s="176"/>
      <c r="BA181" s="176"/>
      <c r="BB181" s="176"/>
      <c r="BC181" s="176"/>
      <c r="BD181" s="176"/>
      <c r="BE181" s="176"/>
      <c r="BF181" s="176"/>
    </row>
    <row r="182" spans="1:58">
      <c r="A182" s="198">
        <f t="shared" si="2"/>
        <v>42309</v>
      </c>
      <c r="B182" s="27">
        <v>7.0365289058394023E-2</v>
      </c>
      <c r="D182" s="189">
        <v>41183</v>
      </c>
      <c r="E182" s="25">
        <v>29.999998092651367</v>
      </c>
      <c r="F182" s="25">
        <v>32.999998092651367</v>
      </c>
      <c r="G182" s="25">
        <v>35.999998092651367</v>
      </c>
      <c r="H182" s="185"/>
      <c r="I182" s="25">
        <v>19</v>
      </c>
      <c r="J182" s="25">
        <v>24.5</v>
      </c>
      <c r="K182" s="25">
        <v>26.5</v>
      </c>
      <c r="L182" s="177"/>
      <c r="M182" s="178">
        <v>42064</v>
      </c>
      <c r="N182" s="35">
        <v>23.75</v>
      </c>
      <c r="O182" s="35">
        <v>29.5</v>
      </c>
      <c r="P182" s="35">
        <v>35</v>
      </c>
      <c r="Q182" s="176"/>
      <c r="R182" s="35">
        <v>24.25</v>
      </c>
      <c r="S182" s="35">
        <v>30</v>
      </c>
      <c r="T182" s="35">
        <v>35.5</v>
      </c>
      <c r="U182" s="176"/>
      <c r="V182" s="35">
        <v>0</v>
      </c>
      <c r="W182" s="35">
        <v>0</v>
      </c>
      <c r="X182" s="35">
        <v>2</v>
      </c>
      <c r="Y182" s="176"/>
      <c r="Z182" s="35">
        <v>0.06</v>
      </c>
      <c r="AA182" s="35">
        <v>0.08</v>
      </c>
      <c r="AB182" s="35">
        <v>0.12</v>
      </c>
      <c r="AC182" s="176"/>
      <c r="AD182" s="35">
        <v>0.06</v>
      </c>
      <c r="AE182" s="35">
        <v>0.08</v>
      </c>
      <c r="AF182" s="35">
        <v>0.12</v>
      </c>
      <c r="AG182" s="176"/>
      <c r="AH182" s="35">
        <v>-0.5</v>
      </c>
      <c r="AI182" s="35">
        <v>1.95</v>
      </c>
      <c r="AJ182" s="35">
        <v>0.5</v>
      </c>
      <c r="AK182" s="176"/>
      <c r="AL182" s="35">
        <v>-0.1</v>
      </c>
      <c r="AM182" s="35">
        <v>2</v>
      </c>
      <c r="AN182" s="35">
        <v>0.1</v>
      </c>
      <c r="AO182" s="176"/>
      <c r="AP182" s="177">
        <v>58</v>
      </c>
      <c r="AQ182" s="190">
        <v>0.4</v>
      </c>
      <c r="AR182" s="176"/>
      <c r="AS182" s="176"/>
      <c r="AT182" s="176"/>
      <c r="AU182" s="176"/>
      <c r="AV182" s="176"/>
      <c r="AW182" s="176"/>
      <c r="AX182" s="176"/>
      <c r="AY182" s="176"/>
      <c r="AZ182" s="176"/>
      <c r="BA182" s="176"/>
      <c r="BB182" s="176"/>
      <c r="BC182" s="176"/>
      <c r="BD182" s="176"/>
      <c r="BE182" s="176"/>
      <c r="BF182" s="176"/>
    </row>
    <row r="183" spans="1:58">
      <c r="A183" s="198">
        <f t="shared" si="2"/>
        <v>42339</v>
      </c>
      <c r="B183" s="27">
        <v>7.0372988667677994E-2</v>
      </c>
      <c r="D183" s="189">
        <v>41214</v>
      </c>
      <c r="E183" s="25">
        <v>29.999998092651367</v>
      </c>
      <c r="F183" s="25">
        <v>32.999998092651367</v>
      </c>
      <c r="G183" s="25">
        <v>35.999998092651367</v>
      </c>
      <c r="H183" s="185"/>
      <c r="I183" s="25">
        <v>19</v>
      </c>
      <c r="J183" s="25">
        <v>24.5</v>
      </c>
      <c r="K183" s="25">
        <v>26.5</v>
      </c>
      <c r="L183" s="177"/>
      <c r="M183" s="178">
        <v>42095</v>
      </c>
      <c r="N183" s="35">
        <v>24.75</v>
      </c>
      <c r="O183" s="35">
        <v>30.5</v>
      </c>
      <c r="P183" s="35">
        <v>36</v>
      </c>
      <c r="Q183" s="176"/>
      <c r="R183" s="35">
        <v>25.25</v>
      </c>
      <c r="S183" s="35">
        <v>31</v>
      </c>
      <c r="T183" s="35">
        <v>36.5</v>
      </c>
      <c r="U183" s="176"/>
      <c r="V183" s="35">
        <v>0</v>
      </c>
      <c r="W183" s="35">
        <v>0</v>
      </c>
      <c r="X183" s="35">
        <v>2</v>
      </c>
      <c r="Y183" s="176"/>
      <c r="Z183" s="35">
        <v>0.06</v>
      </c>
      <c r="AA183" s="35">
        <v>0.08</v>
      </c>
      <c r="AB183" s="35">
        <v>0.12</v>
      </c>
      <c r="AC183" s="176"/>
      <c r="AD183" s="35">
        <v>0.06</v>
      </c>
      <c r="AE183" s="35">
        <v>0.08</v>
      </c>
      <c r="AF183" s="35">
        <v>0.12</v>
      </c>
      <c r="AG183" s="176"/>
      <c r="AH183" s="35">
        <v>-0.5</v>
      </c>
      <c r="AI183" s="35">
        <v>1.9</v>
      </c>
      <c r="AJ183" s="35">
        <v>0.5</v>
      </c>
      <c r="AK183" s="176"/>
      <c r="AL183" s="35">
        <v>-0.1</v>
      </c>
      <c r="AM183" s="35">
        <v>2</v>
      </c>
      <c r="AN183" s="35">
        <v>0.1</v>
      </c>
      <c r="AO183" s="176"/>
      <c r="AP183" s="177">
        <v>59</v>
      </c>
      <c r="AQ183" s="190">
        <v>0.4</v>
      </c>
      <c r="AR183" s="176"/>
      <c r="AS183" s="176"/>
      <c r="AT183" s="176"/>
      <c r="AU183" s="176"/>
      <c r="AV183" s="176"/>
      <c r="AW183" s="176"/>
      <c r="AX183" s="176"/>
      <c r="AY183" s="176"/>
      <c r="AZ183" s="176"/>
      <c r="BA183" s="176"/>
      <c r="BB183" s="176"/>
      <c r="BC183" s="176"/>
      <c r="BD183" s="176"/>
      <c r="BE183" s="176"/>
      <c r="BF183" s="176"/>
    </row>
    <row r="184" spans="1:58">
      <c r="A184" s="198">
        <f t="shared" si="2"/>
        <v>42370</v>
      </c>
      <c r="B184" s="27">
        <v>7.0380944930625008E-2</v>
      </c>
      <c r="D184" s="189">
        <v>41244</v>
      </c>
      <c r="E184" s="25">
        <v>30</v>
      </c>
      <c r="F184" s="25">
        <v>33</v>
      </c>
      <c r="G184" s="25">
        <v>36</v>
      </c>
      <c r="H184" s="185"/>
      <c r="I184" s="25">
        <v>19.5</v>
      </c>
      <c r="J184" s="25">
        <v>25</v>
      </c>
      <c r="K184" s="25">
        <v>27</v>
      </c>
      <c r="L184" s="177"/>
      <c r="M184" s="178">
        <v>42125</v>
      </c>
      <c r="N184" s="35">
        <v>25.75</v>
      </c>
      <c r="O184" s="35">
        <v>31.5</v>
      </c>
      <c r="P184" s="35">
        <v>37</v>
      </c>
      <c r="Q184" s="176"/>
      <c r="R184" s="35">
        <v>26.25</v>
      </c>
      <c r="S184" s="35">
        <v>32</v>
      </c>
      <c r="T184" s="35">
        <v>37.5</v>
      </c>
      <c r="U184" s="176"/>
      <c r="V184" s="35">
        <v>0</v>
      </c>
      <c r="W184" s="35">
        <v>0</v>
      </c>
      <c r="X184" s="35">
        <v>3</v>
      </c>
      <c r="Y184" s="176"/>
      <c r="Z184" s="35">
        <v>0.06</v>
      </c>
      <c r="AA184" s="35">
        <v>0.08</v>
      </c>
      <c r="AB184" s="35">
        <v>0.12</v>
      </c>
      <c r="AC184" s="176"/>
      <c r="AD184" s="35">
        <v>0.06</v>
      </c>
      <c r="AE184" s="35">
        <v>0.08</v>
      </c>
      <c r="AF184" s="35">
        <v>0.12</v>
      </c>
      <c r="AG184" s="176"/>
      <c r="AH184" s="35">
        <v>-0.5</v>
      </c>
      <c r="AI184" s="35">
        <v>2</v>
      </c>
      <c r="AJ184" s="35">
        <v>0.5</v>
      </c>
      <c r="AK184" s="176"/>
      <c r="AL184" s="35">
        <v>-0.1</v>
      </c>
      <c r="AM184" s="35">
        <v>2</v>
      </c>
      <c r="AN184" s="35">
        <v>0.1</v>
      </c>
      <c r="AO184" s="176"/>
      <c r="AP184" s="177">
        <v>59</v>
      </c>
      <c r="AQ184" s="190">
        <v>0.4</v>
      </c>
      <c r="AR184" s="176"/>
      <c r="AS184" s="176"/>
      <c r="AT184" s="176"/>
      <c r="AU184" s="176"/>
      <c r="AV184" s="176"/>
      <c r="AW184" s="176"/>
      <c r="AX184" s="176"/>
      <c r="AY184" s="176"/>
      <c r="AZ184" s="176"/>
      <c r="BA184" s="176"/>
      <c r="BB184" s="176"/>
      <c r="BC184" s="176"/>
      <c r="BD184" s="176"/>
      <c r="BE184" s="176"/>
      <c r="BF184" s="176"/>
    </row>
    <row r="185" spans="1:58">
      <c r="A185" s="198">
        <f t="shared" si="2"/>
        <v>42401</v>
      </c>
      <c r="B185" s="27">
        <v>7.038890119359402E-2</v>
      </c>
      <c r="D185" s="189">
        <v>41275</v>
      </c>
      <c r="E185" s="25">
        <v>34.254997253417969</v>
      </c>
      <c r="F185" s="25">
        <v>37.254997253417969</v>
      </c>
      <c r="G185" s="25">
        <v>40.254997253417969</v>
      </c>
      <c r="H185" s="185"/>
      <c r="I185" s="25">
        <v>19.75</v>
      </c>
      <c r="J185" s="25">
        <v>25.75</v>
      </c>
      <c r="K185" s="25">
        <v>27.75</v>
      </c>
      <c r="L185" s="177"/>
      <c r="M185" s="178">
        <v>42156</v>
      </c>
      <c r="N185" s="35">
        <v>29.75</v>
      </c>
      <c r="O185" s="35">
        <v>35.5</v>
      </c>
      <c r="P185" s="35">
        <v>41</v>
      </c>
      <c r="Q185" s="176"/>
      <c r="R185" s="35">
        <v>30.25</v>
      </c>
      <c r="S185" s="35">
        <v>36</v>
      </c>
      <c r="T185" s="35">
        <v>41.5</v>
      </c>
      <c r="U185" s="176"/>
      <c r="V185" s="35">
        <v>0.75</v>
      </c>
      <c r="W185" s="35">
        <v>3</v>
      </c>
      <c r="X185" s="35">
        <v>8</v>
      </c>
      <c r="Y185" s="176"/>
      <c r="Z185" s="35">
        <v>0.06</v>
      </c>
      <c r="AA185" s="35">
        <v>0.08</v>
      </c>
      <c r="AB185" s="35">
        <v>0.12</v>
      </c>
      <c r="AC185" s="176"/>
      <c r="AD185" s="35">
        <v>0.06</v>
      </c>
      <c r="AE185" s="35">
        <v>0.08</v>
      </c>
      <c r="AF185" s="35">
        <v>0.12</v>
      </c>
      <c r="AG185" s="176"/>
      <c r="AH185" s="35">
        <v>-0.5</v>
      </c>
      <c r="AI185" s="35">
        <v>3.52</v>
      </c>
      <c r="AJ185" s="35">
        <v>1</v>
      </c>
      <c r="AK185" s="176"/>
      <c r="AL185" s="35">
        <v>-0.1</v>
      </c>
      <c r="AM185" s="35">
        <v>2.4</v>
      </c>
      <c r="AN185" s="35">
        <v>0.1</v>
      </c>
      <c r="AO185" s="176"/>
      <c r="AP185" s="177">
        <v>59</v>
      </c>
      <c r="AQ185" s="190">
        <v>0.4</v>
      </c>
      <c r="AR185" s="176"/>
      <c r="AS185" s="176"/>
      <c r="AT185" s="176"/>
      <c r="AU185" s="176"/>
      <c r="AV185" s="176"/>
      <c r="AW185" s="176"/>
      <c r="AX185" s="176"/>
      <c r="AY185" s="176"/>
      <c r="AZ185" s="176"/>
      <c r="BA185" s="176"/>
      <c r="BB185" s="176"/>
      <c r="BC185" s="176"/>
      <c r="BD185" s="176"/>
      <c r="BE185" s="176"/>
      <c r="BF185" s="176"/>
    </row>
    <row r="186" spans="1:58">
      <c r="A186" s="198">
        <f t="shared" si="2"/>
        <v>42430</v>
      </c>
      <c r="B186" s="27">
        <v>7.0396344149293022E-2</v>
      </c>
      <c r="D186" s="189">
        <v>41306</v>
      </c>
      <c r="E186" s="25">
        <v>34.250003814697266</v>
      </c>
      <c r="F186" s="25">
        <v>37.250003814697266</v>
      </c>
      <c r="G186" s="25">
        <v>40.250003814697266</v>
      </c>
      <c r="H186" s="185"/>
      <c r="I186" s="25">
        <v>19.75</v>
      </c>
      <c r="J186" s="25">
        <v>25.5</v>
      </c>
      <c r="K186" s="25">
        <v>27.5</v>
      </c>
      <c r="L186" s="177"/>
      <c r="M186" s="178">
        <v>42186</v>
      </c>
      <c r="N186" s="35">
        <v>36.75</v>
      </c>
      <c r="O186" s="35">
        <v>42.5</v>
      </c>
      <c r="P186" s="35">
        <v>48</v>
      </c>
      <c r="Q186" s="176"/>
      <c r="R186" s="35">
        <v>37.25</v>
      </c>
      <c r="S186" s="35">
        <v>43</v>
      </c>
      <c r="T186" s="35">
        <v>48.5</v>
      </c>
      <c r="U186" s="176"/>
      <c r="V186" s="35">
        <v>2</v>
      </c>
      <c r="W186" s="35">
        <v>7</v>
      </c>
      <c r="X186" s="35">
        <v>12</v>
      </c>
      <c r="Y186" s="176"/>
      <c r="Z186" s="35">
        <v>0.06</v>
      </c>
      <c r="AA186" s="35">
        <v>0.08</v>
      </c>
      <c r="AB186" s="35">
        <v>0.12</v>
      </c>
      <c r="AC186" s="176"/>
      <c r="AD186" s="35">
        <v>0.06</v>
      </c>
      <c r="AE186" s="35">
        <v>0.08</v>
      </c>
      <c r="AF186" s="35">
        <v>0.12</v>
      </c>
      <c r="AG186" s="176"/>
      <c r="AH186" s="35">
        <v>-0.85</v>
      </c>
      <c r="AI186" s="35">
        <v>4.5549999999999997</v>
      </c>
      <c r="AJ186" s="35">
        <v>1.5</v>
      </c>
      <c r="AK186" s="176"/>
      <c r="AL186" s="35">
        <v>-0.1</v>
      </c>
      <c r="AM186" s="35">
        <v>3.25</v>
      </c>
      <c r="AN186" s="35">
        <v>0.1</v>
      </c>
      <c r="AO186" s="176"/>
      <c r="AP186" s="177">
        <v>60</v>
      </c>
      <c r="AQ186" s="190">
        <v>0.4</v>
      </c>
      <c r="AR186" s="176"/>
      <c r="AS186" s="176"/>
      <c r="AT186" s="176"/>
      <c r="AU186" s="176"/>
      <c r="AV186" s="176"/>
      <c r="AW186" s="176"/>
      <c r="AX186" s="176"/>
      <c r="AY186" s="176"/>
      <c r="AZ186" s="176"/>
      <c r="BA186" s="176"/>
      <c r="BB186" s="176"/>
      <c r="BC186" s="176"/>
      <c r="BD186" s="176"/>
      <c r="BE186" s="176"/>
      <c r="BF186" s="176"/>
    </row>
    <row r="187" spans="1:58">
      <c r="A187" s="198">
        <f t="shared" si="2"/>
        <v>42461</v>
      </c>
      <c r="B187" s="27">
        <v>7.0404300412302015E-2</v>
      </c>
      <c r="D187" s="189">
        <v>41334</v>
      </c>
      <c r="E187" s="25">
        <v>29.750001907348633</v>
      </c>
      <c r="F187" s="25">
        <v>32.750001907348633</v>
      </c>
      <c r="G187" s="25">
        <v>35.750001907348633</v>
      </c>
      <c r="H187" s="185"/>
      <c r="I187" s="25">
        <v>18.75</v>
      </c>
      <c r="J187" s="25">
        <v>24.5</v>
      </c>
      <c r="K187" s="25">
        <v>26.5</v>
      </c>
      <c r="L187" s="177"/>
      <c r="M187" s="178">
        <v>42217</v>
      </c>
      <c r="N187" s="35">
        <v>36.75</v>
      </c>
      <c r="O187" s="35">
        <v>42.5</v>
      </c>
      <c r="P187" s="35">
        <v>48</v>
      </c>
      <c r="Q187" s="176"/>
      <c r="R187" s="35">
        <v>37.25</v>
      </c>
      <c r="S187" s="35">
        <v>43</v>
      </c>
      <c r="T187" s="35">
        <v>48.5</v>
      </c>
      <c r="U187" s="176"/>
      <c r="V187" s="35">
        <v>2</v>
      </c>
      <c r="W187" s="35">
        <v>7</v>
      </c>
      <c r="X187" s="35">
        <v>12</v>
      </c>
      <c r="Y187" s="176"/>
      <c r="Z187" s="35">
        <v>0.06</v>
      </c>
      <c r="AA187" s="35">
        <v>0.08</v>
      </c>
      <c r="AB187" s="35">
        <v>0.12</v>
      </c>
      <c r="AC187" s="176"/>
      <c r="AD187" s="35">
        <v>0.06</v>
      </c>
      <c r="AE187" s="35">
        <v>0.08</v>
      </c>
      <c r="AF187" s="35">
        <v>0.12</v>
      </c>
      <c r="AG187" s="176"/>
      <c r="AH187" s="35">
        <v>-0.85</v>
      </c>
      <c r="AI187" s="35">
        <v>4.5549999999999997</v>
      </c>
      <c r="AJ187" s="35">
        <v>1.5</v>
      </c>
      <c r="AK187" s="176"/>
      <c r="AL187" s="35">
        <v>-0.1</v>
      </c>
      <c r="AM187" s="35">
        <v>3.25</v>
      </c>
      <c r="AN187" s="35">
        <v>0.1</v>
      </c>
      <c r="AO187" s="176"/>
      <c r="AP187" s="177">
        <v>60</v>
      </c>
      <c r="AQ187" s="190">
        <v>0.4</v>
      </c>
      <c r="AR187" s="176"/>
      <c r="AS187" s="176"/>
      <c r="AT187" s="176"/>
      <c r="AU187" s="176"/>
      <c r="AV187" s="176"/>
      <c r="AW187" s="176"/>
      <c r="AX187" s="176"/>
      <c r="AY187" s="176"/>
      <c r="AZ187" s="176"/>
      <c r="BA187" s="176"/>
      <c r="BB187" s="176"/>
      <c r="BC187" s="176"/>
      <c r="BD187" s="176"/>
      <c r="BE187" s="176"/>
      <c r="BF187" s="176"/>
    </row>
    <row r="188" spans="1:58">
      <c r="A188" s="198">
        <f t="shared" si="2"/>
        <v>42491</v>
      </c>
      <c r="B188" s="27">
        <v>7.0412000021685017E-2</v>
      </c>
      <c r="D188" s="189">
        <v>41365</v>
      </c>
      <c r="E188" s="25">
        <v>29.75</v>
      </c>
      <c r="F188" s="25">
        <v>32.75</v>
      </c>
      <c r="G188" s="25">
        <v>35.75</v>
      </c>
      <c r="H188" s="185"/>
      <c r="I188" s="25">
        <v>18.5</v>
      </c>
      <c r="J188" s="25">
        <v>24.25</v>
      </c>
      <c r="K188" s="25">
        <v>26.25</v>
      </c>
      <c r="L188" s="177"/>
      <c r="M188" s="178">
        <v>42248</v>
      </c>
      <c r="N188" s="35">
        <v>26</v>
      </c>
      <c r="O188" s="35">
        <v>31.75</v>
      </c>
      <c r="P188" s="35">
        <v>37.25</v>
      </c>
      <c r="Q188" s="176"/>
      <c r="R188" s="35">
        <v>26.5</v>
      </c>
      <c r="S188" s="35">
        <v>32.25</v>
      </c>
      <c r="T188" s="35">
        <v>37.75</v>
      </c>
      <c r="U188" s="176"/>
      <c r="V188" s="35">
        <v>0.25</v>
      </c>
      <c r="W188" s="35">
        <v>1</v>
      </c>
      <c r="X188" s="35">
        <v>4</v>
      </c>
      <c r="Y188" s="176"/>
      <c r="Z188" s="35">
        <v>0.06</v>
      </c>
      <c r="AA188" s="35">
        <v>0.08</v>
      </c>
      <c r="AB188" s="35">
        <v>0.12</v>
      </c>
      <c r="AC188" s="176"/>
      <c r="AD188" s="35">
        <v>0.06</v>
      </c>
      <c r="AE188" s="35">
        <v>0.08</v>
      </c>
      <c r="AF188" s="35">
        <v>0.12</v>
      </c>
      <c r="AG188" s="176"/>
      <c r="AH188" s="35">
        <v>-0.5</v>
      </c>
      <c r="AI188" s="35">
        <v>2.706</v>
      </c>
      <c r="AJ188" s="35">
        <v>0.8</v>
      </c>
      <c r="AK188" s="176"/>
      <c r="AL188" s="35">
        <v>-0.1</v>
      </c>
      <c r="AM188" s="35">
        <v>2.4500000000000002</v>
      </c>
      <c r="AN188" s="35">
        <v>0.1</v>
      </c>
      <c r="AO188" s="176"/>
      <c r="AP188" s="177">
        <v>60</v>
      </c>
      <c r="AQ188" s="190">
        <v>0.4</v>
      </c>
      <c r="AR188" s="176"/>
      <c r="AS188" s="176"/>
      <c r="AT188" s="176"/>
      <c r="AU188" s="176"/>
      <c r="AV188" s="176"/>
      <c r="AW188" s="176"/>
      <c r="AX188" s="176"/>
      <c r="AY188" s="176"/>
      <c r="AZ188" s="176"/>
      <c r="BA188" s="176"/>
      <c r="BB188" s="176"/>
      <c r="BC188" s="176"/>
      <c r="BD188" s="176"/>
      <c r="BE188" s="176"/>
      <c r="BF188" s="176"/>
    </row>
    <row r="189" spans="1:58">
      <c r="A189" s="198">
        <f t="shared" si="2"/>
        <v>42522</v>
      </c>
      <c r="B189" s="27">
        <v>7.0419956284736018E-2</v>
      </c>
      <c r="D189" s="189">
        <v>41395</v>
      </c>
      <c r="E189" s="25">
        <v>37</v>
      </c>
      <c r="F189" s="25">
        <v>42</v>
      </c>
      <c r="G189" s="25">
        <v>47</v>
      </c>
      <c r="H189" s="185"/>
      <c r="I189" s="25">
        <v>20.75</v>
      </c>
      <c r="J189" s="25">
        <v>26.5</v>
      </c>
      <c r="K189" s="25">
        <v>28.5</v>
      </c>
      <c r="L189" s="177"/>
      <c r="M189" s="178">
        <v>42278</v>
      </c>
      <c r="N189" s="35">
        <v>25</v>
      </c>
      <c r="O189" s="35">
        <v>30.75</v>
      </c>
      <c r="P189" s="35">
        <v>36.25</v>
      </c>
      <c r="Q189" s="176"/>
      <c r="R189" s="35">
        <v>25.5</v>
      </c>
      <c r="S189" s="35">
        <v>31.25</v>
      </c>
      <c r="T189" s="35">
        <v>36.75</v>
      </c>
      <c r="U189" s="176"/>
      <c r="V189" s="35">
        <v>0</v>
      </c>
      <c r="W189" s="35">
        <v>0</v>
      </c>
      <c r="X189" s="35">
        <v>2</v>
      </c>
      <c r="Y189" s="176"/>
      <c r="Z189" s="35">
        <v>0.06</v>
      </c>
      <c r="AA189" s="35">
        <v>0.08</v>
      </c>
      <c r="AB189" s="35">
        <v>0.12</v>
      </c>
      <c r="AC189" s="176"/>
      <c r="AD189" s="35">
        <v>0.06</v>
      </c>
      <c r="AE189" s="35">
        <v>0.08</v>
      </c>
      <c r="AF189" s="35">
        <v>0.12</v>
      </c>
      <c r="AG189" s="176"/>
      <c r="AH189" s="35">
        <v>-0.5</v>
      </c>
      <c r="AI189" s="35">
        <v>1.9</v>
      </c>
      <c r="AJ189" s="35">
        <v>0.5</v>
      </c>
      <c r="AK189" s="176"/>
      <c r="AL189" s="35">
        <v>-0.1</v>
      </c>
      <c r="AM189" s="35">
        <v>2</v>
      </c>
      <c r="AN189" s="35">
        <v>0.1</v>
      </c>
      <c r="AO189" s="176"/>
      <c r="AP189" s="177">
        <v>61</v>
      </c>
      <c r="AQ189" s="190">
        <v>0.4</v>
      </c>
      <c r="AR189" s="176"/>
      <c r="AS189" s="176"/>
      <c r="AT189" s="176"/>
      <c r="AU189" s="176"/>
      <c r="AV189" s="176"/>
      <c r="AW189" s="176"/>
      <c r="AX189" s="176"/>
      <c r="AY189" s="176"/>
      <c r="AZ189" s="176"/>
      <c r="BA189" s="176"/>
      <c r="BB189" s="176"/>
      <c r="BC189" s="176"/>
      <c r="BD189" s="176"/>
      <c r="BE189" s="176"/>
      <c r="BF189" s="176"/>
    </row>
    <row r="190" spans="1:58">
      <c r="A190" s="198">
        <f t="shared" si="2"/>
        <v>42552</v>
      </c>
      <c r="B190" s="27">
        <v>7.0427655894159016E-2</v>
      </c>
      <c r="D190" s="189">
        <v>41426</v>
      </c>
      <c r="E190" s="25">
        <v>53.5</v>
      </c>
      <c r="F190" s="25">
        <v>68.5</v>
      </c>
      <c r="G190" s="25">
        <v>78.5</v>
      </c>
      <c r="H190" s="185"/>
      <c r="I190" s="25">
        <v>20.25</v>
      </c>
      <c r="J190" s="25">
        <v>27.75</v>
      </c>
      <c r="K190" s="25">
        <v>34.25</v>
      </c>
      <c r="L190" s="177"/>
      <c r="M190" s="178">
        <v>42309</v>
      </c>
      <c r="N190" s="35">
        <v>25</v>
      </c>
      <c r="O190" s="35">
        <v>30.75</v>
      </c>
      <c r="P190" s="35">
        <v>36.25</v>
      </c>
      <c r="Q190" s="176"/>
      <c r="R190" s="35">
        <v>25.5</v>
      </c>
      <c r="S190" s="35">
        <v>31.25</v>
      </c>
      <c r="T190" s="35">
        <v>36.75</v>
      </c>
      <c r="U190" s="176"/>
      <c r="V190" s="35">
        <v>0</v>
      </c>
      <c r="W190" s="35">
        <v>0</v>
      </c>
      <c r="X190" s="35">
        <v>2</v>
      </c>
      <c r="Y190" s="176"/>
      <c r="Z190" s="35">
        <v>0.06</v>
      </c>
      <c r="AA190" s="35">
        <v>0.08</v>
      </c>
      <c r="AB190" s="35">
        <v>0.12</v>
      </c>
      <c r="AC190" s="176"/>
      <c r="AD190" s="35">
        <v>0.06</v>
      </c>
      <c r="AE190" s="35">
        <v>0.08</v>
      </c>
      <c r="AF190" s="35">
        <v>0.12</v>
      </c>
      <c r="AG190" s="176"/>
      <c r="AH190" s="35">
        <v>-0.5</v>
      </c>
      <c r="AI190" s="35">
        <v>2</v>
      </c>
      <c r="AJ190" s="35">
        <v>0.5</v>
      </c>
      <c r="AK190" s="176"/>
      <c r="AL190" s="35">
        <v>-0.1</v>
      </c>
      <c r="AM190" s="35">
        <v>2</v>
      </c>
      <c r="AN190" s="35">
        <v>0.1</v>
      </c>
      <c r="AO190" s="176"/>
      <c r="AP190" s="177">
        <v>61</v>
      </c>
      <c r="AQ190" s="190">
        <v>0.4</v>
      </c>
      <c r="AR190" s="176"/>
      <c r="AS190" s="176"/>
      <c r="AT190" s="176"/>
      <c r="AU190" s="176"/>
      <c r="AV190" s="176"/>
      <c r="AW190" s="176"/>
      <c r="AX190" s="176"/>
      <c r="AY190" s="176"/>
      <c r="AZ190" s="176"/>
      <c r="BA190" s="176"/>
      <c r="BB190" s="176"/>
      <c r="BC190" s="176"/>
      <c r="BD190" s="176"/>
      <c r="BE190" s="176"/>
      <c r="BF190" s="176"/>
    </row>
    <row r="191" spans="1:58">
      <c r="A191" s="198">
        <f t="shared" si="2"/>
        <v>42583</v>
      </c>
      <c r="B191" s="27">
        <v>7.0435612157249999E-2</v>
      </c>
      <c r="D191" s="189">
        <v>41456</v>
      </c>
      <c r="E191" s="25">
        <v>60</v>
      </c>
      <c r="F191" s="25">
        <v>95</v>
      </c>
      <c r="G191" s="25">
        <v>110</v>
      </c>
      <c r="H191" s="185"/>
      <c r="I191" s="25">
        <v>22.399999618530273</v>
      </c>
      <c r="J191" s="25">
        <v>29.399999618530273</v>
      </c>
      <c r="K191" s="25">
        <v>38.399999618530273</v>
      </c>
      <c r="L191" s="177"/>
      <c r="M191" s="178">
        <v>42339</v>
      </c>
      <c r="N191" s="35">
        <v>23</v>
      </c>
      <c r="O191" s="35">
        <v>28.75</v>
      </c>
      <c r="P191" s="35">
        <v>34.25</v>
      </c>
      <c r="Q191" s="176"/>
      <c r="R191" s="35">
        <v>23.5</v>
      </c>
      <c r="S191" s="35">
        <v>29.25</v>
      </c>
      <c r="T191" s="35">
        <v>34.75</v>
      </c>
      <c r="U191" s="176"/>
      <c r="V191" s="35">
        <v>0</v>
      </c>
      <c r="W191" s="35">
        <v>0</v>
      </c>
      <c r="X191" s="35">
        <v>2</v>
      </c>
      <c r="Y191" s="176"/>
      <c r="Z191" s="35">
        <v>0.06</v>
      </c>
      <c r="AA191" s="35">
        <v>0.08</v>
      </c>
      <c r="AB191" s="35">
        <v>0.12</v>
      </c>
      <c r="AC191" s="176"/>
      <c r="AD191" s="35">
        <v>0.06</v>
      </c>
      <c r="AE191" s="35">
        <v>0.08</v>
      </c>
      <c r="AF191" s="35">
        <v>0.12</v>
      </c>
      <c r="AG191" s="176"/>
      <c r="AH191" s="35">
        <v>-0.5</v>
      </c>
      <c r="AI191" s="35">
        <v>2</v>
      </c>
      <c r="AJ191" s="35">
        <v>0.6</v>
      </c>
      <c r="AK191" s="176"/>
      <c r="AL191" s="35">
        <v>-0.1</v>
      </c>
      <c r="AM191" s="35">
        <v>2</v>
      </c>
      <c r="AN191" s="35">
        <v>0.1</v>
      </c>
      <c r="AO191" s="176"/>
      <c r="AP191" s="177">
        <v>61</v>
      </c>
      <c r="AQ191" s="190">
        <v>0.4</v>
      </c>
      <c r="AR191" s="176"/>
      <c r="AS191" s="176"/>
      <c r="AT191" s="176"/>
      <c r="AU191" s="176"/>
      <c r="AV191" s="176"/>
      <c r="AW191" s="176"/>
      <c r="AX191" s="176"/>
      <c r="AY191" s="176"/>
      <c r="AZ191" s="176"/>
      <c r="BA191" s="176"/>
      <c r="BB191" s="176"/>
      <c r="BC191" s="176"/>
      <c r="BD191" s="176"/>
      <c r="BE191" s="176"/>
      <c r="BF191" s="176"/>
    </row>
    <row r="192" spans="1:58">
      <c r="A192" s="198">
        <f t="shared" si="2"/>
        <v>42614</v>
      </c>
      <c r="B192" s="27">
        <v>7.0443568420362021E-2</v>
      </c>
      <c r="D192" s="189">
        <v>41487</v>
      </c>
      <c r="E192" s="25">
        <v>60</v>
      </c>
      <c r="F192" s="25">
        <v>95</v>
      </c>
      <c r="G192" s="25">
        <v>110</v>
      </c>
      <c r="H192" s="185"/>
      <c r="I192" s="25">
        <v>22.149999618530273</v>
      </c>
      <c r="J192" s="25">
        <v>29.149999618530273</v>
      </c>
      <c r="K192" s="25">
        <v>38.149999618530273</v>
      </c>
      <c r="L192" s="177"/>
      <c r="M192" s="178">
        <v>42370</v>
      </c>
      <c r="N192" s="35">
        <v>25</v>
      </c>
      <c r="O192" s="35">
        <v>31</v>
      </c>
      <c r="P192" s="35">
        <v>36.75</v>
      </c>
      <c r="Q192" s="176"/>
      <c r="R192" s="35">
        <v>25.75</v>
      </c>
      <c r="S192" s="35">
        <v>31.75</v>
      </c>
      <c r="T192" s="35">
        <v>37.5</v>
      </c>
      <c r="U192" s="176"/>
      <c r="V192" s="35">
        <v>0</v>
      </c>
      <c r="W192" s="35">
        <v>0</v>
      </c>
      <c r="X192" s="35">
        <v>3</v>
      </c>
      <c r="Y192" s="176"/>
      <c r="Z192" s="35">
        <v>0.06</v>
      </c>
      <c r="AA192" s="35">
        <v>0.08</v>
      </c>
      <c r="AB192" s="35">
        <v>0.12</v>
      </c>
      <c r="AC192" s="176"/>
      <c r="AD192" s="35">
        <v>0.06</v>
      </c>
      <c r="AE192" s="35">
        <v>0.08</v>
      </c>
      <c r="AF192" s="35">
        <v>0.12</v>
      </c>
      <c r="AG192" s="176"/>
      <c r="AH192" s="35">
        <v>-0.5</v>
      </c>
      <c r="AI192" s="35">
        <v>2.25</v>
      </c>
      <c r="AJ192" s="35">
        <v>1</v>
      </c>
      <c r="AK192" s="176"/>
      <c r="AL192" s="35">
        <v>-0.1</v>
      </c>
      <c r="AM192" s="35">
        <v>2.25</v>
      </c>
      <c r="AN192" s="35">
        <v>0.1</v>
      </c>
      <c r="AO192" s="176"/>
      <c r="AP192" s="177">
        <v>62</v>
      </c>
      <c r="AQ192" s="190">
        <v>0.4</v>
      </c>
      <c r="AR192" s="176"/>
      <c r="AS192" s="176"/>
      <c r="AT192" s="176"/>
      <c r="AU192" s="176"/>
      <c r="AV192" s="176"/>
      <c r="AW192" s="176"/>
      <c r="AX192" s="176"/>
      <c r="AY192" s="176"/>
      <c r="AZ192" s="176"/>
      <c r="BA192" s="176"/>
      <c r="BB192" s="176"/>
      <c r="BC192" s="176"/>
      <c r="BD192" s="176"/>
      <c r="BE192" s="176"/>
      <c r="BF192" s="176"/>
    </row>
    <row r="193" spans="1:58">
      <c r="A193" s="198">
        <f t="shared" si="2"/>
        <v>42644</v>
      </c>
      <c r="B193" s="27">
        <v>7.0451268029846026E-2</v>
      </c>
      <c r="D193" s="189">
        <v>41518</v>
      </c>
      <c r="E193" s="25">
        <v>25.75</v>
      </c>
      <c r="F193" s="25">
        <v>35.75</v>
      </c>
      <c r="G193" s="25">
        <v>45.75</v>
      </c>
      <c r="H193" s="185"/>
      <c r="I193" s="25">
        <v>17</v>
      </c>
      <c r="J193" s="25">
        <v>25.25</v>
      </c>
      <c r="K193" s="25">
        <v>27.25</v>
      </c>
      <c r="L193" s="177"/>
      <c r="M193" s="178">
        <v>42401</v>
      </c>
      <c r="N193" s="35">
        <v>23</v>
      </c>
      <c r="O193" s="35">
        <v>29</v>
      </c>
      <c r="P193" s="35">
        <v>34.75</v>
      </c>
      <c r="Q193" s="176"/>
      <c r="R193" s="35">
        <v>23.75</v>
      </c>
      <c r="S193" s="35">
        <v>29.75</v>
      </c>
      <c r="T193" s="35">
        <v>35.5</v>
      </c>
      <c r="U193" s="176"/>
      <c r="V193" s="35">
        <v>0</v>
      </c>
      <c r="W193" s="35">
        <v>0</v>
      </c>
      <c r="X193" s="35">
        <v>3</v>
      </c>
      <c r="Y193" s="176"/>
      <c r="Z193" s="35">
        <v>0.06</v>
      </c>
      <c r="AA193" s="35">
        <v>0.08</v>
      </c>
      <c r="AB193" s="35">
        <v>0.12</v>
      </c>
      <c r="AC193" s="176"/>
      <c r="AD193" s="35">
        <v>0.06</v>
      </c>
      <c r="AE193" s="35">
        <v>0.08</v>
      </c>
      <c r="AF193" s="35">
        <v>0.12</v>
      </c>
      <c r="AG193" s="176"/>
      <c r="AH193" s="35">
        <v>-0.5</v>
      </c>
      <c r="AI193" s="35">
        <v>2.25</v>
      </c>
      <c r="AJ193" s="35">
        <v>1</v>
      </c>
      <c r="AK193" s="176"/>
      <c r="AL193" s="35">
        <v>-0.1</v>
      </c>
      <c r="AM193" s="35">
        <v>2.25</v>
      </c>
      <c r="AN193" s="35">
        <v>0.1</v>
      </c>
      <c r="AO193" s="176"/>
      <c r="AP193" s="177">
        <v>62</v>
      </c>
      <c r="AQ193" s="190">
        <v>0.4</v>
      </c>
      <c r="AR193" s="176"/>
      <c r="AS193" s="176"/>
      <c r="AT193" s="176"/>
      <c r="AU193" s="176"/>
      <c r="AV193" s="176"/>
      <c r="AW193" s="176"/>
      <c r="AX193" s="176"/>
      <c r="AY193" s="176"/>
      <c r="AZ193" s="176"/>
      <c r="BA193" s="176"/>
      <c r="BB193" s="176"/>
      <c r="BC193" s="176"/>
      <c r="BD193" s="176"/>
      <c r="BE193" s="176"/>
      <c r="BF193" s="176"/>
    </row>
    <row r="194" spans="1:58">
      <c r="A194" s="198">
        <f t="shared" si="2"/>
        <v>42675</v>
      </c>
      <c r="B194" s="27">
        <v>7.0459224293000014E-2</v>
      </c>
      <c r="D194" s="189">
        <v>41548</v>
      </c>
      <c r="E194" s="25">
        <v>30.249998092651367</v>
      </c>
      <c r="F194" s="25">
        <v>33.249998092651367</v>
      </c>
      <c r="G194" s="25">
        <v>36.249998092651367</v>
      </c>
      <c r="H194" s="185"/>
      <c r="I194" s="25">
        <v>19.25</v>
      </c>
      <c r="J194" s="25">
        <v>25</v>
      </c>
      <c r="K194" s="25">
        <v>27</v>
      </c>
      <c r="L194" s="177"/>
      <c r="M194" s="178">
        <v>42430</v>
      </c>
      <c r="N194" s="35">
        <v>24</v>
      </c>
      <c r="O194" s="35">
        <v>30</v>
      </c>
      <c r="P194" s="35">
        <v>35.75</v>
      </c>
      <c r="Q194" s="176"/>
      <c r="R194" s="35">
        <v>24.75</v>
      </c>
      <c r="S194" s="35">
        <v>30.75</v>
      </c>
      <c r="T194" s="35">
        <v>36.5</v>
      </c>
      <c r="U194" s="176"/>
      <c r="V194" s="35">
        <v>0</v>
      </c>
      <c r="W194" s="35">
        <v>0</v>
      </c>
      <c r="X194" s="35">
        <v>2</v>
      </c>
      <c r="Y194" s="176"/>
      <c r="Z194" s="35">
        <v>0.06</v>
      </c>
      <c r="AA194" s="35">
        <v>0.08</v>
      </c>
      <c r="AB194" s="35">
        <v>0.12</v>
      </c>
      <c r="AC194" s="176"/>
      <c r="AD194" s="35">
        <v>0.06</v>
      </c>
      <c r="AE194" s="35">
        <v>0.08</v>
      </c>
      <c r="AF194" s="35">
        <v>0.12</v>
      </c>
      <c r="AG194" s="176"/>
      <c r="AH194" s="35">
        <v>-0.5</v>
      </c>
      <c r="AI194" s="35">
        <v>1.95</v>
      </c>
      <c r="AJ194" s="35">
        <v>0.5</v>
      </c>
      <c r="AK194" s="176"/>
      <c r="AL194" s="35">
        <v>-0.1</v>
      </c>
      <c r="AM194" s="35">
        <v>2</v>
      </c>
      <c r="AN194" s="35">
        <v>0.1</v>
      </c>
      <c r="AO194" s="176"/>
      <c r="AP194" s="177">
        <v>62</v>
      </c>
      <c r="AQ194" s="190">
        <v>0.4</v>
      </c>
      <c r="AR194" s="176"/>
      <c r="AS194" s="176"/>
      <c r="AT194" s="176"/>
      <c r="AU194" s="176"/>
      <c r="AV194" s="176"/>
      <c r="AW194" s="176"/>
      <c r="AX194" s="176"/>
      <c r="AY194" s="176"/>
      <c r="AZ194" s="176"/>
      <c r="BA194" s="176"/>
      <c r="BB194" s="176"/>
      <c r="BC194" s="176"/>
      <c r="BD194" s="176"/>
      <c r="BE194" s="176"/>
      <c r="BF194" s="176"/>
    </row>
    <row r="195" spans="1:58">
      <c r="A195" s="198">
        <f t="shared" si="2"/>
        <v>42705</v>
      </c>
      <c r="B195" s="27">
        <v>7.0466923902522988E-2</v>
      </c>
      <c r="D195" s="189">
        <v>41579</v>
      </c>
      <c r="E195" s="25">
        <v>30.249998092651367</v>
      </c>
      <c r="F195" s="25">
        <v>33.249998092651367</v>
      </c>
      <c r="G195" s="25">
        <v>36.249998092651367</v>
      </c>
      <c r="H195" s="185"/>
      <c r="I195" s="25">
        <v>19.25</v>
      </c>
      <c r="J195" s="25">
        <v>25</v>
      </c>
      <c r="K195" s="25">
        <v>27</v>
      </c>
      <c r="L195" s="177"/>
      <c r="M195" s="178">
        <v>42461</v>
      </c>
      <c r="N195" s="35">
        <v>25</v>
      </c>
      <c r="O195" s="35">
        <v>31</v>
      </c>
      <c r="P195" s="35">
        <v>36.75</v>
      </c>
      <c r="Q195" s="176"/>
      <c r="R195" s="35">
        <v>25.75</v>
      </c>
      <c r="S195" s="35">
        <v>31.75</v>
      </c>
      <c r="T195" s="35">
        <v>37.5</v>
      </c>
      <c r="U195" s="176"/>
      <c r="V195" s="35">
        <v>0</v>
      </c>
      <c r="W195" s="35">
        <v>0</v>
      </c>
      <c r="X195" s="35">
        <v>2</v>
      </c>
      <c r="Y195" s="176"/>
      <c r="Z195" s="35">
        <v>0.06</v>
      </c>
      <c r="AA195" s="35">
        <v>0.08</v>
      </c>
      <c r="AB195" s="35">
        <v>0.12</v>
      </c>
      <c r="AC195" s="176"/>
      <c r="AD195" s="35">
        <v>0.06</v>
      </c>
      <c r="AE195" s="35">
        <v>0.08</v>
      </c>
      <c r="AF195" s="35">
        <v>0.12</v>
      </c>
      <c r="AG195" s="176"/>
      <c r="AH195" s="35">
        <v>-0.5</v>
      </c>
      <c r="AI195" s="35">
        <v>1.9</v>
      </c>
      <c r="AJ195" s="35">
        <v>0.5</v>
      </c>
      <c r="AK195" s="176"/>
      <c r="AL195" s="35">
        <v>-0.1</v>
      </c>
      <c r="AM195" s="35">
        <v>2</v>
      </c>
      <c r="AN195" s="35">
        <v>0.1</v>
      </c>
      <c r="AO195" s="176"/>
      <c r="AP195" s="177">
        <v>63</v>
      </c>
      <c r="AQ195" s="190">
        <v>0.4</v>
      </c>
      <c r="AR195" s="176"/>
      <c r="AS195" s="176"/>
      <c r="AT195" s="176"/>
      <c r="AU195" s="176"/>
      <c r="AV195" s="176"/>
      <c r="AW195" s="176"/>
      <c r="AX195" s="176"/>
      <c r="AY195" s="176"/>
      <c r="AZ195" s="176"/>
      <c r="BA195" s="176"/>
      <c r="BB195" s="176"/>
      <c r="BC195" s="176"/>
      <c r="BD195" s="176"/>
      <c r="BE195" s="176"/>
      <c r="BF195" s="176"/>
    </row>
    <row r="196" spans="1:58">
      <c r="A196" s="198">
        <f t="shared" ref="A196:A261" si="3">EOMONTH(A195,0)+1</f>
        <v>42736</v>
      </c>
      <c r="B196" s="27">
        <v>7.0474880165717013E-2</v>
      </c>
      <c r="D196" s="189">
        <v>41609</v>
      </c>
      <c r="E196" s="25">
        <v>30.25</v>
      </c>
      <c r="F196" s="25">
        <v>33.25</v>
      </c>
      <c r="G196" s="25">
        <v>36.25</v>
      </c>
      <c r="H196" s="185"/>
      <c r="I196" s="25">
        <v>19.75</v>
      </c>
      <c r="J196" s="25">
        <v>25.5</v>
      </c>
      <c r="K196" s="25">
        <v>27.5</v>
      </c>
      <c r="L196" s="177"/>
      <c r="M196" s="178">
        <v>42491</v>
      </c>
      <c r="N196" s="35">
        <v>26</v>
      </c>
      <c r="O196" s="35">
        <v>32</v>
      </c>
      <c r="P196" s="35">
        <v>37.75</v>
      </c>
      <c r="Q196" s="176"/>
      <c r="R196" s="35">
        <v>26.75</v>
      </c>
      <c r="S196" s="35">
        <v>32.75</v>
      </c>
      <c r="T196" s="35">
        <v>38.5</v>
      </c>
      <c r="U196" s="176"/>
      <c r="V196" s="35">
        <v>0</v>
      </c>
      <c r="W196" s="35">
        <v>0</v>
      </c>
      <c r="X196" s="35">
        <v>3</v>
      </c>
      <c r="Y196" s="176"/>
      <c r="Z196" s="35">
        <v>0.06</v>
      </c>
      <c r="AA196" s="35">
        <v>0.08</v>
      </c>
      <c r="AB196" s="35">
        <v>0.12</v>
      </c>
      <c r="AC196" s="176"/>
      <c r="AD196" s="35">
        <v>0.06</v>
      </c>
      <c r="AE196" s="35">
        <v>0.08</v>
      </c>
      <c r="AF196" s="35">
        <v>0.12</v>
      </c>
      <c r="AG196" s="176"/>
      <c r="AH196" s="35">
        <v>-0.5</v>
      </c>
      <c r="AI196" s="35">
        <v>2</v>
      </c>
      <c r="AJ196" s="35">
        <v>0.5</v>
      </c>
      <c r="AK196" s="176"/>
      <c r="AL196" s="35">
        <v>-0.1</v>
      </c>
      <c r="AM196" s="35">
        <v>2</v>
      </c>
      <c r="AN196" s="35">
        <v>0.1</v>
      </c>
      <c r="AO196" s="176"/>
      <c r="AP196" s="177">
        <v>63</v>
      </c>
      <c r="AQ196" s="190">
        <v>0.4</v>
      </c>
      <c r="AR196" s="176"/>
      <c r="AS196" s="176"/>
      <c r="AT196" s="176"/>
      <c r="AU196" s="176"/>
      <c r="AV196" s="176"/>
      <c r="AW196" s="176"/>
      <c r="AX196" s="176"/>
      <c r="AY196" s="176"/>
      <c r="AZ196" s="176"/>
      <c r="BA196" s="176"/>
      <c r="BB196" s="176"/>
      <c r="BC196" s="176"/>
      <c r="BD196" s="176"/>
      <c r="BE196" s="176"/>
      <c r="BF196" s="176"/>
    </row>
    <row r="197" spans="1:58">
      <c r="A197" s="198">
        <f t="shared" si="3"/>
        <v>42767</v>
      </c>
      <c r="B197" s="27">
        <v>7.0482836428933021E-2</v>
      </c>
      <c r="D197" s="189">
        <v>41640</v>
      </c>
      <c r="E197" s="25">
        <v>34.504997253417969</v>
      </c>
      <c r="F197" s="25">
        <v>37.504997253417969</v>
      </c>
      <c r="G197" s="25">
        <v>40.504997253417969</v>
      </c>
      <c r="H197" s="185"/>
      <c r="I197" s="25">
        <v>20</v>
      </c>
      <c r="J197" s="25">
        <v>26.25</v>
      </c>
      <c r="K197" s="25">
        <v>28.25</v>
      </c>
      <c r="L197" s="177"/>
      <c r="M197" s="178">
        <v>42522</v>
      </c>
      <c r="N197" s="35">
        <v>30</v>
      </c>
      <c r="O197" s="35">
        <v>36</v>
      </c>
      <c r="P197" s="35">
        <v>41.75</v>
      </c>
      <c r="Q197" s="176"/>
      <c r="R197" s="35">
        <v>30.75</v>
      </c>
      <c r="S197" s="35">
        <v>36.75</v>
      </c>
      <c r="T197" s="35">
        <v>42.5</v>
      </c>
      <c r="U197" s="176"/>
      <c r="V197" s="35">
        <v>0.75</v>
      </c>
      <c r="W197" s="35">
        <v>3</v>
      </c>
      <c r="X197" s="35">
        <v>8</v>
      </c>
      <c r="Y197" s="176"/>
      <c r="Z197" s="35">
        <v>0.06</v>
      </c>
      <c r="AA197" s="35">
        <v>0.08</v>
      </c>
      <c r="AB197" s="35">
        <v>0.12</v>
      </c>
      <c r="AC197" s="176"/>
      <c r="AD197" s="35">
        <v>0.06</v>
      </c>
      <c r="AE197" s="35">
        <v>0.08</v>
      </c>
      <c r="AF197" s="35">
        <v>0.12</v>
      </c>
      <c r="AG197" s="176"/>
      <c r="AH197" s="35">
        <v>-0.5</v>
      </c>
      <c r="AI197" s="35">
        <v>3.52</v>
      </c>
      <c r="AJ197" s="35">
        <v>1</v>
      </c>
      <c r="AK197" s="176"/>
      <c r="AL197" s="35">
        <v>-0.1</v>
      </c>
      <c r="AM197" s="35">
        <v>2.4</v>
      </c>
      <c r="AN197" s="35">
        <v>0.1</v>
      </c>
      <c r="AO197" s="176"/>
      <c r="AP197" s="177">
        <v>63</v>
      </c>
      <c r="AQ197" s="190">
        <v>0.4</v>
      </c>
      <c r="AR197" s="176"/>
      <c r="AS197" s="176"/>
      <c r="AT197" s="176"/>
      <c r="AU197" s="176"/>
      <c r="AV197" s="176"/>
      <c r="AW197" s="176"/>
      <c r="AX197" s="176"/>
      <c r="AY197" s="176"/>
      <c r="AZ197" s="176"/>
      <c r="BA197" s="176"/>
      <c r="BB197" s="176"/>
      <c r="BC197" s="176"/>
      <c r="BD197" s="176"/>
      <c r="BE197" s="176"/>
      <c r="BF197" s="176"/>
    </row>
    <row r="198" spans="1:58">
      <c r="A198" s="198">
        <f t="shared" si="3"/>
        <v>42795</v>
      </c>
      <c r="B198" s="27">
        <v>7.0490022731211022E-2</v>
      </c>
      <c r="D198" s="189">
        <v>41671</v>
      </c>
      <c r="E198" s="25">
        <v>34.500003814697266</v>
      </c>
      <c r="F198" s="25">
        <v>37.500003814697266</v>
      </c>
      <c r="G198" s="25">
        <v>40.500003814697266</v>
      </c>
      <c r="H198" s="185"/>
      <c r="I198" s="25">
        <v>20</v>
      </c>
      <c r="J198" s="25">
        <v>26</v>
      </c>
      <c r="K198" s="25">
        <v>28</v>
      </c>
      <c r="L198" s="177"/>
      <c r="M198" s="178">
        <v>42552</v>
      </c>
      <c r="N198" s="35">
        <v>37</v>
      </c>
      <c r="O198" s="35">
        <v>43</v>
      </c>
      <c r="P198" s="35">
        <v>48.75</v>
      </c>
      <c r="Q198" s="176"/>
      <c r="R198" s="35">
        <v>37.75</v>
      </c>
      <c r="S198" s="35">
        <v>43.75</v>
      </c>
      <c r="T198" s="35">
        <v>49.5</v>
      </c>
      <c r="U198" s="176"/>
      <c r="V198" s="35">
        <v>2</v>
      </c>
      <c r="W198" s="35">
        <v>7</v>
      </c>
      <c r="X198" s="35">
        <v>12</v>
      </c>
      <c r="Y198" s="176"/>
      <c r="Z198" s="35">
        <v>0.06</v>
      </c>
      <c r="AA198" s="35">
        <v>0.08</v>
      </c>
      <c r="AB198" s="35">
        <v>0.12</v>
      </c>
      <c r="AC198" s="176"/>
      <c r="AD198" s="35">
        <v>0.06</v>
      </c>
      <c r="AE198" s="35">
        <v>0.08</v>
      </c>
      <c r="AF198" s="35">
        <v>0.12</v>
      </c>
      <c r="AG198" s="176"/>
      <c r="AH198" s="35">
        <v>-0.85</v>
      </c>
      <c r="AI198" s="35">
        <v>4.5549999999999997</v>
      </c>
      <c r="AJ198" s="35">
        <v>1.5</v>
      </c>
      <c r="AK198" s="176"/>
      <c r="AL198" s="35">
        <v>-0.1</v>
      </c>
      <c r="AM198" s="35">
        <v>3.25</v>
      </c>
      <c r="AN198" s="35">
        <v>0.1</v>
      </c>
      <c r="AO198" s="176"/>
      <c r="AP198" s="177">
        <v>64</v>
      </c>
      <c r="AQ198" s="190">
        <v>0.4</v>
      </c>
      <c r="AR198" s="176"/>
      <c r="AS198" s="176"/>
      <c r="AT198" s="176"/>
      <c r="AU198" s="176"/>
      <c r="AV198" s="176"/>
      <c r="AW198" s="176"/>
      <c r="AX198" s="176"/>
      <c r="AY198" s="176"/>
      <c r="AZ198" s="176"/>
      <c r="BA198" s="176"/>
      <c r="BB198" s="176"/>
      <c r="BC198" s="176"/>
      <c r="BD198" s="176"/>
      <c r="BE198" s="176"/>
      <c r="BF198" s="176"/>
    </row>
    <row r="199" spans="1:58">
      <c r="A199" s="198">
        <f t="shared" si="3"/>
        <v>42826</v>
      </c>
      <c r="B199" s="27">
        <v>7.0497978994466026E-2</v>
      </c>
      <c r="D199" s="189">
        <v>41699</v>
      </c>
      <c r="E199" s="25">
        <v>30.000001907348633</v>
      </c>
      <c r="F199" s="25">
        <v>33.000001907348633</v>
      </c>
      <c r="G199" s="25">
        <v>36.000001907348633</v>
      </c>
      <c r="H199" s="185"/>
      <c r="I199" s="25">
        <v>19</v>
      </c>
      <c r="J199" s="25">
        <v>25</v>
      </c>
      <c r="K199" s="25">
        <v>27</v>
      </c>
      <c r="L199" s="177"/>
      <c r="M199" s="178">
        <v>42583</v>
      </c>
      <c r="N199" s="35">
        <v>37</v>
      </c>
      <c r="O199" s="35">
        <v>43</v>
      </c>
      <c r="P199" s="35">
        <v>48.75</v>
      </c>
      <c r="Q199" s="176"/>
      <c r="R199" s="35">
        <v>37.75</v>
      </c>
      <c r="S199" s="35">
        <v>43.75</v>
      </c>
      <c r="T199" s="35">
        <v>49.5</v>
      </c>
      <c r="U199" s="176"/>
      <c r="V199" s="35">
        <v>2</v>
      </c>
      <c r="W199" s="35">
        <v>7</v>
      </c>
      <c r="X199" s="35">
        <v>12</v>
      </c>
      <c r="Y199" s="176"/>
      <c r="Z199" s="35">
        <v>0.06</v>
      </c>
      <c r="AA199" s="35">
        <v>0.08</v>
      </c>
      <c r="AB199" s="35">
        <v>0.12</v>
      </c>
      <c r="AC199" s="176"/>
      <c r="AD199" s="35">
        <v>0.06</v>
      </c>
      <c r="AE199" s="35">
        <v>0.08</v>
      </c>
      <c r="AF199" s="35">
        <v>0.12</v>
      </c>
      <c r="AG199" s="176"/>
      <c r="AH199" s="35">
        <v>-0.85</v>
      </c>
      <c r="AI199" s="35">
        <v>4.5549999999999997</v>
      </c>
      <c r="AJ199" s="35">
        <v>1.5</v>
      </c>
      <c r="AK199" s="176"/>
      <c r="AL199" s="35">
        <v>-0.1</v>
      </c>
      <c r="AM199" s="35">
        <v>3.25</v>
      </c>
      <c r="AN199" s="35">
        <v>0.1</v>
      </c>
      <c r="AO199" s="176"/>
      <c r="AP199" s="177">
        <v>64</v>
      </c>
      <c r="AQ199" s="190">
        <v>0.4</v>
      </c>
      <c r="AR199" s="176"/>
      <c r="AS199" s="176"/>
      <c r="AT199" s="176"/>
      <c r="AU199" s="176"/>
      <c r="AV199" s="176"/>
      <c r="AW199" s="176"/>
      <c r="AX199" s="176"/>
      <c r="AY199" s="176"/>
      <c r="AZ199" s="176"/>
      <c r="BA199" s="176"/>
      <c r="BB199" s="176"/>
      <c r="BC199" s="176"/>
      <c r="BD199" s="176"/>
      <c r="BE199" s="176"/>
      <c r="BF199" s="176"/>
    </row>
    <row r="200" spans="1:58">
      <c r="A200" s="198">
        <f t="shared" si="3"/>
        <v>42856</v>
      </c>
      <c r="B200" s="27">
        <v>7.050567860408799E-2</v>
      </c>
      <c r="D200" s="189">
        <v>41730</v>
      </c>
      <c r="E200" s="25">
        <v>30</v>
      </c>
      <c r="F200" s="25">
        <v>33</v>
      </c>
      <c r="G200" s="25">
        <v>36</v>
      </c>
      <c r="H200" s="185"/>
      <c r="I200" s="25">
        <v>18.75</v>
      </c>
      <c r="J200" s="25">
        <v>24.75</v>
      </c>
      <c r="K200" s="25">
        <v>26.75</v>
      </c>
      <c r="L200" s="177"/>
      <c r="M200" s="178">
        <v>42614</v>
      </c>
      <c r="N200" s="35">
        <v>26.25</v>
      </c>
      <c r="O200" s="35">
        <v>32.25</v>
      </c>
      <c r="P200" s="35">
        <v>38</v>
      </c>
      <c r="Q200" s="176"/>
      <c r="R200" s="35">
        <v>27</v>
      </c>
      <c r="S200" s="35">
        <v>33</v>
      </c>
      <c r="T200" s="35">
        <v>38.75</v>
      </c>
      <c r="U200" s="176"/>
      <c r="V200" s="35">
        <v>0.25</v>
      </c>
      <c r="W200" s="35">
        <v>1</v>
      </c>
      <c r="X200" s="35">
        <v>4</v>
      </c>
      <c r="Y200" s="176"/>
      <c r="Z200" s="35">
        <v>0.06</v>
      </c>
      <c r="AA200" s="35">
        <v>0.08</v>
      </c>
      <c r="AB200" s="35">
        <v>0.12</v>
      </c>
      <c r="AC200" s="176"/>
      <c r="AD200" s="35">
        <v>0.06</v>
      </c>
      <c r="AE200" s="35">
        <v>0.08</v>
      </c>
      <c r="AF200" s="35">
        <v>0.12</v>
      </c>
      <c r="AG200" s="176"/>
      <c r="AH200" s="35">
        <v>-0.5</v>
      </c>
      <c r="AI200" s="35">
        <v>2.706</v>
      </c>
      <c r="AJ200" s="35">
        <v>0.8</v>
      </c>
      <c r="AK200" s="176"/>
      <c r="AL200" s="35">
        <v>-0.1</v>
      </c>
      <c r="AM200" s="35">
        <v>2.4500000000000002</v>
      </c>
      <c r="AN200" s="35">
        <v>0.1</v>
      </c>
      <c r="AO200" s="176"/>
      <c r="AP200" s="177">
        <v>64</v>
      </c>
      <c r="AQ200" s="190">
        <v>0.4</v>
      </c>
      <c r="AR200" s="176"/>
      <c r="AS200" s="176"/>
      <c r="AT200" s="176"/>
      <c r="AU200" s="176"/>
      <c r="AV200" s="176"/>
      <c r="AW200" s="176"/>
      <c r="AX200" s="176"/>
      <c r="AY200" s="176"/>
      <c r="AZ200" s="176"/>
      <c r="BA200" s="176"/>
      <c r="BB200" s="176"/>
      <c r="BC200" s="176"/>
      <c r="BD200" s="176"/>
      <c r="BE200" s="176"/>
      <c r="BF200" s="176"/>
    </row>
    <row r="201" spans="1:58">
      <c r="A201" s="198">
        <f t="shared" si="3"/>
        <v>42887</v>
      </c>
      <c r="B201" s="27">
        <v>7.0513634867384017E-2</v>
      </c>
      <c r="D201" s="189">
        <v>41760</v>
      </c>
      <c r="E201" s="25">
        <v>37.25</v>
      </c>
      <c r="F201" s="25">
        <v>42.25</v>
      </c>
      <c r="G201" s="25">
        <v>47.25</v>
      </c>
      <c r="H201" s="185"/>
      <c r="I201" s="25">
        <v>21</v>
      </c>
      <c r="J201" s="25">
        <v>27</v>
      </c>
      <c r="K201" s="25">
        <v>29</v>
      </c>
      <c r="L201" s="177"/>
      <c r="M201" s="178">
        <v>42644</v>
      </c>
      <c r="N201" s="35">
        <v>25.25</v>
      </c>
      <c r="O201" s="35">
        <v>31.25</v>
      </c>
      <c r="P201" s="35">
        <v>37</v>
      </c>
      <c r="Q201" s="176"/>
      <c r="R201" s="35">
        <v>26</v>
      </c>
      <c r="S201" s="35">
        <v>32</v>
      </c>
      <c r="T201" s="35">
        <v>37.75</v>
      </c>
      <c r="U201" s="176"/>
      <c r="V201" s="35">
        <v>0</v>
      </c>
      <c r="W201" s="35">
        <v>0</v>
      </c>
      <c r="X201" s="35">
        <v>2</v>
      </c>
      <c r="Y201" s="176"/>
      <c r="Z201" s="35">
        <v>0.06</v>
      </c>
      <c r="AA201" s="35">
        <v>0.08</v>
      </c>
      <c r="AB201" s="35">
        <v>0.12</v>
      </c>
      <c r="AC201" s="176"/>
      <c r="AD201" s="35">
        <v>0.06</v>
      </c>
      <c r="AE201" s="35">
        <v>0.08</v>
      </c>
      <c r="AF201" s="35">
        <v>0.12</v>
      </c>
      <c r="AG201" s="176"/>
      <c r="AH201" s="35">
        <v>-0.5</v>
      </c>
      <c r="AI201" s="35">
        <v>1.9</v>
      </c>
      <c r="AJ201" s="35">
        <v>0.5</v>
      </c>
      <c r="AK201" s="176"/>
      <c r="AL201" s="35">
        <v>-0.1</v>
      </c>
      <c r="AM201" s="35">
        <v>2</v>
      </c>
      <c r="AN201" s="35">
        <v>0.1</v>
      </c>
      <c r="AO201" s="176"/>
      <c r="AP201" s="177">
        <v>65</v>
      </c>
      <c r="AQ201" s="190">
        <v>0.4</v>
      </c>
      <c r="AR201" s="176"/>
      <c r="AS201" s="176"/>
      <c r="AT201" s="176"/>
      <c r="AU201" s="176"/>
      <c r="AV201" s="176"/>
      <c r="AW201" s="176"/>
      <c r="AX201" s="176"/>
      <c r="AY201" s="176"/>
      <c r="AZ201" s="176"/>
      <c r="BA201" s="176"/>
      <c r="BB201" s="176"/>
      <c r="BC201" s="176"/>
      <c r="BD201" s="176"/>
      <c r="BE201" s="176"/>
      <c r="BF201" s="176"/>
    </row>
    <row r="202" spans="1:58">
      <c r="A202" s="198">
        <f t="shared" si="3"/>
        <v>42917</v>
      </c>
      <c r="B202" s="27">
        <v>7.0521334477046019E-2</v>
      </c>
      <c r="D202" s="189">
        <v>41791</v>
      </c>
      <c r="E202" s="25">
        <v>55.5</v>
      </c>
      <c r="F202" s="25">
        <v>70.5</v>
      </c>
      <c r="G202" s="25">
        <v>80.5</v>
      </c>
      <c r="H202" s="185"/>
      <c r="I202" s="25">
        <v>20.5</v>
      </c>
      <c r="J202" s="25">
        <v>28.25</v>
      </c>
      <c r="K202" s="25">
        <v>35</v>
      </c>
      <c r="L202" s="177"/>
      <c r="M202" s="178">
        <v>42675</v>
      </c>
      <c r="N202" s="35">
        <v>25.25</v>
      </c>
      <c r="O202" s="35">
        <v>31.25</v>
      </c>
      <c r="P202" s="35">
        <v>37</v>
      </c>
      <c r="Q202" s="176"/>
      <c r="R202" s="35">
        <v>26</v>
      </c>
      <c r="S202" s="35">
        <v>32</v>
      </c>
      <c r="T202" s="35">
        <v>37.75</v>
      </c>
      <c r="U202" s="176"/>
      <c r="V202" s="35">
        <v>0</v>
      </c>
      <c r="W202" s="35">
        <v>0</v>
      </c>
      <c r="X202" s="35">
        <v>2</v>
      </c>
      <c r="Y202" s="176"/>
      <c r="Z202" s="35">
        <v>0.06</v>
      </c>
      <c r="AA202" s="35">
        <v>0.08</v>
      </c>
      <c r="AB202" s="35">
        <v>0.12</v>
      </c>
      <c r="AC202" s="176"/>
      <c r="AD202" s="35">
        <v>0.06</v>
      </c>
      <c r="AE202" s="35">
        <v>0.08</v>
      </c>
      <c r="AF202" s="35">
        <v>0.12</v>
      </c>
      <c r="AG202" s="176"/>
      <c r="AH202" s="35">
        <v>-0.5</v>
      </c>
      <c r="AI202" s="35">
        <v>2</v>
      </c>
      <c r="AJ202" s="35">
        <v>0.5</v>
      </c>
      <c r="AK202" s="176"/>
      <c r="AL202" s="35">
        <v>-0.1</v>
      </c>
      <c r="AM202" s="35">
        <v>2</v>
      </c>
      <c r="AN202" s="35">
        <v>0.1</v>
      </c>
      <c r="AO202" s="176"/>
      <c r="AP202" s="177">
        <v>65</v>
      </c>
      <c r="AQ202" s="190">
        <v>0.4</v>
      </c>
      <c r="AR202" s="176"/>
      <c r="AS202" s="176"/>
      <c r="AT202" s="176"/>
      <c r="AU202" s="176"/>
      <c r="AV202" s="176"/>
      <c r="AW202" s="176"/>
      <c r="AX202" s="176"/>
      <c r="AY202" s="176"/>
      <c r="AZ202" s="176"/>
      <c r="BA202" s="176"/>
      <c r="BB202" s="176"/>
      <c r="BC202" s="176"/>
      <c r="BD202" s="176"/>
      <c r="BE202" s="176"/>
      <c r="BF202" s="176"/>
    </row>
    <row r="203" spans="1:58">
      <c r="A203" s="198">
        <f t="shared" si="3"/>
        <v>42948</v>
      </c>
      <c r="B203" s="27">
        <v>7.0529290740384012E-2</v>
      </c>
      <c r="D203" s="189">
        <v>41821</v>
      </c>
      <c r="E203" s="25">
        <v>62</v>
      </c>
      <c r="F203" s="25">
        <v>97</v>
      </c>
      <c r="G203" s="25">
        <v>112</v>
      </c>
      <c r="H203" s="185"/>
      <c r="I203" s="25">
        <v>22.649999618530273</v>
      </c>
      <c r="J203" s="25">
        <v>29.899999618530273</v>
      </c>
      <c r="K203" s="25">
        <v>39.149999618530273</v>
      </c>
      <c r="L203" s="177"/>
      <c r="M203" s="178">
        <v>42705</v>
      </c>
      <c r="N203" s="35">
        <v>23.25</v>
      </c>
      <c r="O203" s="35">
        <v>29.25</v>
      </c>
      <c r="P203" s="35">
        <v>35</v>
      </c>
      <c r="Q203" s="176"/>
      <c r="R203" s="35">
        <v>24</v>
      </c>
      <c r="S203" s="35">
        <v>30</v>
      </c>
      <c r="T203" s="35">
        <v>35.75</v>
      </c>
      <c r="U203" s="176"/>
      <c r="V203" s="35">
        <v>0</v>
      </c>
      <c r="W203" s="35">
        <v>0</v>
      </c>
      <c r="X203" s="35">
        <v>2</v>
      </c>
      <c r="Y203" s="176"/>
      <c r="Z203" s="35">
        <v>0.06</v>
      </c>
      <c r="AA203" s="35">
        <v>0.08</v>
      </c>
      <c r="AB203" s="35">
        <v>0.12</v>
      </c>
      <c r="AC203" s="176"/>
      <c r="AD203" s="35">
        <v>0.06</v>
      </c>
      <c r="AE203" s="35">
        <v>0.08</v>
      </c>
      <c r="AF203" s="35">
        <v>0.12</v>
      </c>
      <c r="AG203" s="176"/>
      <c r="AH203" s="35">
        <v>-0.5</v>
      </c>
      <c r="AI203" s="35">
        <v>2</v>
      </c>
      <c r="AJ203" s="35">
        <v>0.6</v>
      </c>
      <c r="AK203" s="176"/>
      <c r="AL203" s="35">
        <v>-0.1</v>
      </c>
      <c r="AM203" s="35">
        <v>2</v>
      </c>
      <c r="AN203" s="35">
        <v>0.1</v>
      </c>
      <c r="AO203" s="176"/>
      <c r="AP203" s="177">
        <v>65</v>
      </c>
      <c r="AQ203" s="190">
        <v>0.4</v>
      </c>
      <c r="AR203" s="176"/>
      <c r="AS203" s="176"/>
      <c r="AT203" s="176"/>
      <c r="AU203" s="176"/>
      <c r="AV203" s="176"/>
      <c r="AW203" s="176"/>
      <c r="AX203" s="176"/>
      <c r="AY203" s="176"/>
      <c r="AZ203" s="176"/>
      <c r="BA203" s="176"/>
      <c r="BB203" s="176"/>
      <c r="BC203" s="176"/>
      <c r="BD203" s="176"/>
      <c r="BE203" s="176"/>
      <c r="BF203" s="176"/>
    </row>
    <row r="204" spans="1:58">
      <c r="A204" s="198">
        <f t="shared" si="3"/>
        <v>42979</v>
      </c>
      <c r="B204" s="27">
        <v>7.0537247003743003E-2</v>
      </c>
      <c r="D204" s="189">
        <v>41852</v>
      </c>
      <c r="E204" s="25">
        <v>62</v>
      </c>
      <c r="F204" s="25">
        <v>97</v>
      </c>
      <c r="G204" s="25">
        <v>112</v>
      </c>
      <c r="H204" s="185"/>
      <c r="I204" s="25">
        <v>22.399999618530273</v>
      </c>
      <c r="J204" s="25">
        <v>29.649999618530273</v>
      </c>
      <c r="K204" s="25">
        <v>38.899999618530273</v>
      </c>
      <c r="L204" s="177"/>
      <c r="M204" s="178">
        <v>42736</v>
      </c>
      <c r="N204" s="35">
        <v>25.25</v>
      </c>
      <c r="O204" s="35">
        <v>31.5</v>
      </c>
      <c r="P204" s="35">
        <v>37.5</v>
      </c>
      <c r="Q204" s="176"/>
      <c r="R204" s="35">
        <v>26.25</v>
      </c>
      <c r="S204" s="35">
        <v>32.5</v>
      </c>
      <c r="T204" s="35">
        <v>38.5</v>
      </c>
      <c r="U204" s="176"/>
      <c r="V204" s="35">
        <v>0</v>
      </c>
      <c r="W204" s="35">
        <v>0</v>
      </c>
      <c r="X204" s="35">
        <v>3</v>
      </c>
      <c r="Y204" s="176"/>
      <c r="Z204" s="35">
        <v>0.06</v>
      </c>
      <c r="AA204" s="35">
        <v>0.08</v>
      </c>
      <c r="AB204" s="35">
        <v>0.12</v>
      </c>
      <c r="AC204" s="176"/>
      <c r="AD204" s="35">
        <v>0.06</v>
      </c>
      <c r="AE204" s="35">
        <v>0.08</v>
      </c>
      <c r="AF204" s="35">
        <v>0.12</v>
      </c>
      <c r="AG204" s="176"/>
      <c r="AH204" s="35">
        <v>-0.5</v>
      </c>
      <c r="AI204" s="35">
        <v>2.25</v>
      </c>
      <c r="AJ204" s="35">
        <v>1</v>
      </c>
      <c r="AK204" s="176"/>
      <c r="AL204" s="35">
        <v>-0.1</v>
      </c>
      <c r="AM204" s="35">
        <v>2.25</v>
      </c>
      <c r="AN204" s="35">
        <v>0.1</v>
      </c>
      <c r="AO204" s="176"/>
      <c r="AP204" s="177">
        <v>66</v>
      </c>
      <c r="AQ204" s="190">
        <v>0.4</v>
      </c>
      <c r="AR204" s="176"/>
      <c r="AS204" s="176"/>
      <c r="AT204" s="176"/>
      <c r="AU204" s="176"/>
      <c r="AV204" s="176"/>
      <c r="AW204" s="176"/>
      <c r="AX204" s="176"/>
      <c r="AY204" s="176"/>
      <c r="AZ204" s="176"/>
      <c r="BA204" s="176"/>
      <c r="BB204" s="176"/>
      <c r="BC204" s="176"/>
      <c r="BD204" s="176"/>
      <c r="BE204" s="176"/>
      <c r="BF204" s="176"/>
    </row>
    <row r="205" spans="1:58">
      <c r="A205" s="198">
        <f t="shared" si="3"/>
        <v>43009</v>
      </c>
      <c r="B205" s="27">
        <v>7.0544946613464013E-2</v>
      </c>
      <c r="D205" s="189">
        <v>41883</v>
      </c>
      <c r="E205" s="25">
        <v>25.75</v>
      </c>
      <c r="F205" s="25">
        <v>35.75</v>
      </c>
      <c r="G205" s="25">
        <v>45.75</v>
      </c>
      <c r="H205" s="185"/>
      <c r="I205" s="25">
        <v>17.25</v>
      </c>
      <c r="J205" s="25">
        <v>25.75</v>
      </c>
      <c r="K205" s="25">
        <v>27.75</v>
      </c>
      <c r="L205" s="177"/>
      <c r="M205" s="178">
        <v>42767</v>
      </c>
      <c r="N205" s="35">
        <v>23.25</v>
      </c>
      <c r="O205" s="35">
        <v>29.5</v>
      </c>
      <c r="P205" s="35">
        <v>35.5</v>
      </c>
      <c r="Q205" s="176"/>
      <c r="R205" s="35">
        <v>24.25</v>
      </c>
      <c r="S205" s="35">
        <v>30.5</v>
      </c>
      <c r="T205" s="35">
        <v>36.5</v>
      </c>
      <c r="U205" s="176"/>
      <c r="V205" s="35">
        <v>0</v>
      </c>
      <c r="W205" s="35">
        <v>0</v>
      </c>
      <c r="X205" s="35">
        <v>3</v>
      </c>
      <c r="Y205" s="176"/>
      <c r="Z205" s="35">
        <v>0.06</v>
      </c>
      <c r="AA205" s="35">
        <v>0.08</v>
      </c>
      <c r="AB205" s="35">
        <v>0.12</v>
      </c>
      <c r="AC205" s="176"/>
      <c r="AD205" s="35">
        <v>0.06</v>
      </c>
      <c r="AE205" s="35">
        <v>0.08</v>
      </c>
      <c r="AF205" s="35">
        <v>0.12</v>
      </c>
      <c r="AG205" s="176"/>
      <c r="AH205" s="35">
        <v>-0.5</v>
      </c>
      <c r="AI205" s="35">
        <v>2.25</v>
      </c>
      <c r="AJ205" s="35">
        <v>1</v>
      </c>
      <c r="AK205" s="176"/>
      <c r="AL205" s="35">
        <v>-0.1</v>
      </c>
      <c r="AM205" s="35">
        <v>2.25</v>
      </c>
      <c r="AN205" s="35">
        <v>0.1</v>
      </c>
      <c r="AO205" s="176"/>
      <c r="AP205" s="177">
        <v>66</v>
      </c>
      <c r="AQ205" s="190">
        <v>0.4</v>
      </c>
      <c r="AR205" s="176"/>
      <c r="AS205" s="176"/>
      <c r="AT205" s="176"/>
      <c r="AU205" s="176"/>
      <c r="AV205" s="176"/>
      <c r="AW205" s="176"/>
      <c r="AX205" s="176"/>
      <c r="AY205" s="176"/>
      <c r="AZ205" s="176"/>
      <c r="BA205" s="176"/>
      <c r="BB205" s="176"/>
      <c r="BC205" s="176"/>
      <c r="BD205" s="176"/>
      <c r="BE205" s="176"/>
      <c r="BF205" s="176"/>
    </row>
    <row r="206" spans="1:58">
      <c r="A206" s="198">
        <f t="shared" si="3"/>
        <v>43040</v>
      </c>
      <c r="B206" s="27">
        <v>7.0552902876863999E-2</v>
      </c>
      <c r="D206" s="189">
        <v>41913</v>
      </c>
      <c r="E206" s="25">
        <v>30.499998092651367</v>
      </c>
      <c r="F206" s="25">
        <v>33.499998092651367</v>
      </c>
      <c r="G206" s="25">
        <v>36.499998092651367</v>
      </c>
      <c r="H206" s="185"/>
      <c r="I206" s="25">
        <v>19.5</v>
      </c>
      <c r="J206" s="25">
        <v>25.5</v>
      </c>
      <c r="K206" s="25">
        <v>27.5</v>
      </c>
      <c r="L206" s="177"/>
      <c r="M206" s="178">
        <v>42795</v>
      </c>
      <c r="N206" s="35">
        <v>24.25</v>
      </c>
      <c r="O206" s="35">
        <v>30.5</v>
      </c>
      <c r="P206" s="35">
        <v>36.5</v>
      </c>
      <c r="Q206" s="176"/>
      <c r="R206" s="35">
        <v>25.25</v>
      </c>
      <c r="S206" s="35">
        <v>31.5</v>
      </c>
      <c r="T206" s="35">
        <v>37.5</v>
      </c>
      <c r="U206" s="176"/>
      <c r="V206" s="35">
        <v>0</v>
      </c>
      <c r="W206" s="35">
        <v>0</v>
      </c>
      <c r="X206" s="35">
        <v>2</v>
      </c>
      <c r="Y206" s="176"/>
      <c r="Z206" s="35">
        <v>0.06</v>
      </c>
      <c r="AA206" s="35">
        <v>0.08</v>
      </c>
      <c r="AB206" s="35">
        <v>0.12</v>
      </c>
      <c r="AC206" s="176"/>
      <c r="AD206" s="35">
        <v>0.06</v>
      </c>
      <c r="AE206" s="35">
        <v>0.08</v>
      </c>
      <c r="AF206" s="35">
        <v>0.12</v>
      </c>
      <c r="AG206" s="176"/>
      <c r="AH206" s="35">
        <v>-0.5</v>
      </c>
      <c r="AI206" s="35">
        <v>1.95</v>
      </c>
      <c r="AJ206" s="35">
        <v>0.5</v>
      </c>
      <c r="AK206" s="176"/>
      <c r="AL206" s="35">
        <v>-0.1</v>
      </c>
      <c r="AM206" s="35">
        <v>2</v>
      </c>
      <c r="AN206" s="35">
        <v>0.1</v>
      </c>
      <c r="AO206" s="176"/>
      <c r="AP206" s="177">
        <v>66</v>
      </c>
      <c r="AQ206" s="190">
        <v>0.4</v>
      </c>
      <c r="AR206" s="176"/>
      <c r="AS206" s="176"/>
      <c r="AT206" s="176"/>
      <c r="AU206" s="176"/>
      <c r="AV206" s="176"/>
      <c r="AW206" s="176"/>
      <c r="AX206" s="176"/>
      <c r="AY206" s="176"/>
      <c r="AZ206" s="176"/>
      <c r="BA206" s="176"/>
      <c r="BB206" s="176"/>
      <c r="BC206" s="176"/>
      <c r="BD206" s="176"/>
      <c r="BE206" s="176"/>
      <c r="BF206" s="176"/>
    </row>
    <row r="207" spans="1:58">
      <c r="A207" s="198">
        <f t="shared" si="3"/>
        <v>43070</v>
      </c>
      <c r="B207" s="27">
        <v>7.0560602486626003E-2</v>
      </c>
      <c r="D207" s="189">
        <v>41944</v>
      </c>
      <c r="E207" s="25">
        <v>30.499998092651367</v>
      </c>
      <c r="F207" s="25">
        <v>33.499998092651367</v>
      </c>
      <c r="G207" s="25">
        <v>36.499998092651367</v>
      </c>
      <c r="H207" s="185"/>
      <c r="I207" s="25">
        <v>19.5</v>
      </c>
      <c r="J207" s="25">
        <v>25.5</v>
      </c>
      <c r="K207" s="25">
        <v>27.5</v>
      </c>
      <c r="L207" s="177"/>
      <c r="M207" s="178">
        <v>42826</v>
      </c>
      <c r="N207" s="35">
        <v>25.25</v>
      </c>
      <c r="O207" s="35">
        <v>31.5</v>
      </c>
      <c r="P207" s="35">
        <v>37.5</v>
      </c>
      <c r="Q207" s="176"/>
      <c r="R207" s="35">
        <v>26.25</v>
      </c>
      <c r="S207" s="35">
        <v>32.5</v>
      </c>
      <c r="T207" s="35">
        <v>38.5</v>
      </c>
      <c r="U207" s="176"/>
      <c r="V207" s="35">
        <v>0</v>
      </c>
      <c r="W207" s="35">
        <v>0</v>
      </c>
      <c r="X207" s="35">
        <v>2</v>
      </c>
      <c r="Y207" s="176"/>
      <c r="Z207" s="35">
        <v>0.06</v>
      </c>
      <c r="AA207" s="35">
        <v>0.08</v>
      </c>
      <c r="AB207" s="35">
        <v>0.12</v>
      </c>
      <c r="AC207" s="176"/>
      <c r="AD207" s="35">
        <v>0.06</v>
      </c>
      <c r="AE207" s="35">
        <v>0.08</v>
      </c>
      <c r="AF207" s="35">
        <v>0.12</v>
      </c>
      <c r="AG207" s="176"/>
      <c r="AH207" s="35">
        <v>-0.5</v>
      </c>
      <c r="AI207" s="35">
        <v>1.9</v>
      </c>
      <c r="AJ207" s="35">
        <v>0.5</v>
      </c>
      <c r="AK207" s="176"/>
      <c r="AL207" s="35">
        <v>-0.1</v>
      </c>
      <c r="AM207" s="35">
        <v>2</v>
      </c>
      <c r="AN207" s="35">
        <v>0.1</v>
      </c>
      <c r="AO207" s="176"/>
      <c r="AP207" s="177">
        <v>67</v>
      </c>
      <c r="AQ207" s="190">
        <v>0.4</v>
      </c>
      <c r="AR207" s="176"/>
      <c r="AS207" s="176"/>
      <c r="AT207" s="176"/>
      <c r="AU207" s="176"/>
      <c r="AV207" s="176"/>
      <c r="AW207" s="176"/>
      <c r="AX207" s="176"/>
      <c r="AY207" s="176"/>
      <c r="AZ207" s="176"/>
      <c r="BA207" s="176"/>
      <c r="BB207" s="176"/>
      <c r="BC207" s="176"/>
      <c r="BD207" s="176"/>
      <c r="BE207" s="176"/>
      <c r="BF207" s="176"/>
    </row>
    <row r="208" spans="1:58">
      <c r="A208" s="198">
        <f t="shared" si="3"/>
        <v>43101</v>
      </c>
      <c r="B208" s="27">
        <v>7.0568558750067012E-2</v>
      </c>
      <c r="D208" s="189">
        <v>41974</v>
      </c>
      <c r="E208" s="25">
        <v>30.5</v>
      </c>
      <c r="F208" s="25">
        <v>33.5</v>
      </c>
      <c r="G208" s="25">
        <v>36.5</v>
      </c>
      <c r="H208" s="185"/>
      <c r="I208" s="25">
        <v>20</v>
      </c>
      <c r="J208" s="25">
        <v>26</v>
      </c>
      <c r="K208" s="25">
        <v>28</v>
      </c>
      <c r="L208" s="177"/>
      <c r="M208" s="178">
        <v>42856</v>
      </c>
      <c r="N208" s="35">
        <v>26.25</v>
      </c>
      <c r="O208" s="35">
        <v>32.5</v>
      </c>
      <c r="P208" s="35">
        <v>38.5</v>
      </c>
      <c r="Q208" s="176"/>
      <c r="R208" s="35">
        <v>27.25</v>
      </c>
      <c r="S208" s="35">
        <v>33.5</v>
      </c>
      <c r="T208" s="35">
        <v>39.5</v>
      </c>
      <c r="U208" s="176"/>
      <c r="V208" s="35">
        <v>0</v>
      </c>
      <c r="W208" s="35">
        <v>0</v>
      </c>
      <c r="X208" s="35">
        <v>3</v>
      </c>
      <c r="Y208" s="176"/>
      <c r="Z208" s="35">
        <v>0.06</v>
      </c>
      <c r="AA208" s="35">
        <v>0.08</v>
      </c>
      <c r="AB208" s="35">
        <v>0.12</v>
      </c>
      <c r="AC208" s="176"/>
      <c r="AD208" s="35">
        <v>0.06</v>
      </c>
      <c r="AE208" s="35">
        <v>0.08</v>
      </c>
      <c r="AF208" s="35">
        <v>0.12</v>
      </c>
      <c r="AG208" s="176"/>
      <c r="AH208" s="35">
        <v>-0.5</v>
      </c>
      <c r="AI208" s="35">
        <v>2</v>
      </c>
      <c r="AJ208" s="35">
        <v>0.5</v>
      </c>
      <c r="AK208" s="176"/>
      <c r="AL208" s="35">
        <v>-0.1</v>
      </c>
      <c r="AM208" s="35">
        <v>2</v>
      </c>
      <c r="AN208" s="35">
        <v>0.1</v>
      </c>
      <c r="AO208" s="176"/>
      <c r="AP208" s="177">
        <v>67</v>
      </c>
      <c r="AQ208" s="190">
        <v>0.4</v>
      </c>
      <c r="AR208" s="176"/>
      <c r="AS208" s="176"/>
      <c r="AT208" s="176"/>
      <c r="AU208" s="176"/>
      <c r="AV208" s="176"/>
      <c r="AW208" s="176"/>
      <c r="AX208" s="176"/>
      <c r="AY208" s="176"/>
      <c r="AZ208" s="176"/>
      <c r="BA208" s="176"/>
      <c r="BB208" s="176"/>
      <c r="BC208" s="176"/>
      <c r="BD208" s="176"/>
      <c r="BE208" s="176"/>
      <c r="BF208" s="176"/>
    </row>
    <row r="209" spans="1:58">
      <c r="A209" s="198">
        <f t="shared" si="3"/>
        <v>43132</v>
      </c>
      <c r="B209" s="27">
        <v>7.0576515013529004E-2</v>
      </c>
      <c r="D209" s="189">
        <v>42005</v>
      </c>
      <c r="E209" s="25">
        <v>34.754997253417969</v>
      </c>
      <c r="F209" s="25">
        <v>37.754997253417969</v>
      </c>
      <c r="G209" s="25">
        <v>40.754997253417969</v>
      </c>
      <c r="H209" s="185"/>
      <c r="I209" s="25">
        <v>20.25</v>
      </c>
      <c r="J209" s="25">
        <v>26.75</v>
      </c>
      <c r="K209" s="25">
        <v>28.75</v>
      </c>
      <c r="L209" s="177"/>
      <c r="M209" s="178">
        <v>42887</v>
      </c>
      <c r="N209" s="35">
        <v>30.25</v>
      </c>
      <c r="O209" s="35">
        <v>36.5</v>
      </c>
      <c r="P209" s="35">
        <v>42.5</v>
      </c>
      <c r="Q209" s="176"/>
      <c r="R209" s="35">
        <v>31.25</v>
      </c>
      <c r="S209" s="35">
        <v>37.5</v>
      </c>
      <c r="T209" s="35">
        <v>43.5</v>
      </c>
      <c r="U209" s="176"/>
      <c r="V209" s="35">
        <v>0.75</v>
      </c>
      <c r="W209" s="35">
        <v>3</v>
      </c>
      <c r="X209" s="35">
        <v>8</v>
      </c>
      <c r="Y209" s="176"/>
      <c r="Z209" s="35">
        <v>0.06</v>
      </c>
      <c r="AA209" s="35">
        <v>0.08</v>
      </c>
      <c r="AB209" s="35">
        <v>0.12</v>
      </c>
      <c r="AC209" s="176"/>
      <c r="AD209" s="35">
        <v>0.06</v>
      </c>
      <c r="AE209" s="35">
        <v>0.08</v>
      </c>
      <c r="AF209" s="35">
        <v>0.12</v>
      </c>
      <c r="AG209" s="176"/>
      <c r="AH209" s="35">
        <v>-0.5</v>
      </c>
      <c r="AI209" s="35">
        <v>3.52</v>
      </c>
      <c r="AJ209" s="35">
        <v>1</v>
      </c>
      <c r="AK209" s="176"/>
      <c r="AL209" s="35">
        <v>-0.1</v>
      </c>
      <c r="AM209" s="35">
        <v>2.4</v>
      </c>
      <c r="AN209" s="35">
        <v>0.1</v>
      </c>
      <c r="AO209" s="176"/>
      <c r="AP209" s="177">
        <v>67</v>
      </c>
      <c r="AQ209" s="190">
        <v>0.4</v>
      </c>
      <c r="AR209" s="176"/>
      <c r="AS209" s="176"/>
      <c r="AT209" s="176"/>
      <c r="AU209" s="176"/>
      <c r="AV209" s="176"/>
      <c r="AW209" s="176"/>
      <c r="AX209" s="176"/>
      <c r="AY209" s="176"/>
      <c r="AZ209" s="176"/>
      <c r="BA209" s="176"/>
      <c r="BB209" s="176"/>
      <c r="BC209" s="176"/>
      <c r="BD209" s="176"/>
      <c r="BE209" s="176"/>
      <c r="BF209" s="176"/>
    </row>
    <row r="210" spans="1:58">
      <c r="A210" s="198">
        <f t="shared" si="3"/>
        <v>43160</v>
      </c>
      <c r="B210" s="27">
        <v>7.0583701316029007E-2</v>
      </c>
      <c r="D210" s="189">
        <v>42036</v>
      </c>
      <c r="E210" s="25">
        <v>34.750003814697266</v>
      </c>
      <c r="F210" s="25">
        <v>37.750003814697266</v>
      </c>
      <c r="G210" s="25">
        <v>40.750003814697266</v>
      </c>
      <c r="H210" s="185"/>
      <c r="I210" s="25">
        <v>20.25</v>
      </c>
      <c r="J210" s="25">
        <v>26.5</v>
      </c>
      <c r="K210" s="25">
        <v>28.5</v>
      </c>
      <c r="L210" s="177"/>
      <c r="M210" s="178">
        <v>42917</v>
      </c>
      <c r="N210" s="35">
        <v>37.25</v>
      </c>
      <c r="O210" s="35">
        <v>43.5</v>
      </c>
      <c r="P210" s="35">
        <v>49.5</v>
      </c>
      <c r="Q210" s="176"/>
      <c r="R210" s="35">
        <v>38.25</v>
      </c>
      <c r="S210" s="35">
        <v>44.5</v>
      </c>
      <c r="T210" s="35">
        <v>50.5</v>
      </c>
      <c r="U210" s="176"/>
      <c r="V210" s="35">
        <v>2</v>
      </c>
      <c r="W210" s="35">
        <v>7</v>
      </c>
      <c r="X210" s="35">
        <v>12</v>
      </c>
      <c r="Y210" s="176"/>
      <c r="Z210" s="35">
        <v>0.06</v>
      </c>
      <c r="AA210" s="35">
        <v>0.08</v>
      </c>
      <c r="AB210" s="35">
        <v>0.12</v>
      </c>
      <c r="AC210" s="176"/>
      <c r="AD210" s="35">
        <v>0.06</v>
      </c>
      <c r="AE210" s="35">
        <v>0.08</v>
      </c>
      <c r="AF210" s="35">
        <v>0.12</v>
      </c>
      <c r="AG210" s="176"/>
      <c r="AH210" s="35">
        <v>-0.85</v>
      </c>
      <c r="AI210" s="35">
        <v>4.5549999999999997</v>
      </c>
      <c r="AJ210" s="35">
        <v>1.5</v>
      </c>
      <c r="AK210" s="176"/>
      <c r="AL210" s="35">
        <v>-0.1</v>
      </c>
      <c r="AM210" s="35">
        <v>3.25</v>
      </c>
      <c r="AN210" s="35">
        <v>0.1</v>
      </c>
      <c r="AO210" s="176"/>
      <c r="AP210" s="177">
        <v>68</v>
      </c>
      <c r="AQ210" s="190">
        <v>0.4</v>
      </c>
      <c r="AR210" s="176"/>
      <c r="AS210" s="176"/>
      <c r="AT210" s="176"/>
      <c r="AU210" s="176"/>
      <c r="AV210" s="176"/>
      <c r="AW210" s="176"/>
      <c r="AX210" s="176"/>
      <c r="AY210" s="176"/>
      <c r="AZ210" s="176"/>
      <c r="BA210" s="176"/>
      <c r="BB210" s="176"/>
      <c r="BC210" s="176"/>
      <c r="BD210" s="176"/>
      <c r="BE210" s="176"/>
      <c r="BF210" s="176"/>
    </row>
    <row r="211" spans="1:58">
      <c r="A211" s="198">
        <f t="shared" si="3"/>
        <v>43191</v>
      </c>
      <c r="B211" s="27">
        <v>7.0591657579531009E-2</v>
      </c>
      <c r="D211" s="189">
        <v>42064</v>
      </c>
      <c r="E211" s="25">
        <v>30.250001907348633</v>
      </c>
      <c r="F211" s="25">
        <v>33.250001907348633</v>
      </c>
      <c r="G211" s="25">
        <v>36.250001907348633</v>
      </c>
      <c r="H211" s="185"/>
      <c r="I211" s="25">
        <v>19.25</v>
      </c>
      <c r="J211" s="25">
        <v>25.5</v>
      </c>
      <c r="K211" s="25">
        <v>27.5</v>
      </c>
      <c r="L211" s="177"/>
      <c r="M211" s="178">
        <v>42948</v>
      </c>
      <c r="N211" s="35">
        <v>37.25</v>
      </c>
      <c r="O211" s="35">
        <v>43.5</v>
      </c>
      <c r="P211" s="35">
        <v>49.5</v>
      </c>
      <c r="Q211" s="176"/>
      <c r="R211" s="35">
        <v>38.25</v>
      </c>
      <c r="S211" s="35">
        <v>44.5</v>
      </c>
      <c r="T211" s="35">
        <v>50.5</v>
      </c>
      <c r="U211" s="176"/>
      <c r="V211" s="35">
        <v>2</v>
      </c>
      <c r="W211" s="35">
        <v>7</v>
      </c>
      <c r="X211" s="35">
        <v>12</v>
      </c>
      <c r="Y211" s="176"/>
      <c r="Z211" s="35">
        <v>0.06</v>
      </c>
      <c r="AA211" s="35">
        <v>0.08</v>
      </c>
      <c r="AB211" s="35">
        <v>0.12</v>
      </c>
      <c r="AC211" s="176"/>
      <c r="AD211" s="35">
        <v>0.06</v>
      </c>
      <c r="AE211" s="35">
        <v>0.08</v>
      </c>
      <c r="AF211" s="35">
        <v>0.12</v>
      </c>
      <c r="AG211" s="176"/>
      <c r="AH211" s="35">
        <v>-0.85</v>
      </c>
      <c r="AI211" s="35">
        <v>4.5549999999999997</v>
      </c>
      <c r="AJ211" s="35">
        <v>1.5</v>
      </c>
      <c r="AK211" s="176"/>
      <c r="AL211" s="35">
        <v>-0.1</v>
      </c>
      <c r="AM211" s="35">
        <v>3.25</v>
      </c>
      <c r="AN211" s="35">
        <v>0.1</v>
      </c>
      <c r="AO211" s="176"/>
      <c r="AP211" s="177">
        <v>68</v>
      </c>
      <c r="AQ211" s="190">
        <v>0.4</v>
      </c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</row>
    <row r="212" spans="1:58">
      <c r="A212" s="198">
        <f t="shared" si="3"/>
        <v>43221</v>
      </c>
      <c r="B212" s="27">
        <v>7.0599357189391018E-2</v>
      </c>
      <c r="D212" s="189">
        <v>42095</v>
      </c>
      <c r="E212" s="25">
        <v>30.25</v>
      </c>
      <c r="F212" s="25">
        <v>33.25</v>
      </c>
      <c r="G212" s="25">
        <v>36.25</v>
      </c>
      <c r="H212" s="185"/>
      <c r="I212" s="25">
        <v>19</v>
      </c>
      <c r="J212" s="25">
        <v>25.25</v>
      </c>
      <c r="K212" s="25">
        <v>27.25</v>
      </c>
      <c r="L212" s="177"/>
      <c r="M212" s="178">
        <v>42979</v>
      </c>
      <c r="N212" s="35">
        <v>26.5</v>
      </c>
      <c r="O212" s="35">
        <v>32.75</v>
      </c>
      <c r="P212" s="35">
        <v>38.75</v>
      </c>
      <c r="Q212" s="176"/>
      <c r="R212" s="35">
        <v>27.5</v>
      </c>
      <c r="S212" s="35">
        <v>33.75</v>
      </c>
      <c r="T212" s="35">
        <v>39.75</v>
      </c>
      <c r="U212" s="176"/>
      <c r="V212" s="35">
        <v>0.25</v>
      </c>
      <c r="W212" s="35">
        <v>1</v>
      </c>
      <c r="X212" s="35">
        <v>4</v>
      </c>
      <c r="Y212" s="176"/>
      <c r="Z212" s="35">
        <v>0.06</v>
      </c>
      <c r="AA212" s="35">
        <v>0.08</v>
      </c>
      <c r="AB212" s="35">
        <v>0.12</v>
      </c>
      <c r="AC212" s="176"/>
      <c r="AD212" s="35">
        <v>0.06</v>
      </c>
      <c r="AE212" s="35">
        <v>0.08</v>
      </c>
      <c r="AF212" s="35">
        <v>0.12</v>
      </c>
      <c r="AG212" s="176"/>
      <c r="AH212" s="35">
        <v>-0.5</v>
      </c>
      <c r="AI212" s="35">
        <v>2.706</v>
      </c>
      <c r="AJ212" s="35">
        <v>0.8</v>
      </c>
      <c r="AK212" s="176"/>
      <c r="AL212" s="35">
        <v>-0.1</v>
      </c>
      <c r="AM212" s="35">
        <v>2.4500000000000002</v>
      </c>
      <c r="AN212" s="35">
        <v>0.1</v>
      </c>
      <c r="AO212" s="176"/>
      <c r="AP212" s="177">
        <v>68</v>
      </c>
      <c r="AQ212" s="190">
        <v>0.4</v>
      </c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</row>
    <row r="213" spans="1:58">
      <c r="A213" s="198">
        <f t="shared" si="3"/>
        <v>43252</v>
      </c>
      <c r="B213" s="27">
        <v>7.0607313452934028E-2</v>
      </c>
      <c r="D213" s="189">
        <v>42125</v>
      </c>
      <c r="E213" s="25">
        <v>37.5</v>
      </c>
      <c r="F213" s="25">
        <v>42.5</v>
      </c>
      <c r="G213" s="25">
        <v>47.5</v>
      </c>
      <c r="H213" s="185"/>
      <c r="I213" s="25">
        <v>21.25</v>
      </c>
      <c r="J213" s="25">
        <v>27.5</v>
      </c>
      <c r="K213" s="25">
        <v>29.5</v>
      </c>
      <c r="L213" s="177"/>
      <c r="M213" s="178">
        <v>43009</v>
      </c>
      <c r="N213" s="35">
        <v>25.5</v>
      </c>
      <c r="O213" s="35">
        <v>31.75</v>
      </c>
      <c r="P213" s="35">
        <v>37.75</v>
      </c>
      <c r="Q213" s="176"/>
      <c r="R213" s="35">
        <v>26.5</v>
      </c>
      <c r="S213" s="35">
        <v>32.75</v>
      </c>
      <c r="T213" s="35">
        <v>38.75</v>
      </c>
      <c r="U213" s="176"/>
      <c r="V213" s="35">
        <v>0</v>
      </c>
      <c r="W213" s="35">
        <v>0</v>
      </c>
      <c r="X213" s="35">
        <v>2</v>
      </c>
      <c r="Y213" s="176"/>
      <c r="Z213" s="35">
        <v>0.06</v>
      </c>
      <c r="AA213" s="35">
        <v>0.08</v>
      </c>
      <c r="AB213" s="35">
        <v>0.12</v>
      </c>
      <c r="AC213" s="176"/>
      <c r="AD213" s="35">
        <v>0.06</v>
      </c>
      <c r="AE213" s="35">
        <v>0.08</v>
      </c>
      <c r="AF213" s="35">
        <v>0.12</v>
      </c>
      <c r="AG213" s="176"/>
      <c r="AH213" s="35">
        <v>-0.5</v>
      </c>
      <c r="AI213" s="35">
        <v>1.9</v>
      </c>
      <c r="AJ213" s="35">
        <v>0.5</v>
      </c>
      <c r="AK213" s="176"/>
      <c r="AL213" s="35">
        <v>-0.1</v>
      </c>
      <c r="AM213" s="35">
        <v>2</v>
      </c>
      <c r="AN213" s="35">
        <v>0.1</v>
      </c>
      <c r="AO213" s="176"/>
      <c r="AP213" s="177">
        <v>69</v>
      </c>
      <c r="AQ213" s="190">
        <v>0.4</v>
      </c>
      <c r="AR213" s="176"/>
      <c r="AS213" s="176"/>
      <c r="AT213" s="176"/>
      <c r="AU213" s="176"/>
      <c r="AV213" s="176"/>
      <c r="AW213" s="176"/>
      <c r="AX213" s="176"/>
      <c r="AY213" s="176"/>
      <c r="AZ213" s="176"/>
      <c r="BA213" s="176"/>
      <c r="BB213" s="176"/>
      <c r="BC213" s="176"/>
      <c r="BD213" s="176"/>
      <c r="BE213" s="176"/>
      <c r="BF213" s="176"/>
    </row>
    <row r="214" spans="1:58">
      <c r="A214" s="198">
        <f t="shared" si="3"/>
        <v>43282</v>
      </c>
      <c r="B214" s="27">
        <v>7.0615013062834006E-2</v>
      </c>
      <c r="D214" s="189">
        <v>42156</v>
      </c>
      <c r="E214" s="25">
        <v>57.5</v>
      </c>
      <c r="F214" s="25">
        <v>72.5</v>
      </c>
      <c r="G214" s="25">
        <v>82.5</v>
      </c>
      <c r="H214" s="185"/>
      <c r="I214" s="25">
        <v>20.75</v>
      </c>
      <c r="J214" s="25">
        <v>28.75</v>
      </c>
      <c r="K214" s="25">
        <v>35.75</v>
      </c>
      <c r="L214" s="177"/>
      <c r="M214" s="178">
        <v>43040</v>
      </c>
      <c r="N214" s="35">
        <v>25.5</v>
      </c>
      <c r="O214" s="35">
        <v>31.75</v>
      </c>
      <c r="P214" s="35">
        <v>37.75</v>
      </c>
      <c r="Q214" s="176"/>
      <c r="R214" s="35">
        <v>26.5</v>
      </c>
      <c r="S214" s="35">
        <v>32.75</v>
      </c>
      <c r="T214" s="35">
        <v>38.75</v>
      </c>
      <c r="U214" s="176"/>
      <c r="V214" s="35">
        <v>0</v>
      </c>
      <c r="W214" s="35">
        <v>0</v>
      </c>
      <c r="X214" s="35">
        <v>2</v>
      </c>
      <c r="Y214" s="176"/>
      <c r="Z214" s="35">
        <v>0.06</v>
      </c>
      <c r="AA214" s="35">
        <v>0.08</v>
      </c>
      <c r="AB214" s="35">
        <v>0.12</v>
      </c>
      <c r="AC214" s="176"/>
      <c r="AD214" s="35">
        <v>0.06</v>
      </c>
      <c r="AE214" s="35">
        <v>0.08</v>
      </c>
      <c r="AF214" s="35">
        <v>0.12</v>
      </c>
      <c r="AG214" s="176"/>
      <c r="AH214" s="35">
        <v>-0.5</v>
      </c>
      <c r="AI214" s="35">
        <v>2</v>
      </c>
      <c r="AJ214" s="35">
        <v>0.5</v>
      </c>
      <c r="AK214" s="176"/>
      <c r="AL214" s="35">
        <v>-0.1</v>
      </c>
      <c r="AM214" s="35">
        <v>2</v>
      </c>
      <c r="AN214" s="35">
        <v>0.1</v>
      </c>
      <c r="AO214" s="176"/>
      <c r="AP214" s="177">
        <v>69</v>
      </c>
      <c r="AQ214" s="190">
        <v>0.4</v>
      </c>
      <c r="AR214" s="176"/>
      <c r="AS214" s="176"/>
      <c r="AT214" s="176"/>
      <c r="AU214" s="176"/>
      <c r="AV214" s="176"/>
      <c r="AW214" s="176"/>
      <c r="AX214" s="176"/>
      <c r="AY214" s="176"/>
      <c r="AZ214" s="176"/>
      <c r="BA214" s="176"/>
      <c r="BB214" s="176"/>
      <c r="BC214" s="176"/>
      <c r="BD214" s="176"/>
      <c r="BE214" s="176"/>
      <c r="BF214" s="176"/>
    </row>
    <row r="215" spans="1:58">
      <c r="A215" s="198">
        <f t="shared" si="3"/>
        <v>43313</v>
      </c>
      <c r="B215" s="27">
        <v>7.0622969326419011E-2</v>
      </c>
      <c r="D215" s="189">
        <v>42186</v>
      </c>
      <c r="E215" s="25">
        <v>64</v>
      </c>
      <c r="F215" s="25">
        <v>99</v>
      </c>
      <c r="G215" s="25">
        <v>114</v>
      </c>
      <c r="H215" s="185"/>
      <c r="I215" s="25">
        <v>22.899999618530273</v>
      </c>
      <c r="J215" s="25">
        <v>30.399999618530273</v>
      </c>
      <c r="K215" s="25">
        <v>39.899999618530273</v>
      </c>
      <c r="L215" s="177"/>
      <c r="M215" s="178">
        <v>43070</v>
      </c>
      <c r="N215" s="35">
        <v>23.5</v>
      </c>
      <c r="O215" s="35">
        <v>29.75</v>
      </c>
      <c r="P215" s="35">
        <v>35.75</v>
      </c>
      <c r="Q215" s="176"/>
      <c r="R215" s="35">
        <v>24.5</v>
      </c>
      <c r="S215" s="35">
        <v>30.75</v>
      </c>
      <c r="T215" s="35">
        <v>36.75</v>
      </c>
      <c r="U215" s="176"/>
      <c r="V215" s="35">
        <v>0</v>
      </c>
      <c r="W215" s="35">
        <v>0</v>
      </c>
      <c r="X215" s="35">
        <v>2</v>
      </c>
      <c r="Y215" s="176"/>
      <c r="Z215" s="35">
        <v>0.06</v>
      </c>
      <c r="AA215" s="35">
        <v>0.08</v>
      </c>
      <c r="AB215" s="35">
        <v>0.12</v>
      </c>
      <c r="AC215" s="176"/>
      <c r="AD215" s="35">
        <v>0.06</v>
      </c>
      <c r="AE215" s="35">
        <v>0.08</v>
      </c>
      <c r="AF215" s="35">
        <v>0.12</v>
      </c>
      <c r="AG215" s="176"/>
      <c r="AH215" s="35">
        <v>-0.5</v>
      </c>
      <c r="AI215" s="35">
        <v>2</v>
      </c>
      <c r="AJ215" s="35">
        <v>0.6</v>
      </c>
      <c r="AK215" s="176"/>
      <c r="AL215" s="35">
        <v>-0.1</v>
      </c>
      <c r="AM215" s="35">
        <v>2</v>
      </c>
      <c r="AN215" s="35">
        <v>0.1</v>
      </c>
      <c r="AO215" s="176"/>
      <c r="AP215" s="177">
        <v>69</v>
      </c>
      <c r="AQ215" s="190">
        <v>0.4</v>
      </c>
      <c r="AR215" s="176"/>
      <c r="AS215" s="176"/>
      <c r="AT215" s="176"/>
      <c r="AU215" s="176"/>
      <c r="AV215" s="176"/>
      <c r="AW215" s="176"/>
      <c r="AX215" s="176"/>
      <c r="AY215" s="176"/>
      <c r="AZ215" s="176"/>
      <c r="BA215" s="176"/>
      <c r="BB215" s="176"/>
      <c r="BC215" s="176"/>
      <c r="BD215" s="176"/>
      <c r="BE215" s="176"/>
      <c r="BF215" s="176"/>
    </row>
    <row r="216" spans="1:58">
      <c r="A216" s="198">
        <f t="shared" si="3"/>
        <v>43344</v>
      </c>
      <c r="B216" s="27">
        <v>7.0630925590024027E-2</v>
      </c>
      <c r="D216" s="189">
        <v>42217</v>
      </c>
      <c r="E216" s="25">
        <v>64</v>
      </c>
      <c r="F216" s="25">
        <v>99</v>
      </c>
      <c r="G216" s="25">
        <v>114</v>
      </c>
      <c r="H216" s="185"/>
      <c r="I216" s="25">
        <v>22.649999618530273</v>
      </c>
      <c r="J216" s="25">
        <v>30.149999618530273</v>
      </c>
      <c r="K216" s="25">
        <v>39.649999618530273</v>
      </c>
      <c r="L216" s="177"/>
      <c r="M216" s="178">
        <v>43101</v>
      </c>
      <c r="N216" s="35">
        <v>25.5</v>
      </c>
      <c r="O216" s="35">
        <v>32</v>
      </c>
      <c r="P216" s="35">
        <v>38.25</v>
      </c>
      <c r="Q216" s="176"/>
      <c r="R216" s="35">
        <v>26.75</v>
      </c>
      <c r="S216" s="35">
        <v>33.25</v>
      </c>
      <c r="T216" s="35">
        <v>39.5</v>
      </c>
      <c r="U216" s="176"/>
      <c r="V216" s="35">
        <v>0</v>
      </c>
      <c r="W216" s="35">
        <v>0</v>
      </c>
      <c r="X216" s="35">
        <v>3</v>
      </c>
      <c r="Y216" s="176"/>
      <c r="Z216" s="35">
        <v>0.06</v>
      </c>
      <c r="AA216" s="35">
        <v>0.08</v>
      </c>
      <c r="AB216" s="35">
        <v>0.12</v>
      </c>
      <c r="AC216" s="176"/>
      <c r="AD216" s="35">
        <v>0.06</v>
      </c>
      <c r="AE216" s="35">
        <v>0.08</v>
      </c>
      <c r="AF216" s="35">
        <v>0.12</v>
      </c>
      <c r="AG216" s="176"/>
      <c r="AH216" s="35">
        <v>-0.5</v>
      </c>
      <c r="AI216" s="35">
        <v>2.25</v>
      </c>
      <c r="AJ216" s="35">
        <v>1</v>
      </c>
      <c r="AK216" s="176"/>
      <c r="AL216" s="35">
        <v>-0.1</v>
      </c>
      <c r="AM216" s="35">
        <v>2.25</v>
      </c>
      <c r="AN216" s="35">
        <v>0.1</v>
      </c>
      <c r="AO216" s="176"/>
      <c r="AP216" s="177">
        <v>70</v>
      </c>
      <c r="AQ216" s="190">
        <v>0.4</v>
      </c>
      <c r="AR216" s="176"/>
      <c r="AS216" s="176"/>
      <c r="AT216" s="176"/>
      <c r="AU216" s="176"/>
      <c r="AV216" s="176"/>
      <c r="AW216" s="176"/>
      <c r="AX216" s="176"/>
      <c r="AY216" s="176"/>
      <c r="AZ216" s="176"/>
      <c r="BA216" s="176"/>
      <c r="BB216" s="176"/>
      <c r="BC216" s="176"/>
      <c r="BD216" s="176"/>
      <c r="BE216" s="176"/>
      <c r="BF216" s="176"/>
    </row>
    <row r="217" spans="1:58">
      <c r="A217" s="198">
        <f t="shared" si="3"/>
        <v>43374</v>
      </c>
      <c r="B217" s="27">
        <v>7.0638625199984026E-2</v>
      </c>
      <c r="D217" s="189">
        <v>42248</v>
      </c>
      <c r="E217" s="25">
        <v>25.75</v>
      </c>
      <c r="F217" s="25">
        <v>35.75</v>
      </c>
      <c r="G217" s="25">
        <v>45.75</v>
      </c>
      <c r="H217" s="185"/>
      <c r="I217" s="25">
        <v>17.5</v>
      </c>
      <c r="J217" s="25">
        <v>26.25</v>
      </c>
      <c r="K217" s="25">
        <v>28.25</v>
      </c>
      <c r="L217" s="177"/>
      <c r="M217" s="178">
        <v>43132</v>
      </c>
      <c r="N217" s="35">
        <v>23.5</v>
      </c>
      <c r="O217" s="35">
        <v>30</v>
      </c>
      <c r="P217" s="35">
        <v>36.25</v>
      </c>
      <c r="Q217" s="176"/>
      <c r="R217" s="35">
        <v>24.75</v>
      </c>
      <c r="S217" s="35">
        <v>31.25</v>
      </c>
      <c r="T217" s="35">
        <v>37.5</v>
      </c>
      <c r="U217" s="176"/>
      <c r="V217" s="35">
        <v>0</v>
      </c>
      <c r="W217" s="35">
        <v>0</v>
      </c>
      <c r="X217" s="35">
        <v>3</v>
      </c>
      <c r="Y217" s="176"/>
      <c r="Z217" s="35">
        <v>0.06</v>
      </c>
      <c r="AA217" s="35">
        <v>0.08</v>
      </c>
      <c r="AB217" s="35">
        <v>0.12</v>
      </c>
      <c r="AC217" s="176"/>
      <c r="AD217" s="35">
        <v>0.06</v>
      </c>
      <c r="AE217" s="35">
        <v>0.08</v>
      </c>
      <c r="AF217" s="35">
        <v>0.12</v>
      </c>
      <c r="AG217" s="176"/>
      <c r="AH217" s="35">
        <v>-0.5</v>
      </c>
      <c r="AI217" s="35">
        <v>2.25</v>
      </c>
      <c r="AJ217" s="35">
        <v>1</v>
      </c>
      <c r="AK217" s="176"/>
      <c r="AL217" s="35">
        <v>-0.1</v>
      </c>
      <c r="AM217" s="35">
        <v>2.25</v>
      </c>
      <c r="AN217" s="35">
        <v>0.1</v>
      </c>
      <c r="AO217" s="176"/>
      <c r="AP217" s="177">
        <v>70</v>
      </c>
      <c r="AQ217" s="190">
        <v>0.4</v>
      </c>
      <c r="AR217" s="176"/>
      <c r="AS217" s="176"/>
      <c r="AT217" s="176"/>
      <c r="AU217" s="176"/>
      <c r="AV217" s="176"/>
      <c r="AW217" s="176"/>
      <c r="AX217" s="176"/>
      <c r="AY217" s="176"/>
      <c r="AZ217" s="176"/>
      <c r="BA217" s="176"/>
      <c r="BB217" s="176"/>
      <c r="BC217" s="176"/>
      <c r="BD217" s="176"/>
      <c r="BE217" s="176"/>
      <c r="BF217" s="176"/>
    </row>
    <row r="218" spans="1:58">
      <c r="A218" s="198">
        <f t="shared" si="3"/>
        <v>43405</v>
      </c>
      <c r="B218" s="27">
        <v>7.0646581463630023E-2</v>
      </c>
      <c r="D218" s="189">
        <v>42278</v>
      </c>
      <c r="E218" s="25">
        <v>30.749998092651367</v>
      </c>
      <c r="F218" s="25">
        <v>33.749998092651367</v>
      </c>
      <c r="G218" s="25">
        <v>36.749998092651367</v>
      </c>
      <c r="H218" s="185"/>
      <c r="I218" s="25">
        <v>19.75</v>
      </c>
      <c r="J218" s="25">
        <v>26</v>
      </c>
      <c r="K218" s="25">
        <v>28</v>
      </c>
      <c r="L218" s="177"/>
      <c r="M218" s="178">
        <v>43160</v>
      </c>
      <c r="N218" s="35">
        <v>24.5</v>
      </c>
      <c r="O218" s="35">
        <v>31</v>
      </c>
      <c r="P218" s="35">
        <v>37.25</v>
      </c>
      <c r="Q218" s="176"/>
      <c r="R218" s="35">
        <v>25.75</v>
      </c>
      <c r="S218" s="35">
        <v>32.25</v>
      </c>
      <c r="T218" s="35">
        <v>38.5</v>
      </c>
      <c r="U218" s="176"/>
      <c r="V218" s="35">
        <v>0</v>
      </c>
      <c r="W218" s="35">
        <v>0</v>
      </c>
      <c r="X218" s="35">
        <v>2</v>
      </c>
      <c r="Y218" s="176"/>
      <c r="Z218" s="35">
        <v>0.06</v>
      </c>
      <c r="AA218" s="35">
        <v>0.08</v>
      </c>
      <c r="AB218" s="35">
        <v>0.12</v>
      </c>
      <c r="AC218" s="176"/>
      <c r="AD218" s="35">
        <v>0.06</v>
      </c>
      <c r="AE218" s="35">
        <v>0.08</v>
      </c>
      <c r="AF218" s="35">
        <v>0.12</v>
      </c>
      <c r="AG218" s="176"/>
      <c r="AH218" s="35">
        <v>-0.5</v>
      </c>
      <c r="AI218" s="35">
        <v>1.95</v>
      </c>
      <c r="AJ218" s="35">
        <v>0.5</v>
      </c>
      <c r="AK218" s="176"/>
      <c r="AL218" s="35">
        <v>-0.1</v>
      </c>
      <c r="AM218" s="35">
        <v>2</v>
      </c>
      <c r="AN218" s="35">
        <v>0.1</v>
      </c>
      <c r="AO218" s="176"/>
      <c r="AP218" s="177">
        <v>70</v>
      </c>
      <c r="AQ218" s="190">
        <v>0.4</v>
      </c>
      <c r="AR218" s="176"/>
      <c r="AS218" s="176"/>
      <c r="AT218" s="176"/>
      <c r="AU218" s="176"/>
      <c r="AV218" s="176"/>
      <c r="AW218" s="176"/>
      <c r="AX218" s="176"/>
      <c r="AY218" s="176"/>
      <c r="AZ218" s="176"/>
      <c r="BA218" s="176"/>
      <c r="BB218" s="176"/>
      <c r="BC218" s="176"/>
      <c r="BD218" s="176"/>
      <c r="BE218" s="176"/>
      <c r="BF218" s="176"/>
    </row>
    <row r="219" spans="1:58">
      <c r="A219" s="198">
        <f t="shared" si="3"/>
        <v>43435</v>
      </c>
      <c r="B219" s="27">
        <v>7.0654281073630032E-2</v>
      </c>
      <c r="D219" s="189">
        <v>42309</v>
      </c>
      <c r="E219" s="25">
        <v>30.749998092651367</v>
      </c>
      <c r="F219" s="25">
        <v>33.749998092651367</v>
      </c>
      <c r="G219" s="25">
        <v>36.749998092651367</v>
      </c>
      <c r="H219" s="185"/>
      <c r="I219" s="25">
        <v>19.75</v>
      </c>
      <c r="J219" s="25">
        <v>26</v>
      </c>
      <c r="K219" s="25">
        <v>28</v>
      </c>
      <c r="L219" s="177"/>
      <c r="M219" s="178">
        <v>43191</v>
      </c>
      <c r="N219" s="35">
        <v>25.5</v>
      </c>
      <c r="O219" s="35">
        <v>32</v>
      </c>
      <c r="P219" s="35">
        <v>38.25</v>
      </c>
      <c r="Q219" s="176"/>
      <c r="R219" s="35">
        <v>26.75</v>
      </c>
      <c r="S219" s="35">
        <v>33.25</v>
      </c>
      <c r="T219" s="35">
        <v>39.5</v>
      </c>
      <c r="U219" s="176"/>
      <c r="V219" s="35">
        <v>0</v>
      </c>
      <c r="W219" s="35">
        <v>0</v>
      </c>
      <c r="X219" s="35">
        <v>2</v>
      </c>
      <c r="Y219" s="176"/>
      <c r="Z219" s="35">
        <v>0.06</v>
      </c>
      <c r="AA219" s="35">
        <v>0.08</v>
      </c>
      <c r="AB219" s="35">
        <v>0.12</v>
      </c>
      <c r="AC219" s="176"/>
      <c r="AD219" s="35">
        <v>0.06</v>
      </c>
      <c r="AE219" s="35">
        <v>0.08</v>
      </c>
      <c r="AF219" s="35">
        <v>0.12</v>
      </c>
      <c r="AG219" s="176"/>
      <c r="AH219" s="35">
        <v>-0.5</v>
      </c>
      <c r="AI219" s="35">
        <v>1.9</v>
      </c>
      <c r="AJ219" s="35">
        <v>0.5</v>
      </c>
      <c r="AK219" s="176"/>
      <c r="AL219" s="35">
        <v>-0.1</v>
      </c>
      <c r="AM219" s="35">
        <v>2</v>
      </c>
      <c r="AN219" s="35">
        <v>0.1</v>
      </c>
      <c r="AO219" s="176"/>
      <c r="AP219" s="177">
        <v>71</v>
      </c>
      <c r="AQ219" s="190">
        <v>0.4</v>
      </c>
      <c r="AR219" s="176"/>
      <c r="AS219" s="176"/>
      <c r="AT219" s="176"/>
      <c r="AU219" s="176"/>
      <c r="AV219" s="176"/>
      <c r="AW219" s="176"/>
      <c r="AX219" s="176"/>
      <c r="AY219" s="176"/>
      <c r="AZ219" s="176"/>
      <c r="BA219" s="176"/>
      <c r="BB219" s="176"/>
      <c r="BC219" s="176"/>
      <c r="BD219" s="176"/>
      <c r="BE219" s="176"/>
      <c r="BF219" s="176"/>
    </row>
    <row r="220" spans="1:58">
      <c r="A220" s="198">
        <f t="shared" si="3"/>
        <v>43466</v>
      </c>
      <c r="B220" s="27">
        <v>7.0662237337317996E-2</v>
      </c>
      <c r="D220" s="189">
        <v>42339</v>
      </c>
      <c r="E220" s="25">
        <v>30.75</v>
      </c>
      <c r="F220" s="25">
        <v>33.75</v>
      </c>
      <c r="G220" s="25">
        <v>36.75</v>
      </c>
      <c r="H220" s="185"/>
      <c r="I220" s="25">
        <v>20.25</v>
      </c>
      <c r="J220" s="25">
        <v>26.5</v>
      </c>
      <c r="K220" s="25">
        <v>28.5</v>
      </c>
      <c r="L220" s="177"/>
      <c r="M220" s="178">
        <v>43221</v>
      </c>
      <c r="N220" s="35">
        <v>26.5</v>
      </c>
      <c r="O220" s="35">
        <v>33</v>
      </c>
      <c r="P220" s="35">
        <v>39.25</v>
      </c>
      <c r="Q220" s="176"/>
      <c r="R220" s="35">
        <v>27.75</v>
      </c>
      <c r="S220" s="35">
        <v>34.25</v>
      </c>
      <c r="T220" s="35">
        <v>40.5</v>
      </c>
      <c r="U220" s="176"/>
      <c r="V220" s="35">
        <v>0</v>
      </c>
      <c r="W220" s="35">
        <v>0</v>
      </c>
      <c r="X220" s="35">
        <v>3</v>
      </c>
      <c r="Y220" s="176"/>
      <c r="Z220" s="35">
        <v>0.06</v>
      </c>
      <c r="AA220" s="35">
        <v>0.08</v>
      </c>
      <c r="AB220" s="35">
        <v>0.12</v>
      </c>
      <c r="AC220" s="176"/>
      <c r="AD220" s="35">
        <v>0.06</v>
      </c>
      <c r="AE220" s="35">
        <v>0.08</v>
      </c>
      <c r="AF220" s="35">
        <v>0.12</v>
      </c>
      <c r="AG220" s="176"/>
      <c r="AH220" s="35">
        <v>-0.5</v>
      </c>
      <c r="AI220" s="35">
        <v>2</v>
      </c>
      <c r="AJ220" s="35">
        <v>0.5</v>
      </c>
      <c r="AK220" s="176"/>
      <c r="AL220" s="35">
        <v>-0.1</v>
      </c>
      <c r="AM220" s="35">
        <v>2</v>
      </c>
      <c r="AN220" s="35">
        <v>0.1</v>
      </c>
      <c r="AO220" s="176"/>
      <c r="AP220" s="177">
        <v>71</v>
      </c>
      <c r="AQ220" s="190">
        <v>0.4</v>
      </c>
      <c r="AR220" s="176"/>
      <c r="AS220" s="176"/>
      <c r="AT220" s="176"/>
      <c r="AU220" s="176"/>
      <c r="AV220" s="176"/>
      <c r="AW220" s="176"/>
      <c r="AX220" s="176"/>
      <c r="AY220" s="176"/>
      <c r="AZ220" s="176"/>
      <c r="BA220" s="176"/>
      <c r="BB220" s="176"/>
      <c r="BC220" s="176"/>
      <c r="BD220" s="176"/>
      <c r="BE220" s="176"/>
      <c r="BF220" s="176"/>
    </row>
    <row r="221" spans="1:58">
      <c r="A221" s="198">
        <f t="shared" si="3"/>
        <v>43497</v>
      </c>
      <c r="B221" s="27">
        <v>7.0670193601026027E-2</v>
      </c>
      <c r="D221" s="189">
        <v>42370</v>
      </c>
      <c r="E221" s="25">
        <v>35.004997253417969</v>
      </c>
      <c r="F221" s="25">
        <v>38.004997253417969</v>
      </c>
      <c r="G221" s="25">
        <v>41.004997253417969</v>
      </c>
      <c r="H221" s="185"/>
      <c r="I221" s="25">
        <v>20.5</v>
      </c>
      <c r="J221" s="25">
        <v>27.25</v>
      </c>
      <c r="K221" s="25">
        <v>29.25</v>
      </c>
      <c r="L221" s="177"/>
      <c r="M221" s="178">
        <v>43252</v>
      </c>
      <c r="N221" s="35">
        <v>30.5</v>
      </c>
      <c r="O221" s="35">
        <v>37</v>
      </c>
      <c r="P221" s="35">
        <v>43.25</v>
      </c>
      <c r="Q221" s="176"/>
      <c r="R221" s="35">
        <v>31.75</v>
      </c>
      <c r="S221" s="35">
        <v>38.25</v>
      </c>
      <c r="T221" s="35">
        <v>44.5</v>
      </c>
      <c r="U221" s="176"/>
      <c r="V221" s="35">
        <v>0.75</v>
      </c>
      <c r="W221" s="35">
        <v>3</v>
      </c>
      <c r="X221" s="35">
        <v>8</v>
      </c>
      <c r="Y221" s="176"/>
      <c r="Z221" s="35">
        <v>0.06</v>
      </c>
      <c r="AA221" s="35">
        <v>0.08</v>
      </c>
      <c r="AB221" s="35">
        <v>0.12</v>
      </c>
      <c r="AC221" s="176"/>
      <c r="AD221" s="35">
        <v>0.06</v>
      </c>
      <c r="AE221" s="35">
        <v>0.08</v>
      </c>
      <c r="AF221" s="35">
        <v>0.12</v>
      </c>
      <c r="AG221" s="176"/>
      <c r="AH221" s="35">
        <v>-0.5</v>
      </c>
      <c r="AI221" s="35">
        <v>3.52</v>
      </c>
      <c r="AJ221" s="35">
        <v>1</v>
      </c>
      <c r="AK221" s="176"/>
      <c r="AL221" s="35">
        <v>-0.1</v>
      </c>
      <c r="AM221" s="35">
        <v>2.4</v>
      </c>
      <c r="AN221" s="35">
        <v>0.1</v>
      </c>
      <c r="AO221" s="176"/>
      <c r="AP221" s="177">
        <v>71</v>
      </c>
      <c r="AQ221" s="190">
        <v>0.4</v>
      </c>
      <c r="AR221" s="176"/>
      <c r="AS221" s="176"/>
      <c r="AT221" s="176"/>
      <c r="AU221" s="176"/>
      <c r="AV221" s="176"/>
      <c r="AW221" s="176"/>
      <c r="AX221" s="176"/>
      <c r="AY221" s="176"/>
      <c r="AZ221" s="176"/>
      <c r="BA221" s="176"/>
      <c r="BB221" s="176"/>
      <c r="BC221" s="176"/>
      <c r="BD221" s="176"/>
      <c r="BE221" s="176"/>
      <c r="BF221" s="176"/>
    </row>
    <row r="222" spans="1:58">
      <c r="A222" s="198">
        <f t="shared" si="3"/>
        <v>43525</v>
      </c>
      <c r="B222" s="27">
        <v>7.0677379903748005E-2</v>
      </c>
      <c r="D222" s="189">
        <v>42401</v>
      </c>
      <c r="E222" s="25">
        <v>35.000003814697266</v>
      </c>
      <c r="F222" s="25">
        <v>38.000003814697266</v>
      </c>
      <c r="G222" s="25">
        <v>41.000003814697266</v>
      </c>
      <c r="H222" s="185"/>
      <c r="I222" s="25">
        <v>20.5</v>
      </c>
      <c r="J222" s="25">
        <v>27</v>
      </c>
      <c r="K222" s="25">
        <v>29</v>
      </c>
      <c r="L222" s="177"/>
      <c r="M222" s="178">
        <v>43282</v>
      </c>
      <c r="N222" s="35">
        <v>37.5</v>
      </c>
      <c r="O222" s="35">
        <v>44</v>
      </c>
      <c r="P222" s="35">
        <v>50.25</v>
      </c>
      <c r="Q222" s="176"/>
      <c r="R222" s="35">
        <v>38.75</v>
      </c>
      <c r="S222" s="35">
        <v>45.25</v>
      </c>
      <c r="T222" s="35">
        <v>51.5</v>
      </c>
      <c r="U222" s="176"/>
      <c r="V222" s="35">
        <v>2</v>
      </c>
      <c r="W222" s="35">
        <v>7</v>
      </c>
      <c r="X222" s="35">
        <v>12</v>
      </c>
      <c r="Y222" s="176"/>
      <c r="Z222" s="35">
        <v>0.06</v>
      </c>
      <c r="AA222" s="35">
        <v>0.08</v>
      </c>
      <c r="AB222" s="35">
        <v>0.12</v>
      </c>
      <c r="AC222" s="176"/>
      <c r="AD222" s="35">
        <v>0.06</v>
      </c>
      <c r="AE222" s="35">
        <v>0.08</v>
      </c>
      <c r="AF222" s="35">
        <v>0.12</v>
      </c>
      <c r="AG222" s="176"/>
      <c r="AH222" s="35">
        <v>-0.85</v>
      </c>
      <c r="AI222" s="35">
        <v>4.5549999999999997</v>
      </c>
      <c r="AJ222" s="35">
        <v>1.5</v>
      </c>
      <c r="AK222" s="176"/>
      <c r="AL222" s="35">
        <v>-0.1</v>
      </c>
      <c r="AM222" s="35">
        <v>3.25</v>
      </c>
      <c r="AN222" s="35">
        <v>0.1</v>
      </c>
      <c r="AO222" s="176"/>
      <c r="AP222" s="177">
        <v>72</v>
      </c>
      <c r="AQ222" s="190">
        <v>0.4</v>
      </c>
      <c r="AR222" s="176"/>
      <c r="AS222" s="176"/>
      <c r="AT222" s="176"/>
      <c r="AU222" s="176"/>
      <c r="AV222" s="176"/>
      <c r="AW222" s="176"/>
      <c r="AX222" s="176"/>
      <c r="AY222" s="176"/>
      <c r="AZ222" s="176"/>
      <c r="BA222" s="176"/>
      <c r="BB222" s="176"/>
      <c r="BC222" s="176"/>
      <c r="BD222" s="176"/>
      <c r="BE222" s="176"/>
      <c r="BF222" s="176"/>
    </row>
    <row r="223" spans="1:58">
      <c r="A223" s="198">
        <f t="shared" si="3"/>
        <v>43556</v>
      </c>
      <c r="B223" s="27">
        <v>7.0685336167497032E-2</v>
      </c>
      <c r="D223" s="189">
        <v>42430</v>
      </c>
      <c r="E223" s="25">
        <v>30.500001907348633</v>
      </c>
      <c r="F223" s="25">
        <v>33.500001907348633</v>
      </c>
      <c r="G223" s="25">
        <v>36.500001907348633</v>
      </c>
      <c r="H223" s="185"/>
      <c r="I223" s="25">
        <v>19.5</v>
      </c>
      <c r="J223" s="25">
        <v>26</v>
      </c>
      <c r="K223" s="25">
        <v>28</v>
      </c>
      <c r="L223" s="177"/>
      <c r="M223" s="178">
        <v>43313</v>
      </c>
      <c r="N223" s="35">
        <v>37.5</v>
      </c>
      <c r="O223" s="35">
        <v>44</v>
      </c>
      <c r="P223" s="35">
        <v>50.25</v>
      </c>
      <c r="Q223" s="176"/>
      <c r="R223" s="35">
        <v>38.75</v>
      </c>
      <c r="S223" s="35">
        <v>45.25</v>
      </c>
      <c r="T223" s="35">
        <v>51.5</v>
      </c>
      <c r="U223" s="176"/>
      <c r="V223" s="35">
        <v>2</v>
      </c>
      <c r="W223" s="35">
        <v>7</v>
      </c>
      <c r="X223" s="35">
        <v>12</v>
      </c>
      <c r="Y223" s="176"/>
      <c r="Z223" s="35">
        <v>0.06</v>
      </c>
      <c r="AA223" s="35">
        <v>0.08</v>
      </c>
      <c r="AB223" s="35">
        <v>0.12</v>
      </c>
      <c r="AC223" s="176"/>
      <c r="AD223" s="35">
        <v>0.06</v>
      </c>
      <c r="AE223" s="35">
        <v>0.08</v>
      </c>
      <c r="AF223" s="35">
        <v>0.12</v>
      </c>
      <c r="AG223" s="176"/>
      <c r="AH223" s="35">
        <v>-0.85</v>
      </c>
      <c r="AI223" s="35">
        <v>4.5549999999999997</v>
      </c>
      <c r="AJ223" s="35">
        <v>1.5</v>
      </c>
      <c r="AK223" s="176"/>
      <c r="AL223" s="35">
        <v>-0.1</v>
      </c>
      <c r="AM223" s="35">
        <v>3.25</v>
      </c>
      <c r="AN223" s="35">
        <v>0.1</v>
      </c>
      <c r="AO223" s="176"/>
      <c r="AP223" s="177">
        <v>72</v>
      </c>
      <c r="AQ223" s="190">
        <v>0.4</v>
      </c>
      <c r="AR223" s="176"/>
      <c r="AS223" s="176"/>
      <c r="AT223" s="176"/>
      <c r="AU223" s="176"/>
      <c r="AV223" s="176"/>
      <c r="AW223" s="176"/>
      <c r="AX223" s="176"/>
      <c r="AY223" s="176"/>
      <c r="AZ223" s="176"/>
      <c r="BA223" s="176"/>
      <c r="BB223" s="176"/>
      <c r="BC223" s="176"/>
      <c r="BD223" s="176"/>
      <c r="BE223" s="176"/>
      <c r="BF223" s="176"/>
    </row>
    <row r="224" spans="1:58">
      <c r="A224" s="198">
        <f t="shared" si="3"/>
        <v>43586</v>
      </c>
      <c r="B224" s="27">
        <v>7.0693035777595017E-2</v>
      </c>
      <c r="D224" s="189">
        <v>42461</v>
      </c>
      <c r="E224" s="25">
        <v>30.5</v>
      </c>
      <c r="F224" s="25">
        <v>33.5</v>
      </c>
      <c r="G224" s="25">
        <v>36.5</v>
      </c>
      <c r="H224" s="185"/>
      <c r="I224" s="25">
        <v>19.25</v>
      </c>
      <c r="J224" s="25">
        <v>25.75</v>
      </c>
      <c r="K224" s="25">
        <v>27.75</v>
      </c>
      <c r="L224" s="177"/>
      <c r="M224" s="178">
        <v>43344</v>
      </c>
      <c r="N224" s="35">
        <v>26.75</v>
      </c>
      <c r="O224" s="35">
        <v>33.25</v>
      </c>
      <c r="P224" s="35">
        <v>39.5</v>
      </c>
      <c r="Q224" s="176"/>
      <c r="R224" s="35">
        <v>28</v>
      </c>
      <c r="S224" s="35">
        <v>34.5</v>
      </c>
      <c r="T224" s="35">
        <v>40.75</v>
      </c>
      <c r="U224" s="176"/>
      <c r="V224" s="35">
        <v>0.25</v>
      </c>
      <c r="W224" s="35">
        <v>1</v>
      </c>
      <c r="X224" s="35">
        <v>4</v>
      </c>
      <c r="Y224" s="176"/>
      <c r="Z224" s="35">
        <v>0.06</v>
      </c>
      <c r="AA224" s="35">
        <v>0.08</v>
      </c>
      <c r="AB224" s="35">
        <v>0.12</v>
      </c>
      <c r="AC224" s="176"/>
      <c r="AD224" s="35">
        <v>0.06</v>
      </c>
      <c r="AE224" s="35">
        <v>0.08</v>
      </c>
      <c r="AF224" s="35">
        <v>0.12</v>
      </c>
      <c r="AG224" s="176"/>
      <c r="AH224" s="35">
        <v>-0.5</v>
      </c>
      <c r="AI224" s="35">
        <v>2.706</v>
      </c>
      <c r="AJ224" s="35">
        <v>0.8</v>
      </c>
      <c r="AK224" s="176"/>
      <c r="AL224" s="35">
        <v>-0.1</v>
      </c>
      <c r="AM224" s="35">
        <v>2.4500000000000002</v>
      </c>
      <c r="AN224" s="35">
        <v>0.1</v>
      </c>
      <c r="AO224" s="176"/>
      <c r="AP224" s="177">
        <v>72</v>
      </c>
      <c r="AQ224" s="190">
        <v>0.4</v>
      </c>
      <c r="AR224" s="176"/>
      <c r="AS224" s="176"/>
      <c r="AT224" s="176"/>
      <c r="AU224" s="176"/>
      <c r="AV224" s="176"/>
      <c r="AW224" s="176"/>
      <c r="AX224" s="176"/>
      <c r="AY224" s="176"/>
      <c r="AZ224" s="176"/>
      <c r="BA224" s="176"/>
      <c r="BB224" s="176"/>
      <c r="BC224" s="176"/>
      <c r="BD224" s="176"/>
      <c r="BE224" s="176"/>
      <c r="BF224" s="176"/>
    </row>
    <row r="225" spans="1:58">
      <c r="A225" s="198">
        <f t="shared" si="3"/>
        <v>43617</v>
      </c>
      <c r="B225" s="27">
        <v>7.0700992041384025E-2</v>
      </c>
      <c r="D225" s="189">
        <v>42491</v>
      </c>
      <c r="E225" s="25">
        <v>37.75</v>
      </c>
      <c r="F225" s="25">
        <v>42.75</v>
      </c>
      <c r="G225" s="25">
        <v>47.75</v>
      </c>
      <c r="H225" s="185"/>
      <c r="I225" s="25">
        <v>21.5</v>
      </c>
      <c r="J225" s="25">
        <v>28</v>
      </c>
      <c r="K225" s="25">
        <v>30</v>
      </c>
      <c r="L225" s="177"/>
      <c r="M225" s="178">
        <v>43374</v>
      </c>
      <c r="N225" s="35">
        <v>25.75</v>
      </c>
      <c r="O225" s="35">
        <v>32.25</v>
      </c>
      <c r="P225" s="35">
        <v>38.5</v>
      </c>
      <c r="Q225" s="176"/>
      <c r="R225" s="35">
        <v>27</v>
      </c>
      <c r="S225" s="35">
        <v>33.5</v>
      </c>
      <c r="T225" s="35">
        <v>39.75</v>
      </c>
      <c r="U225" s="176"/>
      <c r="V225" s="35">
        <v>0</v>
      </c>
      <c r="W225" s="35">
        <v>0</v>
      </c>
      <c r="X225" s="35">
        <v>2</v>
      </c>
      <c r="Y225" s="176"/>
      <c r="Z225" s="35">
        <v>0.06</v>
      </c>
      <c r="AA225" s="35">
        <v>0.08</v>
      </c>
      <c r="AB225" s="35">
        <v>0.12</v>
      </c>
      <c r="AC225" s="176"/>
      <c r="AD225" s="35">
        <v>0.06</v>
      </c>
      <c r="AE225" s="35">
        <v>0.08</v>
      </c>
      <c r="AF225" s="35">
        <v>0.12</v>
      </c>
      <c r="AG225" s="176"/>
      <c r="AH225" s="35">
        <v>-0.5</v>
      </c>
      <c r="AI225" s="35">
        <v>1.9</v>
      </c>
      <c r="AJ225" s="35">
        <v>0.5</v>
      </c>
      <c r="AK225" s="176"/>
      <c r="AL225" s="35">
        <v>-0.1</v>
      </c>
      <c r="AM225" s="35">
        <v>2</v>
      </c>
      <c r="AN225" s="35">
        <v>0.1</v>
      </c>
      <c r="AO225" s="176"/>
      <c r="AP225" s="177">
        <v>73</v>
      </c>
      <c r="AQ225" s="190">
        <v>0.4</v>
      </c>
      <c r="AR225" s="176"/>
      <c r="AS225" s="176"/>
      <c r="AT225" s="176"/>
      <c r="AU225" s="176"/>
      <c r="AV225" s="176"/>
      <c r="AW225" s="176"/>
      <c r="AX225" s="176"/>
      <c r="AY225" s="176"/>
      <c r="AZ225" s="176"/>
      <c r="BA225" s="176"/>
      <c r="BB225" s="176"/>
      <c r="BC225" s="176"/>
      <c r="BD225" s="176"/>
      <c r="BE225" s="176"/>
      <c r="BF225" s="176"/>
    </row>
    <row r="226" spans="1:58">
      <c r="A226" s="198">
        <f t="shared" si="3"/>
        <v>43647</v>
      </c>
      <c r="B226" s="27">
        <v>7.0708691651523006E-2</v>
      </c>
      <c r="D226" s="189">
        <v>42522</v>
      </c>
      <c r="E226" s="25">
        <v>59.5</v>
      </c>
      <c r="F226" s="25">
        <v>74.5</v>
      </c>
      <c r="G226" s="25">
        <v>84.5</v>
      </c>
      <c r="H226" s="185"/>
      <c r="I226" s="25">
        <v>21</v>
      </c>
      <c r="J226" s="25">
        <v>29.25</v>
      </c>
      <c r="K226" s="25">
        <v>36.5</v>
      </c>
      <c r="L226" s="177"/>
      <c r="M226" s="178">
        <v>43405</v>
      </c>
      <c r="N226" s="35">
        <v>25.75</v>
      </c>
      <c r="O226" s="35">
        <v>32.25</v>
      </c>
      <c r="P226" s="35">
        <v>38.5</v>
      </c>
      <c r="Q226" s="176"/>
      <c r="R226" s="35">
        <v>27</v>
      </c>
      <c r="S226" s="35">
        <v>33.5</v>
      </c>
      <c r="T226" s="35">
        <v>39.75</v>
      </c>
      <c r="U226" s="176"/>
      <c r="V226" s="35">
        <v>0</v>
      </c>
      <c r="W226" s="35">
        <v>0</v>
      </c>
      <c r="X226" s="35">
        <v>2</v>
      </c>
      <c r="Y226" s="176"/>
      <c r="Z226" s="35">
        <v>0.06</v>
      </c>
      <c r="AA226" s="35">
        <v>0.08</v>
      </c>
      <c r="AB226" s="35">
        <v>0.12</v>
      </c>
      <c r="AC226" s="176"/>
      <c r="AD226" s="35">
        <v>0.06</v>
      </c>
      <c r="AE226" s="35">
        <v>0.08</v>
      </c>
      <c r="AF226" s="35">
        <v>0.12</v>
      </c>
      <c r="AG226" s="176"/>
      <c r="AH226" s="35">
        <v>-0.5</v>
      </c>
      <c r="AI226" s="35">
        <v>2</v>
      </c>
      <c r="AJ226" s="35">
        <v>0.5</v>
      </c>
      <c r="AK226" s="176"/>
      <c r="AL226" s="35">
        <v>-0.1</v>
      </c>
      <c r="AM226" s="35">
        <v>2</v>
      </c>
      <c r="AN226" s="35">
        <v>0.1</v>
      </c>
      <c r="AO226" s="176"/>
      <c r="AP226" s="177">
        <v>73</v>
      </c>
      <c r="AQ226" s="190">
        <v>0.4</v>
      </c>
      <c r="AR226" s="176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/>
    </row>
    <row r="227" spans="1:58">
      <c r="A227" s="198">
        <f t="shared" si="3"/>
        <v>43678</v>
      </c>
      <c r="B227" s="27">
        <v>7.0716647915354008E-2</v>
      </c>
      <c r="D227" s="189">
        <v>42552</v>
      </c>
      <c r="E227" s="25">
        <v>66</v>
      </c>
      <c r="F227" s="25">
        <v>101</v>
      </c>
      <c r="G227" s="25">
        <v>116</v>
      </c>
      <c r="H227" s="185"/>
      <c r="I227" s="25">
        <v>23.149999618530273</v>
      </c>
      <c r="J227" s="25">
        <v>30.899999618530273</v>
      </c>
      <c r="K227" s="25">
        <v>40.649999618530273</v>
      </c>
      <c r="L227" s="177"/>
      <c r="M227" s="178">
        <v>43435</v>
      </c>
      <c r="N227" s="35">
        <v>23.75</v>
      </c>
      <c r="O227" s="35">
        <v>30.25</v>
      </c>
      <c r="P227" s="35">
        <v>36.5</v>
      </c>
      <c r="Q227" s="176"/>
      <c r="R227" s="35">
        <v>25</v>
      </c>
      <c r="S227" s="35">
        <v>31.5</v>
      </c>
      <c r="T227" s="35">
        <v>37.75</v>
      </c>
      <c r="U227" s="176"/>
      <c r="V227" s="35">
        <v>0</v>
      </c>
      <c r="W227" s="35">
        <v>0</v>
      </c>
      <c r="X227" s="35">
        <v>2</v>
      </c>
      <c r="Y227" s="176"/>
      <c r="Z227" s="35">
        <v>0.06</v>
      </c>
      <c r="AA227" s="35">
        <v>0.08</v>
      </c>
      <c r="AB227" s="35">
        <v>0.12</v>
      </c>
      <c r="AC227" s="176"/>
      <c r="AD227" s="35">
        <v>0.06</v>
      </c>
      <c r="AE227" s="35">
        <v>0.08</v>
      </c>
      <c r="AF227" s="35">
        <v>0.12</v>
      </c>
      <c r="AG227" s="176"/>
      <c r="AH227" s="35">
        <v>-0.5</v>
      </c>
      <c r="AI227" s="35">
        <v>2</v>
      </c>
      <c r="AJ227" s="35">
        <v>0.6</v>
      </c>
      <c r="AK227" s="176"/>
      <c r="AL227" s="35">
        <v>-0.1</v>
      </c>
      <c r="AM227" s="35">
        <v>2</v>
      </c>
      <c r="AN227" s="35">
        <v>0.1</v>
      </c>
      <c r="AO227" s="176"/>
      <c r="AP227" s="177">
        <v>73</v>
      </c>
      <c r="AQ227" s="190">
        <v>0.4</v>
      </c>
      <c r="AR227" s="176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/>
    </row>
    <row r="228" spans="1:58">
      <c r="A228" s="198">
        <f t="shared" si="3"/>
        <v>43709</v>
      </c>
      <c r="B228" s="27">
        <v>7.0724604179205008E-2</v>
      </c>
      <c r="D228" s="189">
        <v>42583</v>
      </c>
      <c r="E228" s="25">
        <v>66</v>
      </c>
      <c r="F228" s="25">
        <v>101</v>
      </c>
      <c r="G228" s="25">
        <v>116</v>
      </c>
      <c r="H228" s="185"/>
      <c r="I228" s="25">
        <v>22.899999618530273</v>
      </c>
      <c r="J228" s="25">
        <v>30.649999618530273</v>
      </c>
      <c r="K228" s="25">
        <v>40.399999618530273</v>
      </c>
      <c r="L228" s="177"/>
      <c r="M228" s="178">
        <v>43466</v>
      </c>
      <c r="N228" s="35">
        <v>25.75</v>
      </c>
      <c r="O228" s="35">
        <v>32.5</v>
      </c>
      <c r="P228" s="35">
        <v>39</v>
      </c>
      <c r="Q228" s="176"/>
      <c r="R228" s="35">
        <v>27.25</v>
      </c>
      <c r="S228" s="35">
        <v>34</v>
      </c>
      <c r="T228" s="35">
        <v>40.5</v>
      </c>
      <c r="U228" s="176"/>
      <c r="V228" s="35">
        <v>0</v>
      </c>
      <c r="W228" s="35">
        <v>0</v>
      </c>
      <c r="X228" s="35">
        <v>3</v>
      </c>
      <c r="Y228" s="176"/>
      <c r="Z228" s="35">
        <v>0.06</v>
      </c>
      <c r="AA228" s="35">
        <v>0.08</v>
      </c>
      <c r="AB228" s="35">
        <v>0.12</v>
      </c>
      <c r="AC228" s="176"/>
      <c r="AD228" s="35">
        <v>0.06</v>
      </c>
      <c r="AE228" s="35">
        <v>0.08</v>
      </c>
      <c r="AF228" s="35">
        <v>0.12</v>
      </c>
      <c r="AG228" s="176"/>
      <c r="AH228" s="35">
        <v>-0.5</v>
      </c>
      <c r="AI228" s="35">
        <v>2.25</v>
      </c>
      <c r="AJ228" s="35">
        <v>1</v>
      </c>
      <c r="AK228" s="176"/>
      <c r="AL228" s="35">
        <v>-0.1</v>
      </c>
      <c r="AM228" s="35">
        <v>2.25</v>
      </c>
      <c r="AN228" s="35">
        <v>0.1</v>
      </c>
      <c r="AO228" s="176"/>
      <c r="AP228" s="177">
        <v>74</v>
      </c>
      <c r="AQ228" s="190">
        <v>0.4</v>
      </c>
      <c r="AR228" s="176"/>
      <c r="AS228" s="176"/>
      <c r="AT228" s="176"/>
      <c r="AU228" s="176"/>
      <c r="AV228" s="176"/>
      <c r="AW228" s="176"/>
      <c r="AX228" s="176"/>
      <c r="AY228" s="176"/>
      <c r="AZ228" s="176"/>
      <c r="BA228" s="176"/>
      <c r="BB228" s="176"/>
      <c r="BC228" s="176"/>
      <c r="BD228" s="176"/>
      <c r="BE228" s="176"/>
      <c r="BF228" s="176"/>
    </row>
    <row r="229" spans="1:58">
      <c r="A229" s="198">
        <f t="shared" si="3"/>
        <v>43739</v>
      </c>
      <c r="B229" s="27">
        <v>7.0732303789404025E-2</v>
      </c>
      <c r="D229" s="189">
        <v>42614</v>
      </c>
      <c r="E229" s="25">
        <v>25.75</v>
      </c>
      <c r="F229" s="25">
        <v>35.75</v>
      </c>
      <c r="G229" s="25">
        <v>45.75</v>
      </c>
      <c r="H229" s="185"/>
      <c r="I229" s="25">
        <v>17.75</v>
      </c>
      <c r="J229" s="25">
        <v>26.75</v>
      </c>
      <c r="K229" s="25">
        <v>28.75</v>
      </c>
      <c r="L229" s="177"/>
      <c r="M229" s="178">
        <v>43497</v>
      </c>
      <c r="N229" s="35">
        <v>23.75</v>
      </c>
      <c r="O229" s="35">
        <v>30.5</v>
      </c>
      <c r="P229" s="35">
        <v>37</v>
      </c>
      <c r="Q229" s="176"/>
      <c r="R229" s="35">
        <v>25.25</v>
      </c>
      <c r="S229" s="35">
        <v>32</v>
      </c>
      <c r="T229" s="35">
        <v>38.5</v>
      </c>
      <c r="U229" s="176"/>
      <c r="V229" s="35">
        <v>0</v>
      </c>
      <c r="W229" s="35">
        <v>0</v>
      </c>
      <c r="X229" s="35">
        <v>3</v>
      </c>
      <c r="Y229" s="176"/>
      <c r="Z229" s="35">
        <v>0.06</v>
      </c>
      <c r="AA229" s="35">
        <v>0.08</v>
      </c>
      <c r="AB229" s="35">
        <v>0.12</v>
      </c>
      <c r="AC229" s="176"/>
      <c r="AD229" s="35">
        <v>0.06</v>
      </c>
      <c r="AE229" s="35">
        <v>0.08</v>
      </c>
      <c r="AF229" s="35">
        <v>0.12</v>
      </c>
      <c r="AG229" s="176"/>
      <c r="AH229" s="35">
        <v>-0.5</v>
      </c>
      <c r="AI229" s="35">
        <v>2.25</v>
      </c>
      <c r="AJ229" s="35">
        <v>1</v>
      </c>
      <c r="AK229" s="176"/>
      <c r="AL229" s="35">
        <v>-0.1</v>
      </c>
      <c r="AM229" s="35">
        <v>2.25</v>
      </c>
      <c r="AN229" s="35">
        <v>0.1</v>
      </c>
      <c r="AO229" s="176"/>
      <c r="AP229" s="177">
        <v>74</v>
      </c>
      <c r="AQ229" s="190">
        <v>0.4</v>
      </c>
      <c r="AR229" s="176"/>
      <c r="AS229" s="176"/>
      <c r="AT229" s="176"/>
      <c r="AU229" s="176"/>
      <c r="AV229" s="176"/>
      <c r="AW229" s="176"/>
      <c r="AX229" s="176"/>
      <c r="AY229" s="176"/>
      <c r="AZ229" s="176"/>
      <c r="BA229" s="176"/>
      <c r="BB229" s="176"/>
      <c r="BC229" s="176"/>
      <c r="BD229" s="176"/>
      <c r="BE229" s="176"/>
      <c r="BF229" s="176"/>
    </row>
    <row r="230" spans="1:58">
      <c r="A230" s="198">
        <f t="shared" si="3"/>
        <v>43770</v>
      </c>
      <c r="B230" s="27">
        <v>7.0740260053296991E-2</v>
      </c>
      <c r="D230" s="189">
        <v>42644</v>
      </c>
      <c r="E230" s="25">
        <v>30.999998092651367</v>
      </c>
      <c r="F230" s="25">
        <v>33.999998092651367</v>
      </c>
      <c r="G230" s="25">
        <v>36.999998092651367</v>
      </c>
      <c r="H230" s="185"/>
      <c r="I230" s="25">
        <v>20</v>
      </c>
      <c r="J230" s="25">
        <v>26.5</v>
      </c>
      <c r="K230" s="25">
        <v>28.5</v>
      </c>
      <c r="L230" s="177"/>
      <c r="M230" s="178">
        <v>43525</v>
      </c>
      <c r="N230" s="35">
        <v>24.75</v>
      </c>
      <c r="O230" s="35">
        <v>31.5</v>
      </c>
      <c r="P230" s="35">
        <v>38</v>
      </c>
      <c r="Q230" s="176"/>
      <c r="R230" s="35">
        <v>26.25</v>
      </c>
      <c r="S230" s="35">
        <v>33</v>
      </c>
      <c r="T230" s="35">
        <v>39.5</v>
      </c>
      <c r="U230" s="176"/>
      <c r="V230" s="35">
        <v>0</v>
      </c>
      <c r="W230" s="35">
        <v>0</v>
      </c>
      <c r="X230" s="35">
        <v>2</v>
      </c>
      <c r="Y230" s="176"/>
      <c r="Z230" s="35">
        <v>0.06</v>
      </c>
      <c r="AA230" s="35">
        <v>0.08</v>
      </c>
      <c r="AB230" s="35">
        <v>0.12</v>
      </c>
      <c r="AC230" s="176"/>
      <c r="AD230" s="35">
        <v>0.06</v>
      </c>
      <c r="AE230" s="35">
        <v>0.08</v>
      </c>
      <c r="AF230" s="35">
        <v>0.12</v>
      </c>
      <c r="AG230" s="176"/>
      <c r="AH230" s="35">
        <v>-0.5</v>
      </c>
      <c r="AI230" s="35">
        <v>1.95</v>
      </c>
      <c r="AJ230" s="35">
        <v>0.5</v>
      </c>
      <c r="AK230" s="176"/>
      <c r="AL230" s="35">
        <v>-0.1</v>
      </c>
      <c r="AM230" s="35">
        <v>2</v>
      </c>
      <c r="AN230" s="35">
        <v>0.1</v>
      </c>
      <c r="AO230" s="176"/>
      <c r="AP230" s="177">
        <v>74</v>
      </c>
      <c r="AQ230" s="190">
        <v>0.4</v>
      </c>
      <c r="AR230" s="176"/>
      <c r="AS230" s="176"/>
      <c r="AT230" s="176"/>
      <c r="AU230" s="176"/>
      <c r="AV230" s="176"/>
      <c r="AW230" s="176"/>
      <c r="AX230" s="176"/>
      <c r="AY230" s="176"/>
      <c r="AZ230" s="176"/>
      <c r="BA230" s="176"/>
      <c r="BB230" s="176"/>
      <c r="BC230" s="176"/>
      <c r="BD230" s="176"/>
      <c r="BE230" s="176"/>
      <c r="BF230" s="176"/>
    </row>
    <row r="231" spans="1:58">
      <c r="A231" s="198">
        <f t="shared" si="3"/>
        <v>43800</v>
      </c>
      <c r="B231" s="27">
        <v>7.0747959663535018E-2</v>
      </c>
      <c r="D231" s="189">
        <v>42675</v>
      </c>
      <c r="E231" s="25">
        <v>30.999998092651367</v>
      </c>
      <c r="F231" s="25">
        <v>33.999998092651367</v>
      </c>
      <c r="G231" s="25">
        <v>36.999998092651367</v>
      </c>
      <c r="H231" s="185"/>
      <c r="I231" s="25">
        <v>20</v>
      </c>
      <c r="J231" s="25">
        <v>26.5</v>
      </c>
      <c r="K231" s="25">
        <v>28.5</v>
      </c>
      <c r="L231" s="177"/>
      <c r="M231" s="178">
        <v>43556</v>
      </c>
      <c r="N231" s="35">
        <v>25.75</v>
      </c>
      <c r="O231" s="35">
        <v>32.5</v>
      </c>
      <c r="P231" s="35">
        <v>39</v>
      </c>
      <c r="Q231" s="176"/>
      <c r="R231" s="35">
        <v>27.25</v>
      </c>
      <c r="S231" s="35">
        <v>34</v>
      </c>
      <c r="T231" s="35">
        <v>40.5</v>
      </c>
      <c r="U231" s="176"/>
      <c r="V231" s="35">
        <v>0</v>
      </c>
      <c r="W231" s="35">
        <v>0</v>
      </c>
      <c r="X231" s="35">
        <v>2</v>
      </c>
      <c r="Y231" s="176"/>
      <c r="Z231" s="35">
        <v>0.06</v>
      </c>
      <c r="AA231" s="35">
        <v>0.08</v>
      </c>
      <c r="AB231" s="35">
        <v>0.12</v>
      </c>
      <c r="AC231" s="176"/>
      <c r="AD231" s="35">
        <v>0.06</v>
      </c>
      <c r="AE231" s="35">
        <v>0.08</v>
      </c>
      <c r="AF231" s="35">
        <v>0.12</v>
      </c>
      <c r="AG231" s="176"/>
      <c r="AH231" s="35">
        <v>-0.5</v>
      </c>
      <c r="AI231" s="35">
        <v>1.9</v>
      </c>
      <c r="AJ231" s="35">
        <v>0.5</v>
      </c>
      <c r="AK231" s="176"/>
      <c r="AL231" s="35">
        <v>-0.1</v>
      </c>
      <c r="AM231" s="35">
        <v>2</v>
      </c>
      <c r="AN231" s="35">
        <v>0.1</v>
      </c>
      <c r="AO231" s="176"/>
      <c r="AP231" s="177">
        <v>74</v>
      </c>
      <c r="AQ231" s="190">
        <v>0.4</v>
      </c>
      <c r="AR231" s="176"/>
      <c r="AS231" s="176"/>
      <c r="AT231" s="176"/>
      <c r="AU231" s="176"/>
      <c r="AV231" s="176"/>
      <c r="AW231" s="176"/>
      <c r="AX231" s="176"/>
      <c r="AY231" s="176"/>
      <c r="AZ231" s="176"/>
      <c r="BA231" s="176"/>
      <c r="BB231" s="176"/>
      <c r="BC231" s="176"/>
      <c r="BD231" s="176"/>
      <c r="BE231" s="176"/>
      <c r="BF231" s="176"/>
    </row>
    <row r="232" spans="1:58">
      <c r="A232" s="198">
        <f t="shared" si="3"/>
        <v>43831</v>
      </c>
      <c r="B232" s="27">
        <v>7.0755915927470006E-2</v>
      </c>
      <c r="D232" s="189">
        <v>42705</v>
      </c>
      <c r="E232" s="25">
        <v>31</v>
      </c>
      <c r="F232" s="25">
        <v>34</v>
      </c>
      <c r="G232" s="25">
        <v>37</v>
      </c>
      <c r="H232" s="185"/>
      <c r="I232" s="25">
        <v>20.5</v>
      </c>
      <c r="J232" s="25">
        <v>27</v>
      </c>
      <c r="K232" s="25">
        <v>29</v>
      </c>
      <c r="L232" s="177"/>
      <c r="M232" s="178">
        <v>43586</v>
      </c>
      <c r="N232" s="35">
        <v>26.75</v>
      </c>
      <c r="O232" s="35">
        <v>33.5</v>
      </c>
      <c r="P232" s="35">
        <v>40</v>
      </c>
      <c r="Q232" s="176"/>
      <c r="R232" s="35">
        <v>28.25</v>
      </c>
      <c r="S232" s="35">
        <v>35</v>
      </c>
      <c r="T232" s="35">
        <v>41.5</v>
      </c>
      <c r="U232" s="176"/>
      <c r="V232" s="35">
        <v>0</v>
      </c>
      <c r="W232" s="35">
        <v>0</v>
      </c>
      <c r="X232" s="35">
        <v>3</v>
      </c>
      <c r="Y232" s="176"/>
      <c r="Z232" s="35">
        <v>0.06</v>
      </c>
      <c r="AA232" s="35">
        <v>0.08</v>
      </c>
      <c r="AB232" s="35">
        <v>0.12</v>
      </c>
      <c r="AC232" s="176"/>
      <c r="AD232" s="35">
        <v>0.06</v>
      </c>
      <c r="AE232" s="35">
        <v>0.08</v>
      </c>
      <c r="AF232" s="35">
        <v>0.12</v>
      </c>
      <c r="AG232" s="176"/>
      <c r="AH232" s="35">
        <v>-0.5</v>
      </c>
      <c r="AI232" s="35">
        <v>2</v>
      </c>
      <c r="AJ232" s="35">
        <v>0.5</v>
      </c>
      <c r="AK232" s="176"/>
      <c r="AL232" s="35">
        <v>-0.1</v>
      </c>
      <c r="AM232" s="35">
        <v>2</v>
      </c>
      <c r="AN232" s="35">
        <v>0.1</v>
      </c>
      <c r="AO232" s="176"/>
      <c r="AP232" s="177">
        <v>74</v>
      </c>
      <c r="AQ232" s="190">
        <v>0.4</v>
      </c>
      <c r="AR232" s="176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</row>
    <row r="233" spans="1:58">
      <c r="A233" s="198">
        <f t="shared" si="3"/>
        <v>43862</v>
      </c>
      <c r="B233" s="27">
        <v>7.0763872191424021E-2</v>
      </c>
      <c r="D233" s="189">
        <v>42736</v>
      </c>
      <c r="E233" s="25">
        <v>35.254997253417969</v>
      </c>
      <c r="F233" s="25">
        <v>38.254997253417969</v>
      </c>
      <c r="G233" s="25">
        <v>41.254997253417969</v>
      </c>
      <c r="H233" s="185"/>
      <c r="I233" s="25">
        <v>20.75</v>
      </c>
      <c r="J233" s="25">
        <v>27.75</v>
      </c>
      <c r="K233" s="25">
        <v>29.75</v>
      </c>
      <c r="L233" s="177"/>
      <c r="M233" s="178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</row>
    <row r="234" spans="1:58">
      <c r="A234" s="198">
        <f t="shared" si="3"/>
        <v>43891</v>
      </c>
      <c r="B234" s="27">
        <v>7.0771315148046007E-2</v>
      </c>
      <c r="D234" s="189">
        <v>42767</v>
      </c>
      <c r="E234" s="25">
        <v>35.250003814697266</v>
      </c>
      <c r="F234" s="25">
        <v>38.250003814697266</v>
      </c>
      <c r="G234" s="25">
        <v>41.250003814697266</v>
      </c>
      <c r="H234" s="185"/>
      <c r="I234" s="25">
        <v>20.75</v>
      </c>
      <c r="J234" s="25">
        <v>27.5</v>
      </c>
      <c r="K234" s="25">
        <v>29.5</v>
      </c>
      <c r="L234" s="177"/>
      <c r="M234" s="178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</row>
    <row r="235" spans="1:58">
      <c r="A235" s="198">
        <f t="shared" si="3"/>
        <v>43922</v>
      </c>
      <c r="B235" s="27">
        <v>7.0779271412041003E-2</v>
      </c>
      <c r="D235" s="189">
        <v>42795</v>
      </c>
      <c r="E235" s="25">
        <v>30.750001907348633</v>
      </c>
      <c r="F235" s="25">
        <v>33.750001907348633</v>
      </c>
      <c r="G235" s="25">
        <v>36.750001907348633</v>
      </c>
      <c r="H235" s="185"/>
      <c r="I235" s="25">
        <v>19.75</v>
      </c>
      <c r="J235" s="25">
        <v>26.5</v>
      </c>
      <c r="K235" s="25">
        <v>28.5</v>
      </c>
      <c r="L235" s="177"/>
      <c r="M235" s="178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76"/>
      <c r="AS235" s="176"/>
      <c r="AT235" s="176"/>
      <c r="AU235" s="176"/>
      <c r="AV235" s="176"/>
      <c r="AW235" s="176"/>
      <c r="AX235" s="176"/>
      <c r="AY235" s="176"/>
      <c r="AZ235" s="176"/>
      <c r="BA235" s="176"/>
      <c r="BB235" s="176"/>
      <c r="BC235" s="176"/>
      <c r="BD235" s="176"/>
      <c r="BE235" s="176"/>
      <c r="BF235" s="176"/>
    </row>
    <row r="236" spans="1:58">
      <c r="A236" s="198">
        <f t="shared" si="3"/>
        <v>43952</v>
      </c>
      <c r="B236" s="27">
        <v>7.0786971022379006E-2</v>
      </c>
      <c r="D236" s="189">
        <v>42826</v>
      </c>
      <c r="E236" s="25">
        <v>30.75</v>
      </c>
      <c r="F236" s="25">
        <v>33.75</v>
      </c>
      <c r="G236" s="25">
        <v>36.75</v>
      </c>
      <c r="H236" s="185"/>
      <c r="I236" s="25">
        <v>19.5</v>
      </c>
      <c r="J236" s="25">
        <v>26.25</v>
      </c>
      <c r="K236" s="25">
        <v>28.25</v>
      </c>
      <c r="L236" s="177"/>
      <c r="M236" s="178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6"/>
      <c r="AN236" s="176"/>
      <c r="AO236" s="176"/>
      <c r="AP236" s="176"/>
      <c r="AQ236" s="176"/>
      <c r="AR236" s="176"/>
      <c r="AS236" s="176"/>
      <c r="AT236" s="176"/>
      <c r="AU236" s="176"/>
      <c r="AV236" s="176"/>
      <c r="AW236" s="176"/>
      <c r="AX236" s="176"/>
      <c r="AY236" s="176"/>
      <c r="AZ236" s="176"/>
      <c r="BA236" s="176"/>
      <c r="BB236" s="176"/>
      <c r="BC236" s="176"/>
      <c r="BD236" s="176"/>
      <c r="BE236" s="176"/>
      <c r="BF236" s="176"/>
    </row>
    <row r="237" spans="1:58">
      <c r="A237" s="198">
        <f t="shared" si="3"/>
        <v>43983</v>
      </c>
      <c r="B237" s="27">
        <v>7.079492728641501E-2</v>
      </c>
      <c r="D237" s="189">
        <v>42856</v>
      </c>
      <c r="E237" s="25">
        <v>38</v>
      </c>
      <c r="F237" s="25">
        <v>43</v>
      </c>
      <c r="G237" s="25">
        <v>48</v>
      </c>
      <c r="H237" s="185"/>
      <c r="I237" s="25">
        <v>21.75</v>
      </c>
      <c r="J237" s="25">
        <v>28.5</v>
      </c>
      <c r="K237" s="25">
        <v>30.5</v>
      </c>
      <c r="L237" s="177"/>
      <c r="M237" s="178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176"/>
      <c r="AT237" s="176"/>
      <c r="AU237" s="176"/>
      <c r="AV237" s="176"/>
      <c r="AW237" s="176"/>
      <c r="AX237" s="176"/>
      <c r="AY237" s="176"/>
      <c r="AZ237" s="176"/>
      <c r="BA237" s="176"/>
      <c r="BB237" s="176"/>
      <c r="BC237" s="176"/>
      <c r="BD237" s="176"/>
      <c r="BE237" s="176"/>
      <c r="BF237" s="176"/>
    </row>
    <row r="238" spans="1:58">
      <c r="A238" s="198">
        <f t="shared" si="3"/>
        <v>44013</v>
      </c>
      <c r="B238" s="27">
        <v>7.0802626896792994E-2</v>
      </c>
      <c r="D238" s="189">
        <v>42887</v>
      </c>
      <c r="E238" s="25">
        <v>61.5</v>
      </c>
      <c r="F238" s="25">
        <v>76.5</v>
      </c>
      <c r="G238" s="25">
        <v>86.5</v>
      </c>
      <c r="H238" s="185"/>
      <c r="I238" s="25">
        <v>21.25</v>
      </c>
      <c r="J238" s="25">
        <v>29.75</v>
      </c>
      <c r="K238" s="25">
        <v>37.25</v>
      </c>
      <c r="L238" s="177"/>
      <c r="M238" s="178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176"/>
      <c r="AT238" s="176"/>
      <c r="AU238" s="176"/>
      <c r="AV238" s="176"/>
      <c r="AW238" s="176"/>
      <c r="AX238" s="176"/>
      <c r="AY238" s="176"/>
      <c r="AZ238" s="176"/>
      <c r="BA238" s="176"/>
      <c r="BB238" s="176"/>
      <c r="BC238" s="176"/>
      <c r="BD238" s="176"/>
      <c r="BE238" s="176"/>
      <c r="BF238" s="176"/>
    </row>
    <row r="239" spans="1:58">
      <c r="A239" s="198">
        <f t="shared" si="3"/>
        <v>44044</v>
      </c>
      <c r="B239" s="27">
        <v>7.0810583160869994E-2</v>
      </c>
      <c r="D239" s="189">
        <v>42917</v>
      </c>
      <c r="E239" s="25">
        <v>68</v>
      </c>
      <c r="F239" s="25">
        <v>103</v>
      </c>
      <c r="G239" s="25">
        <v>118</v>
      </c>
      <c r="H239" s="185"/>
      <c r="I239" s="25">
        <v>23.399999618530273</v>
      </c>
      <c r="J239" s="25">
        <v>31.399999618530273</v>
      </c>
      <c r="K239" s="25">
        <v>41.399999618530273</v>
      </c>
      <c r="L239" s="177"/>
      <c r="M239" s="178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  <c r="AE239" s="176"/>
      <c r="AF239" s="176"/>
      <c r="AG239" s="176"/>
      <c r="AH239" s="176"/>
      <c r="AI239" s="176"/>
      <c r="AJ239" s="176"/>
      <c r="AK239" s="176"/>
      <c r="AL239" s="176"/>
      <c r="AM239" s="176"/>
      <c r="AN239" s="176"/>
      <c r="AO239" s="176"/>
      <c r="AP239" s="176"/>
      <c r="AQ239" s="176"/>
      <c r="AR239" s="176"/>
      <c r="AS239" s="176"/>
      <c r="AT239" s="176"/>
      <c r="AU239" s="176"/>
      <c r="AV239" s="176"/>
      <c r="AW239" s="176"/>
      <c r="AX239" s="176"/>
      <c r="AY239" s="176"/>
      <c r="AZ239" s="176"/>
      <c r="BA239" s="176"/>
      <c r="BB239" s="176"/>
      <c r="BC239" s="176"/>
      <c r="BD239" s="176"/>
      <c r="BE239" s="176"/>
      <c r="BF239" s="176"/>
    </row>
    <row r="240" spans="1:58">
      <c r="A240" s="198">
        <f t="shared" si="3"/>
        <v>44075</v>
      </c>
      <c r="B240" s="27">
        <v>7.0818539424969004E-2</v>
      </c>
      <c r="D240" s="189">
        <v>42948</v>
      </c>
      <c r="E240" s="25">
        <v>68</v>
      </c>
      <c r="F240" s="25">
        <v>103</v>
      </c>
      <c r="G240" s="25">
        <v>118</v>
      </c>
      <c r="H240" s="185"/>
      <c r="I240" s="25">
        <v>23.149999618530273</v>
      </c>
      <c r="J240" s="25">
        <v>31.149999618530273</v>
      </c>
      <c r="K240" s="25">
        <v>41.149999618530273</v>
      </c>
      <c r="L240" s="177"/>
      <c r="M240" s="178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6"/>
      <c r="AC240" s="176"/>
      <c r="AD240" s="176"/>
      <c r="AE240" s="176"/>
      <c r="AF240" s="176"/>
      <c r="AG240" s="176"/>
      <c r="AH240" s="176"/>
      <c r="AI240" s="176"/>
      <c r="AJ240" s="176"/>
      <c r="AK240" s="176"/>
      <c r="AL240" s="176"/>
      <c r="AM240" s="176"/>
      <c r="AN240" s="176"/>
      <c r="AO240" s="176"/>
      <c r="AP240" s="176"/>
      <c r="AQ240" s="176"/>
      <c r="AR240" s="176"/>
      <c r="AS240" s="176"/>
      <c r="AT240" s="176"/>
      <c r="AU240" s="176"/>
      <c r="AV240" s="176"/>
      <c r="AW240" s="176"/>
      <c r="AX240" s="176"/>
      <c r="AY240" s="176"/>
      <c r="AZ240" s="176"/>
      <c r="BA240" s="176"/>
      <c r="BB240" s="176"/>
      <c r="BC240" s="176"/>
      <c r="BD240" s="176"/>
      <c r="BE240" s="176"/>
      <c r="BF240" s="176"/>
    </row>
    <row r="241" spans="1:58">
      <c r="A241" s="198">
        <f t="shared" si="3"/>
        <v>44105</v>
      </c>
      <c r="B241" s="27">
        <v>7.0826239035406996E-2</v>
      </c>
      <c r="D241" s="189">
        <v>42979</v>
      </c>
      <c r="E241" s="25">
        <v>25.75</v>
      </c>
      <c r="F241" s="25">
        <v>35.75</v>
      </c>
      <c r="G241" s="25">
        <v>45.75</v>
      </c>
      <c r="H241" s="185"/>
      <c r="I241" s="25">
        <v>18</v>
      </c>
      <c r="J241" s="25">
        <v>27.25</v>
      </c>
      <c r="K241" s="25">
        <v>29.25</v>
      </c>
      <c r="L241" s="177"/>
      <c r="M241" s="178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  <c r="AE241" s="176"/>
      <c r="AF241" s="176"/>
      <c r="AG241" s="176"/>
      <c r="AH241" s="176"/>
      <c r="AI241" s="176"/>
      <c r="AJ241" s="176"/>
      <c r="AK241" s="176"/>
      <c r="AL241" s="176"/>
      <c r="AM241" s="176"/>
      <c r="AN241" s="176"/>
      <c r="AO241" s="176"/>
      <c r="AP241" s="176"/>
      <c r="AQ241" s="176"/>
      <c r="AR241" s="176"/>
      <c r="AS241" s="176"/>
      <c r="AT241" s="176"/>
      <c r="AU241" s="176"/>
      <c r="AV241" s="176"/>
      <c r="AW241" s="176"/>
      <c r="AX241" s="176"/>
      <c r="AY241" s="176"/>
      <c r="AZ241" s="176"/>
      <c r="BA241" s="176"/>
      <c r="BB241" s="176"/>
      <c r="BC241" s="176"/>
      <c r="BD241" s="176"/>
      <c r="BE241" s="176"/>
      <c r="BF241" s="176"/>
    </row>
    <row r="242" spans="1:58">
      <c r="A242" s="198">
        <f t="shared" si="3"/>
        <v>44136</v>
      </c>
      <c r="B242" s="27">
        <v>7.0834195299547015E-2</v>
      </c>
      <c r="D242" s="189">
        <v>43009</v>
      </c>
      <c r="E242" s="25">
        <v>31.249998092651367</v>
      </c>
      <c r="F242" s="25">
        <v>34.249998092651367</v>
      </c>
      <c r="G242" s="25">
        <v>37.249998092651367</v>
      </c>
      <c r="H242" s="185"/>
      <c r="I242" s="25">
        <v>20.25</v>
      </c>
      <c r="J242" s="25">
        <v>27</v>
      </c>
      <c r="K242" s="25">
        <v>29</v>
      </c>
      <c r="L242" s="177"/>
      <c r="M242" s="178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6"/>
      <c r="AC242" s="176"/>
      <c r="AD242" s="176"/>
      <c r="AE242" s="176"/>
      <c r="AF242" s="176"/>
      <c r="AG242" s="176"/>
      <c r="AH242" s="176"/>
      <c r="AI242" s="176"/>
      <c r="AJ242" s="176"/>
      <c r="AK242" s="176"/>
      <c r="AL242" s="176"/>
      <c r="AM242" s="176"/>
      <c r="AN242" s="176"/>
      <c r="AO242" s="176"/>
      <c r="AP242" s="176"/>
      <c r="AQ242" s="176"/>
      <c r="AR242" s="176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</row>
    <row r="243" spans="1:58">
      <c r="A243" s="198">
        <f t="shared" si="3"/>
        <v>44166</v>
      </c>
      <c r="B243" s="27">
        <v>7.0832186215562004E-2</v>
      </c>
      <c r="D243" s="189">
        <v>43040</v>
      </c>
      <c r="E243" s="25">
        <v>31.249998092651367</v>
      </c>
      <c r="F243" s="25">
        <v>34.249998092651367</v>
      </c>
      <c r="G243" s="25">
        <v>37.249998092651367</v>
      </c>
      <c r="H243" s="185"/>
      <c r="I243" s="25">
        <v>20.25</v>
      </c>
      <c r="J243" s="25">
        <v>27</v>
      </c>
      <c r="K243" s="25">
        <v>29</v>
      </c>
      <c r="L243" s="177"/>
      <c r="M243" s="178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</row>
    <row r="244" spans="1:58">
      <c r="A244" s="198">
        <f t="shared" si="3"/>
        <v>44197</v>
      </c>
      <c r="B244" s="27">
        <v>7.0826462046629013E-2</v>
      </c>
      <c r="D244" s="189">
        <v>43070</v>
      </c>
      <c r="E244" s="25">
        <v>31.25</v>
      </c>
      <c r="F244" s="25">
        <v>34.25</v>
      </c>
      <c r="G244" s="25">
        <v>37.25</v>
      </c>
      <c r="H244" s="185"/>
      <c r="I244" s="25">
        <v>20.75</v>
      </c>
      <c r="J244" s="25">
        <v>27.5</v>
      </c>
      <c r="K244" s="25">
        <v>29.5</v>
      </c>
      <c r="L244" s="177"/>
      <c r="M244" s="178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6"/>
      <c r="AC244" s="176"/>
      <c r="AD244" s="176"/>
      <c r="AE244" s="176"/>
      <c r="AF244" s="176"/>
      <c r="AG244" s="176"/>
      <c r="AH244" s="176"/>
      <c r="AI244" s="176"/>
      <c r="AJ244" s="176"/>
      <c r="AK244" s="176"/>
      <c r="AL244" s="176"/>
      <c r="AM244" s="176"/>
      <c r="AN244" s="176"/>
      <c r="AO244" s="176"/>
      <c r="AP244" s="176"/>
      <c r="AQ244" s="176"/>
      <c r="AR244" s="176"/>
      <c r="AS244" s="176"/>
      <c r="AT244" s="176"/>
      <c r="AU244" s="176"/>
      <c r="AV244" s="176"/>
      <c r="AW244" s="176"/>
      <c r="AX244" s="176"/>
      <c r="AY244" s="176"/>
      <c r="AZ244" s="176"/>
      <c r="BA244" s="176"/>
      <c r="BB244" s="176"/>
      <c r="BC244" s="176"/>
      <c r="BD244" s="176"/>
      <c r="BE244" s="176"/>
      <c r="BF244" s="176"/>
    </row>
    <row r="245" spans="1:58">
      <c r="A245" s="198">
        <f t="shared" si="3"/>
        <v>44228</v>
      </c>
      <c r="B245" s="27">
        <v>7.0820737877707027E-2</v>
      </c>
      <c r="D245" s="189">
        <v>43101</v>
      </c>
      <c r="E245" s="25">
        <v>35.504997253417969</v>
      </c>
      <c r="F245" s="25">
        <v>38.504997253417969</v>
      </c>
      <c r="G245" s="25">
        <v>41.504997253417969</v>
      </c>
      <c r="H245" s="185"/>
      <c r="I245" s="25">
        <v>21</v>
      </c>
      <c r="J245" s="25">
        <v>28.25</v>
      </c>
      <c r="K245" s="25">
        <v>30.25</v>
      </c>
      <c r="L245" s="177"/>
      <c r="M245" s="178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  <c r="AL245" s="176"/>
      <c r="AM245" s="176"/>
      <c r="AN245" s="176"/>
      <c r="AO245" s="176"/>
      <c r="AP245" s="176"/>
      <c r="AQ245" s="176"/>
      <c r="AR245" s="176"/>
      <c r="AS245" s="176"/>
      <c r="AT245" s="176"/>
      <c r="AU245" s="176"/>
      <c r="AV245" s="176"/>
      <c r="AW245" s="176"/>
      <c r="AX245" s="176"/>
      <c r="AY245" s="176"/>
      <c r="AZ245" s="176"/>
      <c r="BA245" s="176"/>
      <c r="BB245" s="176"/>
      <c r="BC245" s="176"/>
      <c r="BD245" s="176"/>
      <c r="BE245" s="176"/>
      <c r="BF245" s="176"/>
    </row>
    <row r="246" spans="1:58">
      <c r="A246" s="198">
        <f t="shared" si="3"/>
        <v>44256</v>
      </c>
      <c r="B246" s="27">
        <v>7.0815567660625009E-2</v>
      </c>
      <c r="D246" s="189">
        <v>43132</v>
      </c>
      <c r="E246" s="25">
        <v>35.500003814697266</v>
      </c>
      <c r="F246" s="25">
        <v>38.500003814697266</v>
      </c>
      <c r="G246" s="25">
        <v>41.500003814697266</v>
      </c>
      <c r="H246" s="185"/>
      <c r="I246" s="25">
        <v>21</v>
      </c>
      <c r="J246" s="25">
        <v>28</v>
      </c>
      <c r="K246" s="25">
        <v>30</v>
      </c>
      <c r="L246" s="177"/>
      <c r="M246" s="178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  <c r="AB246" s="176"/>
      <c r="AC246" s="176"/>
      <c r="AD246" s="176"/>
      <c r="AE246" s="176"/>
      <c r="AF246" s="176"/>
      <c r="AG246" s="176"/>
      <c r="AH246" s="176"/>
      <c r="AI246" s="176"/>
      <c r="AJ246" s="176"/>
      <c r="AK246" s="176"/>
      <c r="AL246" s="176"/>
      <c r="AM246" s="176"/>
      <c r="AN246" s="176"/>
      <c r="AO246" s="176"/>
      <c r="AP246" s="176"/>
      <c r="AQ246" s="176"/>
      <c r="AR246" s="176"/>
      <c r="AS246" s="176"/>
      <c r="AT246" s="176"/>
      <c r="AU246" s="176"/>
      <c r="AV246" s="176"/>
      <c r="AW246" s="176"/>
      <c r="AX246" s="176"/>
      <c r="AY246" s="176"/>
      <c r="AZ246" s="176"/>
      <c r="BA246" s="176"/>
      <c r="BB246" s="176"/>
      <c r="BC246" s="176"/>
      <c r="BD246" s="176"/>
      <c r="BE246" s="176"/>
      <c r="BF246" s="176"/>
    </row>
    <row r="247" spans="1:58">
      <c r="A247" s="198">
        <f t="shared" si="3"/>
        <v>44287</v>
      </c>
      <c r="B247" s="27">
        <v>7.080984349172402E-2</v>
      </c>
      <c r="D247" s="189">
        <v>43160</v>
      </c>
      <c r="E247" s="25">
        <v>31.000001907348633</v>
      </c>
      <c r="F247" s="25">
        <v>34.000001907348633</v>
      </c>
      <c r="G247" s="25">
        <v>37.000001907348633</v>
      </c>
      <c r="H247" s="185"/>
      <c r="I247" s="25">
        <v>20</v>
      </c>
      <c r="J247" s="25">
        <v>27</v>
      </c>
      <c r="K247" s="25">
        <v>29</v>
      </c>
      <c r="L247" s="177"/>
      <c r="M247" s="178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  <c r="AE247" s="176"/>
      <c r="AF247" s="176"/>
      <c r="AG247" s="176"/>
      <c r="AH247" s="176"/>
      <c r="AI247" s="176"/>
      <c r="AJ247" s="176"/>
      <c r="AK247" s="176"/>
      <c r="AL247" s="176"/>
      <c r="AM247" s="176"/>
      <c r="AN247" s="176"/>
      <c r="AO247" s="176"/>
      <c r="AP247" s="176"/>
      <c r="AQ247" s="176"/>
      <c r="AR247" s="176"/>
      <c r="AS247" s="176"/>
      <c r="AT247" s="176"/>
      <c r="AU247" s="176"/>
      <c r="AV247" s="176"/>
      <c r="AW247" s="176"/>
      <c r="AX247" s="176"/>
      <c r="AY247" s="176"/>
      <c r="AZ247" s="176"/>
      <c r="BA247" s="176"/>
      <c r="BB247" s="176"/>
      <c r="BC247" s="176"/>
      <c r="BD247" s="176"/>
      <c r="BE247" s="176"/>
      <c r="BF247" s="176"/>
    </row>
    <row r="248" spans="1:58">
      <c r="A248" s="198">
        <f t="shared" si="3"/>
        <v>44317</v>
      </c>
      <c r="B248" s="27">
        <v>7.080430397344202E-2</v>
      </c>
      <c r="D248" s="189">
        <v>43191</v>
      </c>
      <c r="E248" s="25">
        <v>31</v>
      </c>
      <c r="F248" s="25">
        <v>34</v>
      </c>
      <c r="G248" s="25">
        <v>37</v>
      </c>
      <c r="H248" s="196"/>
      <c r="I248" s="25">
        <v>19.75</v>
      </c>
      <c r="J248" s="25">
        <v>26.75</v>
      </c>
      <c r="K248" s="25">
        <v>28.75</v>
      </c>
      <c r="L248" s="177"/>
      <c r="M248" s="178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6"/>
      <c r="AC248" s="176"/>
      <c r="AD248" s="176"/>
      <c r="AE248" s="176"/>
      <c r="AF248" s="176"/>
      <c r="AG248" s="176"/>
      <c r="AH248" s="176"/>
      <c r="AI248" s="176"/>
      <c r="AJ248" s="176"/>
      <c r="AK248" s="176"/>
      <c r="AL248" s="176"/>
      <c r="AM248" s="176"/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176"/>
      <c r="AY248" s="176"/>
      <c r="AZ248" s="176"/>
      <c r="BA248" s="176"/>
      <c r="BB248" s="176"/>
      <c r="BC248" s="176"/>
      <c r="BD248" s="176"/>
      <c r="BE248" s="176"/>
      <c r="BF248" s="176"/>
    </row>
    <row r="249" spans="1:58">
      <c r="A249" s="198">
        <f t="shared" si="3"/>
        <v>44348</v>
      </c>
      <c r="B249" s="27">
        <v>7.0798579804562015E-2</v>
      </c>
      <c r="D249" s="189">
        <v>43221</v>
      </c>
      <c r="E249" s="25">
        <v>38.25</v>
      </c>
      <c r="F249" s="25">
        <v>43.25</v>
      </c>
      <c r="G249" s="25">
        <v>48.25</v>
      </c>
      <c r="H249" s="196"/>
      <c r="I249" s="25">
        <v>22</v>
      </c>
      <c r="J249" s="25">
        <v>29</v>
      </c>
      <c r="K249" s="25">
        <v>31</v>
      </c>
      <c r="L249" s="177"/>
      <c r="M249" s="178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  <c r="AL249" s="176"/>
      <c r="AM249" s="176"/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176"/>
      <c r="AY249" s="176"/>
      <c r="AZ249" s="176"/>
      <c r="BA249" s="176"/>
      <c r="BB249" s="176"/>
      <c r="BC249" s="176"/>
      <c r="BD249" s="176"/>
      <c r="BE249" s="176"/>
      <c r="BF249" s="176"/>
    </row>
    <row r="250" spans="1:58">
      <c r="A250" s="198">
        <f t="shared" si="3"/>
        <v>44378</v>
      </c>
      <c r="B250" s="27">
        <v>7.079304028630104E-2</v>
      </c>
      <c r="D250" s="189">
        <v>43252</v>
      </c>
      <c r="E250" s="25">
        <v>63.5</v>
      </c>
      <c r="F250" s="25">
        <v>78.5</v>
      </c>
      <c r="G250" s="25">
        <v>88.5</v>
      </c>
      <c r="H250" s="196"/>
      <c r="I250" s="25">
        <v>21.5</v>
      </c>
      <c r="J250" s="25">
        <v>30.25</v>
      </c>
      <c r="K250" s="25">
        <v>38</v>
      </c>
      <c r="L250" s="177"/>
      <c r="M250" s="178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6"/>
      <c r="AC250" s="176"/>
      <c r="AD250" s="176"/>
      <c r="AE250" s="176"/>
      <c r="AF250" s="176"/>
      <c r="AG250" s="176"/>
      <c r="AH250" s="176"/>
      <c r="AI250" s="176"/>
      <c r="AJ250" s="176"/>
      <c r="AK250" s="176"/>
      <c r="AL250" s="176"/>
      <c r="AM250" s="176"/>
      <c r="AN250" s="176"/>
      <c r="AO250" s="176"/>
      <c r="AP250" s="176"/>
      <c r="AQ250" s="176"/>
      <c r="AR250" s="176"/>
      <c r="AS250" s="176"/>
      <c r="AT250" s="176"/>
      <c r="AU250" s="176"/>
      <c r="AV250" s="176"/>
      <c r="AW250" s="176"/>
      <c r="AX250" s="176"/>
      <c r="AY250" s="176"/>
      <c r="AZ250" s="176"/>
      <c r="BA250" s="176"/>
      <c r="BB250" s="176"/>
      <c r="BC250" s="176"/>
      <c r="BD250" s="176"/>
      <c r="BE250" s="176"/>
      <c r="BF250" s="176"/>
    </row>
    <row r="251" spans="1:58">
      <c r="A251" s="198">
        <f t="shared" si="3"/>
        <v>44409</v>
      </c>
      <c r="B251" s="27">
        <v>7.0787316117442003E-2</v>
      </c>
      <c r="D251" s="189">
        <v>43282</v>
      </c>
      <c r="E251" s="25">
        <v>70</v>
      </c>
      <c r="F251" s="25">
        <v>105</v>
      </c>
      <c r="G251" s="25">
        <v>120</v>
      </c>
      <c r="H251" s="196"/>
      <c r="I251" s="25">
        <v>23.649999618530273</v>
      </c>
      <c r="J251" s="25">
        <v>31.899999618530273</v>
      </c>
      <c r="K251" s="25">
        <v>42.149999618530273</v>
      </c>
      <c r="L251" s="177"/>
      <c r="M251" s="178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176"/>
      <c r="AR251" s="176"/>
      <c r="AS251" s="176"/>
      <c r="AT251" s="176"/>
      <c r="AU251" s="176"/>
      <c r="AV251" s="176"/>
      <c r="AW251" s="176"/>
      <c r="AX251" s="176"/>
      <c r="AY251" s="176"/>
      <c r="AZ251" s="176"/>
      <c r="BA251" s="176"/>
      <c r="BB251" s="176"/>
      <c r="BC251" s="176"/>
      <c r="BD251" s="176"/>
      <c r="BE251" s="176"/>
      <c r="BF251" s="176"/>
    </row>
    <row r="252" spans="1:58">
      <c r="A252" s="198">
        <f t="shared" si="3"/>
        <v>44440</v>
      </c>
      <c r="B252" s="27">
        <v>7.0781591948594014E-2</v>
      </c>
      <c r="D252" s="189">
        <v>43313</v>
      </c>
      <c r="E252" s="25">
        <v>70</v>
      </c>
      <c r="F252" s="25">
        <v>105</v>
      </c>
      <c r="G252" s="25">
        <v>120</v>
      </c>
      <c r="H252" s="196"/>
      <c r="I252" s="25">
        <v>23.399999618530273</v>
      </c>
      <c r="J252" s="25">
        <v>31.649999618530273</v>
      </c>
      <c r="K252" s="25">
        <v>41.899999618530273</v>
      </c>
      <c r="L252" s="177"/>
      <c r="M252" s="178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6"/>
      <c r="AC252" s="176"/>
      <c r="AD252" s="176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176"/>
      <c r="AR252" s="176"/>
      <c r="AS252" s="176"/>
      <c r="AT252" s="176"/>
      <c r="AU252" s="176"/>
      <c r="AV252" s="176"/>
      <c r="AW252" s="176"/>
      <c r="AX252" s="176"/>
      <c r="AY252" s="176"/>
      <c r="AZ252" s="176"/>
      <c r="BA252" s="176"/>
      <c r="BB252" s="176"/>
      <c r="BC252" s="176"/>
      <c r="BD252" s="176"/>
      <c r="BE252" s="176"/>
      <c r="BF252" s="176"/>
    </row>
    <row r="253" spans="1:58">
      <c r="A253" s="198">
        <f t="shared" si="3"/>
        <v>44470</v>
      </c>
      <c r="B253" s="27">
        <v>7.0776052430364014E-2</v>
      </c>
      <c r="D253" s="189">
        <v>43344</v>
      </c>
      <c r="E253" s="25">
        <v>25.75</v>
      </c>
      <c r="F253" s="25">
        <v>35.75</v>
      </c>
      <c r="G253" s="25">
        <v>45.75</v>
      </c>
      <c r="H253" s="196"/>
      <c r="I253" s="25">
        <v>18.25</v>
      </c>
      <c r="J253" s="25">
        <v>27.75</v>
      </c>
      <c r="K253" s="25">
        <v>29.75</v>
      </c>
      <c r="L253" s="177"/>
      <c r="M253" s="178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  <c r="AE253" s="176"/>
      <c r="AF253" s="176"/>
      <c r="AG253" s="176"/>
      <c r="AH253" s="176"/>
      <c r="AI253" s="176"/>
      <c r="AJ253" s="176"/>
      <c r="AK253" s="176"/>
      <c r="AL253" s="176"/>
      <c r="AM253" s="176"/>
      <c r="AN253" s="176"/>
      <c r="AO253" s="176"/>
      <c r="AP253" s="176"/>
      <c r="AQ253" s="176"/>
      <c r="AR253" s="176"/>
      <c r="AS253" s="176"/>
      <c r="AT253" s="176"/>
      <c r="AU253" s="176"/>
      <c r="AV253" s="176"/>
      <c r="AW253" s="176"/>
      <c r="AX253" s="176"/>
      <c r="AY253" s="176"/>
      <c r="AZ253" s="176"/>
      <c r="BA253" s="176"/>
      <c r="BB253" s="176"/>
      <c r="BC253" s="176"/>
      <c r="BD253" s="176"/>
      <c r="BE253" s="176"/>
      <c r="BF253" s="176"/>
    </row>
    <row r="254" spans="1:58">
      <c r="A254" s="198">
        <f t="shared" si="3"/>
        <v>44501</v>
      </c>
      <c r="B254" s="27">
        <v>7.0770328261537008E-2</v>
      </c>
      <c r="D254" s="189">
        <v>43374</v>
      </c>
      <c r="E254" s="25">
        <v>31.499998092651367</v>
      </c>
      <c r="F254" s="25">
        <v>34.499998092651367</v>
      </c>
      <c r="G254" s="25">
        <v>37.499998092651367</v>
      </c>
      <c r="H254" s="196"/>
      <c r="I254" s="25">
        <v>20.5</v>
      </c>
      <c r="J254" s="25">
        <v>27.5</v>
      </c>
      <c r="K254" s="25">
        <v>29.5</v>
      </c>
      <c r="L254" s="177"/>
      <c r="M254" s="178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6"/>
      <c r="AC254" s="176"/>
      <c r="AD254" s="176"/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176"/>
      <c r="AY254" s="176"/>
      <c r="AZ254" s="176"/>
      <c r="BA254" s="176"/>
      <c r="BB254" s="176"/>
      <c r="BC254" s="176"/>
      <c r="BD254" s="176"/>
      <c r="BE254" s="176"/>
      <c r="BF254" s="176"/>
    </row>
    <row r="255" spans="1:58">
      <c r="A255" s="198">
        <f t="shared" si="3"/>
        <v>44531</v>
      </c>
      <c r="B255" s="27">
        <v>7.0764788743328019E-2</v>
      </c>
      <c r="D255" s="189">
        <v>43405</v>
      </c>
      <c r="E255" s="25">
        <v>31.499998092651367</v>
      </c>
      <c r="F255" s="25">
        <v>34.499998092651367</v>
      </c>
      <c r="G255" s="25">
        <v>37.499998092651367</v>
      </c>
      <c r="H255" s="196"/>
      <c r="I255" s="25">
        <v>20.5</v>
      </c>
      <c r="J255" s="25">
        <v>27.5</v>
      </c>
      <c r="K255" s="25">
        <v>29.5</v>
      </c>
      <c r="L255" s="177"/>
      <c r="M255" s="178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176"/>
      <c r="AY255" s="176"/>
      <c r="AZ255" s="176"/>
      <c r="BA255" s="176"/>
      <c r="BB255" s="176"/>
      <c r="BC255" s="176"/>
      <c r="BD255" s="176"/>
      <c r="BE255" s="176"/>
      <c r="BF255" s="176"/>
    </row>
    <row r="256" spans="1:58">
      <c r="A256" s="198">
        <f t="shared" si="3"/>
        <v>44562</v>
      </c>
      <c r="B256" s="27">
        <v>7.075906457452201E-2</v>
      </c>
      <c r="D256" s="189">
        <v>43435</v>
      </c>
      <c r="E256" s="25">
        <v>31.5</v>
      </c>
      <c r="F256" s="25">
        <v>34.5</v>
      </c>
      <c r="G256" s="25">
        <v>37.5</v>
      </c>
      <c r="H256" s="196"/>
      <c r="I256" s="25">
        <v>21</v>
      </c>
      <c r="J256" s="25">
        <v>28</v>
      </c>
      <c r="K256" s="25">
        <v>30</v>
      </c>
      <c r="L256" s="177"/>
      <c r="M256" s="178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6"/>
      <c r="AI256" s="176"/>
      <c r="AJ256" s="176"/>
      <c r="AK256" s="176"/>
      <c r="AL256" s="176"/>
      <c r="AM256" s="176"/>
      <c r="AN256" s="176"/>
      <c r="AO256" s="176"/>
      <c r="AP256" s="176"/>
      <c r="AQ256" s="176"/>
      <c r="AR256" s="176"/>
      <c r="AS256" s="176"/>
      <c r="AT256" s="176"/>
      <c r="AU256" s="176"/>
      <c r="AV256" s="176"/>
      <c r="AW256" s="176"/>
      <c r="AX256" s="176"/>
      <c r="AY256" s="176"/>
      <c r="AZ256" s="176"/>
      <c r="BA256" s="176"/>
      <c r="BB256" s="176"/>
      <c r="BC256" s="176"/>
      <c r="BD256" s="176"/>
      <c r="BE256" s="176"/>
      <c r="BF256" s="176"/>
    </row>
    <row r="257" spans="1:58">
      <c r="A257" s="198">
        <f t="shared" si="3"/>
        <v>44593</v>
      </c>
      <c r="B257" s="27">
        <v>7.0753340405728005E-2</v>
      </c>
      <c r="D257" s="189">
        <v>43466</v>
      </c>
      <c r="E257" s="25">
        <v>35.754997253417969</v>
      </c>
      <c r="F257" s="25">
        <v>38.754997253417969</v>
      </c>
      <c r="G257" s="25">
        <v>41.754997253417969</v>
      </c>
      <c r="H257" s="196"/>
      <c r="I257" s="25">
        <v>21.5</v>
      </c>
      <c r="J257" s="25">
        <v>28.75</v>
      </c>
      <c r="K257" s="25">
        <v>30.75</v>
      </c>
      <c r="L257" s="177"/>
      <c r="M257" s="178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76"/>
      <c r="AR257" s="176"/>
      <c r="AS257" s="176"/>
      <c r="AT257" s="176"/>
      <c r="AU257" s="176"/>
      <c r="AV257" s="176"/>
      <c r="AW257" s="176"/>
      <c r="AX257" s="176"/>
      <c r="AY257" s="176"/>
      <c r="AZ257" s="176"/>
      <c r="BA257" s="176"/>
      <c r="BB257" s="176"/>
      <c r="BC257" s="176"/>
      <c r="BD257" s="176"/>
      <c r="BE257" s="176"/>
      <c r="BF257" s="176"/>
    </row>
    <row r="258" spans="1:58">
      <c r="A258" s="198">
        <f t="shared" si="3"/>
        <v>44621</v>
      </c>
      <c r="B258" s="27">
        <v>7.074817018876102E-2</v>
      </c>
      <c r="D258" s="189">
        <v>43497</v>
      </c>
      <c r="E258" s="25">
        <v>35.750003814697266</v>
      </c>
      <c r="F258" s="25">
        <v>38.750003814697266</v>
      </c>
      <c r="G258" s="25">
        <v>41.750003814697266</v>
      </c>
      <c r="H258" s="196"/>
      <c r="I258" s="25">
        <v>21.5</v>
      </c>
      <c r="J258" s="25">
        <v>28.5</v>
      </c>
      <c r="K258" s="25">
        <v>30.5</v>
      </c>
      <c r="L258" s="177"/>
      <c r="M258" s="178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6"/>
      <c r="AC258" s="176"/>
      <c r="AD258" s="176"/>
      <c r="AE258" s="176"/>
      <c r="AF258" s="176"/>
      <c r="AG258" s="176"/>
      <c r="AH258" s="176"/>
      <c r="AI258" s="176"/>
      <c r="AJ258" s="176"/>
      <c r="AK258" s="176"/>
      <c r="AL258" s="176"/>
      <c r="AM258" s="176"/>
      <c r="AN258" s="176"/>
      <c r="AO258" s="176"/>
      <c r="AP258" s="176"/>
      <c r="AQ258" s="176"/>
      <c r="AR258" s="176"/>
      <c r="AS258" s="176"/>
      <c r="AT258" s="176"/>
      <c r="AU258" s="176"/>
      <c r="AV258" s="176"/>
      <c r="AW258" s="176"/>
      <c r="AX258" s="176"/>
      <c r="AY258" s="176"/>
      <c r="AZ258" s="176"/>
      <c r="BA258" s="176"/>
      <c r="BB258" s="176"/>
      <c r="BC258" s="176"/>
      <c r="BD258" s="176"/>
      <c r="BE258" s="176"/>
      <c r="BF258" s="176"/>
    </row>
    <row r="259" spans="1:58">
      <c r="A259" s="198">
        <f t="shared" si="3"/>
        <v>44652</v>
      </c>
      <c r="B259" s="27">
        <v>7.0742446019986999E-2</v>
      </c>
      <c r="D259" s="189">
        <v>43525</v>
      </c>
      <c r="E259" s="25">
        <v>31.250001907348633</v>
      </c>
      <c r="F259" s="25">
        <v>34.250001907348633</v>
      </c>
      <c r="G259" s="25">
        <v>37.250001907348633</v>
      </c>
      <c r="H259" s="196"/>
      <c r="I259" s="25">
        <v>20.5</v>
      </c>
      <c r="J259" s="25">
        <v>27.5</v>
      </c>
      <c r="K259" s="25">
        <v>29.5</v>
      </c>
      <c r="L259" s="177"/>
      <c r="M259" s="178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  <c r="AE259" s="176"/>
      <c r="AF259" s="176"/>
      <c r="AG259" s="176"/>
      <c r="AH259" s="176"/>
      <c r="AI259" s="176"/>
      <c r="AJ259" s="176"/>
      <c r="AK259" s="176"/>
      <c r="AL259" s="176"/>
      <c r="AM259" s="176"/>
      <c r="AN259" s="176"/>
      <c r="AO259" s="176"/>
      <c r="AP259" s="176"/>
      <c r="AQ259" s="176"/>
      <c r="AR259" s="176"/>
      <c r="AS259" s="176"/>
      <c r="AT259" s="176"/>
      <c r="AU259" s="176"/>
      <c r="AV259" s="176"/>
      <c r="AW259" s="176"/>
      <c r="AX259" s="176"/>
      <c r="AY259" s="176"/>
      <c r="AZ259" s="176"/>
      <c r="BA259" s="176"/>
      <c r="BB259" s="176"/>
      <c r="BC259" s="176"/>
      <c r="BD259" s="176"/>
      <c r="BE259" s="176"/>
      <c r="BF259" s="176"/>
    </row>
    <row r="260" spans="1:58">
      <c r="A260" s="198">
        <f t="shared" si="3"/>
        <v>44682</v>
      </c>
      <c r="B260" s="27">
        <v>7.0736906501829039E-2</v>
      </c>
      <c r="D260" s="189">
        <v>43556</v>
      </c>
      <c r="E260" s="25">
        <v>31.25</v>
      </c>
      <c r="F260" s="25">
        <v>34.25</v>
      </c>
      <c r="G260" s="25">
        <v>37.25</v>
      </c>
      <c r="H260" s="196"/>
      <c r="I260" s="25">
        <v>20.25</v>
      </c>
      <c r="J260" s="25">
        <v>27.25</v>
      </c>
      <c r="K260" s="25">
        <v>29.25</v>
      </c>
      <c r="L260" s="177"/>
      <c r="M260" s="178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6"/>
      <c r="AC260" s="176"/>
      <c r="AD260" s="176"/>
      <c r="AE260" s="176"/>
      <c r="AF260" s="176"/>
      <c r="AG260" s="176"/>
      <c r="AH260" s="176"/>
      <c r="AI260" s="176"/>
      <c r="AJ260" s="176"/>
      <c r="AK260" s="176"/>
      <c r="AL260" s="176"/>
      <c r="AM260" s="176"/>
      <c r="AN260" s="176"/>
      <c r="AO260" s="176"/>
      <c r="AP260" s="176"/>
      <c r="AQ260" s="176"/>
      <c r="AR260" s="176"/>
      <c r="AS260" s="176"/>
      <c r="AT260" s="176"/>
      <c r="AU260" s="176"/>
      <c r="AV260" s="176"/>
      <c r="AW260" s="176"/>
      <c r="AX260" s="176"/>
      <c r="AY260" s="176"/>
      <c r="AZ260" s="176"/>
      <c r="BA260" s="176"/>
      <c r="BB260" s="176"/>
      <c r="BC260" s="176"/>
      <c r="BD260" s="176"/>
      <c r="BE260" s="176"/>
      <c r="BF260" s="176"/>
    </row>
    <row r="261" spans="1:58">
      <c r="A261" s="198">
        <f t="shared" si="3"/>
        <v>44713</v>
      </c>
      <c r="B261" s="27">
        <v>7.0731182333077028E-2</v>
      </c>
      <c r="D261" s="189">
        <v>43586</v>
      </c>
      <c r="E261" s="25">
        <v>38.5</v>
      </c>
      <c r="F261" s="25">
        <v>43.5</v>
      </c>
      <c r="G261" s="25">
        <v>48.5</v>
      </c>
      <c r="H261" s="196"/>
      <c r="I261" s="25">
        <v>22.5</v>
      </c>
      <c r="J261" s="25">
        <v>29.5</v>
      </c>
      <c r="K261" s="25">
        <v>31.5</v>
      </c>
      <c r="L261" s="177"/>
      <c r="M261" s="178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  <c r="AE261" s="176"/>
      <c r="AF261" s="176"/>
      <c r="AG261" s="176"/>
      <c r="AH261" s="176"/>
      <c r="AI261" s="176"/>
      <c r="AJ261" s="176"/>
      <c r="AK261" s="176"/>
      <c r="AL261" s="176"/>
      <c r="AM261" s="176"/>
      <c r="AN261" s="176"/>
      <c r="AO261" s="176"/>
      <c r="AP261" s="176"/>
      <c r="AQ261" s="176"/>
      <c r="AR261" s="176"/>
      <c r="AS261" s="176"/>
      <c r="AT261" s="176"/>
      <c r="AU261" s="176"/>
      <c r="AV261" s="176"/>
      <c r="AW261" s="176"/>
      <c r="AX261" s="176"/>
      <c r="AY261" s="176"/>
      <c r="AZ261" s="176"/>
      <c r="BA261" s="176"/>
      <c r="BB261" s="176"/>
      <c r="BC261" s="176"/>
      <c r="BD261" s="176"/>
      <c r="BE261" s="176"/>
      <c r="BF261" s="176"/>
    </row>
    <row r="262" spans="1:58">
      <c r="B262" s="27">
        <v>7.072564281493901E-2</v>
      </c>
      <c r="D262" s="176"/>
      <c r="E262" s="176"/>
      <c r="F262" s="176"/>
      <c r="G262" s="176"/>
      <c r="H262" s="176"/>
      <c r="I262" s="176"/>
      <c r="J262" s="176"/>
      <c r="K262" s="176"/>
      <c r="L262" s="176"/>
      <c r="M262" s="178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6"/>
      <c r="AC262" s="176"/>
      <c r="AD262" s="176"/>
      <c r="AE262" s="176"/>
      <c r="AF262" s="176"/>
      <c r="AG262" s="176"/>
      <c r="AH262" s="176"/>
      <c r="AI262" s="176"/>
      <c r="AJ262" s="176"/>
      <c r="AK262" s="176"/>
      <c r="AL262" s="176"/>
      <c r="AM262" s="176"/>
      <c r="AN262" s="176"/>
      <c r="AO262" s="176"/>
      <c r="AP262" s="176"/>
      <c r="AQ262" s="176"/>
      <c r="AR262" s="176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</row>
    <row r="263" spans="1:58">
      <c r="B263" s="27">
        <v>7.0719918646207011E-2</v>
      </c>
      <c r="D263" s="176"/>
      <c r="E263" s="176"/>
      <c r="F263" s="176"/>
      <c r="G263" s="176"/>
      <c r="H263" s="176"/>
      <c r="I263" s="176"/>
      <c r="J263" s="176"/>
      <c r="K263" s="176"/>
      <c r="L263" s="176"/>
      <c r="M263" s="178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</row>
    <row r="264" spans="1:58">
      <c r="B264" s="27">
        <v>7.0714194477487016E-2</v>
      </c>
      <c r="D264" s="176"/>
      <c r="E264" s="176"/>
      <c r="F264" s="176"/>
      <c r="G264" s="176"/>
      <c r="H264" s="176"/>
      <c r="I264" s="176"/>
      <c r="J264" s="176"/>
      <c r="K264" s="176"/>
      <c r="L264" s="176"/>
      <c r="M264" s="178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6"/>
      <c r="AC264" s="176"/>
      <c r="AD264" s="176"/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176"/>
      <c r="AT264" s="176"/>
      <c r="AU264" s="176"/>
      <c r="AV264" s="176"/>
      <c r="AW264" s="176"/>
      <c r="AX264" s="176"/>
      <c r="AY264" s="176"/>
      <c r="AZ264" s="176"/>
      <c r="BA264" s="176"/>
      <c r="BB264" s="176"/>
      <c r="BC264" s="176"/>
      <c r="BD264" s="176"/>
      <c r="BE264" s="176"/>
      <c r="BF264" s="176"/>
    </row>
    <row r="265" spans="1:58">
      <c r="B265" s="27">
        <v>7.070865495938003E-2</v>
      </c>
      <c r="D265" s="176"/>
      <c r="E265" s="176"/>
      <c r="F265" s="176"/>
      <c r="G265" s="176"/>
      <c r="H265" s="176"/>
      <c r="I265" s="176"/>
      <c r="J265" s="176"/>
      <c r="K265" s="176"/>
      <c r="L265" s="176"/>
      <c r="M265" s="178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176"/>
      <c r="AV265" s="176"/>
      <c r="AW265" s="176"/>
      <c r="AX265" s="176"/>
      <c r="AY265" s="176"/>
      <c r="AZ265" s="176"/>
      <c r="BA265" s="176"/>
      <c r="BB265" s="176"/>
      <c r="BC265" s="176"/>
      <c r="BD265" s="176"/>
      <c r="BE265" s="176"/>
      <c r="BF265" s="176"/>
    </row>
    <row r="266" spans="1:58">
      <c r="B266" s="27">
        <v>7.0702930790681004E-2</v>
      </c>
      <c r="D266" s="176"/>
      <c r="E266" s="176"/>
      <c r="F266" s="176"/>
      <c r="G266" s="176"/>
      <c r="H266" s="176"/>
      <c r="I266" s="176"/>
      <c r="J266" s="176"/>
      <c r="K266" s="176"/>
      <c r="L266" s="176"/>
      <c r="M266" s="178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176"/>
      <c r="AV266" s="176"/>
      <c r="AW266" s="176"/>
      <c r="AX266" s="176"/>
      <c r="AY266" s="176"/>
      <c r="AZ266" s="176"/>
      <c r="BA266" s="176"/>
      <c r="BB266" s="176"/>
      <c r="BC266" s="176"/>
      <c r="BD266" s="176"/>
      <c r="BE266" s="176"/>
      <c r="BF266" s="176"/>
    </row>
    <row r="267" spans="1:58">
      <c r="B267" s="27">
        <v>7.0697391272595014E-2</v>
      </c>
      <c r="D267" s="176"/>
      <c r="E267" s="176"/>
      <c r="F267" s="176"/>
      <c r="G267" s="176"/>
      <c r="H267" s="176"/>
      <c r="I267" s="176"/>
      <c r="J267" s="176"/>
      <c r="K267" s="176"/>
      <c r="L267" s="176"/>
      <c r="M267" s="178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176"/>
      <c r="AV267" s="176"/>
      <c r="AW267" s="176"/>
      <c r="AX267" s="176"/>
      <c r="AY267" s="176"/>
      <c r="AZ267" s="176"/>
      <c r="BA267" s="176"/>
      <c r="BB267" s="176"/>
      <c r="BC267" s="176"/>
      <c r="BD267" s="176"/>
      <c r="BE267" s="176"/>
      <c r="BF267" s="176"/>
    </row>
    <row r="268" spans="1:58">
      <c r="B268" s="27">
        <v>7.0691667103917027E-2</v>
      </c>
      <c r="D268" s="176"/>
      <c r="E268" s="176"/>
      <c r="F268" s="176"/>
      <c r="G268" s="176"/>
      <c r="H268" s="176"/>
      <c r="I268" s="176"/>
      <c r="J268" s="176"/>
      <c r="K268" s="176"/>
      <c r="L268" s="176"/>
      <c r="M268" s="178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176"/>
      <c r="AY268" s="176"/>
      <c r="AZ268" s="176"/>
      <c r="BA268" s="176"/>
      <c r="BB268" s="176"/>
      <c r="BC268" s="176"/>
      <c r="BD268" s="176"/>
      <c r="BE268" s="176"/>
      <c r="BF268" s="176"/>
    </row>
    <row r="269" spans="1:58">
      <c r="B269" s="27">
        <v>7.0685942935250004E-2</v>
      </c>
      <c r="D269" s="176"/>
      <c r="E269" s="176"/>
      <c r="F269" s="176"/>
      <c r="G269" s="176"/>
      <c r="H269" s="176"/>
      <c r="I269" s="176"/>
      <c r="J269" s="176"/>
      <c r="K269" s="176"/>
      <c r="L269" s="176"/>
      <c r="M269" s="178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176"/>
      <c r="AY269" s="176"/>
      <c r="AZ269" s="176"/>
      <c r="BA269" s="176"/>
      <c r="BB269" s="176"/>
      <c r="BC269" s="176"/>
      <c r="BD269" s="176"/>
      <c r="BE269" s="176"/>
      <c r="BF269" s="176"/>
    </row>
    <row r="270" spans="1:58">
      <c r="B270" s="27">
        <v>7.0680772718398011E-2</v>
      </c>
      <c r="D270" s="176"/>
      <c r="E270" s="176"/>
      <c r="F270" s="176"/>
      <c r="G270" s="176"/>
      <c r="H270" s="176"/>
      <c r="I270" s="176"/>
      <c r="J270" s="176"/>
      <c r="K270" s="176"/>
      <c r="L270" s="176"/>
      <c r="M270" s="178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6"/>
      <c r="AC270" s="176"/>
      <c r="AD270" s="176"/>
      <c r="AE270" s="176"/>
      <c r="AF270" s="176"/>
      <c r="AG270" s="176"/>
      <c r="AH270" s="176"/>
      <c r="AI270" s="176"/>
      <c r="AJ270" s="176"/>
      <c r="AK270" s="176"/>
      <c r="AL270" s="176"/>
      <c r="AM270" s="176"/>
      <c r="AN270" s="176"/>
      <c r="AO270" s="176"/>
      <c r="AP270" s="176"/>
      <c r="AQ270" s="176"/>
      <c r="AR270" s="176"/>
      <c r="AS270" s="176"/>
      <c r="AT270" s="176"/>
      <c r="AU270" s="176"/>
      <c r="AV270" s="176"/>
      <c r="AW270" s="176"/>
      <c r="AX270" s="176"/>
      <c r="AY270" s="176"/>
      <c r="AZ270" s="176"/>
      <c r="BA270" s="176"/>
      <c r="BB270" s="176"/>
      <c r="BC270" s="176"/>
      <c r="BD270" s="176"/>
      <c r="BE270" s="176"/>
      <c r="BF270" s="176"/>
    </row>
    <row r="271" spans="1:58">
      <c r="B271" s="27">
        <v>7.0675048549752012E-2</v>
      </c>
      <c r="D271" s="176"/>
      <c r="E271" s="176"/>
      <c r="F271" s="176"/>
      <c r="G271" s="176"/>
      <c r="H271" s="176"/>
      <c r="I271" s="176"/>
      <c r="J271" s="176"/>
      <c r="K271" s="176"/>
      <c r="L271" s="176"/>
      <c r="M271" s="178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  <c r="AE271" s="176"/>
      <c r="AF271" s="176"/>
      <c r="AG271" s="176"/>
      <c r="AH271" s="176"/>
      <c r="AI271" s="176"/>
      <c r="AJ271" s="176"/>
      <c r="AK271" s="176"/>
      <c r="AL271" s="176"/>
      <c r="AM271" s="176"/>
      <c r="AN271" s="176"/>
      <c r="AO271" s="176"/>
      <c r="AP271" s="176"/>
      <c r="AQ271" s="176"/>
      <c r="AR271" s="176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</row>
    <row r="272" spans="1:58">
      <c r="B272" s="27">
        <v>7.0669509031717009E-2</v>
      </c>
      <c r="D272" s="176"/>
      <c r="E272" s="176"/>
      <c r="F272" s="176"/>
      <c r="G272" s="176"/>
      <c r="H272" s="176"/>
      <c r="I272" s="176"/>
      <c r="J272" s="176"/>
      <c r="K272" s="176"/>
      <c r="L272" s="176"/>
      <c r="M272" s="178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6"/>
      <c r="AC272" s="176"/>
      <c r="AD272" s="176"/>
      <c r="AE272" s="176"/>
      <c r="AF272" s="176"/>
      <c r="AG272" s="176"/>
      <c r="AH272" s="176"/>
      <c r="AI272" s="176"/>
      <c r="AJ272" s="176"/>
      <c r="AK272" s="176"/>
      <c r="AL272" s="176"/>
      <c r="AM272" s="176"/>
      <c r="AN272" s="176"/>
      <c r="AO272" s="176"/>
      <c r="AP272" s="176"/>
      <c r="AQ272" s="176"/>
      <c r="AR272" s="176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</row>
    <row r="273" spans="2:58">
      <c r="B273" s="27">
        <v>7.0663784863092022E-2</v>
      </c>
      <c r="D273" s="176"/>
      <c r="E273" s="176"/>
      <c r="F273" s="176"/>
      <c r="G273" s="176"/>
      <c r="H273" s="176"/>
      <c r="I273" s="176"/>
      <c r="J273" s="176"/>
      <c r="K273" s="176"/>
      <c r="L273" s="176"/>
      <c r="M273" s="178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/>
    </row>
    <row r="274" spans="2:58">
      <c r="B274" s="27">
        <v>7.0658245345078016E-2</v>
      </c>
      <c r="D274" s="176"/>
      <c r="E274" s="176"/>
      <c r="F274" s="176"/>
      <c r="G274" s="176"/>
      <c r="H274" s="176"/>
      <c r="I274" s="176"/>
      <c r="J274" s="176"/>
      <c r="K274" s="176"/>
      <c r="L274" s="176"/>
      <c r="M274" s="178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6"/>
      <c r="AC274" s="176"/>
      <c r="AD274" s="176"/>
      <c r="AE274" s="176"/>
      <c r="AF274" s="176"/>
      <c r="AG274" s="176"/>
      <c r="AH274" s="176"/>
      <c r="AI274" s="176"/>
      <c r="AJ274" s="176"/>
      <c r="AK274" s="176"/>
      <c r="AL274" s="176"/>
      <c r="AM274" s="176"/>
      <c r="AN274" s="176"/>
      <c r="AO274" s="176"/>
      <c r="AP274" s="176"/>
      <c r="AQ274" s="176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/>
    </row>
    <row r="275" spans="2:58">
      <c r="B275" s="27">
        <v>7.0652521176474012E-2</v>
      </c>
      <c r="D275" s="176"/>
      <c r="E275" s="176"/>
      <c r="F275" s="176"/>
      <c r="G275" s="176"/>
      <c r="H275" s="176"/>
      <c r="I275" s="176"/>
      <c r="J275" s="176"/>
      <c r="K275" s="176"/>
      <c r="L275" s="176"/>
      <c r="M275" s="178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  <c r="AE275" s="176"/>
      <c r="AF275" s="176"/>
      <c r="AG275" s="176"/>
      <c r="AH275" s="176"/>
      <c r="AI275" s="176"/>
      <c r="AJ275" s="176"/>
      <c r="AK275" s="176"/>
      <c r="AL275" s="176"/>
      <c r="AM275" s="176"/>
      <c r="AN275" s="176"/>
      <c r="AO275" s="176"/>
      <c r="AP275" s="176"/>
      <c r="AQ275" s="176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</row>
    <row r="276" spans="2:58">
      <c r="B276" s="27">
        <v>7.0646797007881013E-2</v>
      </c>
      <c r="D276" s="176"/>
      <c r="E276" s="176"/>
      <c r="F276" s="176"/>
      <c r="G276" s="176"/>
      <c r="H276" s="176"/>
      <c r="I276" s="176"/>
      <c r="J276" s="176"/>
      <c r="K276" s="176"/>
      <c r="L276" s="176"/>
      <c r="M276" s="178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6"/>
      <c r="AC276" s="176"/>
      <c r="AD276" s="176"/>
      <c r="AE276" s="176"/>
      <c r="AF276" s="176"/>
      <c r="AG276" s="176"/>
      <c r="AH276" s="176"/>
      <c r="AI276" s="176"/>
      <c r="AJ276" s="176"/>
      <c r="AK276" s="176"/>
      <c r="AL276" s="176"/>
      <c r="AM276" s="176"/>
      <c r="AN276" s="176"/>
      <c r="AO276" s="176"/>
      <c r="AP276" s="176"/>
      <c r="AQ276" s="176"/>
      <c r="AR276" s="176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</row>
    <row r="277" spans="2:58">
      <c r="B277" s="27">
        <v>7.0641257489897011E-2</v>
      </c>
      <c r="D277" s="176"/>
      <c r="E277" s="176"/>
      <c r="F277" s="176"/>
      <c r="G277" s="176"/>
      <c r="H277" s="176"/>
      <c r="I277" s="176"/>
      <c r="J277" s="176"/>
      <c r="K277" s="176"/>
      <c r="L277" s="176"/>
      <c r="M277" s="178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  <c r="AE277" s="176"/>
      <c r="AF277" s="176"/>
      <c r="AG277" s="176"/>
      <c r="AH277" s="176"/>
      <c r="AI277" s="176"/>
      <c r="AJ277" s="176"/>
      <c r="AK277" s="176"/>
      <c r="AL277" s="176"/>
      <c r="AM277" s="176"/>
      <c r="AN277" s="176"/>
      <c r="AO277" s="176"/>
      <c r="AP277" s="176"/>
      <c r="AQ277" s="176"/>
      <c r="AR277" s="176"/>
      <c r="AS277" s="176"/>
      <c r="AT277" s="176"/>
      <c r="AU277" s="176"/>
      <c r="AV277" s="176"/>
      <c r="AW277" s="176"/>
      <c r="AX277" s="176"/>
      <c r="AY277" s="176"/>
      <c r="AZ277" s="176"/>
      <c r="BA277" s="176"/>
      <c r="BB277" s="176"/>
      <c r="BC277" s="176"/>
      <c r="BD277" s="176"/>
      <c r="BE277" s="176"/>
      <c r="BF277" s="176"/>
    </row>
    <row r="278" spans="2:58">
      <c r="B278" s="27">
        <v>7.0635533321326008E-2</v>
      </c>
      <c r="D278" s="176"/>
      <c r="E278" s="176"/>
      <c r="F278" s="176"/>
      <c r="G278" s="176"/>
      <c r="H278" s="176"/>
      <c r="I278" s="176"/>
      <c r="J278" s="176"/>
      <c r="K278" s="176"/>
      <c r="L278" s="176"/>
      <c r="M278" s="178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6"/>
      <c r="AC278" s="176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6"/>
      <c r="AN278" s="176"/>
      <c r="AO278" s="176"/>
      <c r="AP278" s="176"/>
      <c r="AQ278" s="176"/>
      <c r="AR278" s="176"/>
      <c r="AS278" s="176"/>
      <c r="AT278" s="176"/>
      <c r="AU278" s="176"/>
      <c r="AV278" s="176"/>
      <c r="AW278" s="176"/>
      <c r="AX278" s="176"/>
      <c r="AY278" s="176"/>
      <c r="AZ278" s="176"/>
      <c r="BA278" s="176"/>
      <c r="BB278" s="176"/>
      <c r="BC278" s="176"/>
      <c r="BD278" s="176"/>
      <c r="BE278" s="176"/>
      <c r="BF278" s="176"/>
    </row>
    <row r="279" spans="2:58">
      <c r="B279" s="27">
        <v>7.0629993803364002E-2</v>
      </c>
      <c r="D279" s="176"/>
      <c r="E279" s="176"/>
      <c r="F279" s="176"/>
      <c r="G279" s="176"/>
      <c r="H279" s="176"/>
      <c r="I279" s="176"/>
      <c r="J279" s="176"/>
      <c r="K279" s="176"/>
      <c r="L279" s="176"/>
      <c r="M279" s="178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  <c r="AE279" s="176"/>
      <c r="AF279" s="176"/>
      <c r="AG279" s="176"/>
      <c r="AH279" s="176"/>
      <c r="AI279" s="176"/>
      <c r="AJ279" s="176"/>
      <c r="AK279" s="176"/>
      <c r="AL279" s="176"/>
      <c r="AM279" s="176"/>
      <c r="AN279" s="176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</row>
    <row r="280" spans="2:58">
      <c r="B280" s="27">
        <v>7.0624269634813011E-2</v>
      </c>
      <c r="D280" s="176"/>
      <c r="E280" s="176"/>
      <c r="F280" s="176"/>
      <c r="G280" s="176"/>
      <c r="H280" s="176"/>
      <c r="I280" s="176"/>
      <c r="J280" s="176"/>
      <c r="K280" s="176"/>
      <c r="L280" s="176"/>
      <c r="M280" s="178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76"/>
      <c r="AJ280" s="176"/>
      <c r="AK280" s="176"/>
      <c r="AL280" s="176"/>
      <c r="AM280" s="176"/>
      <c r="AN280" s="176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</row>
    <row r="281" spans="2:58">
      <c r="B281" s="27">
        <v>7.0618545466273011E-2</v>
      </c>
      <c r="D281" s="176"/>
      <c r="E281" s="176"/>
      <c r="F281" s="176"/>
      <c r="G281" s="176"/>
      <c r="H281" s="176"/>
      <c r="I281" s="176"/>
      <c r="J281" s="176"/>
      <c r="K281" s="176"/>
      <c r="L281" s="176"/>
      <c r="M281" s="178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76"/>
      <c r="AJ281" s="176"/>
      <c r="AK281" s="176"/>
      <c r="AL281" s="176"/>
      <c r="AM281" s="176"/>
      <c r="AN281" s="176"/>
      <c r="AO281" s="176"/>
      <c r="AP281" s="176"/>
      <c r="AQ281" s="176"/>
      <c r="AR281" s="176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</row>
    <row r="282" spans="2:58">
      <c r="B282" s="27">
        <v>7.0613190598940001E-2</v>
      </c>
      <c r="D282" s="176"/>
      <c r="E282" s="176"/>
      <c r="F282" s="176"/>
      <c r="G282" s="176"/>
      <c r="H282" s="176"/>
      <c r="I282" s="176"/>
      <c r="J282" s="176"/>
      <c r="K282" s="176"/>
      <c r="L282" s="176"/>
      <c r="M282" s="178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76"/>
      <c r="AJ282" s="176"/>
      <c r="AK282" s="176"/>
      <c r="AL282" s="176"/>
      <c r="AM282" s="176"/>
      <c r="AN282" s="176"/>
      <c r="AO282" s="176"/>
      <c r="AP282" s="176"/>
      <c r="AQ282" s="176"/>
      <c r="AR282" s="176"/>
      <c r="AS282" s="176"/>
      <c r="AT282" s="176"/>
      <c r="AU282" s="176"/>
      <c r="AV282" s="176"/>
      <c r="AW282" s="176"/>
      <c r="AX282" s="176"/>
      <c r="AY282" s="176"/>
      <c r="AZ282" s="176"/>
      <c r="BA282" s="176"/>
      <c r="BB282" s="176"/>
      <c r="BC282" s="176"/>
      <c r="BD282" s="176"/>
      <c r="BE282" s="176"/>
      <c r="BF282" s="176"/>
    </row>
    <row r="283" spans="2:58">
      <c r="B283" s="27">
        <v>7.0607466430421997E-2</v>
      </c>
      <c r="D283" s="176"/>
      <c r="E283" s="176"/>
      <c r="F283" s="176"/>
      <c r="G283" s="176"/>
      <c r="H283" s="176"/>
      <c r="I283" s="176"/>
      <c r="J283" s="176"/>
      <c r="K283" s="176"/>
      <c r="L283" s="176"/>
      <c r="M283" s="178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76"/>
      <c r="AJ283" s="176"/>
      <c r="AK283" s="176"/>
      <c r="AL283" s="176"/>
      <c r="AM283" s="176"/>
      <c r="AN283" s="176"/>
      <c r="AO283" s="176"/>
      <c r="AP283" s="176"/>
      <c r="AQ283" s="176"/>
      <c r="AR283" s="176"/>
      <c r="AS283" s="176"/>
      <c r="AT283" s="176"/>
      <c r="AU283" s="176"/>
      <c r="AV283" s="176"/>
      <c r="AW283" s="176"/>
      <c r="AX283" s="176"/>
      <c r="AY283" s="176"/>
      <c r="AZ283" s="176"/>
      <c r="BA283" s="176"/>
      <c r="BB283" s="176"/>
      <c r="BC283" s="176"/>
      <c r="BD283" s="176"/>
      <c r="BE283" s="176"/>
      <c r="BF283" s="176"/>
    </row>
    <row r="284" spans="2:58">
      <c r="B284" s="27">
        <v>7.0601926912510007E-2</v>
      </c>
      <c r="D284" s="176"/>
      <c r="E284" s="176"/>
      <c r="F284" s="176"/>
      <c r="G284" s="176"/>
      <c r="H284" s="176"/>
      <c r="I284" s="176"/>
      <c r="J284" s="176"/>
      <c r="K284" s="176"/>
      <c r="L284" s="176"/>
      <c r="M284" s="178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6"/>
      <c r="AC284" s="176"/>
      <c r="AD284" s="176"/>
      <c r="AE284" s="176"/>
      <c r="AF284" s="176"/>
      <c r="AG284" s="176"/>
      <c r="AH284" s="176"/>
      <c r="AI284" s="176"/>
      <c r="AJ284" s="176"/>
      <c r="AK284" s="176"/>
      <c r="AL284" s="176"/>
      <c r="AM284" s="176"/>
      <c r="AN284" s="176"/>
      <c r="AO284" s="176"/>
      <c r="AP284" s="176"/>
      <c r="AQ284" s="176"/>
      <c r="AR284" s="176"/>
      <c r="AS284" s="176"/>
      <c r="AT284" s="176"/>
      <c r="AU284" s="176"/>
      <c r="AV284" s="176"/>
      <c r="AW284" s="176"/>
      <c r="AX284" s="176"/>
      <c r="AY284" s="176"/>
      <c r="AZ284" s="176"/>
      <c r="BA284" s="176"/>
      <c r="BB284" s="176"/>
      <c r="BC284" s="176"/>
      <c r="BD284" s="176"/>
      <c r="BE284" s="176"/>
      <c r="BF284" s="176"/>
    </row>
    <row r="285" spans="2:58">
      <c r="B285" s="27">
        <v>7.0596202744013015E-2</v>
      </c>
      <c r="D285" s="176"/>
      <c r="E285" s="176"/>
      <c r="F285" s="176"/>
      <c r="G285" s="176"/>
      <c r="H285" s="176"/>
      <c r="I285" s="176"/>
      <c r="J285" s="176"/>
      <c r="K285" s="176"/>
      <c r="L285" s="176"/>
      <c r="M285" s="178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  <c r="AE285" s="176"/>
      <c r="AF285" s="176"/>
      <c r="AG285" s="176"/>
      <c r="AH285" s="176"/>
      <c r="AI285" s="176"/>
      <c r="AJ285" s="176"/>
      <c r="AK285" s="176"/>
      <c r="AL285" s="176"/>
      <c r="AM285" s="176"/>
      <c r="AN285" s="176"/>
      <c r="AO285" s="176"/>
      <c r="AP285" s="176"/>
      <c r="AQ285" s="176"/>
      <c r="AR285" s="176"/>
      <c r="AS285" s="176"/>
      <c r="AT285" s="176"/>
      <c r="AU285" s="176"/>
      <c r="AV285" s="176"/>
      <c r="AW285" s="176"/>
      <c r="AX285" s="176"/>
      <c r="AY285" s="176"/>
      <c r="AZ285" s="176"/>
      <c r="BA285" s="176"/>
      <c r="BB285" s="176"/>
      <c r="BC285" s="176"/>
      <c r="BD285" s="176"/>
      <c r="BE285" s="176"/>
      <c r="BF285" s="176"/>
    </row>
    <row r="286" spans="2:58">
      <c r="B286" s="27">
        <v>7.0590663226123021E-2</v>
      </c>
      <c r="D286" s="176"/>
      <c r="E286" s="176"/>
      <c r="F286" s="176"/>
      <c r="G286" s="176"/>
      <c r="H286" s="176"/>
      <c r="I286" s="176"/>
      <c r="J286" s="176"/>
      <c r="K286" s="176"/>
      <c r="L286" s="176"/>
      <c r="M286" s="178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  <c r="AJ286" s="176"/>
      <c r="AK286" s="176"/>
      <c r="AL286" s="176"/>
      <c r="AM286" s="176"/>
      <c r="AN286" s="176"/>
      <c r="AO286" s="176"/>
      <c r="AP286" s="176"/>
      <c r="AQ286" s="176"/>
      <c r="AR286" s="176"/>
      <c r="AS286" s="176"/>
      <c r="AT286" s="176"/>
      <c r="AU286" s="176"/>
      <c r="AV286" s="176"/>
      <c r="AW286" s="176"/>
      <c r="AX286" s="176"/>
      <c r="AY286" s="176"/>
      <c r="AZ286" s="176"/>
      <c r="BA286" s="176"/>
      <c r="BB286" s="176"/>
      <c r="BC286" s="176"/>
      <c r="BD286" s="176"/>
      <c r="BE286" s="176"/>
      <c r="BF286" s="176"/>
    </row>
    <row r="287" spans="2:58">
      <c r="B287" s="27">
        <v>7.0584939057646998E-2</v>
      </c>
      <c r="D287" s="176"/>
      <c r="E287" s="176"/>
      <c r="F287" s="176"/>
      <c r="G287" s="176"/>
      <c r="H287" s="176"/>
      <c r="I287" s="176"/>
      <c r="J287" s="176"/>
      <c r="K287" s="176"/>
      <c r="L287" s="176"/>
      <c r="M287" s="178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  <c r="AE287" s="176"/>
      <c r="AF287" s="176"/>
      <c r="AG287" s="176"/>
      <c r="AH287" s="176"/>
      <c r="AI287" s="176"/>
      <c r="AJ287" s="176"/>
      <c r="AK287" s="176"/>
      <c r="AL287" s="176"/>
      <c r="AM287" s="176"/>
      <c r="AN287" s="176"/>
      <c r="AO287" s="176"/>
      <c r="AP287" s="176"/>
      <c r="AQ287" s="176"/>
      <c r="AR287" s="176"/>
      <c r="AS287" s="176"/>
      <c r="AT287" s="176"/>
      <c r="AU287" s="176"/>
      <c r="AV287" s="176"/>
      <c r="AW287" s="176"/>
      <c r="AX287" s="176"/>
      <c r="AY287" s="176"/>
      <c r="AZ287" s="176"/>
      <c r="BA287" s="176"/>
      <c r="BB287" s="176"/>
      <c r="BC287" s="176"/>
      <c r="BD287" s="176"/>
      <c r="BE287" s="176"/>
      <c r="BF287" s="176"/>
    </row>
    <row r="288" spans="2:58">
      <c r="B288" s="27">
        <v>7.0579214889181008E-2</v>
      </c>
      <c r="D288" s="176"/>
      <c r="E288" s="176"/>
      <c r="F288" s="176"/>
      <c r="G288" s="176"/>
      <c r="H288" s="176"/>
      <c r="I288" s="176"/>
      <c r="J288" s="176"/>
      <c r="K288" s="176"/>
      <c r="L288" s="176"/>
      <c r="M288" s="178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6"/>
      <c r="AC288" s="176"/>
      <c r="AD288" s="176"/>
      <c r="AE288" s="176"/>
      <c r="AF288" s="176"/>
      <c r="AG288" s="176"/>
      <c r="AH288" s="176"/>
      <c r="AI288" s="176"/>
      <c r="AJ288" s="176"/>
      <c r="AK288" s="176"/>
      <c r="AL288" s="176"/>
      <c r="AM288" s="176"/>
      <c r="AN288" s="176"/>
      <c r="AO288" s="176"/>
      <c r="AP288" s="176"/>
      <c r="AQ288" s="176"/>
      <c r="AR288" s="176"/>
      <c r="AS288" s="176"/>
      <c r="AT288" s="176"/>
      <c r="AU288" s="176"/>
      <c r="AV288" s="176"/>
      <c r="AW288" s="176"/>
      <c r="AX288" s="176"/>
      <c r="AY288" s="176"/>
      <c r="AZ288" s="176"/>
      <c r="BA288" s="176"/>
      <c r="BB288" s="176"/>
      <c r="BC288" s="176"/>
      <c r="BD288" s="176"/>
      <c r="BE288" s="176"/>
      <c r="BF288" s="176"/>
    </row>
    <row r="289" spans="2:58">
      <c r="B289" s="27">
        <v>7.0573675371322031E-2</v>
      </c>
      <c r="D289" s="176"/>
      <c r="E289" s="176"/>
      <c r="F289" s="176"/>
      <c r="G289" s="176"/>
      <c r="H289" s="176"/>
      <c r="I289" s="176"/>
      <c r="J289" s="176"/>
      <c r="K289" s="176"/>
      <c r="L289" s="176"/>
      <c r="M289" s="178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</row>
    <row r="290" spans="2:58">
      <c r="B290" s="27">
        <v>7.0567951202878024E-2</v>
      </c>
      <c r="D290" s="176"/>
      <c r="E290" s="176"/>
      <c r="F290" s="176"/>
      <c r="G290" s="176"/>
      <c r="H290" s="176"/>
      <c r="I290" s="176"/>
      <c r="J290" s="176"/>
      <c r="K290" s="176"/>
      <c r="L290" s="176"/>
      <c r="M290" s="178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</row>
    <row r="291" spans="2:58">
      <c r="B291" s="27">
        <v>7.0562411685040002E-2</v>
      </c>
      <c r="D291" s="176"/>
      <c r="E291" s="176"/>
      <c r="F291" s="176"/>
      <c r="G291" s="176"/>
      <c r="H291" s="176"/>
      <c r="I291" s="176"/>
      <c r="J291" s="176"/>
      <c r="K291" s="176"/>
      <c r="L291" s="176"/>
      <c r="M291" s="178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6"/>
      <c r="AH291" s="176"/>
      <c r="AI291" s="176"/>
      <c r="AJ291" s="176"/>
      <c r="AK291" s="176"/>
      <c r="AL291" s="176"/>
      <c r="AM291" s="176"/>
      <c r="AN291" s="176"/>
      <c r="AO291" s="176"/>
      <c r="AP291" s="176"/>
      <c r="AQ291" s="176"/>
      <c r="AR291" s="176"/>
      <c r="AS291" s="176"/>
      <c r="AT291" s="176"/>
      <c r="AU291" s="176"/>
      <c r="AV291" s="176"/>
      <c r="AW291" s="176"/>
      <c r="AX291" s="176"/>
      <c r="AY291" s="176"/>
      <c r="AZ291" s="176"/>
      <c r="BA291" s="176"/>
      <c r="BB291" s="176"/>
      <c r="BC291" s="176"/>
      <c r="BD291" s="176"/>
      <c r="BE291" s="176"/>
      <c r="BF291" s="176"/>
    </row>
    <row r="292" spans="2:58">
      <c r="B292" s="27">
        <v>7.055668751661702E-2</v>
      </c>
      <c r="D292" s="176"/>
      <c r="E292" s="176"/>
      <c r="F292" s="176"/>
      <c r="G292" s="176"/>
      <c r="H292" s="176"/>
      <c r="I292" s="176"/>
      <c r="J292" s="176"/>
      <c r="K292" s="176"/>
      <c r="L292" s="176"/>
      <c r="M292" s="178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6"/>
      <c r="AN292" s="176"/>
      <c r="AO292" s="176"/>
      <c r="AP292" s="176"/>
      <c r="AQ292" s="176"/>
      <c r="AR292" s="176"/>
      <c r="AS292" s="176"/>
      <c r="AT292" s="176"/>
      <c r="AU292" s="176"/>
      <c r="AV292" s="176"/>
      <c r="AW292" s="176"/>
      <c r="AX292" s="176"/>
      <c r="AY292" s="176"/>
      <c r="AZ292" s="176"/>
      <c r="BA292" s="176"/>
      <c r="BB292" s="176"/>
      <c r="BC292" s="176"/>
      <c r="BD292" s="176"/>
      <c r="BE292" s="176"/>
      <c r="BF292" s="176"/>
    </row>
    <row r="293" spans="2:58">
      <c r="B293" s="27">
        <v>7.0550963348206028E-2</v>
      </c>
      <c r="D293" s="176"/>
      <c r="E293" s="176"/>
      <c r="F293" s="176"/>
      <c r="G293" s="176"/>
      <c r="H293" s="176"/>
      <c r="I293" s="176"/>
      <c r="J293" s="176"/>
      <c r="K293" s="176"/>
      <c r="L293" s="176"/>
      <c r="M293" s="178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  <c r="AE293" s="176"/>
      <c r="AF293" s="176"/>
      <c r="AG293" s="176"/>
      <c r="AH293" s="176"/>
      <c r="AI293" s="176"/>
      <c r="AJ293" s="176"/>
      <c r="AK293" s="176"/>
      <c r="AL293" s="176"/>
      <c r="AM293" s="176"/>
      <c r="AN293" s="176"/>
      <c r="AO293" s="176"/>
      <c r="AP293" s="176"/>
      <c r="AQ293" s="176"/>
      <c r="AR293" s="176"/>
      <c r="AS293" s="176"/>
      <c r="AT293" s="176"/>
      <c r="AU293" s="176"/>
      <c r="AV293" s="176"/>
      <c r="AW293" s="176"/>
      <c r="AX293" s="176"/>
      <c r="AY293" s="176"/>
      <c r="AZ293" s="176"/>
      <c r="BA293" s="176"/>
      <c r="BB293" s="176"/>
      <c r="BC293" s="176"/>
      <c r="BD293" s="176"/>
      <c r="BE293" s="176"/>
      <c r="BF293" s="176"/>
    </row>
    <row r="294" spans="2:58">
      <c r="B294" s="27">
        <v>7.0545793131584017E-2</v>
      </c>
      <c r="D294" s="176"/>
      <c r="E294" s="176"/>
      <c r="F294" s="176"/>
      <c r="G294" s="176"/>
      <c r="H294" s="176"/>
      <c r="I294" s="176"/>
      <c r="J294" s="176"/>
      <c r="K294" s="176"/>
      <c r="L294" s="176"/>
      <c r="M294" s="178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6"/>
      <c r="AC294" s="176"/>
      <c r="AD294" s="176"/>
      <c r="AE294" s="176"/>
      <c r="AF294" s="176"/>
      <c r="AG294" s="176"/>
      <c r="AH294" s="176"/>
      <c r="AI294" s="176"/>
      <c r="AJ294" s="176"/>
      <c r="AK294" s="176"/>
      <c r="AL294" s="176"/>
      <c r="AM294" s="176"/>
      <c r="AN294" s="176"/>
      <c r="AO294" s="176"/>
      <c r="AP294" s="176"/>
      <c r="AQ294" s="176"/>
      <c r="AR294" s="176"/>
      <c r="AS294" s="176"/>
      <c r="AT294" s="176"/>
      <c r="AU294" s="176"/>
      <c r="AV294" s="176"/>
      <c r="AW294" s="176"/>
      <c r="AX294" s="176"/>
      <c r="AY294" s="176"/>
      <c r="AZ294" s="176"/>
      <c r="BA294" s="176"/>
      <c r="BB294" s="176"/>
      <c r="BC294" s="176"/>
      <c r="BD294" s="176"/>
      <c r="BE294" s="176"/>
      <c r="BF294" s="176"/>
    </row>
    <row r="295" spans="2:58">
      <c r="B295" s="27">
        <v>7.0540068963193009E-2</v>
      </c>
      <c r="D295" s="176"/>
      <c r="E295" s="176"/>
      <c r="F295" s="176"/>
      <c r="G295" s="176"/>
      <c r="H295" s="176"/>
      <c r="I295" s="176"/>
      <c r="J295" s="176"/>
      <c r="K295" s="176"/>
      <c r="L295" s="176"/>
      <c r="M295" s="178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  <c r="AE295" s="176"/>
      <c r="AF295" s="176"/>
      <c r="AG295" s="176"/>
      <c r="AH295" s="176"/>
      <c r="AI295" s="176"/>
      <c r="AJ295" s="176"/>
      <c r="AK295" s="176"/>
      <c r="AL295" s="176"/>
      <c r="AM295" s="176"/>
      <c r="AN295" s="176"/>
      <c r="AO295" s="176"/>
      <c r="AP295" s="176"/>
      <c r="AQ295" s="176"/>
      <c r="AR295" s="176"/>
      <c r="AS295" s="176"/>
      <c r="AT295" s="176"/>
      <c r="AU295" s="176"/>
      <c r="AV295" s="176"/>
      <c r="AW295" s="176"/>
      <c r="AX295" s="176"/>
      <c r="AY295" s="176"/>
      <c r="AZ295" s="176"/>
      <c r="BA295" s="176"/>
      <c r="BB295" s="176"/>
      <c r="BC295" s="176"/>
      <c r="BD295" s="176"/>
      <c r="BE295" s="176"/>
      <c r="BF295" s="176"/>
    </row>
    <row r="296" spans="2:58">
      <c r="B296" s="27">
        <v>7.053452944540603E-2</v>
      </c>
      <c r="D296" s="176"/>
      <c r="E296" s="176"/>
      <c r="F296" s="176"/>
      <c r="G296" s="176"/>
      <c r="H296" s="176"/>
      <c r="I296" s="176"/>
      <c r="J296" s="176"/>
      <c r="K296" s="176"/>
      <c r="L296" s="176"/>
      <c r="M296" s="178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  <c r="AB296" s="176"/>
      <c r="AC296" s="176"/>
      <c r="AD296" s="176"/>
      <c r="AE296" s="176"/>
      <c r="AF296" s="176"/>
      <c r="AG296" s="176"/>
      <c r="AH296" s="176"/>
      <c r="AI296" s="176"/>
      <c r="AJ296" s="176"/>
      <c r="AK296" s="176"/>
      <c r="AL296" s="176"/>
      <c r="AM296" s="176"/>
      <c r="AN296" s="176"/>
      <c r="AO296" s="176"/>
      <c r="AP296" s="176"/>
      <c r="AQ296" s="176"/>
      <c r="AR296" s="176"/>
      <c r="AS296" s="176"/>
      <c r="AT296" s="176"/>
      <c r="AU296" s="176"/>
      <c r="AV296" s="176"/>
      <c r="AW296" s="176"/>
      <c r="AX296" s="176"/>
      <c r="AY296" s="176"/>
      <c r="AZ296" s="176"/>
      <c r="BA296" s="176"/>
      <c r="BB296" s="176"/>
      <c r="BC296" s="176"/>
      <c r="BD296" s="176"/>
      <c r="BE296" s="176"/>
      <c r="BF296" s="176"/>
    </row>
    <row r="297" spans="2:58">
      <c r="B297" s="27">
        <v>7.0528805277036005E-2</v>
      </c>
      <c r="D297" s="176"/>
      <c r="E297" s="176"/>
      <c r="F297" s="176"/>
      <c r="G297" s="176"/>
      <c r="H297" s="176"/>
      <c r="I297" s="176"/>
      <c r="J297" s="176"/>
      <c r="K297" s="176"/>
      <c r="L297" s="176"/>
      <c r="M297" s="178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  <c r="AE297" s="176"/>
      <c r="AF297" s="176"/>
      <c r="AG297" s="176"/>
      <c r="AH297" s="176"/>
      <c r="AI297" s="176"/>
      <c r="AJ297" s="176"/>
      <c r="AK297" s="176"/>
      <c r="AL297" s="176"/>
      <c r="AM297" s="176"/>
      <c r="AN297" s="176"/>
      <c r="AO297" s="176"/>
      <c r="AP297" s="176"/>
      <c r="AQ297" s="176"/>
      <c r="AR297" s="176"/>
      <c r="AS297" s="176"/>
      <c r="AT297" s="176"/>
      <c r="AU297" s="176"/>
      <c r="AV297" s="176"/>
      <c r="AW297" s="176"/>
      <c r="AX297" s="176"/>
      <c r="AY297" s="176"/>
      <c r="AZ297" s="176"/>
      <c r="BA297" s="176"/>
      <c r="BB297" s="176"/>
      <c r="BC297" s="176"/>
      <c r="BD297" s="176"/>
      <c r="BE297" s="176"/>
      <c r="BF297" s="176"/>
    </row>
    <row r="298" spans="2:58">
      <c r="B298" s="27">
        <v>7.052326575926901E-2</v>
      </c>
      <c r="D298" s="176"/>
      <c r="E298" s="176"/>
      <c r="F298" s="176"/>
      <c r="G298" s="176"/>
      <c r="H298" s="176"/>
      <c r="I298" s="176"/>
      <c r="J298" s="176"/>
      <c r="K298" s="176"/>
      <c r="L298" s="176"/>
      <c r="M298" s="178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6"/>
      <c r="AC298" s="176"/>
      <c r="AD298" s="176"/>
      <c r="AE298" s="176"/>
      <c r="AF298" s="176"/>
      <c r="AG298" s="176"/>
      <c r="AH298" s="176"/>
      <c r="AI298" s="176"/>
      <c r="AJ298" s="176"/>
      <c r="AK298" s="176"/>
      <c r="AL298" s="176"/>
      <c r="AM298" s="176"/>
      <c r="AN298" s="176"/>
      <c r="AO298" s="176"/>
      <c r="AP298" s="176"/>
      <c r="AQ298" s="176"/>
      <c r="AR298" s="176"/>
      <c r="AS298" s="176"/>
      <c r="AT298" s="176"/>
      <c r="AU298" s="176"/>
      <c r="AV298" s="176"/>
      <c r="AW298" s="176"/>
      <c r="AX298" s="176"/>
      <c r="AY298" s="176"/>
      <c r="AZ298" s="176"/>
      <c r="BA298" s="176"/>
      <c r="BB298" s="176"/>
      <c r="BC298" s="176"/>
      <c r="BD298" s="176"/>
      <c r="BE298" s="176"/>
      <c r="BF298" s="176"/>
    </row>
    <row r="299" spans="2:58">
      <c r="B299" s="27">
        <v>7.0517541590919997E-2</v>
      </c>
      <c r="D299" s="176"/>
      <c r="E299" s="176"/>
      <c r="F299" s="176"/>
      <c r="G299" s="176"/>
      <c r="H299" s="176"/>
      <c r="I299" s="176"/>
      <c r="J299" s="176"/>
      <c r="K299" s="176"/>
      <c r="L299" s="176"/>
      <c r="M299" s="178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  <c r="AE299" s="176"/>
      <c r="AF299" s="176"/>
      <c r="AG299" s="176"/>
      <c r="AH299" s="176"/>
      <c r="AI299" s="176"/>
      <c r="AJ299" s="176"/>
      <c r="AK299" s="176"/>
      <c r="AL299" s="176"/>
      <c r="AM299" s="176"/>
      <c r="AN299" s="176"/>
      <c r="AO299" s="176"/>
      <c r="AP299" s="176"/>
      <c r="AQ299" s="176"/>
      <c r="AR299" s="176"/>
      <c r="AS299" s="176"/>
      <c r="AT299" s="176"/>
      <c r="AU299" s="176"/>
      <c r="AV299" s="176"/>
      <c r="AW299" s="176"/>
      <c r="AX299" s="176"/>
      <c r="AY299" s="176"/>
      <c r="AZ299" s="176"/>
      <c r="BA299" s="176"/>
      <c r="BB299" s="176"/>
      <c r="BC299" s="176"/>
      <c r="BD299" s="176"/>
      <c r="BE299" s="176"/>
      <c r="BF299" s="176"/>
    </row>
    <row r="300" spans="2:58">
      <c r="B300" s="27">
        <v>7.0511817422583001E-2</v>
      </c>
      <c r="D300" s="176"/>
      <c r="E300" s="176"/>
      <c r="F300" s="176"/>
      <c r="G300" s="176"/>
      <c r="H300" s="176"/>
      <c r="I300" s="176"/>
      <c r="J300" s="176"/>
      <c r="K300" s="176"/>
      <c r="L300" s="176"/>
      <c r="M300" s="178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6"/>
      <c r="AI300" s="176"/>
      <c r="AJ300" s="176"/>
      <c r="AK300" s="176"/>
      <c r="AL300" s="176"/>
      <c r="AM300" s="176"/>
      <c r="AN300" s="176"/>
      <c r="AO300" s="176"/>
      <c r="AP300" s="176"/>
      <c r="AQ300" s="176"/>
      <c r="AR300" s="176"/>
      <c r="AS300" s="176"/>
      <c r="AT300" s="176"/>
      <c r="AU300" s="176"/>
      <c r="AV300" s="176"/>
      <c r="AW300" s="176"/>
      <c r="AX300" s="176"/>
      <c r="AY300" s="176"/>
      <c r="AZ300" s="176"/>
      <c r="BA300" s="176"/>
      <c r="BB300" s="176"/>
      <c r="BC300" s="176"/>
      <c r="BD300" s="176"/>
      <c r="BE300" s="176"/>
      <c r="BF300" s="176"/>
    </row>
    <row r="301" spans="2:58">
      <c r="B301" s="27">
        <v>7.0506277904847009E-2</v>
      </c>
      <c r="D301" s="176"/>
      <c r="E301" s="176"/>
      <c r="F301" s="176"/>
      <c r="G301" s="176"/>
      <c r="H301" s="176"/>
      <c r="I301" s="176"/>
      <c r="J301" s="176"/>
      <c r="K301" s="176"/>
      <c r="L301" s="176"/>
      <c r="M301" s="178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  <c r="AE301" s="176"/>
      <c r="AF301" s="176"/>
      <c r="AG301" s="176"/>
      <c r="AH301" s="176"/>
      <c r="AI301" s="176"/>
      <c r="AJ301" s="176"/>
      <c r="AK301" s="176"/>
      <c r="AL301" s="176"/>
      <c r="AM301" s="176"/>
      <c r="AN301" s="176"/>
      <c r="AO301" s="176"/>
      <c r="AP301" s="176"/>
      <c r="AQ301" s="176"/>
      <c r="AR301" s="176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</row>
    <row r="302" spans="2:58">
      <c r="B302" s="27">
        <v>7.0500553736530011E-2</v>
      </c>
      <c r="D302" s="176"/>
      <c r="E302" s="176"/>
      <c r="F302" s="176"/>
      <c r="G302" s="176"/>
      <c r="H302" s="176"/>
      <c r="I302" s="176"/>
      <c r="J302" s="176"/>
      <c r="K302" s="176"/>
      <c r="L302" s="176"/>
      <c r="M302" s="178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6"/>
      <c r="AC302" s="176"/>
      <c r="AD302" s="176"/>
      <c r="AE302" s="176"/>
      <c r="AF302" s="176"/>
      <c r="AG302" s="176"/>
      <c r="AH302" s="176"/>
      <c r="AI302" s="176"/>
      <c r="AJ302" s="176"/>
      <c r="AK302" s="176"/>
      <c r="AL302" s="176"/>
      <c r="AM302" s="176"/>
      <c r="AN302" s="176"/>
      <c r="AO302" s="176"/>
      <c r="AP302" s="176"/>
      <c r="AQ302" s="176"/>
      <c r="AR302" s="176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</row>
    <row r="303" spans="2:58">
      <c r="B303" s="27">
        <v>7.0495014218815003E-2</v>
      </c>
    </row>
    <row r="304" spans="2:58">
      <c r="B304" s="27">
        <v>7.0489290050520015E-2</v>
      </c>
    </row>
    <row r="305" spans="2:2">
      <c r="B305" s="27">
        <v>7.0483565882236018E-2</v>
      </c>
    </row>
    <row r="306" spans="2:2">
      <c r="B306" s="27">
        <v>7.0478395665731011E-2</v>
      </c>
    </row>
    <row r="307" spans="2:2">
      <c r="B307" s="27">
        <v>7.0472671497467027E-2</v>
      </c>
    </row>
    <row r="308" spans="2:2">
      <c r="B308" s="27">
        <v>7.0467131979803005E-2</v>
      </c>
    </row>
    <row r="309" spans="2:2">
      <c r="B309" s="27">
        <v>7.0461407811561003E-2</v>
      </c>
    </row>
    <row r="310" spans="2:2">
      <c r="B310" s="27">
        <v>7.0455868293917021E-2</v>
      </c>
    </row>
    <row r="311" spans="2:2">
      <c r="B311" s="27">
        <v>7.0450144125696029E-2</v>
      </c>
    </row>
    <row r="312" spans="2:2">
      <c r="B312" s="27">
        <v>7.0444419957486015E-2</v>
      </c>
    </row>
    <row r="313" spans="2:2">
      <c r="B313" s="27">
        <v>7.0438880439874008E-2</v>
      </c>
    </row>
    <row r="314" spans="2:2">
      <c r="B314" s="27">
        <v>7.0433156271685018E-2</v>
      </c>
    </row>
    <row r="315" spans="2:2">
      <c r="B315" s="27">
        <v>7.0427616754093009E-2</v>
      </c>
    </row>
    <row r="316" spans="2:2">
      <c r="B316" s="27">
        <v>7.0421892585926002E-2</v>
      </c>
    </row>
    <row r="317" spans="2:2">
      <c r="B317" s="27">
        <v>7.0416168417769015E-2</v>
      </c>
    </row>
    <row r="318" spans="2:2">
      <c r="B318" s="27">
        <v>7.0410998201378028E-2</v>
      </c>
    </row>
    <row r="319" spans="2:2">
      <c r="B319" s="27">
        <v>7.0405274033242038E-2</v>
      </c>
    </row>
    <row r="320" spans="2:2">
      <c r="B320" s="27">
        <v>7.0399734515702014E-2</v>
      </c>
    </row>
    <row r="321" spans="2:2">
      <c r="B321" s="27">
        <v>7.0394010347587008E-2</v>
      </c>
    </row>
    <row r="322" spans="2:2">
      <c r="B322" s="27">
        <v>7.038847083006701E-2</v>
      </c>
    </row>
    <row r="323" spans="2:2">
      <c r="B323" s="27">
        <v>7.0382746661973E-2</v>
      </c>
    </row>
    <row r="324" spans="2:2">
      <c r="B324" s="27">
        <v>7.0377022493891023E-2</v>
      </c>
    </row>
    <row r="325" spans="2:2">
      <c r="B325" s="27">
        <v>7.0371482976402014E-2</v>
      </c>
    </row>
    <row r="326" spans="2:2">
      <c r="B326" s="27">
        <v>7.0365758808340007E-2</v>
      </c>
    </row>
    <row r="327" spans="2:2">
      <c r="B327" s="27">
        <v>7.0360219290872023E-2</v>
      </c>
    </row>
    <row r="328" spans="2:2">
      <c r="B328" s="27">
        <v>7.0354495122831998E-2</v>
      </c>
    </row>
    <row r="329" spans="2:2">
      <c r="B329" s="27">
        <v>7.0348770954803005E-2</v>
      </c>
    </row>
    <row r="330" spans="2:2">
      <c r="B330" s="27">
        <v>7.0343416087947017E-2</v>
      </c>
    </row>
    <row r="331" spans="2:2">
      <c r="B331" s="27">
        <v>7.0337691919938009E-2</v>
      </c>
    </row>
    <row r="332" spans="2:2">
      <c r="B332" s="27">
        <v>7.0332152402522011E-2</v>
      </c>
    </row>
    <row r="333" spans="2:2">
      <c r="B333" s="27">
        <v>7.0326428234535013E-2</v>
      </c>
    </row>
    <row r="334" spans="2:2">
      <c r="B334" s="27">
        <v>7.0320888717139013E-2</v>
      </c>
    </row>
    <row r="335" spans="2:2">
      <c r="B335" s="27">
        <v>7.0315164549173026E-2</v>
      </c>
    </row>
    <row r="336" spans="2:2">
      <c r="B336" s="27">
        <v>7.0309440381219016E-2</v>
      </c>
    </row>
    <row r="337" spans="2:2">
      <c r="B337" s="27">
        <v>7.0303900863853006E-2</v>
      </c>
    </row>
    <row r="338" spans="2:2">
      <c r="B338" s="27">
        <v>7.0298176695920006E-2</v>
      </c>
    </row>
    <row r="339" spans="2:2">
      <c r="B339" s="27">
        <v>7.0292637178575021E-2</v>
      </c>
    </row>
    <row r="340" spans="2:2">
      <c r="B340" s="27">
        <v>7.0286913010663005E-2</v>
      </c>
    </row>
    <row r="341" spans="2:2">
      <c r="B341" s="27">
        <v>7.0281188842761008E-2</v>
      </c>
    </row>
    <row r="342" spans="2:2">
      <c r="B342" s="27">
        <v>7.0276018626602002E-2</v>
      </c>
    </row>
    <row r="343" spans="2:2">
      <c r="B343" s="27">
        <v>7.0270294458722016E-2</v>
      </c>
    </row>
    <row r="344" spans="2:2">
      <c r="B344" s="27">
        <v>7.0264754941428004E-2</v>
      </c>
    </row>
    <row r="345" spans="2:2">
      <c r="B345" s="27">
        <v>7.0259030773569001E-2</v>
      </c>
    </row>
    <row r="346" spans="2:2">
      <c r="B346" s="27">
        <v>7.0253491256296013E-2</v>
      </c>
    </row>
    <row r="347" spans="2:2">
      <c r="B347" s="27">
        <v>7.0247767088457994E-2</v>
      </c>
    </row>
    <row r="348" spans="2:2">
      <c r="B348" s="27">
        <v>7.0242042920631034E-2</v>
      </c>
    </row>
    <row r="349" spans="2:2">
      <c r="B349" s="27">
        <v>7.0236503403389008E-2</v>
      </c>
    </row>
    <row r="350" spans="2:2">
      <c r="B350" s="27">
        <v>7.0230779235583005E-2</v>
      </c>
    </row>
    <row r="351" spans="2:2">
      <c r="B351" s="27">
        <v>7.0225239718362004E-2</v>
      </c>
    </row>
    <row r="352" spans="2:2">
      <c r="B352" s="27">
        <v>7.0219515550576997E-2</v>
      </c>
    </row>
    <row r="353" spans="2:2">
      <c r="B353" s="27">
        <v>7.0213791382803009E-2</v>
      </c>
    </row>
    <row r="354" spans="2:2">
      <c r="B354" s="27">
        <v>7.0208621166759008E-2</v>
      </c>
    </row>
    <row r="355" spans="2:2">
      <c r="B355" s="27">
        <v>7.0202896999006031E-2</v>
      </c>
    </row>
    <row r="356" spans="2:2">
      <c r="B356" s="27">
        <v>7.0197357481836031E-2</v>
      </c>
    </row>
    <row r="357" spans="2:2">
      <c r="B357" s="27">
        <v>7.0191633314105009E-2</v>
      </c>
    </row>
    <row r="358" spans="2:2">
      <c r="B358" s="27">
        <v>7.0186093796955007E-2</v>
      </c>
    </row>
    <row r="359" spans="2:2">
      <c r="B359" s="27">
        <v>7.018036962924501E-2</v>
      </c>
    </row>
    <row r="360" spans="2:2">
      <c r="B360" s="27">
        <v>7.0174645461545004E-2</v>
      </c>
    </row>
    <row r="361" spans="2:2">
      <c r="B361" s="27">
        <v>7.0169105944426019E-2</v>
      </c>
    </row>
    <row r="362" spans="2:2">
      <c r="B362" s="27">
        <v>7.016338177674801E-2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F502"/>
  <sheetViews>
    <sheetView topLeftCell="A2" workbookViewId="0">
      <selection activeCell="G3" sqref="G3"/>
    </sheetView>
  </sheetViews>
  <sheetFormatPr defaultRowHeight="13.2"/>
  <cols>
    <col min="4" max="4" width="10.5546875" customWidth="1"/>
    <col min="5" max="5" width="19.5546875" customWidth="1"/>
    <col min="7" max="7" width="10.109375" customWidth="1"/>
  </cols>
  <sheetData>
    <row r="1" spans="1:58" hidden="1"/>
    <row r="2" spans="1:58" ht="23.4" thickBot="1">
      <c r="A2" s="199" t="s">
        <v>9</v>
      </c>
      <c r="D2" s="170" t="s">
        <v>253</v>
      </c>
    </row>
    <row r="3" spans="1:58" ht="13.8" thickBot="1">
      <c r="A3" s="197">
        <v>36861</v>
      </c>
      <c r="B3" s="27">
        <v>6.7846741398869995E-2</v>
      </c>
      <c r="D3" s="171" t="s">
        <v>276</v>
      </c>
      <c r="E3" s="172" t="s">
        <v>277</v>
      </c>
      <c r="F3" s="173"/>
      <c r="G3" s="174">
        <v>36840</v>
      </c>
      <c r="H3" s="175"/>
      <c r="I3" s="176"/>
      <c r="J3" s="176"/>
      <c r="K3" s="176"/>
      <c r="L3" s="177"/>
      <c r="M3" s="178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6"/>
      <c r="BC3" s="176"/>
      <c r="BD3" s="176"/>
      <c r="BE3" s="176"/>
      <c r="BF3" s="176"/>
    </row>
    <row r="4" spans="1:58">
      <c r="A4" s="198">
        <f t="shared" ref="A4:A67" si="0">EOMONTH(A3,0)+1</f>
        <v>36892</v>
      </c>
      <c r="B4" s="27">
        <v>6.9374076867963E-2</v>
      </c>
      <c r="D4" s="179"/>
      <c r="E4" s="173"/>
      <c r="F4" s="173"/>
      <c r="G4" s="173"/>
      <c r="H4" s="177"/>
      <c r="I4" s="176"/>
      <c r="J4" s="176"/>
      <c r="K4" s="176"/>
      <c r="L4" s="177"/>
      <c r="M4" s="178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 t="s">
        <v>254</v>
      </c>
      <c r="AA4" s="176"/>
      <c r="AB4" s="176"/>
      <c r="AC4" s="176"/>
      <c r="AD4" s="176"/>
      <c r="AE4" s="176"/>
      <c r="AF4" s="176"/>
      <c r="AG4" s="176"/>
      <c r="AH4" s="176" t="s">
        <v>255</v>
      </c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</row>
    <row r="5" spans="1:58">
      <c r="A5" s="198">
        <f t="shared" si="0"/>
        <v>36923</v>
      </c>
      <c r="B5" s="27">
        <v>6.9259843599808996E-2</v>
      </c>
      <c r="D5" s="177"/>
      <c r="E5" s="177"/>
      <c r="F5" s="177" t="s">
        <v>257</v>
      </c>
      <c r="G5" s="177"/>
      <c r="H5" s="177"/>
      <c r="I5" s="177"/>
      <c r="J5" s="177" t="s">
        <v>258</v>
      </c>
      <c r="K5" s="177"/>
      <c r="L5" s="177"/>
      <c r="M5" s="178"/>
      <c r="N5" s="177"/>
      <c r="O5" s="177" t="s">
        <v>259</v>
      </c>
      <c r="P5" s="177"/>
      <c r="Q5" s="177"/>
      <c r="R5" s="177"/>
      <c r="S5" s="177" t="s">
        <v>260</v>
      </c>
      <c r="T5" s="177"/>
      <c r="U5" s="177"/>
      <c r="V5" s="177"/>
      <c r="W5" s="177" t="s">
        <v>261</v>
      </c>
      <c r="X5" s="177"/>
      <c r="Y5" s="176"/>
      <c r="Z5" s="177"/>
      <c r="AA5" s="177" t="s">
        <v>25</v>
      </c>
      <c r="AB5" s="177"/>
      <c r="AC5" s="176"/>
      <c r="AD5" s="177"/>
      <c r="AE5" s="177" t="s">
        <v>262</v>
      </c>
      <c r="AF5" s="177"/>
      <c r="AG5" s="176"/>
      <c r="AH5" s="177"/>
      <c r="AI5" s="177" t="s">
        <v>25</v>
      </c>
      <c r="AJ5" s="177"/>
      <c r="AK5" s="176"/>
      <c r="AL5" s="177"/>
      <c r="AM5" s="177" t="s">
        <v>262</v>
      </c>
      <c r="AN5" s="177"/>
      <c r="AO5" s="176"/>
      <c r="AP5" s="177" t="s">
        <v>263</v>
      </c>
      <c r="AQ5" s="177" t="s">
        <v>264</v>
      </c>
      <c r="AR5" s="176"/>
      <c r="AS5" s="176"/>
      <c r="AT5" s="176"/>
      <c r="AU5" s="176"/>
      <c r="AV5" s="176"/>
      <c r="AW5" s="176"/>
      <c r="AX5" s="176"/>
      <c r="AY5" s="176"/>
      <c r="AZ5" s="176"/>
      <c r="BA5" s="176"/>
      <c r="BB5" s="176"/>
      <c r="BC5" s="176"/>
      <c r="BD5" s="176"/>
      <c r="BE5" s="176"/>
      <c r="BF5" s="176"/>
    </row>
    <row r="6" spans="1:58">
      <c r="A6" s="198">
        <f t="shared" si="0"/>
        <v>36951</v>
      </c>
      <c r="B6" s="27">
        <v>6.8948172504962005E-2</v>
      </c>
      <c r="D6" s="180"/>
      <c r="E6" s="181" t="s">
        <v>266</v>
      </c>
      <c r="F6" s="181" t="s">
        <v>265</v>
      </c>
      <c r="G6" s="182" t="s">
        <v>267</v>
      </c>
      <c r="H6" s="183"/>
      <c r="I6" s="184" t="s">
        <v>266</v>
      </c>
      <c r="J6" s="184" t="s">
        <v>265</v>
      </c>
      <c r="K6" s="184" t="s">
        <v>267</v>
      </c>
      <c r="L6" s="177"/>
      <c r="M6" s="178"/>
      <c r="N6" s="181" t="s">
        <v>266</v>
      </c>
      <c r="O6" s="181" t="s">
        <v>265</v>
      </c>
      <c r="P6" s="185" t="s">
        <v>267</v>
      </c>
      <c r="Q6" s="182"/>
      <c r="R6" s="181" t="s">
        <v>266</v>
      </c>
      <c r="S6" s="181" t="s">
        <v>265</v>
      </c>
      <c r="T6" s="185" t="s">
        <v>267</v>
      </c>
      <c r="U6" s="182"/>
      <c r="V6" s="181" t="s">
        <v>266</v>
      </c>
      <c r="W6" s="181" t="s">
        <v>265</v>
      </c>
      <c r="X6" s="182" t="s">
        <v>267</v>
      </c>
      <c r="Y6" s="176"/>
      <c r="Z6" s="181" t="s">
        <v>266</v>
      </c>
      <c r="AA6" s="181" t="s">
        <v>265</v>
      </c>
      <c r="AB6" s="182" t="s">
        <v>267</v>
      </c>
      <c r="AC6" s="176"/>
      <c r="AD6" s="181" t="s">
        <v>266</v>
      </c>
      <c r="AE6" s="181" t="s">
        <v>265</v>
      </c>
      <c r="AF6" s="182" t="s">
        <v>267</v>
      </c>
      <c r="AG6" s="176"/>
      <c r="AH6" s="181" t="s">
        <v>266</v>
      </c>
      <c r="AI6" s="181" t="s">
        <v>265</v>
      </c>
      <c r="AJ6" s="182" t="s">
        <v>267</v>
      </c>
      <c r="AK6" s="176"/>
      <c r="AL6" s="181" t="s">
        <v>266</v>
      </c>
      <c r="AM6" s="181" t="s">
        <v>265</v>
      </c>
      <c r="AN6" s="182" t="s">
        <v>267</v>
      </c>
      <c r="AO6" s="176"/>
      <c r="AP6" s="177" t="s">
        <v>268</v>
      </c>
      <c r="AQ6" s="177" t="s">
        <v>269</v>
      </c>
      <c r="AR6" s="176"/>
      <c r="AS6" s="177"/>
      <c r="AT6" s="173" t="s">
        <v>23</v>
      </c>
      <c r="AU6" s="173" t="s">
        <v>24</v>
      </c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</row>
    <row r="7" spans="1:58" ht="13.8">
      <c r="A7" s="198">
        <f t="shared" si="0"/>
        <v>36982</v>
      </c>
      <c r="B7" s="27">
        <v>6.8739384739725004E-2</v>
      </c>
      <c r="D7" s="177"/>
      <c r="E7" s="177" t="s">
        <v>270</v>
      </c>
      <c r="F7" s="177" t="s">
        <v>270</v>
      </c>
      <c r="G7" s="177" t="s">
        <v>270</v>
      </c>
      <c r="H7" s="183"/>
      <c r="I7" s="183" t="s">
        <v>270</v>
      </c>
      <c r="J7" s="183" t="s">
        <v>270</v>
      </c>
      <c r="K7" s="183" t="s">
        <v>270</v>
      </c>
      <c r="L7" s="177"/>
      <c r="M7" s="178"/>
      <c r="N7" s="177" t="s">
        <v>270</v>
      </c>
      <c r="O7" s="177" t="s">
        <v>270</v>
      </c>
      <c r="P7" s="177" t="s">
        <v>270</v>
      </c>
      <c r="Q7" s="177"/>
      <c r="R7" s="177" t="s">
        <v>270</v>
      </c>
      <c r="S7" s="177" t="s">
        <v>270</v>
      </c>
      <c r="T7" s="177" t="s">
        <v>270</v>
      </c>
      <c r="U7" s="177"/>
      <c r="V7" s="177" t="s">
        <v>270</v>
      </c>
      <c r="W7" s="177" t="s">
        <v>270</v>
      </c>
      <c r="X7" s="177" t="s">
        <v>270</v>
      </c>
      <c r="Y7" s="176"/>
      <c r="Z7" s="177"/>
      <c r="AA7" s="177"/>
      <c r="AB7" s="177"/>
      <c r="AC7" s="176"/>
      <c r="AD7" s="177"/>
      <c r="AE7" s="177"/>
      <c r="AF7" s="177"/>
      <c r="AG7" s="176"/>
      <c r="AH7" s="177"/>
      <c r="AI7" s="177"/>
      <c r="AJ7" s="177"/>
      <c r="AK7" s="176"/>
      <c r="AL7" s="177"/>
      <c r="AM7" s="177"/>
      <c r="AN7" s="177"/>
      <c r="AO7" s="176"/>
      <c r="AP7" s="176"/>
      <c r="AQ7" s="176"/>
      <c r="AR7" s="176"/>
      <c r="AS7" s="185" t="s">
        <v>25</v>
      </c>
      <c r="AT7" s="186">
        <v>700</v>
      </c>
      <c r="AU7" s="186">
        <v>2200</v>
      </c>
      <c r="AV7" s="177"/>
      <c r="AW7" s="177"/>
      <c r="AX7" s="177"/>
      <c r="AY7" s="177"/>
      <c r="AZ7" s="177"/>
      <c r="BA7" s="177"/>
      <c r="BB7" s="177"/>
      <c r="BC7" s="177"/>
      <c r="BD7" s="177"/>
      <c r="BE7" s="177"/>
      <c r="BF7" s="177"/>
    </row>
    <row r="8" spans="1:58" ht="13.8">
      <c r="A8" s="198">
        <f t="shared" si="0"/>
        <v>37012</v>
      </c>
      <c r="B8" s="27">
        <v>6.8525237685153007E-2</v>
      </c>
      <c r="D8" s="173" t="s">
        <v>256</v>
      </c>
      <c r="E8" s="173"/>
      <c r="F8" s="173"/>
      <c r="G8" s="173"/>
      <c r="H8" s="185"/>
      <c r="I8" s="173"/>
      <c r="J8" s="185"/>
      <c r="K8" s="185"/>
      <c r="L8" s="177"/>
      <c r="M8" s="178" t="s">
        <v>256</v>
      </c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87" t="s">
        <v>26</v>
      </c>
      <c r="AT8" s="188"/>
      <c r="AU8" s="188"/>
      <c r="AV8" s="188"/>
      <c r="AW8" s="188"/>
      <c r="AX8" s="184"/>
      <c r="AY8" s="184"/>
      <c r="AZ8" s="188"/>
      <c r="BA8" s="188"/>
      <c r="BB8" s="188"/>
      <c r="BC8" s="188"/>
      <c r="BD8" s="188"/>
      <c r="BE8" s="188"/>
      <c r="BF8" s="188"/>
    </row>
    <row r="9" spans="1:58">
      <c r="A9" s="198">
        <f t="shared" si="0"/>
        <v>37043</v>
      </c>
      <c r="B9" s="27">
        <v>6.8263285747821006E-2</v>
      </c>
      <c r="D9" s="189">
        <v>36837</v>
      </c>
      <c r="E9" s="25">
        <v>28.899996185302733</v>
      </c>
      <c r="F9" s="25">
        <v>28.999996185302734</v>
      </c>
      <c r="G9" s="25">
        <v>29.099996185302736</v>
      </c>
      <c r="H9" s="185"/>
      <c r="I9" s="25">
        <v>15.25</v>
      </c>
      <c r="J9" s="25">
        <v>17.75</v>
      </c>
      <c r="K9" s="25">
        <v>22.25</v>
      </c>
      <c r="L9" s="177"/>
      <c r="M9" s="178">
        <v>36800</v>
      </c>
      <c r="N9" s="35">
        <v>0</v>
      </c>
      <c r="O9" s="35">
        <v>0</v>
      </c>
      <c r="P9" s="35">
        <v>0</v>
      </c>
      <c r="Q9" s="176"/>
      <c r="R9" s="35">
        <v>0</v>
      </c>
      <c r="S9" s="35">
        <v>0</v>
      </c>
      <c r="T9" s="35">
        <v>0</v>
      </c>
      <c r="U9" s="176"/>
      <c r="V9" s="35">
        <v>0</v>
      </c>
      <c r="W9" s="35">
        <v>0</v>
      </c>
      <c r="X9" s="35">
        <v>2</v>
      </c>
      <c r="Y9" s="176"/>
      <c r="Z9" s="35">
        <v>0.315</v>
      </c>
      <c r="AA9" s="35">
        <v>0.42099999999999999</v>
      </c>
      <c r="AB9" s="35">
        <v>0.63</v>
      </c>
      <c r="AC9" s="176"/>
      <c r="AD9" s="35">
        <v>0.15</v>
      </c>
      <c r="AE9" s="35">
        <v>0.2</v>
      </c>
      <c r="AF9" s="35">
        <v>0.3</v>
      </c>
      <c r="AG9" s="176"/>
      <c r="AH9" s="35">
        <v>-0.5</v>
      </c>
      <c r="AI9" s="35">
        <v>1.91</v>
      </c>
      <c r="AJ9" s="35">
        <v>0.5</v>
      </c>
      <c r="AK9" s="176"/>
      <c r="AL9" s="35">
        <v>-0.1</v>
      </c>
      <c r="AM9" s="35">
        <v>2</v>
      </c>
      <c r="AN9" s="35">
        <v>0.1</v>
      </c>
      <c r="AO9" s="176"/>
      <c r="AP9" s="177">
        <v>1</v>
      </c>
      <c r="AQ9" s="190">
        <v>0</v>
      </c>
      <c r="AR9" s="176"/>
      <c r="AS9" s="191"/>
      <c r="AT9" s="191" t="s">
        <v>14</v>
      </c>
      <c r="AU9" s="191" t="s">
        <v>15</v>
      </c>
      <c r="AV9" s="191" t="s">
        <v>16</v>
      </c>
      <c r="AW9" s="191" t="s">
        <v>18</v>
      </c>
      <c r="AX9" s="191" t="s">
        <v>17</v>
      </c>
      <c r="AY9" s="191" t="s">
        <v>27</v>
      </c>
      <c r="AZ9" s="191" t="s">
        <v>28</v>
      </c>
      <c r="BA9" s="191" t="s">
        <v>29</v>
      </c>
      <c r="BB9" s="191" t="s">
        <v>30</v>
      </c>
      <c r="BC9" s="191" t="s">
        <v>31</v>
      </c>
      <c r="BD9" s="191" t="s">
        <v>32</v>
      </c>
      <c r="BE9" s="191" t="s">
        <v>33</v>
      </c>
      <c r="BF9" s="191"/>
    </row>
    <row r="10" spans="1:58">
      <c r="A10" s="198">
        <f t="shared" si="0"/>
        <v>37073</v>
      </c>
      <c r="B10" s="27">
        <v>6.8034850799764998E-2</v>
      </c>
      <c r="D10" s="189">
        <v>36838</v>
      </c>
      <c r="E10" s="25">
        <v>28.899996185302733</v>
      </c>
      <c r="F10" s="25">
        <v>28.999996185302734</v>
      </c>
      <c r="G10" s="25">
        <v>29.099996185302736</v>
      </c>
      <c r="H10" s="185"/>
      <c r="I10" s="25">
        <v>15.25</v>
      </c>
      <c r="J10" s="25">
        <v>17.75</v>
      </c>
      <c r="K10" s="25">
        <v>22.25</v>
      </c>
      <c r="L10" s="177"/>
      <c r="M10" s="178">
        <v>36831</v>
      </c>
      <c r="N10" s="35">
        <v>0</v>
      </c>
      <c r="O10" s="35">
        <v>0</v>
      </c>
      <c r="P10" s="35">
        <v>0</v>
      </c>
      <c r="Q10" s="176"/>
      <c r="R10" s="35">
        <v>0</v>
      </c>
      <c r="S10" s="35">
        <v>0</v>
      </c>
      <c r="T10" s="35">
        <v>0</v>
      </c>
      <c r="U10" s="176"/>
      <c r="V10" s="35">
        <v>0</v>
      </c>
      <c r="W10" s="35">
        <v>0</v>
      </c>
      <c r="X10" s="35">
        <v>2</v>
      </c>
      <c r="Y10" s="176"/>
      <c r="Z10" s="35">
        <v>0.27</v>
      </c>
      <c r="AA10" s="35">
        <v>0.36099999999999999</v>
      </c>
      <c r="AB10" s="35">
        <v>0.54</v>
      </c>
      <c r="AC10" s="176"/>
      <c r="AD10" s="35">
        <v>0.105</v>
      </c>
      <c r="AE10" s="35">
        <v>0.14000000000000001</v>
      </c>
      <c r="AF10" s="35">
        <v>0.21</v>
      </c>
      <c r="AG10" s="176"/>
      <c r="AH10" s="35">
        <v>-0.5</v>
      </c>
      <c r="AI10" s="35">
        <v>2.0099999999999998</v>
      </c>
      <c r="AJ10" s="35">
        <v>0.5</v>
      </c>
      <c r="AK10" s="176"/>
      <c r="AL10" s="35">
        <v>-0.1</v>
      </c>
      <c r="AM10" s="35">
        <v>2</v>
      </c>
      <c r="AN10" s="35">
        <v>0.1</v>
      </c>
      <c r="AO10" s="176"/>
      <c r="AP10" s="177">
        <v>1</v>
      </c>
      <c r="AQ10" s="190">
        <v>0</v>
      </c>
      <c r="AR10" s="176"/>
      <c r="AS10" s="185" t="s">
        <v>34</v>
      </c>
      <c r="AT10" s="185"/>
      <c r="AU10" s="185"/>
      <c r="AV10" s="185"/>
      <c r="AW10" s="185"/>
      <c r="AX10" s="185"/>
      <c r="AY10" s="185"/>
      <c r="AZ10" s="185"/>
      <c r="BA10" s="185"/>
      <c r="BB10" s="185"/>
      <c r="BC10" s="185"/>
      <c r="BD10" s="185"/>
      <c r="BE10" s="185"/>
      <c r="BF10" s="185" t="s">
        <v>35</v>
      </c>
    </row>
    <row r="11" spans="1:58" ht="13.8">
      <c r="A11" s="198">
        <f t="shared" si="0"/>
        <v>37104</v>
      </c>
      <c r="B11" s="27">
        <v>6.7829418121029994E-2</v>
      </c>
      <c r="D11" s="189">
        <v>36839</v>
      </c>
      <c r="E11" s="25">
        <v>28.899996185302733</v>
      </c>
      <c r="F11" s="25">
        <v>28.999996185302734</v>
      </c>
      <c r="G11" s="25">
        <v>29.099996185302736</v>
      </c>
      <c r="H11" s="185"/>
      <c r="I11" s="25">
        <v>15.25</v>
      </c>
      <c r="J11" s="25">
        <v>17.75</v>
      </c>
      <c r="K11" s="25">
        <v>22.25</v>
      </c>
      <c r="L11" s="177"/>
      <c r="M11" s="178">
        <v>36861</v>
      </c>
      <c r="N11" s="35">
        <v>18.5</v>
      </c>
      <c r="O11" s="35">
        <v>20.5</v>
      </c>
      <c r="P11" s="35">
        <v>22.5</v>
      </c>
      <c r="Q11" s="176"/>
      <c r="R11" s="35">
        <v>16.5</v>
      </c>
      <c r="S11" s="35">
        <v>18.5</v>
      </c>
      <c r="T11" s="35">
        <v>20.5</v>
      </c>
      <c r="U11" s="176"/>
      <c r="V11" s="35">
        <v>0</v>
      </c>
      <c r="W11" s="35">
        <v>0</v>
      </c>
      <c r="X11" s="35">
        <v>2</v>
      </c>
      <c r="Y11" s="176"/>
      <c r="Z11" s="35">
        <v>0.27</v>
      </c>
      <c r="AA11" s="35">
        <v>0.35899999999999999</v>
      </c>
      <c r="AB11" s="35">
        <v>0.54</v>
      </c>
      <c r="AC11" s="176"/>
      <c r="AD11" s="35">
        <v>0.105</v>
      </c>
      <c r="AE11" s="35">
        <v>0.14000000000000001</v>
      </c>
      <c r="AF11" s="35">
        <v>0.21</v>
      </c>
      <c r="AG11" s="176"/>
      <c r="AH11" s="35">
        <v>-0.5</v>
      </c>
      <c r="AI11" s="35">
        <v>1.99</v>
      </c>
      <c r="AJ11" s="35">
        <v>0.6</v>
      </c>
      <c r="AK11" s="176"/>
      <c r="AL11" s="35">
        <v>-0.1</v>
      </c>
      <c r="AM11" s="35">
        <v>2</v>
      </c>
      <c r="AN11" s="35">
        <v>0.1</v>
      </c>
      <c r="AO11" s="176"/>
      <c r="AP11" s="177">
        <v>1</v>
      </c>
      <c r="AQ11" s="190">
        <v>0</v>
      </c>
      <c r="AR11" s="176"/>
      <c r="AS11" s="177">
        <v>100</v>
      </c>
      <c r="AT11" s="192">
        <v>1.0714999999999999</v>
      </c>
      <c r="AU11" s="192">
        <v>1.0427999999999999</v>
      </c>
      <c r="AV11" s="192">
        <v>1.0580000000000001</v>
      </c>
      <c r="AW11" s="192">
        <v>1.0724</v>
      </c>
      <c r="AX11" s="192">
        <v>1.0795999999999999</v>
      </c>
      <c r="AY11" s="192">
        <v>1.0205</v>
      </c>
      <c r="AZ11" s="192">
        <v>1.0081</v>
      </c>
      <c r="BA11" s="192">
        <v>0.98829999999999996</v>
      </c>
      <c r="BB11" s="192">
        <v>0.98850000000000005</v>
      </c>
      <c r="BC11" s="192">
        <v>1.0588</v>
      </c>
      <c r="BD11" s="192">
        <v>1.0515000000000001</v>
      </c>
      <c r="BE11" s="192">
        <v>1.0436000000000001</v>
      </c>
      <c r="BF11" s="177" t="s">
        <v>272</v>
      </c>
    </row>
    <row r="12" spans="1:58" ht="13.8">
      <c r="A12" s="198">
        <f t="shared" si="0"/>
        <v>37135</v>
      </c>
      <c r="B12" s="27">
        <v>6.7594985459117005E-2</v>
      </c>
      <c r="D12" s="189">
        <v>36840</v>
      </c>
      <c r="E12" s="25">
        <v>27.399996185302733</v>
      </c>
      <c r="F12" s="25">
        <v>27.499996185302734</v>
      </c>
      <c r="G12" s="25">
        <v>27.599996185302736</v>
      </c>
      <c r="H12" s="185"/>
      <c r="I12" s="25">
        <v>15.25</v>
      </c>
      <c r="J12" s="25">
        <v>17.75</v>
      </c>
      <c r="K12" s="25">
        <v>22.25</v>
      </c>
      <c r="L12" s="177"/>
      <c r="M12" s="178">
        <v>36892</v>
      </c>
      <c r="N12" s="35">
        <v>20.25</v>
      </c>
      <c r="O12" s="35">
        <v>22.5</v>
      </c>
      <c r="P12" s="35">
        <v>24.5</v>
      </c>
      <c r="Q12" s="176"/>
      <c r="R12" s="35">
        <v>18.25</v>
      </c>
      <c r="S12" s="35">
        <v>20.5</v>
      </c>
      <c r="T12" s="35">
        <v>22.5</v>
      </c>
      <c r="U12" s="176"/>
      <c r="V12" s="35">
        <v>0</v>
      </c>
      <c r="W12" s="35">
        <v>0</v>
      </c>
      <c r="X12" s="35">
        <v>3</v>
      </c>
      <c r="Y12" s="176"/>
      <c r="Z12" s="35">
        <v>0.35812500000000003</v>
      </c>
      <c r="AA12" s="35">
        <v>0.47849999999999998</v>
      </c>
      <c r="AB12" s="35">
        <v>0.71625000000000005</v>
      </c>
      <c r="AC12" s="176"/>
      <c r="AD12" s="35">
        <v>0.09</v>
      </c>
      <c r="AE12" s="35">
        <v>0.12</v>
      </c>
      <c r="AF12" s="35">
        <v>0.18</v>
      </c>
      <c r="AG12" s="176"/>
      <c r="AH12" s="35">
        <v>-0.5</v>
      </c>
      <c r="AI12" s="35">
        <v>2.2509999999999999</v>
      </c>
      <c r="AJ12" s="35">
        <v>1</v>
      </c>
      <c r="AK12" s="176"/>
      <c r="AL12" s="35">
        <v>-0.1</v>
      </c>
      <c r="AM12" s="35">
        <v>2.25</v>
      </c>
      <c r="AN12" s="35">
        <v>0.1</v>
      </c>
      <c r="AO12" s="176"/>
      <c r="AP12" s="177">
        <v>2</v>
      </c>
      <c r="AQ12" s="190">
        <v>0</v>
      </c>
      <c r="AR12" s="176"/>
      <c r="AS12" s="177">
        <v>200</v>
      </c>
      <c r="AT12" s="192">
        <v>1.0028999999999999</v>
      </c>
      <c r="AU12" s="192">
        <v>0.99229999999999996</v>
      </c>
      <c r="AV12" s="192">
        <v>0.99099999999999999</v>
      </c>
      <c r="AW12" s="192">
        <v>0.97819999999999996</v>
      </c>
      <c r="AX12" s="192">
        <v>0.9929</v>
      </c>
      <c r="AY12" s="192">
        <v>0.95550000000000002</v>
      </c>
      <c r="AZ12" s="192">
        <v>0.94599999999999995</v>
      </c>
      <c r="BA12" s="192">
        <v>0.92320000000000002</v>
      </c>
      <c r="BB12" s="192">
        <v>0.92320000000000002</v>
      </c>
      <c r="BC12" s="192">
        <v>1.0228999999999999</v>
      </c>
      <c r="BD12" s="192">
        <v>0.98370000000000002</v>
      </c>
      <c r="BE12" s="192">
        <v>0.97599999999999998</v>
      </c>
      <c r="BF12" s="177" t="s">
        <v>272</v>
      </c>
    </row>
    <row r="13" spans="1:58" ht="13.8">
      <c r="A13" s="198">
        <f t="shared" si="0"/>
        <v>37165</v>
      </c>
      <c r="B13" s="27">
        <v>6.7408454530955994E-2</v>
      </c>
      <c r="D13" s="189">
        <v>36841</v>
      </c>
      <c r="E13" s="25">
        <v>26.899996185302733</v>
      </c>
      <c r="F13" s="25">
        <v>26.999996185302734</v>
      </c>
      <c r="G13" s="25">
        <v>27.099996185302736</v>
      </c>
      <c r="H13" s="185"/>
      <c r="I13" s="25">
        <v>15.25</v>
      </c>
      <c r="J13" s="25">
        <v>17.75</v>
      </c>
      <c r="K13" s="25">
        <v>22.25</v>
      </c>
      <c r="L13" s="177"/>
      <c r="M13" s="178">
        <v>36923</v>
      </c>
      <c r="N13" s="35">
        <v>18.25</v>
      </c>
      <c r="O13" s="35">
        <v>20.5</v>
      </c>
      <c r="P13" s="35">
        <v>22.5</v>
      </c>
      <c r="Q13" s="176"/>
      <c r="R13" s="35">
        <v>16.25</v>
      </c>
      <c r="S13" s="35">
        <v>18.5</v>
      </c>
      <c r="T13" s="35">
        <v>20.5</v>
      </c>
      <c r="U13" s="176"/>
      <c r="V13" s="35">
        <v>0</v>
      </c>
      <c r="W13" s="35">
        <v>0</v>
      </c>
      <c r="X13" s="35">
        <v>3</v>
      </c>
      <c r="Y13" s="176"/>
      <c r="Z13" s="35">
        <v>0.32437500000000002</v>
      </c>
      <c r="AA13" s="35">
        <v>0.4345</v>
      </c>
      <c r="AB13" s="35">
        <v>0.64875000000000005</v>
      </c>
      <c r="AC13" s="176"/>
      <c r="AD13" s="35">
        <v>0.09</v>
      </c>
      <c r="AE13" s="35">
        <v>0.12</v>
      </c>
      <c r="AF13" s="35">
        <v>0.18</v>
      </c>
      <c r="AG13" s="176"/>
      <c r="AH13" s="35">
        <v>-0.5</v>
      </c>
      <c r="AI13" s="35">
        <v>2.2490000000000001</v>
      </c>
      <c r="AJ13" s="35">
        <v>1</v>
      </c>
      <c r="AK13" s="176"/>
      <c r="AL13" s="35">
        <v>-0.1</v>
      </c>
      <c r="AM13" s="35">
        <v>2.25</v>
      </c>
      <c r="AN13" s="35">
        <v>0.1</v>
      </c>
      <c r="AO13" s="176"/>
      <c r="AP13" s="177">
        <v>2</v>
      </c>
      <c r="AQ13" s="190">
        <v>0</v>
      </c>
      <c r="AR13" s="176"/>
      <c r="AS13" s="177">
        <v>300</v>
      </c>
      <c r="AT13" s="192">
        <v>0.85670000000000002</v>
      </c>
      <c r="AU13" s="192">
        <v>0.94179999999999997</v>
      </c>
      <c r="AV13" s="192">
        <v>0.94069999999999998</v>
      </c>
      <c r="AW13" s="192">
        <v>0.9405</v>
      </c>
      <c r="AX13" s="192">
        <v>0.95820000000000005</v>
      </c>
      <c r="AY13" s="192">
        <v>0.9123</v>
      </c>
      <c r="AZ13" s="192">
        <v>0.8145</v>
      </c>
      <c r="BA13" s="192">
        <v>0.87680000000000002</v>
      </c>
      <c r="BB13" s="192">
        <v>0.87680000000000002</v>
      </c>
      <c r="BC13" s="192">
        <v>0.95120000000000005</v>
      </c>
      <c r="BD13" s="192">
        <v>0.96860000000000002</v>
      </c>
      <c r="BE13" s="192">
        <v>0.96099999999999997</v>
      </c>
      <c r="BF13" s="177" t="s">
        <v>272</v>
      </c>
    </row>
    <row r="14" spans="1:58" ht="13.8">
      <c r="A14" s="198">
        <f t="shared" si="0"/>
        <v>37196</v>
      </c>
      <c r="B14" s="27">
        <v>6.7234276910466004E-2</v>
      </c>
      <c r="D14" s="189">
        <v>36842</v>
      </c>
      <c r="E14" s="25">
        <v>27.149996185302733</v>
      </c>
      <c r="F14" s="25">
        <v>27.249996185302734</v>
      </c>
      <c r="G14" s="25">
        <v>27.349996185302736</v>
      </c>
      <c r="H14" s="185"/>
      <c r="I14" s="25">
        <v>15.25</v>
      </c>
      <c r="J14" s="25">
        <v>17.75</v>
      </c>
      <c r="K14" s="25">
        <v>22.25</v>
      </c>
      <c r="L14" s="177"/>
      <c r="M14" s="178">
        <v>36951</v>
      </c>
      <c r="N14" s="35">
        <v>19.25</v>
      </c>
      <c r="O14" s="35">
        <v>21.5</v>
      </c>
      <c r="P14" s="35">
        <v>23.5</v>
      </c>
      <c r="Q14" s="176"/>
      <c r="R14" s="35">
        <v>17.25</v>
      </c>
      <c r="S14" s="35">
        <v>19.5</v>
      </c>
      <c r="T14" s="35">
        <v>21.5</v>
      </c>
      <c r="U14" s="176"/>
      <c r="V14" s="35">
        <v>0</v>
      </c>
      <c r="W14" s="35">
        <v>0</v>
      </c>
      <c r="X14" s="35">
        <v>2</v>
      </c>
      <c r="Y14" s="176"/>
      <c r="Z14" s="35">
        <v>0.22687499999999999</v>
      </c>
      <c r="AA14" s="35">
        <v>0.30149999999999999</v>
      </c>
      <c r="AB14" s="35">
        <v>0.45374999999999999</v>
      </c>
      <c r="AC14" s="176"/>
      <c r="AD14" s="35">
        <v>0.09</v>
      </c>
      <c r="AE14" s="35">
        <v>0.12</v>
      </c>
      <c r="AF14" s="35">
        <v>0.18</v>
      </c>
      <c r="AG14" s="176"/>
      <c r="AH14" s="35">
        <v>-0.5</v>
      </c>
      <c r="AI14" s="35">
        <v>1.96</v>
      </c>
      <c r="AJ14" s="35">
        <v>0.5</v>
      </c>
      <c r="AK14" s="176"/>
      <c r="AL14" s="35">
        <v>-0.1</v>
      </c>
      <c r="AM14" s="35">
        <v>2</v>
      </c>
      <c r="AN14" s="35">
        <v>0.1</v>
      </c>
      <c r="AO14" s="176"/>
      <c r="AP14" s="177">
        <v>2</v>
      </c>
      <c r="AQ14" s="190">
        <v>0</v>
      </c>
      <c r="AR14" s="176"/>
      <c r="AS14" s="177">
        <v>400</v>
      </c>
      <c r="AT14" s="192">
        <v>0.83150000000000002</v>
      </c>
      <c r="AU14" s="192">
        <v>0.92500000000000004</v>
      </c>
      <c r="AV14" s="192">
        <v>0.92390000000000005</v>
      </c>
      <c r="AW14" s="192">
        <v>0.91790000000000005</v>
      </c>
      <c r="AX14" s="192">
        <v>0.94079999999999997</v>
      </c>
      <c r="AY14" s="192">
        <v>0.88780000000000003</v>
      </c>
      <c r="AZ14" s="192">
        <v>0.88380000000000003</v>
      </c>
      <c r="BA14" s="192">
        <v>0.87060000000000004</v>
      </c>
      <c r="BB14" s="192">
        <v>0.87060000000000004</v>
      </c>
      <c r="BC14" s="192">
        <v>0.94040000000000001</v>
      </c>
      <c r="BD14" s="192">
        <v>0.9536</v>
      </c>
      <c r="BE14" s="192">
        <v>0.94599999999999995</v>
      </c>
      <c r="BF14" s="177" t="s">
        <v>272</v>
      </c>
    </row>
    <row r="15" spans="1:58" ht="13.8">
      <c r="A15" s="198">
        <f t="shared" si="0"/>
        <v>37226</v>
      </c>
      <c r="B15" s="27">
        <v>6.7073427608916006E-2</v>
      </c>
      <c r="D15" s="189">
        <v>36843</v>
      </c>
      <c r="E15" s="25">
        <v>27.149996185302733</v>
      </c>
      <c r="F15" s="25">
        <v>27.249996185302734</v>
      </c>
      <c r="G15" s="25">
        <v>27.349996185302736</v>
      </c>
      <c r="H15" s="185"/>
      <c r="I15" s="25">
        <v>15.25</v>
      </c>
      <c r="J15" s="25">
        <v>17.75</v>
      </c>
      <c r="K15" s="25">
        <v>22.25</v>
      </c>
      <c r="L15" s="177"/>
      <c r="M15" s="178">
        <v>36982</v>
      </c>
      <c r="N15" s="35">
        <v>20.25</v>
      </c>
      <c r="O15" s="35">
        <v>22.5</v>
      </c>
      <c r="P15" s="35">
        <v>24.5</v>
      </c>
      <c r="Q15" s="176"/>
      <c r="R15" s="35">
        <v>18.25</v>
      </c>
      <c r="S15" s="35">
        <v>20.5</v>
      </c>
      <c r="T15" s="35">
        <v>22.5</v>
      </c>
      <c r="U15" s="176"/>
      <c r="V15" s="35">
        <v>0</v>
      </c>
      <c r="W15" s="35">
        <v>0</v>
      </c>
      <c r="X15" s="35">
        <v>2</v>
      </c>
      <c r="Y15" s="176"/>
      <c r="Z15" s="35">
        <v>0.22687499999999999</v>
      </c>
      <c r="AA15" s="35">
        <v>0.30149999999999999</v>
      </c>
      <c r="AB15" s="35">
        <v>0.45374999999999999</v>
      </c>
      <c r="AC15" s="176"/>
      <c r="AD15" s="35">
        <v>0.09</v>
      </c>
      <c r="AE15" s="35">
        <v>0.12</v>
      </c>
      <c r="AF15" s="35">
        <v>0.18</v>
      </c>
      <c r="AG15" s="176"/>
      <c r="AH15" s="35">
        <v>-0.5</v>
      </c>
      <c r="AI15" s="35">
        <v>1.91</v>
      </c>
      <c r="AJ15" s="35">
        <v>0.5</v>
      </c>
      <c r="AK15" s="176"/>
      <c r="AL15" s="35">
        <v>-0.1</v>
      </c>
      <c r="AM15" s="35">
        <v>2</v>
      </c>
      <c r="AN15" s="35">
        <v>0.1</v>
      </c>
      <c r="AO15" s="176"/>
      <c r="AP15" s="177">
        <v>3</v>
      </c>
      <c r="AQ15" s="190">
        <v>0.15</v>
      </c>
      <c r="AR15" s="176"/>
      <c r="AS15" s="177">
        <v>500</v>
      </c>
      <c r="AT15" s="192">
        <v>1.0115000000000001</v>
      </c>
      <c r="AU15" s="192">
        <v>0.9839</v>
      </c>
      <c r="AV15" s="192">
        <v>0.98260000000000003</v>
      </c>
      <c r="AW15" s="192">
        <v>0.9405</v>
      </c>
      <c r="AX15" s="192">
        <v>0.95469999999999999</v>
      </c>
      <c r="AY15" s="192">
        <v>0.90039999999999998</v>
      </c>
      <c r="AZ15" s="192">
        <v>0.89</v>
      </c>
      <c r="BA15" s="192">
        <v>0.88300000000000001</v>
      </c>
      <c r="BB15" s="192">
        <v>0.88300000000000001</v>
      </c>
      <c r="BC15" s="192">
        <v>0.95450000000000002</v>
      </c>
      <c r="BD15" s="192">
        <v>0.96860000000000002</v>
      </c>
      <c r="BE15" s="192">
        <v>0.96099999999999997</v>
      </c>
      <c r="BF15" s="177" t="s">
        <v>272</v>
      </c>
    </row>
    <row r="16" spans="1:58" ht="13.8">
      <c r="A16" s="198">
        <f t="shared" si="0"/>
        <v>37257</v>
      </c>
      <c r="B16" s="27">
        <v>6.6957610489915997E-2</v>
      </c>
      <c r="D16" s="189">
        <v>36844</v>
      </c>
      <c r="E16" s="25">
        <v>27.599996948242186</v>
      </c>
      <c r="F16" s="25">
        <v>27.699996948242188</v>
      </c>
      <c r="G16" s="25">
        <v>27.799996948242189</v>
      </c>
      <c r="H16" s="185"/>
      <c r="I16" s="25">
        <v>15.25</v>
      </c>
      <c r="J16" s="25">
        <v>17.75</v>
      </c>
      <c r="K16" s="25">
        <v>22.25</v>
      </c>
      <c r="L16" s="177"/>
      <c r="M16" s="178">
        <v>37012</v>
      </c>
      <c r="N16" s="35">
        <v>21.25</v>
      </c>
      <c r="O16" s="35">
        <v>23.5</v>
      </c>
      <c r="P16" s="35">
        <v>25.5</v>
      </c>
      <c r="Q16" s="176"/>
      <c r="R16" s="35">
        <v>19.25</v>
      </c>
      <c r="S16" s="35">
        <v>21.5</v>
      </c>
      <c r="T16" s="35">
        <v>23.5</v>
      </c>
      <c r="U16" s="176"/>
      <c r="V16" s="35">
        <v>0</v>
      </c>
      <c r="W16" s="35">
        <v>0</v>
      </c>
      <c r="X16" s="35">
        <v>3</v>
      </c>
      <c r="Y16" s="176"/>
      <c r="Z16" s="35">
        <v>0.27562500000000001</v>
      </c>
      <c r="AA16" s="35">
        <v>0.36849999999999999</v>
      </c>
      <c r="AB16" s="35">
        <v>0.55125000000000002</v>
      </c>
      <c r="AC16" s="176"/>
      <c r="AD16" s="35">
        <v>9.375E-2</v>
      </c>
      <c r="AE16" s="35">
        <v>0.125</v>
      </c>
      <c r="AF16" s="35">
        <v>0.1875</v>
      </c>
      <c r="AG16" s="176"/>
      <c r="AH16" s="35">
        <v>-0.5</v>
      </c>
      <c r="AI16" s="35">
        <v>2.0099999999999998</v>
      </c>
      <c r="AJ16" s="35">
        <v>0.5</v>
      </c>
      <c r="AK16" s="176"/>
      <c r="AL16" s="35">
        <v>-0.1</v>
      </c>
      <c r="AM16" s="35">
        <v>2</v>
      </c>
      <c r="AN16" s="35">
        <v>0.1</v>
      </c>
      <c r="AO16" s="176"/>
      <c r="AP16" s="177">
        <v>3</v>
      </c>
      <c r="AQ16" s="190">
        <v>0.15</v>
      </c>
      <c r="AR16" s="176"/>
      <c r="AS16" s="177">
        <v>600</v>
      </c>
      <c r="AT16" s="192">
        <v>1.0887</v>
      </c>
      <c r="AU16" s="192">
        <v>1.0259</v>
      </c>
      <c r="AV16" s="192">
        <v>1.0411999999999999</v>
      </c>
      <c r="AW16" s="192">
        <v>1.0724</v>
      </c>
      <c r="AX16" s="192">
        <v>1.0102</v>
      </c>
      <c r="AY16" s="192">
        <v>0.96220000000000006</v>
      </c>
      <c r="AZ16" s="192">
        <v>0.8962</v>
      </c>
      <c r="BA16" s="192">
        <v>0.92320000000000002</v>
      </c>
      <c r="BB16" s="192">
        <v>0.92320000000000002</v>
      </c>
      <c r="BC16" s="192">
        <v>1.0660000000000001</v>
      </c>
      <c r="BD16" s="192">
        <v>1.0327</v>
      </c>
      <c r="BE16" s="192">
        <v>1.0247999999999999</v>
      </c>
      <c r="BF16" s="177" t="s">
        <v>272</v>
      </c>
    </row>
    <row r="17" spans="1:58" ht="13.8">
      <c r="A17" s="198">
        <f t="shared" si="0"/>
        <v>37288</v>
      </c>
      <c r="B17" s="27">
        <v>6.6913369428552E-2</v>
      </c>
      <c r="D17" s="189">
        <v>36845</v>
      </c>
      <c r="E17" s="25">
        <v>27.599996948242186</v>
      </c>
      <c r="F17" s="25">
        <v>27.699996948242188</v>
      </c>
      <c r="G17" s="25">
        <v>27.799996948242189</v>
      </c>
      <c r="H17" s="185"/>
      <c r="I17" s="25">
        <v>15.25</v>
      </c>
      <c r="J17" s="25">
        <v>17.75</v>
      </c>
      <c r="K17" s="25">
        <v>22.25</v>
      </c>
      <c r="L17" s="177"/>
      <c r="M17" s="178">
        <v>37043</v>
      </c>
      <c r="N17" s="35">
        <v>25.5</v>
      </c>
      <c r="O17" s="35">
        <v>27.75</v>
      </c>
      <c r="P17" s="35">
        <v>29.75</v>
      </c>
      <c r="Q17" s="176"/>
      <c r="R17" s="35">
        <v>23.25</v>
      </c>
      <c r="S17" s="35">
        <v>25.5</v>
      </c>
      <c r="T17" s="35">
        <v>27.5</v>
      </c>
      <c r="U17" s="176"/>
      <c r="V17" s="35">
        <v>0.75</v>
      </c>
      <c r="W17" s="35">
        <v>3</v>
      </c>
      <c r="X17" s="35">
        <v>8</v>
      </c>
      <c r="Y17" s="176"/>
      <c r="Z17" s="35">
        <v>0.39262500000000006</v>
      </c>
      <c r="AA17" s="35">
        <v>0.52449999999999997</v>
      </c>
      <c r="AB17" s="35">
        <v>0.78525000000000011</v>
      </c>
      <c r="AC17" s="176"/>
      <c r="AD17" s="35">
        <v>0.10125000000000001</v>
      </c>
      <c r="AE17" s="35">
        <v>0.13500000000000001</v>
      </c>
      <c r="AF17" s="35">
        <v>0.20250000000000001</v>
      </c>
      <c r="AG17" s="176"/>
      <c r="AH17" s="35">
        <v>-0.5</v>
      </c>
      <c r="AI17" s="35">
        <v>4.9649999999999999</v>
      </c>
      <c r="AJ17" s="35">
        <v>1</v>
      </c>
      <c r="AK17" s="176"/>
      <c r="AL17" s="35">
        <v>-0.1</v>
      </c>
      <c r="AM17" s="35">
        <v>2.4</v>
      </c>
      <c r="AN17" s="35">
        <v>0.1</v>
      </c>
      <c r="AO17" s="176"/>
      <c r="AP17" s="177">
        <v>3</v>
      </c>
      <c r="AQ17" s="190">
        <v>0.15</v>
      </c>
      <c r="AR17" s="176"/>
      <c r="AS17" s="177">
        <v>700</v>
      </c>
      <c r="AT17" s="192">
        <v>1.1981999999999999</v>
      </c>
      <c r="AU17" s="192">
        <v>1.1266</v>
      </c>
      <c r="AV17" s="192">
        <v>1.1212</v>
      </c>
      <c r="AW17" s="192">
        <v>1.1267</v>
      </c>
      <c r="AX17" s="192">
        <v>1.1088</v>
      </c>
      <c r="AY17" s="192">
        <v>0.47</v>
      </c>
      <c r="AZ17" s="192">
        <v>0.37</v>
      </c>
      <c r="BA17" s="192">
        <v>0.37</v>
      </c>
      <c r="BB17" s="192">
        <v>0.58447213318688884</v>
      </c>
      <c r="BC17" s="192">
        <v>1.0939000000000001</v>
      </c>
      <c r="BD17" s="192">
        <v>1.0983000000000001</v>
      </c>
      <c r="BE17" s="192">
        <v>1.1263000000000001</v>
      </c>
      <c r="BF17" s="177" t="s">
        <v>271</v>
      </c>
    </row>
    <row r="18" spans="1:58" ht="13.8">
      <c r="A18" s="198">
        <f t="shared" si="0"/>
        <v>37316</v>
      </c>
      <c r="B18" s="27">
        <v>6.6846183954548999E-2</v>
      </c>
      <c r="D18" s="189">
        <v>36846</v>
      </c>
      <c r="E18" s="25">
        <v>27.599996948242186</v>
      </c>
      <c r="F18" s="25">
        <v>27.699996948242188</v>
      </c>
      <c r="G18" s="25">
        <v>27.799996948242189</v>
      </c>
      <c r="H18" s="185"/>
      <c r="I18" s="25">
        <v>15.25</v>
      </c>
      <c r="J18" s="25">
        <v>17.75</v>
      </c>
      <c r="K18" s="25">
        <v>22.25</v>
      </c>
      <c r="L18" s="177"/>
      <c r="M18" s="178">
        <v>37073</v>
      </c>
      <c r="N18" s="35">
        <v>32.25</v>
      </c>
      <c r="O18" s="35">
        <v>34.5</v>
      </c>
      <c r="P18" s="35">
        <v>36.5</v>
      </c>
      <c r="Q18" s="176"/>
      <c r="R18" s="35">
        <v>30.25</v>
      </c>
      <c r="S18" s="35">
        <v>32.5</v>
      </c>
      <c r="T18" s="35">
        <v>34.5</v>
      </c>
      <c r="U18" s="176"/>
      <c r="V18" s="35">
        <v>2</v>
      </c>
      <c r="W18" s="35">
        <v>7</v>
      </c>
      <c r="X18" s="35">
        <v>12</v>
      </c>
      <c r="Y18" s="176"/>
      <c r="Z18" s="35">
        <v>0.44100000000000006</v>
      </c>
      <c r="AA18" s="35">
        <v>0.58899999999999997</v>
      </c>
      <c r="AB18" s="35">
        <v>0.88200000000000012</v>
      </c>
      <c r="AC18" s="176"/>
      <c r="AD18" s="35">
        <v>0.1125</v>
      </c>
      <c r="AE18" s="35">
        <v>0.15</v>
      </c>
      <c r="AF18" s="35">
        <v>0.22500000000000001</v>
      </c>
      <c r="AG18" s="176"/>
      <c r="AH18" s="35">
        <v>-0.85</v>
      </c>
      <c r="AI18" s="35">
        <v>6.2069999999999999</v>
      </c>
      <c r="AJ18" s="35">
        <v>1.5</v>
      </c>
      <c r="AK18" s="176"/>
      <c r="AL18" s="35">
        <v>-0.1</v>
      </c>
      <c r="AM18" s="35">
        <v>3.25</v>
      </c>
      <c r="AN18" s="35">
        <v>0.1</v>
      </c>
      <c r="AO18" s="176"/>
      <c r="AP18" s="177">
        <v>4</v>
      </c>
      <c r="AQ18" s="190">
        <v>0.15</v>
      </c>
      <c r="AR18" s="176"/>
      <c r="AS18" s="177">
        <v>800</v>
      </c>
      <c r="AT18" s="192">
        <v>0.93810000000000004</v>
      </c>
      <c r="AU18" s="192">
        <v>0.84709999999999996</v>
      </c>
      <c r="AV18" s="192">
        <v>0.83309999999999995</v>
      </c>
      <c r="AW18" s="192">
        <v>0.80469999999999997</v>
      </c>
      <c r="AX18" s="192">
        <v>0.73799999999999999</v>
      </c>
      <c r="AY18" s="192">
        <v>0.47</v>
      </c>
      <c r="AZ18" s="192">
        <v>0.37</v>
      </c>
      <c r="BA18" s="192">
        <v>0.37</v>
      </c>
      <c r="BB18" s="192">
        <v>0.61103904833174738</v>
      </c>
      <c r="BC18" s="192">
        <v>0.7792</v>
      </c>
      <c r="BD18" s="192">
        <v>0.81240000000000001</v>
      </c>
      <c r="BE18" s="192">
        <v>1.0149999999999999</v>
      </c>
      <c r="BF18" s="177" t="s">
        <v>271</v>
      </c>
    </row>
    <row r="19" spans="1:58" ht="13.8">
      <c r="A19" s="198">
        <f t="shared" si="0"/>
        <v>37347</v>
      </c>
      <c r="B19" s="27">
        <v>6.6808811100597998E-2</v>
      </c>
      <c r="D19" s="189">
        <v>36847</v>
      </c>
      <c r="E19" s="25">
        <v>27.599996948242186</v>
      </c>
      <c r="F19" s="25">
        <v>27.699996948242188</v>
      </c>
      <c r="G19" s="25">
        <v>27.799996948242189</v>
      </c>
      <c r="H19" s="185"/>
      <c r="I19" s="25">
        <v>15.25</v>
      </c>
      <c r="J19" s="25">
        <v>17.75</v>
      </c>
      <c r="K19" s="25">
        <v>22.25</v>
      </c>
      <c r="L19" s="177"/>
      <c r="M19" s="178">
        <v>37104</v>
      </c>
      <c r="N19" s="35">
        <v>32.25</v>
      </c>
      <c r="O19" s="35">
        <v>34.5</v>
      </c>
      <c r="P19" s="35">
        <v>36.5</v>
      </c>
      <c r="Q19" s="176"/>
      <c r="R19" s="35">
        <v>30.25</v>
      </c>
      <c r="S19" s="35">
        <v>32.5</v>
      </c>
      <c r="T19" s="35">
        <v>34.5</v>
      </c>
      <c r="U19" s="176"/>
      <c r="V19" s="35">
        <v>2</v>
      </c>
      <c r="W19" s="35">
        <v>7</v>
      </c>
      <c r="X19" s="35">
        <v>12</v>
      </c>
      <c r="Y19" s="176"/>
      <c r="Z19" s="35">
        <v>0.44062499999999999</v>
      </c>
      <c r="AA19" s="35">
        <v>0.58850000000000002</v>
      </c>
      <c r="AB19" s="35">
        <v>0.88124999999999998</v>
      </c>
      <c r="AC19" s="176"/>
      <c r="AD19" s="35">
        <v>0.1125</v>
      </c>
      <c r="AE19" s="35">
        <v>0.15</v>
      </c>
      <c r="AF19" s="35">
        <v>0.22500000000000001</v>
      </c>
      <c r="AG19" s="176"/>
      <c r="AH19" s="35">
        <v>-0.85</v>
      </c>
      <c r="AI19" s="35">
        <v>6.2030000000000003</v>
      </c>
      <c r="AJ19" s="35">
        <v>1.5</v>
      </c>
      <c r="AK19" s="176"/>
      <c r="AL19" s="35">
        <v>-0.1</v>
      </c>
      <c r="AM19" s="35">
        <v>3.25</v>
      </c>
      <c r="AN19" s="35">
        <v>0.1</v>
      </c>
      <c r="AO19" s="176"/>
      <c r="AP19" s="177">
        <v>4</v>
      </c>
      <c r="AQ19" s="190">
        <v>0.15</v>
      </c>
      <c r="AR19" s="176"/>
      <c r="AS19" s="177">
        <v>900</v>
      </c>
      <c r="AT19" s="192">
        <v>0.97399999999999998</v>
      </c>
      <c r="AU19" s="192">
        <v>0.91439999999999999</v>
      </c>
      <c r="AV19" s="192">
        <v>0.89939999999999998</v>
      </c>
      <c r="AW19" s="192">
        <v>0.85309999999999997</v>
      </c>
      <c r="AX19" s="192">
        <v>0.80149999999999999</v>
      </c>
      <c r="AY19" s="192">
        <v>0.47</v>
      </c>
      <c r="AZ19" s="192">
        <v>0.37</v>
      </c>
      <c r="BA19" s="192">
        <v>0.37</v>
      </c>
      <c r="BB19" s="192">
        <v>0.66417287862146446</v>
      </c>
      <c r="BC19" s="192">
        <v>0.83779999999999999</v>
      </c>
      <c r="BD19" s="192">
        <v>0.87619999999999998</v>
      </c>
      <c r="BE19" s="192">
        <v>1.0349999999999999</v>
      </c>
      <c r="BF19" s="177" t="s">
        <v>271</v>
      </c>
    </row>
    <row r="20" spans="1:58" ht="13.8">
      <c r="A20" s="198">
        <f t="shared" si="0"/>
        <v>37377</v>
      </c>
      <c r="B20" s="27">
        <v>6.6724853227594E-2</v>
      </c>
      <c r="D20" s="189">
        <v>36848</v>
      </c>
      <c r="E20" s="25">
        <v>28.24999656677246</v>
      </c>
      <c r="F20" s="25">
        <v>28.349996566772461</v>
      </c>
      <c r="G20" s="25">
        <v>28.449996566772462</v>
      </c>
      <c r="H20" s="185"/>
      <c r="I20" s="25">
        <v>15.25</v>
      </c>
      <c r="J20" s="25">
        <v>17.75</v>
      </c>
      <c r="K20" s="25">
        <v>22.25</v>
      </c>
      <c r="L20" s="177"/>
      <c r="M20" s="178">
        <v>37135</v>
      </c>
      <c r="N20" s="35">
        <v>21.5</v>
      </c>
      <c r="O20" s="35">
        <v>23.75</v>
      </c>
      <c r="P20" s="35">
        <v>25.75</v>
      </c>
      <c r="Q20" s="176"/>
      <c r="R20" s="35">
        <v>19.5</v>
      </c>
      <c r="S20" s="35">
        <v>21.75</v>
      </c>
      <c r="T20" s="35">
        <v>23.75</v>
      </c>
      <c r="U20" s="176"/>
      <c r="V20" s="35">
        <v>0.25</v>
      </c>
      <c r="W20" s="35">
        <v>1</v>
      </c>
      <c r="X20" s="35">
        <v>4</v>
      </c>
      <c r="Y20" s="176"/>
      <c r="Z20" s="35">
        <v>0.27675</v>
      </c>
      <c r="AA20" s="35">
        <v>0.3695</v>
      </c>
      <c r="AB20" s="35">
        <v>0.55349999999999999</v>
      </c>
      <c r="AC20" s="176"/>
      <c r="AD20" s="35">
        <v>9.375E-2</v>
      </c>
      <c r="AE20" s="35">
        <v>0.125</v>
      </c>
      <c r="AF20" s="35">
        <v>0.1875</v>
      </c>
      <c r="AG20" s="176"/>
      <c r="AH20" s="35">
        <v>-0.5</v>
      </c>
      <c r="AI20" s="35">
        <v>2.802</v>
      </c>
      <c r="AJ20" s="35">
        <v>0.8</v>
      </c>
      <c r="AK20" s="176"/>
      <c r="AL20" s="35">
        <v>-0.1</v>
      </c>
      <c r="AM20" s="35">
        <v>2.4500000000000002</v>
      </c>
      <c r="AN20" s="35">
        <v>0.1</v>
      </c>
      <c r="AO20" s="176"/>
      <c r="AP20" s="177">
        <v>4</v>
      </c>
      <c r="AQ20" s="190">
        <v>0.15</v>
      </c>
      <c r="AR20" s="176"/>
      <c r="AS20" s="177">
        <v>1000</v>
      </c>
      <c r="AT20" s="192">
        <v>0.998</v>
      </c>
      <c r="AU20" s="192">
        <v>0.95930000000000004</v>
      </c>
      <c r="AV20" s="192">
        <v>0.94359999999999999</v>
      </c>
      <c r="AW20" s="192">
        <v>0.90149999999999997</v>
      </c>
      <c r="AX20" s="192">
        <v>0.878</v>
      </c>
      <c r="AY20" s="192">
        <v>0.47</v>
      </c>
      <c r="AZ20" s="192">
        <v>0.37</v>
      </c>
      <c r="BA20" s="192">
        <v>0.37</v>
      </c>
      <c r="BB20" s="192">
        <v>0.69073979376632322</v>
      </c>
      <c r="BC20" s="192">
        <v>0.91520000000000001</v>
      </c>
      <c r="BD20" s="192">
        <v>0.94</v>
      </c>
      <c r="BE20" s="192">
        <v>0.995</v>
      </c>
      <c r="BF20" s="177" t="s">
        <v>271</v>
      </c>
    </row>
    <row r="21" spans="1:58" ht="13.8">
      <c r="A21" s="198">
        <f t="shared" si="0"/>
        <v>37408</v>
      </c>
      <c r="B21" s="27">
        <v>6.6669763426912998E-2</v>
      </c>
      <c r="D21" s="189">
        <v>36849</v>
      </c>
      <c r="E21" s="25">
        <v>27.799995803833006</v>
      </c>
      <c r="F21" s="25">
        <v>27.899995803833008</v>
      </c>
      <c r="G21" s="25">
        <v>27.999995803833009</v>
      </c>
      <c r="H21" s="185"/>
      <c r="I21" s="25">
        <v>15.25</v>
      </c>
      <c r="J21" s="25">
        <v>17.75</v>
      </c>
      <c r="K21" s="25">
        <v>22.25</v>
      </c>
      <c r="L21" s="177"/>
      <c r="M21" s="178">
        <v>37165</v>
      </c>
      <c r="N21" s="35">
        <v>20.5</v>
      </c>
      <c r="O21" s="35">
        <v>22.75</v>
      </c>
      <c r="P21" s="35">
        <v>24.75</v>
      </c>
      <c r="Q21" s="176"/>
      <c r="R21" s="35">
        <v>18.5</v>
      </c>
      <c r="S21" s="35">
        <v>20.75</v>
      </c>
      <c r="T21" s="35">
        <v>22.75</v>
      </c>
      <c r="U21" s="176"/>
      <c r="V21" s="35">
        <v>0</v>
      </c>
      <c r="W21" s="35">
        <v>0</v>
      </c>
      <c r="X21" s="35">
        <v>2</v>
      </c>
      <c r="Y21" s="176"/>
      <c r="Z21" s="35">
        <v>0.26437500000000003</v>
      </c>
      <c r="AA21" s="35">
        <v>0.35349999999999998</v>
      </c>
      <c r="AB21" s="35">
        <v>0.52875000000000005</v>
      </c>
      <c r="AC21" s="176"/>
      <c r="AD21" s="35">
        <v>0.09</v>
      </c>
      <c r="AE21" s="35">
        <v>0.12</v>
      </c>
      <c r="AF21" s="35">
        <v>0.18</v>
      </c>
      <c r="AG21" s="176"/>
      <c r="AH21" s="35">
        <v>-0.5</v>
      </c>
      <c r="AI21" s="35">
        <v>1.905</v>
      </c>
      <c r="AJ21" s="35">
        <v>0.5</v>
      </c>
      <c r="AK21" s="176"/>
      <c r="AL21" s="35">
        <v>-0.1</v>
      </c>
      <c r="AM21" s="35">
        <v>2</v>
      </c>
      <c r="AN21" s="35">
        <v>0.1</v>
      </c>
      <c r="AO21" s="176"/>
      <c r="AP21" s="177">
        <v>5</v>
      </c>
      <c r="AQ21" s="190">
        <v>0.15</v>
      </c>
      <c r="AR21" s="176"/>
      <c r="AS21" s="177">
        <v>1100</v>
      </c>
      <c r="AT21" s="192">
        <v>1.01</v>
      </c>
      <c r="AU21" s="192">
        <v>0.98180000000000001</v>
      </c>
      <c r="AV21" s="192">
        <v>0.98780000000000001</v>
      </c>
      <c r="AW21" s="192">
        <v>0.95479999999999998</v>
      </c>
      <c r="AX21" s="192">
        <v>0.93489999999999995</v>
      </c>
      <c r="AY21" s="192">
        <v>0.47</v>
      </c>
      <c r="AZ21" s="192">
        <v>0.37</v>
      </c>
      <c r="BA21" s="192">
        <v>0.37</v>
      </c>
      <c r="BB21" s="192">
        <v>0.79700745434575748</v>
      </c>
      <c r="BC21" s="192">
        <v>0.96679999999999999</v>
      </c>
      <c r="BD21" s="192">
        <v>0.98340000000000005</v>
      </c>
      <c r="BE21" s="192">
        <v>0.95499999999999996</v>
      </c>
      <c r="BF21" s="177" t="s">
        <v>271</v>
      </c>
    </row>
    <row r="22" spans="1:58" ht="13.8">
      <c r="A22" s="198">
        <f t="shared" si="0"/>
        <v>37438</v>
      </c>
      <c r="B22" s="27">
        <v>6.6610435040401997E-2</v>
      </c>
      <c r="D22" s="189">
        <v>36850</v>
      </c>
      <c r="E22" s="25">
        <v>28.099995040893553</v>
      </c>
      <c r="F22" s="25">
        <v>28.199995040893555</v>
      </c>
      <c r="G22" s="25">
        <v>28.299995040893556</v>
      </c>
      <c r="H22" s="185"/>
      <c r="I22" s="25">
        <v>15.25</v>
      </c>
      <c r="J22" s="25">
        <v>17.75</v>
      </c>
      <c r="K22" s="25">
        <v>22.25</v>
      </c>
      <c r="L22" s="177"/>
      <c r="M22" s="178">
        <v>37196</v>
      </c>
      <c r="N22" s="35">
        <v>20.5</v>
      </c>
      <c r="O22" s="35">
        <v>22.75</v>
      </c>
      <c r="P22" s="35">
        <v>24.75</v>
      </c>
      <c r="Q22" s="176"/>
      <c r="R22" s="35">
        <v>18.5</v>
      </c>
      <c r="S22" s="35">
        <v>20.75</v>
      </c>
      <c r="T22" s="35">
        <v>22.75</v>
      </c>
      <c r="U22" s="176"/>
      <c r="V22" s="35">
        <v>0</v>
      </c>
      <c r="W22" s="35">
        <v>0</v>
      </c>
      <c r="X22" s="35">
        <v>2</v>
      </c>
      <c r="Y22" s="176"/>
      <c r="Z22" s="35">
        <v>0.26437500000000003</v>
      </c>
      <c r="AA22" s="35">
        <v>0.35149999999999998</v>
      </c>
      <c r="AB22" s="35">
        <v>0.52875000000000005</v>
      </c>
      <c r="AC22" s="176"/>
      <c r="AD22" s="35">
        <v>0.09</v>
      </c>
      <c r="AE22" s="35">
        <v>0.12</v>
      </c>
      <c r="AF22" s="35">
        <v>0.18</v>
      </c>
      <c r="AG22" s="176"/>
      <c r="AH22" s="35">
        <v>-0.5</v>
      </c>
      <c r="AI22" s="35">
        <v>2.004</v>
      </c>
      <c r="AJ22" s="35">
        <v>0.5</v>
      </c>
      <c r="AK22" s="176"/>
      <c r="AL22" s="35">
        <v>-0.1</v>
      </c>
      <c r="AM22" s="35">
        <v>2</v>
      </c>
      <c r="AN22" s="35">
        <v>0.1</v>
      </c>
      <c r="AO22" s="176"/>
      <c r="AP22" s="177">
        <v>5</v>
      </c>
      <c r="AQ22" s="190">
        <v>0.15</v>
      </c>
      <c r="AR22" s="176"/>
      <c r="AS22" s="177">
        <v>1200</v>
      </c>
      <c r="AT22" s="192">
        <v>0.98599999999999999</v>
      </c>
      <c r="AU22" s="192">
        <v>0.99299999999999999</v>
      </c>
      <c r="AV22" s="192">
        <v>0.99890000000000001</v>
      </c>
      <c r="AW22" s="192">
        <v>0.97409999999999997</v>
      </c>
      <c r="AX22" s="192">
        <v>0.97</v>
      </c>
      <c r="AY22" s="192">
        <v>0.47</v>
      </c>
      <c r="AZ22" s="192">
        <v>0.37</v>
      </c>
      <c r="BA22" s="192">
        <v>0.37</v>
      </c>
      <c r="BB22" s="192">
        <v>0.85014128463547467</v>
      </c>
      <c r="BC22" s="192">
        <v>0.99029999999999996</v>
      </c>
      <c r="BD22" s="192">
        <v>1.0038</v>
      </c>
      <c r="BE22" s="192">
        <v>0.94099999999999995</v>
      </c>
      <c r="BF22" s="177" t="s">
        <v>271</v>
      </c>
    </row>
    <row r="23" spans="1:58" ht="13.8">
      <c r="A23" s="198">
        <f t="shared" si="0"/>
        <v>37469</v>
      </c>
      <c r="B23" s="27">
        <v>6.6593188495470995E-2</v>
      </c>
      <c r="D23" s="189">
        <v>36851</v>
      </c>
      <c r="E23" s="25">
        <v>28.499994659423827</v>
      </c>
      <c r="F23" s="25">
        <v>28.599994659423828</v>
      </c>
      <c r="G23" s="25">
        <v>28.69999465942383</v>
      </c>
      <c r="H23" s="185"/>
      <c r="I23" s="25">
        <v>15.25</v>
      </c>
      <c r="J23" s="25">
        <v>17.75</v>
      </c>
      <c r="K23" s="25">
        <v>22.25</v>
      </c>
      <c r="L23" s="177"/>
      <c r="M23" s="178">
        <v>37226</v>
      </c>
      <c r="N23" s="35">
        <v>18.5</v>
      </c>
      <c r="O23" s="35">
        <v>20.75</v>
      </c>
      <c r="P23" s="35">
        <v>22.75</v>
      </c>
      <c r="Q23" s="176"/>
      <c r="R23" s="35">
        <v>16.5</v>
      </c>
      <c r="S23" s="35">
        <v>18.75</v>
      </c>
      <c r="T23" s="35">
        <v>20.75</v>
      </c>
      <c r="U23" s="176"/>
      <c r="V23" s="35">
        <v>0</v>
      </c>
      <c r="W23" s="35">
        <v>0</v>
      </c>
      <c r="X23" s="35">
        <v>2</v>
      </c>
      <c r="Y23" s="176"/>
      <c r="Z23" s="35">
        <v>0.26437500000000003</v>
      </c>
      <c r="AA23" s="35">
        <v>0.35149999999999998</v>
      </c>
      <c r="AB23" s="35">
        <v>0.52875000000000005</v>
      </c>
      <c r="AC23" s="176"/>
      <c r="AD23" s="35">
        <v>0.09</v>
      </c>
      <c r="AE23" s="35">
        <v>0.12</v>
      </c>
      <c r="AF23" s="35">
        <v>0.18</v>
      </c>
      <c r="AG23" s="176"/>
      <c r="AH23" s="35">
        <v>-0.5</v>
      </c>
      <c r="AI23" s="35">
        <v>2.0009999999999999</v>
      </c>
      <c r="AJ23" s="35">
        <v>0.6</v>
      </c>
      <c r="AK23" s="176"/>
      <c r="AL23" s="35">
        <v>-0.1</v>
      </c>
      <c r="AM23" s="35">
        <v>2</v>
      </c>
      <c r="AN23" s="35">
        <v>0.1</v>
      </c>
      <c r="AO23" s="176"/>
      <c r="AP23" s="177">
        <v>5</v>
      </c>
      <c r="AQ23" s="190">
        <v>0.15</v>
      </c>
      <c r="AR23" s="176"/>
      <c r="AS23" s="177">
        <v>1300</v>
      </c>
      <c r="AT23" s="192">
        <v>0.97399999999999998</v>
      </c>
      <c r="AU23" s="192">
        <v>0.99299999999999999</v>
      </c>
      <c r="AV23" s="192">
        <v>1.0044</v>
      </c>
      <c r="AW23" s="192">
        <v>1.0104</v>
      </c>
      <c r="AX23" s="192">
        <v>1.0203</v>
      </c>
      <c r="AY23" s="192">
        <v>1.53</v>
      </c>
      <c r="AZ23" s="192">
        <v>1.63</v>
      </c>
      <c r="BA23" s="192">
        <v>1.63</v>
      </c>
      <c r="BB23" s="192">
        <v>0.90327511492519175</v>
      </c>
      <c r="BC23" s="192">
        <v>1.0325</v>
      </c>
      <c r="BD23" s="192">
        <v>1.0165</v>
      </c>
      <c r="BE23" s="192">
        <v>0.92800000000000005</v>
      </c>
      <c r="BF23" s="177" t="s">
        <v>271</v>
      </c>
    </row>
    <row r="24" spans="1:58" ht="13.8">
      <c r="A24" s="198">
        <f t="shared" si="0"/>
        <v>37500</v>
      </c>
      <c r="B24" s="27">
        <v>6.6572941950734002E-2</v>
      </c>
      <c r="D24" s="189">
        <v>36852</v>
      </c>
      <c r="E24" s="25">
        <v>28.499994659423827</v>
      </c>
      <c r="F24" s="25">
        <v>28.599994659423828</v>
      </c>
      <c r="G24" s="25">
        <v>28.69999465942383</v>
      </c>
      <c r="H24" s="185"/>
      <c r="I24" s="25">
        <v>15.25</v>
      </c>
      <c r="J24" s="25">
        <v>17.75</v>
      </c>
      <c r="K24" s="25">
        <v>22.25</v>
      </c>
      <c r="L24" s="177"/>
      <c r="M24" s="178">
        <v>37257</v>
      </c>
      <c r="N24" s="35">
        <v>20.5</v>
      </c>
      <c r="O24" s="35">
        <v>23</v>
      </c>
      <c r="P24" s="35">
        <v>25.25</v>
      </c>
      <c r="Q24" s="176"/>
      <c r="R24" s="35">
        <v>18.5</v>
      </c>
      <c r="S24" s="35">
        <v>21</v>
      </c>
      <c r="T24" s="35">
        <v>23.25</v>
      </c>
      <c r="U24" s="176"/>
      <c r="V24" s="35">
        <v>0</v>
      </c>
      <c r="W24" s="35">
        <v>0</v>
      </c>
      <c r="X24" s="35">
        <v>3</v>
      </c>
      <c r="Y24" s="176"/>
      <c r="Z24" s="35">
        <v>0.266625</v>
      </c>
      <c r="AA24" s="35">
        <v>0.35649999999999998</v>
      </c>
      <c r="AB24" s="35">
        <v>0.53325</v>
      </c>
      <c r="AC24" s="176"/>
      <c r="AD24" s="35">
        <v>8.2500000000000004E-2</v>
      </c>
      <c r="AE24" s="35">
        <v>0.11</v>
      </c>
      <c r="AF24" s="35">
        <v>0.16500000000000001</v>
      </c>
      <c r="AG24" s="176"/>
      <c r="AH24" s="35">
        <v>-0.5</v>
      </c>
      <c r="AI24" s="35">
        <v>2.2509999999999999</v>
      </c>
      <c r="AJ24" s="35">
        <v>1</v>
      </c>
      <c r="AK24" s="176"/>
      <c r="AL24" s="35">
        <v>-0.1</v>
      </c>
      <c r="AM24" s="35">
        <v>2.25</v>
      </c>
      <c r="AN24" s="35">
        <v>0.1</v>
      </c>
      <c r="AO24" s="176"/>
      <c r="AP24" s="177">
        <v>6</v>
      </c>
      <c r="AQ24" s="190">
        <v>0.15</v>
      </c>
      <c r="AR24" s="176"/>
      <c r="AS24" s="177">
        <v>1400</v>
      </c>
      <c r="AT24" s="192">
        <v>0.95830000000000004</v>
      </c>
      <c r="AU24" s="192">
        <v>0.99299999999999999</v>
      </c>
      <c r="AV24" s="192">
        <v>1.0072000000000001</v>
      </c>
      <c r="AW24" s="192">
        <v>1.0346</v>
      </c>
      <c r="AX24" s="192">
        <v>1.0663</v>
      </c>
      <c r="AY24" s="192">
        <v>1.53</v>
      </c>
      <c r="AZ24" s="192">
        <v>1.63</v>
      </c>
      <c r="BA24" s="192">
        <v>1.63</v>
      </c>
      <c r="BB24" s="192">
        <v>1.009542775504626</v>
      </c>
      <c r="BC24" s="192">
        <v>1.0419</v>
      </c>
      <c r="BD24" s="192">
        <v>1.0190999999999999</v>
      </c>
      <c r="BE24" s="192">
        <v>0.92</v>
      </c>
      <c r="BF24" s="177" t="s">
        <v>271</v>
      </c>
    </row>
    <row r="25" spans="1:58" ht="13.8">
      <c r="A25" s="198">
        <f t="shared" si="0"/>
        <v>37530</v>
      </c>
      <c r="B25" s="27">
        <v>6.6554780787153003E-2</v>
      </c>
      <c r="D25" s="189">
        <v>36853</v>
      </c>
      <c r="E25" s="25">
        <v>28.499994659423827</v>
      </c>
      <c r="F25" s="25">
        <v>28.599994659423828</v>
      </c>
      <c r="G25" s="25">
        <v>28.69999465942383</v>
      </c>
      <c r="H25" s="185"/>
      <c r="I25" s="25">
        <v>15.25</v>
      </c>
      <c r="J25" s="25">
        <v>17.75</v>
      </c>
      <c r="K25" s="25">
        <v>22.25</v>
      </c>
      <c r="L25" s="177"/>
      <c r="M25" s="178">
        <v>37288</v>
      </c>
      <c r="N25" s="35">
        <v>18.5</v>
      </c>
      <c r="O25" s="35">
        <v>21</v>
      </c>
      <c r="P25" s="35">
        <v>23.25</v>
      </c>
      <c r="Q25" s="176"/>
      <c r="R25" s="35">
        <v>16.5</v>
      </c>
      <c r="S25" s="35">
        <v>19</v>
      </c>
      <c r="T25" s="35">
        <v>21.25</v>
      </c>
      <c r="U25" s="176"/>
      <c r="V25" s="35">
        <v>0</v>
      </c>
      <c r="W25" s="35">
        <v>0</v>
      </c>
      <c r="X25" s="35">
        <v>3</v>
      </c>
      <c r="Y25" s="176"/>
      <c r="Z25" s="35">
        <v>0.266625</v>
      </c>
      <c r="AA25" s="35">
        <v>0.35449999999999998</v>
      </c>
      <c r="AB25" s="35">
        <v>0.53325</v>
      </c>
      <c r="AC25" s="176"/>
      <c r="AD25" s="35">
        <v>8.2500000000000004E-2</v>
      </c>
      <c r="AE25" s="35">
        <v>0.11</v>
      </c>
      <c r="AF25" s="35">
        <v>0.16500000000000001</v>
      </c>
      <c r="AG25" s="176"/>
      <c r="AH25" s="35">
        <v>-0.5</v>
      </c>
      <c r="AI25" s="35">
        <v>2.2490000000000001</v>
      </c>
      <c r="AJ25" s="35">
        <v>1</v>
      </c>
      <c r="AK25" s="176"/>
      <c r="AL25" s="35">
        <v>-0.1</v>
      </c>
      <c r="AM25" s="35">
        <v>2.25</v>
      </c>
      <c r="AN25" s="35">
        <v>0.1</v>
      </c>
      <c r="AO25" s="176"/>
      <c r="AP25" s="177">
        <v>6</v>
      </c>
      <c r="AQ25" s="190">
        <v>0.15</v>
      </c>
      <c r="AR25" s="176"/>
      <c r="AS25" s="177">
        <v>1500</v>
      </c>
      <c r="AT25" s="192">
        <v>0.94530000000000003</v>
      </c>
      <c r="AU25" s="192">
        <v>0.99299999999999999</v>
      </c>
      <c r="AV25" s="192">
        <v>1.0099</v>
      </c>
      <c r="AW25" s="192">
        <v>1.0612999999999999</v>
      </c>
      <c r="AX25" s="192">
        <v>1.0881000000000001</v>
      </c>
      <c r="AY25" s="192">
        <v>1.53</v>
      </c>
      <c r="AZ25" s="192">
        <v>1.63</v>
      </c>
      <c r="BA25" s="192">
        <v>1.63</v>
      </c>
      <c r="BB25" s="192">
        <v>1.3034392742946241</v>
      </c>
      <c r="BC25" s="192">
        <v>1.0607</v>
      </c>
      <c r="BD25" s="192">
        <v>1.0217000000000001</v>
      </c>
      <c r="BE25" s="192">
        <v>0.93799999999999994</v>
      </c>
      <c r="BF25" s="177" t="s">
        <v>271</v>
      </c>
    </row>
    <row r="26" spans="1:58" ht="13.8">
      <c r="A26" s="198">
        <f t="shared" si="0"/>
        <v>37561</v>
      </c>
      <c r="B26" s="27">
        <v>6.6552017447025005E-2</v>
      </c>
      <c r="D26" s="189">
        <v>36854</v>
      </c>
      <c r="E26" s="25">
        <v>29.749994659423827</v>
      </c>
      <c r="F26" s="25">
        <v>29.849994659423828</v>
      </c>
      <c r="G26" s="25">
        <v>29.94999465942383</v>
      </c>
      <c r="H26" s="185"/>
      <c r="I26" s="25">
        <v>15.25</v>
      </c>
      <c r="J26" s="25">
        <v>17.75</v>
      </c>
      <c r="K26" s="25">
        <v>22.25</v>
      </c>
      <c r="L26" s="177"/>
      <c r="M26" s="178">
        <v>37316</v>
      </c>
      <c r="N26" s="35">
        <v>19.5</v>
      </c>
      <c r="O26" s="35">
        <v>22</v>
      </c>
      <c r="P26" s="35">
        <v>24.25</v>
      </c>
      <c r="Q26" s="176"/>
      <c r="R26" s="35">
        <v>17.5</v>
      </c>
      <c r="S26" s="35">
        <v>20</v>
      </c>
      <c r="T26" s="35">
        <v>22.25</v>
      </c>
      <c r="U26" s="176"/>
      <c r="V26" s="35">
        <v>0</v>
      </c>
      <c r="W26" s="35">
        <v>0</v>
      </c>
      <c r="X26" s="35">
        <v>2</v>
      </c>
      <c r="Y26" s="176"/>
      <c r="Z26" s="35">
        <v>0.24562500000000001</v>
      </c>
      <c r="AA26" s="35">
        <v>0.32850000000000001</v>
      </c>
      <c r="AB26" s="35">
        <v>0.49125000000000002</v>
      </c>
      <c r="AC26" s="176"/>
      <c r="AD26" s="35">
        <v>8.2500000000000004E-2</v>
      </c>
      <c r="AE26" s="35">
        <v>0.11</v>
      </c>
      <c r="AF26" s="35">
        <v>0.16500000000000001</v>
      </c>
      <c r="AG26" s="176"/>
      <c r="AH26" s="35">
        <v>-0.5</v>
      </c>
      <c r="AI26" s="35">
        <v>1.9510000000000001</v>
      </c>
      <c r="AJ26" s="35">
        <v>0.5</v>
      </c>
      <c r="AK26" s="176"/>
      <c r="AL26" s="35">
        <v>-0.1</v>
      </c>
      <c r="AM26" s="35">
        <v>2</v>
      </c>
      <c r="AN26" s="35">
        <v>0.1</v>
      </c>
      <c r="AO26" s="176"/>
      <c r="AP26" s="177">
        <v>6</v>
      </c>
      <c r="AQ26" s="190">
        <v>0.2</v>
      </c>
      <c r="AR26" s="176"/>
      <c r="AS26" s="177">
        <v>1600</v>
      </c>
      <c r="AT26" s="192">
        <v>0.93430000000000002</v>
      </c>
      <c r="AU26" s="192">
        <v>0.99299999999999999</v>
      </c>
      <c r="AV26" s="192">
        <v>1.0209999999999999</v>
      </c>
      <c r="AW26" s="192">
        <v>1.0709</v>
      </c>
      <c r="AX26" s="192">
        <v>1.1100000000000001</v>
      </c>
      <c r="AY26" s="192">
        <v>1.53</v>
      </c>
      <c r="AZ26" s="192">
        <v>1.63</v>
      </c>
      <c r="BA26" s="192">
        <v>1.63</v>
      </c>
      <c r="BB26" s="192">
        <v>1.3511640087440397</v>
      </c>
      <c r="BC26" s="192">
        <v>1.0841000000000001</v>
      </c>
      <c r="BD26" s="192">
        <v>1.0242</v>
      </c>
      <c r="BE26" s="192">
        <v>0.96060000000000001</v>
      </c>
      <c r="BF26" s="177" t="s">
        <v>271</v>
      </c>
    </row>
    <row r="27" spans="1:58" ht="13.8">
      <c r="A27" s="198">
        <f t="shared" si="0"/>
        <v>37591</v>
      </c>
      <c r="B27" s="27">
        <v>6.6546375504972E-2</v>
      </c>
      <c r="D27" s="189">
        <v>36855</v>
      </c>
      <c r="E27" s="25">
        <v>30.049993896484374</v>
      </c>
      <c r="F27" s="25">
        <v>30.149993896484375</v>
      </c>
      <c r="G27" s="25">
        <v>30.249993896484376</v>
      </c>
      <c r="H27" s="185"/>
      <c r="I27" s="25">
        <v>15.25</v>
      </c>
      <c r="J27" s="25">
        <v>17.75</v>
      </c>
      <c r="K27" s="25">
        <v>22.25</v>
      </c>
      <c r="L27" s="177"/>
      <c r="M27" s="178">
        <v>37347</v>
      </c>
      <c r="N27" s="35">
        <v>20.5</v>
      </c>
      <c r="O27" s="35">
        <v>23</v>
      </c>
      <c r="P27" s="35">
        <v>25.25</v>
      </c>
      <c r="Q27" s="176"/>
      <c r="R27" s="35">
        <v>18.5</v>
      </c>
      <c r="S27" s="35">
        <v>21</v>
      </c>
      <c r="T27" s="35">
        <v>23.25</v>
      </c>
      <c r="U27" s="176"/>
      <c r="V27" s="35">
        <v>0</v>
      </c>
      <c r="W27" s="35">
        <v>0</v>
      </c>
      <c r="X27" s="35">
        <v>2</v>
      </c>
      <c r="Y27" s="176"/>
      <c r="Z27" s="35">
        <v>0.24562500000000001</v>
      </c>
      <c r="AA27" s="35">
        <v>0.32750000000000001</v>
      </c>
      <c r="AB27" s="35">
        <v>0.49125000000000002</v>
      </c>
      <c r="AC27" s="176"/>
      <c r="AD27" s="35">
        <v>8.2500000000000004E-2</v>
      </c>
      <c r="AE27" s="35">
        <v>0.11</v>
      </c>
      <c r="AF27" s="35">
        <v>0.16500000000000001</v>
      </c>
      <c r="AG27" s="176"/>
      <c r="AH27" s="35">
        <v>-0.5</v>
      </c>
      <c r="AI27" s="35">
        <v>1.89</v>
      </c>
      <c r="AJ27" s="35">
        <v>0.5</v>
      </c>
      <c r="AK27" s="176"/>
      <c r="AL27" s="35">
        <v>-0.1</v>
      </c>
      <c r="AM27" s="35">
        <v>2</v>
      </c>
      <c r="AN27" s="35">
        <v>0.1</v>
      </c>
      <c r="AO27" s="176"/>
      <c r="AP27" s="177">
        <v>7</v>
      </c>
      <c r="AQ27" s="190">
        <v>0.2</v>
      </c>
      <c r="AR27" s="176"/>
      <c r="AS27" s="177">
        <v>1700</v>
      </c>
      <c r="AT27" s="192">
        <v>0.95009999999999994</v>
      </c>
      <c r="AU27" s="192">
        <v>1.0043</v>
      </c>
      <c r="AV27" s="192">
        <v>1.0321</v>
      </c>
      <c r="AW27" s="192">
        <v>1.0952</v>
      </c>
      <c r="AX27" s="192">
        <v>1.1296999999999999</v>
      </c>
      <c r="AY27" s="192">
        <v>1.53</v>
      </c>
      <c r="AZ27" s="192">
        <v>1.63</v>
      </c>
      <c r="BA27" s="192">
        <v>1.63</v>
      </c>
      <c r="BB27" s="192">
        <v>1.3909041266482762</v>
      </c>
      <c r="BC27" s="192">
        <v>1.0934999999999999</v>
      </c>
      <c r="BD27" s="192">
        <v>1.0242</v>
      </c>
      <c r="BE27" s="192">
        <v>0.995</v>
      </c>
      <c r="BF27" s="177" t="s">
        <v>271</v>
      </c>
    </row>
    <row r="28" spans="1:58" ht="13.8">
      <c r="A28" s="198">
        <f t="shared" si="0"/>
        <v>37622</v>
      </c>
      <c r="B28" s="27">
        <v>6.6562292099507994E-2</v>
      </c>
      <c r="D28" s="189">
        <v>36856</v>
      </c>
      <c r="E28" s="25">
        <v>28.84999313354492</v>
      </c>
      <c r="F28" s="25">
        <v>28.949993133544922</v>
      </c>
      <c r="G28" s="25">
        <v>29.049993133544923</v>
      </c>
      <c r="H28" s="185"/>
      <c r="I28" s="25">
        <v>15.25</v>
      </c>
      <c r="J28" s="25">
        <v>17.75</v>
      </c>
      <c r="K28" s="25">
        <v>22.25</v>
      </c>
      <c r="L28" s="177"/>
      <c r="M28" s="178">
        <v>37377</v>
      </c>
      <c r="N28" s="35">
        <v>21.5</v>
      </c>
      <c r="O28" s="35">
        <v>24</v>
      </c>
      <c r="P28" s="35">
        <v>26.25</v>
      </c>
      <c r="Q28" s="176"/>
      <c r="R28" s="35">
        <v>19.5</v>
      </c>
      <c r="S28" s="35">
        <v>22</v>
      </c>
      <c r="T28" s="35">
        <v>24.25</v>
      </c>
      <c r="U28" s="176"/>
      <c r="V28" s="35">
        <v>0</v>
      </c>
      <c r="W28" s="35">
        <v>0</v>
      </c>
      <c r="X28" s="35">
        <v>3</v>
      </c>
      <c r="Y28" s="176"/>
      <c r="Z28" s="35">
        <v>0.25687500000000002</v>
      </c>
      <c r="AA28" s="35">
        <v>0.34150000000000003</v>
      </c>
      <c r="AB28" s="35">
        <v>0.51375000000000004</v>
      </c>
      <c r="AC28" s="176"/>
      <c r="AD28" s="35">
        <v>8.2500000000000004E-2</v>
      </c>
      <c r="AE28" s="35">
        <v>0.11</v>
      </c>
      <c r="AF28" s="35">
        <v>0.16500000000000001</v>
      </c>
      <c r="AG28" s="176"/>
      <c r="AH28" s="35">
        <v>-0.5</v>
      </c>
      <c r="AI28" s="35">
        <v>2.0009999999999999</v>
      </c>
      <c r="AJ28" s="35">
        <v>0.5</v>
      </c>
      <c r="AK28" s="176"/>
      <c r="AL28" s="35">
        <v>-0.1</v>
      </c>
      <c r="AM28" s="35">
        <v>2</v>
      </c>
      <c r="AN28" s="35">
        <v>0.1</v>
      </c>
      <c r="AO28" s="176"/>
      <c r="AP28" s="177">
        <v>7</v>
      </c>
      <c r="AQ28" s="190">
        <v>0.2</v>
      </c>
      <c r="AR28" s="176"/>
      <c r="AS28" s="177">
        <v>1800</v>
      </c>
      <c r="AT28" s="192">
        <v>1.01</v>
      </c>
      <c r="AU28" s="192">
        <v>1.0491999999999999</v>
      </c>
      <c r="AV28" s="192">
        <v>1.0354000000000001</v>
      </c>
      <c r="AW28" s="192">
        <v>1.0661</v>
      </c>
      <c r="AX28" s="192">
        <v>1.1055999999999999</v>
      </c>
      <c r="AY28" s="192">
        <v>1.53</v>
      </c>
      <c r="AZ28" s="192">
        <v>1.63</v>
      </c>
      <c r="BA28" s="192">
        <v>1.63</v>
      </c>
      <c r="BB28" s="192">
        <v>1.4306442445525127</v>
      </c>
      <c r="BC28" s="192">
        <v>1.0793999999999999</v>
      </c>
      <c r="BD28" s="192">
        <v>1.0676000000000001</v>
      </c>
      <c r="BE28" s="192">
        <v>1.0549999999999999</v>
      </c>
      <c r="BF28" s="177" t="s">
        <v>271</v>
      </c>
    </row>
    <row r="29" spans="1:58" ht="13.8">
      <c r="A29" s="198">
        <f t="shared" si="0"/>
        <v>37653</v>
      </c>
      <c r="B29" s="27">
        <v>6.6600189147218006E-2</v>
      </c>
      <c r="D29" s="189">
        <v>36857</v>
      </c>
      <c r="E29" s="25">
        <v>28.199993515014647</v>
      </c>
      <c r="F29" s="25">
        <v>28.299993515014648</v>
      </c>
      <c r="G29" s="25">
        <v>28.39999351501465</v>
      </c>
      <c r="H29" s="185"/>
      <c r="I29" s="25">
        <v>15.25</v>
      </c>
      <c r="J29" s="25">
        <v>17.75</v>
      </c>
      <c r="K29" s="25">
        <v>22.25</v>
      </c>
      <c r="L29" s="177"/>
      <c r="M29" s="178">
        <v>37408</v>
      </c>
      <c r="N29" s="35">
        <v>25.5</v>
      </c>
      <c r="O29" s="35">
        <v>28</v>
      </c>
      <c r="P29" s="35">
        <v>30.25</v>
      </c>
      <c r="Q29" s="176"/>
      <c r="R29" s="35">
        <v>23.5</v>
      </c>
      <c r="S29" s="35">
        <v>26</v>
      </c>
      <c r="T29" s="35">
        <v>28.25</v>
      </c>
      <c r="U29" s="176"/>
      <c r="V29" s="35">
        <v>0.75</v>
      </c>
      <c r="W29" s="35">
        <v>3</v>
      </c>
      <c r="X29" s="35">
        <v>8</v>
      </c>
      <c r="Y29" s="176"/>
      <c r="Z29" s="35">
        <v>0.31968750000000001</v>
      </c>
      <c r="AA29" s="35">
        <v>0.42725000000000002</v>
      </c>
      <c r="AB29" s="35">
        <v>0.63937500000000003</v>
      </c>
      <c r="AC29" s="176"/>
      <c r="AD29" s="35">
        <v>0.09</v>
      </c>
      <c r="AE29" s="35">
        <v>0.12</v>
      </c>
      <c r="AF29" s="35">
        <v>0.18</v>
      </c>
      <c r="AG29" s="176"/>
      <c r="AH29" s="35">
        <v>-0.5</v>
      </c>
      <c r="AI29" s="35">
        <v>4.3209999999999997</v>
      </c>
      <c r="AJ29" s="35">
        <v>1</v>
      </c>
      <c r="AK29" s="176"/>
      <c r="AL29" s="35">
        <v>-0.1</v>
      </c>
      <c r="AM29" s="35">
        <v>2.4</v>
      </c>
      <c r="AN29" s="35">
        <v>0.1</v>
      </c>
      <c r="AO29" s="176"/>
      <c r="AP29" s="177">
        <v>7</v>
      </c>
      <c r="AQ29" s="190">
        <v>0.2</v>
      </c>
      <c r="AR29" s="176"/>
      <c r="AS29" s="177">
        <v>1900</v>
      </c>
      <c r="AT29" s="192">
        <v>1.0759000000000001</v>
      </c>
      <c r="AU29" s="192">
        <v>1.0829</v>
      </c>
      <c r="AV29" s="192">
        <v>1.0651999999999999</v>
      </c>
      <c r="AW29" s="192">
        <v>1.0564</v>
      </c>
      <c r="AX29" s="192">
        <v>1.075</v>
      </c>
      <c r="AY29" s="192">
        <v>1.53</v>
      </c>
      <c r="AZ29" s="192">
        <v>1.63</v>
      </c>
      <c r="BA29" s="192">
        <v>1.63</v>
      </c>
      <c r="BB29" s="192">
        <v>1.3776574206801973</v>
      </c>
      <c r="BC29" s="192">
        <v>1.07</v>
      </c>
      <c r="BD29" s="192">
        <v>1.1059000000000001</v>
      </c>
      <c r="BE29" s="192">
        <v>1.095</v>
      </c>
      <c r="BF29" s="177" t="s">
        <v>271</v>
      </c>
    </row>
    <row r="30" spans="1:58" ht="13.8">
      <c r="A30" s="198">
        <f t="shared" si="0"/>
        <v>37681</v>
      </c>
      <c r="B30" s="27">
        <v>6.6625852196286001E-2</v>
      </c>
      <c r="D30" s="189">
        <v>36858</v>
      </c>
      <c r="E30" s="25">
        <v>28.999998474121092</v>
      </c>
      <c r="F30" s="25">
        <v>29.099998474121094</v>
      </c>
      <c r="G30" s="25">
        <v>29.199998474121095</v>
      </c>
      <c r="H30" s="185"/>
      <c r="I30" s="25">
        <v>16.5</v>
      </c>
      <c r="J30" s="25">
        <v>19</v>
      </c>
      <c r="K30" s="25">
        <v>23.5</v>
      </c>
      <c r="L30" s="177"/>
      <c r="M30" s="178">
        <v>37438</v>
      </c>
      <c r="N30" s="35">
        <v>32.5</v>
      </c>
      <c r="O30" s="35">
        <v>35</v>
      </c>
      <c r="P30" s="35">
        <v>37.25</v>
      </c>
      <c r="Q30" s="176"/>
      <c r="R30" s="35">
        <v>30.5</v>
      </c>
      <c r="S30" s="35">
        <v>33</v>
      </c>
      <c r="T30" s="35">
        <v>35.25</v>
      </c>
      <c r="U30" s="176"/>
      <c r="V30" s="35">
        <v>2</v>
      </c>
      <c r="W30" s="35">
        <v>7</v>
      </c>
      <c r="X30" s="35">
        <v>12</v>
      </c>
      <c r="Y30" s="176"/>
      <c r="Z30" s="35">
        <v>0.40875</v>
      </c>
      <c r="AA30" s="35">
        <v>0.53500000000000003</v>
      </c>
      <c r="AB30" s="35">
        <v>0.8175</v>
      </c>
      <c r="AC30" s="176"/>
      <c r="AD30" s="35">
        <v>9.7500000000000003E-2</v>
      </c>
      <c r="AE30" s="35">
        <v>0.13</v>
      </c>
      <c r="AF30" s="35">
        <v>0.19500000000000001</v>
      </c>
      <c r="AG30" s="176"/>
      <c r="AH30" s="35">
        <v>-0.85</v>
      </c>
      <c r="AI30" s="35">
        <v>5.5570000000000004</v>
      </c>
      <c r="AJ30" s="35">
        <v>1.5</v>
      </c>
      <c r="AK30" s="176"/>
      <c r="AL30" s="35">
        <v>-0.1</v>
      </c>
      <c r="AM30" s="35">
        <v>3.25</v>
      </c>
      <c r="AN30" s="35">
        <v>0.1</v>
      </c>
      <c r="AO30" s="176"/>
      <c r="AP30" s="177">
        <v>8</v>
      </c>
      <c r="AQ30" s="190">
        <v>0.2</v>
      </c>
      <c r="AR30" s="176"/>
      <c r="AS30" s="177">
        <v>2000</v>
      </c>
      <c r="AT30" s="192">
        <v>1.0759000000000001</v>
      </c>
      <c r="AU30" s="192">
        <v>1.0941000000000001</v>
      </c>
      <c r="AV30" s="192">
        <v>1.0872999999999999</v>
      </c>
      <c r="AW30" s="192">
        <v>1.0346</v>
      </c>
      <c r="AX30" s="192">
        <v>1.0311999999999999</v>
      </c>
      <c r="AY30" s="192">
        <v>1.53</v>
      </c>
      <c r="AZ30" s="192">
        <v>1.63</v>
      </c>
      <c r="BA30" s="192">
        <v>1.63</v>
      </c>
      <c r="BB30" s="192">
        <v>1.2451903609994091</v>
      </c>
      <c r="BC30" s="192">
        <v>1.0488999999999999</v>
      </c>
      <c r="BD30" s="192">
        <v>1.0752999999999999</v>
      </c>
      <c r="BE30" s="192">
        <v>1.0549999999999999</v>
      </c>
      <c r="BF30" s="177" t="s">
        <v>271</v>
      </c>
    </row>
    <row r="31" spans="1:58" ht="13.8">
      <c r="A31" s="198">
        <f t="shared" si="0"/>
        <v>37712</v>
      </c>
      <c r="B31" s="27">
        <v>6.6666062922044994E-2</v>
      </c>
      <c r="D31" s="189">
        <v>36859</v>
      </c>
      <c r="E31" s="25">
        <v>28.999998474121092</v>
      </c>
      <c r="F31" s="25">
        <v>29.099998474121094</v>
      </c>
      <c r="G31" s="25">
        <v>29.199998474121095</v>
      </c>
      <c r="H31" s="185"/>
      <c r="I31" s="25">
        <v>16.5</v>
      </c>
      <c r="J31" s="25">
        <v>19</v>
      </c>
      <c r="K31" s="25">
        <v>23.5</v>
      </c>
      <c r="L31" s="177"/>
      <c r="M31" s="178">
        <v>37469</v>
      </c>
      <c r="N31" s="35">
        <v>32.5</v>
      </c>
      <c r="O31" s="35">
        <v>35</v>
      </c>
      <c r="P31" s="35">
        <v>37.25</v>
      </c>
      <c r="Q31" s="176"/>
      <c r="R31" s="35">
        <v>30.5</v>
      </c>
      <c r="S31" s="35">
        <v>33</v>
      </c>
      <c r="T31" s="35">
        <v>35.25</v>
      </c>
      <c r="U31" s="176"/>
      <c r="V31" s="35">
        <v>2</v>
      </c>
      <c r="W31" s="35">
        <v>7</v>
      </c>
      <c r="X31" s="35">
        <v>12</v>
      </c>
      <c r="Y31" s="176"/>
      <c r="Z31" s="35">
        <v>0.40875</v>
      </c>
      <c r="AA31" s="35">
        <v>0.54500000000000004</v>
      </c>
      <c r="AB31" s="35">
        <v>0.8175</v>
      </c>
      <c r="AC31" s="176"/>
      <c r="AD31" s="35">
        <v>9.7500000000000003E-2</v>
      </c>
      <c r="AE31" s="35">
        <v>0.13</v>
      </c>
      <c r="AF31" s="35">
        <v>0.19500000000000001</v>
      </c>
      <c r="AG31" s="176"/>
      <c r="AH31" s="35">
        <v>-0.85</v>
      </c>
      <c r="AI31" s="35">
        <v>5.5519999999999996</v>
      </c>
      <c r="AJ31" s="35">
        <v>1.5</v>
      </c>
      <c r="AK31" s="176"/>
      <c r="AL31" s="35">
        <v>-0.1</v>
      </c>
      <c r="AM31" s="35">
        <v>3.25</v>
      </c>
      <c r="AN31" s="35">
        <v>0.1</v>
      </c>
      <c r="AO31" s="176"/>
      <c r="AP31" s="177">
        <v>8</v>
      </c>
      <c r="AQ31" s="190">
        <v>0.2</v>
      </c>
      <c r="AR31" s="176"/>
      <c r="AS31" s="177">
        <v>2100</v>
      </c>
      <c r="AT31" s="192">
        <v>1.022</v>
      </c>
      <c r="AU31" s="192">
        <v>1.0379</v>
      </c>
      <c r="AV31" s="192">
        <v>1.0209999999999999</v>
      </c>
      <c r="AW31" s="192">
        <v>1.0104</v>
      </c>
      <c r="AX31" s="192">
        <v>1.0203</v>
      </c>
      <c r="AY31" s="192">
        <v>0.47</v>
      </c>
      <c r="AZ31" s="192">
        <v>0.37</v>
      </c>
      <c r="BA31" s="192">
        <v>0.37</v>
      </c>
      <c r="BB31" s="192">
        <v>0.95640894521490905</v>
      </c>
      <c r="BC31" s="192">
        <v>0.9909</v>
      </c>
      <c r="BD31" s="192">
        <v>1.0038</v>
      </c>
      <c r="BE31" s="192">
        <v>1.0149999999999999</v>
      </c>
      <c r="BF31" s="177" t="s">
        <v>271</v>
      </c>
    </row>
    <row r="32" spans="1:58" ht="13.8">
      <c r="A32" s="198">
        <f t="shared" si="0"/>
        <v>37742</v>
      </c>
      <c r="B32" s="27">
        <v>6.6685291442374006E-2</v>
      </c>
      <c r="D32" s="189">
        <v>36860</v>
      </c>
      <c r="E32" s="25">
        <v>28.549993896484374</v>
      </c>
      <c r="F32" s="25">
        <v>28.649993896484375</v>
      </c>
      <c r="G32" s="25">
        <v>28.749993896484376</v>
      </c>
      <c r="H32" s="185"/>
      <c r="I32" s="25">
        <v>15.25</v>
      </c>
      <c r="J32" s="25">
        <v>17.75</v>
      </c>
      <c r="K32" s="25">
        <v>22.25</v>
      </c>
      <c r="L32" s="177"/>
      <c r="M32" s="178">
        <v>37500</v>
      </c>
      <c r="N32" s="35">
        <v>21.75</v>
      </c>
      <c r="O32" s="35">
        <v>24.25</v>
      </c>
      <c r="P32" s="35">
        <v>26.5</v>
      </c>
      <c r="Q32" s="176"/>
      <c r="R32" s="35">
        <v>19.75</v>
      </c>
      <c r="S32" s="35">
        <v>22.25</v>
      </c>
      <c r="T32" s="35">
        <v>24.5</v>
      </c>
      <c r="U32" s="176"/>
      <c r="V32" s="35">
        <v>0.25</v>
      </c>
      <c r="W32" s="35">
        <v>1</v>
      </c>
      <c r="X32" s="35">
        <v>4</v>
      </c>
      <c r="Y32" s="176"/>
      <c r="Z32" s="35">
        <v>0.25725000000000003</v>
      </c>
      <c r="AA32" s="35">
        <v>0.3453</v>
      </c>
      <c r="AB32" s="35">
        <v>0.51450000000000007</v>
      </c>
      <c r="AC32" s="176"/>
      <c r="AD32" s="35">
        <v>8.2500000000000004E-2</v>
      </c>
      <c r="AE32" s="35">
        <v>0.11</v>
      </c>
      <c r="AF32" s="35">
        <v>0.16500000000000001</v>
      </c>
      <c r="AG32" s="176"/>
      <c r="AH32" s="35">
        <v>-0.5</v>
      </c>
      <c r="AI32" s="35">
        <v>2.7069999999999999</v>
      </c>
      <c r="AJ32" s="35">
        <v>0.8</v>
      </c>
      <c r="AK32" s="176"/>
      <c r="AL32" s="35">
        <v>-0.1</v>
      </c>
      <c r="AM32" s="35">
        <v>2.4500000000000002</v>
      </c>
      <c r="AN32" s="35">
        <v>0.1</v>
      </c>
      <c r="AO32" s="176"/>
      <c r="AP32" s="177">
        <v>8</v>
      </c>
      <c r="AQ32" s="190">
        <v>0.2</v>
      </c>
      <c r="AR32" s="176"/>
      <c r="AS32" s="177">
        <v>2200</v>
      </c>
      <c r="AT32" s="192">
        <v>0.95009999999999994</v>
      </c>
      <c r="AU32" s="192">
        <v>0.93689999999999996</v>
      </c>
      <c r="AV32" s="192">
        <v>0.93259999999999998</v>
      </c>
      <c r="AW32" s="192">
        <v>0.94510000000000005</v>
      </c>
      <c r="AX32" s="192">
        <v>0.92179999999999995</v>
      </c>
      <c r="AY32" s="192">
        <v>0.47</v>
      </c>
      <c r="AZ32" s="192">
        <v>0.37</v>
      </c>
      <c r="BA32" s="192">
        <v>0.37</v>
      </c>
      <c r="BB32" s="192">
        <v>0.83420113554855946</v>
      </c>
      <c r="BC32" s="192">
        <v>0.91520000000000001</v>
      </c>
      <c r="BD32" s="192">
        <v>0.92720000000000002</v>
      </c>
      <c r="BE32" s="192">
        <v>0.97119999999999995</v>
      </c>
      <c r="BF32" s="177" t="s">
        <v>271</v>
      </c>
    </row>
    <row r="33" spans="1:58" ht="13.8">
      <c r="A33" s="198">
        <f t="shared" si="0"/>
        <v>37773</v>
      </c>
      <c r="B33" s="27">
        <v>6.6704260913509006E-2</v>
      </c>
      <c r="D33" s="189">
        <v>36861</v>
      </c>
      <c r="E33" s="25">
        <v>29.149998092651366</v>
      </c>
      <c r="F33" s="25">
        <v>29.259998092651301</v>
      </c>
      <c r="G33" s="25">
        <v>29.349998092651369</v>
      </c>
      <c r="H33" s="185"/>
      <c r="I33" s="25">
        <v>16.5</v>
      </c>
      <c r="J33" s="25">
        <v>19</v>
      </c>
      <c r="K33" s="25">
        <v>23.5</v>
      </c>
      <c r="L33" s="177"/>
      <c r="M33" s="178">
        <v>37530</v>
      </c>
      <c r="N33" s="35">
        <v>20.75</v>
      </c>
      <c r="O33" s="35">
        <v>23.25</v>
      </c>
      <c r="P33" s="35">
        <v>25.5</v>
      </c>
      <c r="Q33" s="176"/>
      <c r="R33" s="35">
        <v>18.75</v>
      </c>
      <c r="S33" s="35">
        <v>21.25</v>
      </c>
      <c r="T33" s="35">
        <v>23.5</v>
      </c>
      <c r="U33" s="176"/>
      <c r="V33" s="35">
        <v>0</v>
      </c>
      <c r="W33" s="35">
        <v>0</v>
      </c>
      <c r="X33" s="35">
        <v>2</v>
      </c>
      <c r="Y33" s="176"/>
      <c r="Z33" s="35">
        <v>0.24562500000000001</v>
      </c>
      <c r="AA33" s="35">
        <v>0.32950000000000002</v>
      </c>
      <c r="AB33" s="35">
        <v>0.49125000000000002</v>
      </c>
      <c r="AC33" s="176"/>
      <c r="AD33" s="35">
        <v>8.2500000000000004E-2</v>
      </c>
      <c r="AE33" s="35">
        <v>0.11</v>
      </c>
      <c r="AF33" s="35">
        <v>0.16500000000000001</v>
      </c>
      <c r="AG33" s="176"/>
      <c r="AH33" s="35">
        <v>-0.5</v>
      </c>
      <c r="AI33" s="35">
        <v>1.91</v>
      </c>
      <c r="AJ33" s="35">
        <v>0.5</v>
      </c>
      <c r="AK33" s="176"/>
      <c r="AL33" s="35">
        <v>-0.1</v>
      </c>
      <c r="AM33" s="35">
        <v>2</v>
      </c>
      <c r="AN33" s="35">
        <v>0.1</v>
      </c>
      <c r="AO33" s="176"/>
      <c r="AP33" s="177">
        <v>9</v>
      </c>
      <c r="AQ33" s="190">
        <v>0.2</v>
      </c>
      <c r="AR33" s="176"/>
      <c r="AS33" s="177">
        <v>2300</v>
      </c>
      <c r="AT33" s="192">
        <v>0.9284</v>
      </c>
      <c r="AU33" s="192">
        <v>0.90449999999999997</v>
      </c>
      <c r="AV33" s="192">
        <v>0.8871</v>
      </c>
      <c r="AW33" s="192">
        <v>0.88859999999999995</v>
      </c>
      <c r="AX33" s="192">
        <v>0.85909999999999997</v>
      </c>
      <c r="AY33" s="192">
        <v>1.3654999999999999</v>
      </c>
      <c r="AZ33" s="192">
        <v>1.4444999999999999</v>
      </c>
      <c r="BA33" s="192">
        <v>1.4415</v>
      </c>
      <c r="BB33" s="192">
        <v>1.4409000000000001</v>
      </c>
      <c r="BC33" s="192">
        <v>0.85729999999999995</v>
      </c>
      <c r="BD33" s="192">
        <v>0.87629999999999997</v>
      </c>
      <c r="BE33" s="192">
        <v>0.93140000000000001</v>
      </c>
      <c r="BF33" s="177" t="s">
        <v>272</v>
      </c>
    </row>
    <row r="34" spans="1:58" ht="13.8">
      <c r="A34" s="198">
        <f t="shared" si="0"/>
        <v>37803</v>
      </c>
      <c r="B34" s="27">
        <v>6.6727059397927002E-2</v>
      </c>
      <c r="D34" s="189">
        <v>36862</v>
      </c>
      <c r="E34" s="25">
        <v>30.349998855590819</v>
      </c>
      <c r="F34" s="25">
        <v>30.44999885559082</v>
      </c>
      <c r="G34" s="25">
        <v>30.549998855590822</v>
      </c>
      <c r="H34" s="185"/>
      <c r="I34" s="25">
        <v>16.5</v>
      </c>
      <c r="J34" s="25">
        <v>19</v>
      </c>
      <c r="K34" s="25">
        <v>23.5</v>
      </c>
      <c r="L34" s="177"/>
      <c r="M34" s="178">
        <v>37561</v>
      </c>
      <c r="N34" s="35">
        <v>20.75</v>
      </c>
      <c r="O34" s="35">
        <v>23.25</v>
      </c>
      <c r="P34" s="35">
        <v>25.5</v>
      </c>
      <c r="Q34" s="176"/>
      <c r="R34" s="35">
        <v>18.75</v>
      </c>
      <c r="S34" s="35">
        <v>21.25</v>
      </c>
      <c r="T34" s="35">
        <v>23.5</v>
      </c>
      <c r="U34" s="176"/>
      <c r="V34" s="35">
        <v>0</v>
      </c>
      <c r="W34" s="35">
        <v>0</v>
      </c>
      <c r="X34" s="35">
        <v>2</v>
      </c>
      <c r="Y34" s="176"/>
      <c r="Z34" s="35">
        <v>0.24562500000000001</v>
      </c>
      <c r="AA34" s="35">
        <v>0.32850000000000001</v>
      </c>
      <c r="AB34" s="35">
        <v>0.49125000000000002</v>
      </c>
      <c r="AC34" s="176"/>
      <c r="AD34" s="35">
        <v>8.2500000000000004E-2</v>
      </c>
      <c r="AE34" s="35">
        <v>0.11</v>
      </c>
      <c r="AF34" s="35">
        <v>0.16500000000000001</v>
      </c>
      <c r="AG34" s="176"/>
      <c r="AH34" s="35">
        <v>-0.5</v>
      </c>
      <c r="AI34" s="35">
        <v>1.99</v>
      </c>
      <c r="AJ34" s="35">
        <v>0.5</v>
      </c>
      <c r="AK34" s="176"/>
      <c r="AL34" s="35">
        <v>-0.1</v>
      </c>
      <c r="AM34" s="35">
        <v>2</v>
      </c>
      <c r="AN34" s="35">
        <v>0.1</v>
      </c>
      <c r="AO34" s="176"/>
      <c r="AP34" s="177">
        <v>9</v>
      </c>
      <c r="AQ34" s="190">
        <v>0.2</v>
      </c>
      <c r="AR34" s="176"/>
      <c r="AS34" s="177">
        <v>2400</v>
      </c>
      <c r="AT34" s="192">
        <v>1.2089000000000001</v>
      </c>
      <c r="AU34" s="192">
        <v>1.1839999999999999</v>
      </c>
      <c r="AV34" s="192">
        <v>1.1752</v>
      </c>
      <c r="AW34" s="192">
        <v>1.1891</v>
      </c>
      <c r="AX34" s="192">
        <v>1.2045999999999999</v>
      </c>
      <c r="AY34" s="192">
        <v>0.99550000000000005</v>
      </c>
      <c r="AZ34" s="192">
        <v>1.117</v>
      </c>
      <c r="BA34" s="192">
        <v>1.0934999999999999</v>
      </c>
      <c r="BB34" s="192">
        <v>1.0934999999999999</v>
      </c>
      <c r="BC34" s="192">
        <v>1.1485000000000001</v>
      </c>
      <c r="BD34" s="192">
        <v>1.1646000000000001</v>
      </c>
      <c r="BE34" s="192">
        <v>1.1561999999999999</v>
      </c>
      <c r="BF34" s="177" t="s">
        <v>272</v>
      </c>
    </row>
    <row r="35" spans="1:58">
      <c r="A35" s="198">
        <f t="shared" si="0"/>
        <v>37834</v>
      </c>
      <c r="B35" s="27">
        <v>6.6753312109068014E-2</v>
      </c>
      <c r="D35" s="189">
        <v>36863</v>
      </c>
      <c r="E35" s="25">
        <v>30.499998474121092</v>
      </c>
      <c r="F35" s="25">
        <v>30.599998474121094</v>
      </c>
      <c r="G35" s="25">
        <v>30.699998474121095</v>
      </c>
      <c r="H35" s="185"/>
      <c r="I35" s="25">
        <v>16.5</v>
      </c>
      <c r="J35" s="25">
        <v>19</v>
      </c>
      <c r="K35" s="25">
        <v>23.5</v>
      </c>
      <c r="L35" s="177"/>
      <c r="M35" s="178">
        <v>37591</v>
      </c>
      <c r="N35" s="35">
        <v>18.75</v>
      </c>
      <c r="O35" s="35">
        <v>21.25</v>
      </c>
      <c r="P35" s="35">
        <v>23.5</v>
      </c>
      <c r="Q35" s="176"/>
      <c r="R35" s="35">
        <v>16.75</v>
      </c>
      <c r="S35" s="35">
        <v>19.25</v>
      </c>
      <c r="T35" s="35">
        <v>21.5</v>
      </c>
      <c r="U35" s="176"/>
      <c r="V35" s="35">
        <v>0</v>
      </c>
      <c r="W35" s="35">
        <v>0</v>
      </c>
      <c r="X35" s="35">
        <v>2</v>
      </c>
      <c r="Y35" s="176"/>
      <c r="Z35" s="35">
        <v>0.24562500000000001</v>
      </c>
      <c r="AA35" s="35">
        <v>0.32650000000000001</v>
      </c>
      <c r="AB35" s="35">
        <v>0.49125000000000002</v>
      </c>
      <c r="AC35" s="176"/>
      <c r="AD35" s="35">
        <v>8.2500000000000004E-2</v>
      </c>
      <c r="AE35" s="35">
        <v>0.11</v>
      </c>
      <c r="AF35" s="35">
        <v>0.16500000000000001</v>
      </c>
      <c r="AG35" s="176"/>
      <c r="AH35" s="35">
        <v>-0.5</v>
      </c>
      <c r="AI35" s="35">
        <v>1.98</v>
      </c>
      <c r="AJ35" s="35">
        <v>0.6</v>
      </c>
      <c r="AK35" s="176"/>
      <c r="AL35" s="35">
        <v>-0.1</v>
      </c>
      <c r="AM35" s="35">
        <v>2</v>
      </c>
      <c r="AN35" s="35">
        <v>0.1</v>
      </c>
      <c r="AO35" s="176"/>
      <c r="AP35" s="177">
        <v>9</v>
      </c>
      <c r="AQ35" s="190">
        <v>0.2</v>
      </c>
      <c r="AR35" s="176"/>
      <c r="AS35" s="176"/>
      <c r="AT35" s="176"/>
      <c r="AU35" s="176"/>
      <c r="AV35" s="176"/>
      <c r="AW35" s="176"/>
      <c r="AX35" s="176"/>
      <c r="AY35" s="176"/>
      <c r="AZ35" s="176"/>
      <c r="BA35" s="176"/>
      <c r="BB35" s="176"/>
      <c r="BC35" s="176"/>
      <c r="BD35" s="176"/>
      <c r="BE35" s="176"/>
      <c r="BF35" s="176"/>
    </row>
    <row r="36" spans="1:58">
      <c r="A36" s="198">
        <f t="shared" si="0"/>
        <v>37865</v>
      </c>
      <c r="B36" s="27">
        <v>6.6779554820438E-2</v>
      </c>
      <c r="D36" s="189">
        <v>36864</v>
      </c>
      <c r="E36" s="25">
        <v>30.649998092651366</v>
      </c>
      <c r="F36" s="25">
        <v>30.749998092651367</v>
      </c>
      <c r="G36" s="25">
        <v>30.849998092651369</v>
      </c>
      <c r="H36" s="185"/>
      <c r="I36" s="25">
        <v>16.5</v>
      </c>
      <c r="J36" s="25">
        <v>19</v>
      </c>
      <c r="K36" s="25">
        <v>23.5</v>
      </c>
      <c r="L36" s="177"/>
      <c r="M36" s="178">
        <v>37622</v>
      </c>
      <c r="N36" s="35">
        <v>21.25</v>
      </c>
      <c r="O36" s="35">
        <v>24</v>
      </c>
      <c r="P36" s="35">
        <v>26.5</v>
      </c>
      <c r="Q36" s="176"/>
      <c r="R36" s="35">
        <v>19.25</v>
      </c>
      <c r="S36" s="35">
        <v>22</v>
      </c>
      <c r="T36" s="35">
        <v>24.5</v>
      </c>
      <c r="U36" s="176"/>
      <c r="V36" s="35">
        <v>0</v>
      </c>
      <c r="W36" s="35">
        <v>0</v>
      </c>
      <c r="X36" s="35">
        <v>3</v>
      </c>
      <c r="Y36" s="176"/>
      <c r="Z36" s="35">
        <v>0.24937500000000001</v>
      </c>
      <c r="AA36" s="35">
        <v>0.33350000000000002</v>
      </c>
      <c r="AB36" s="35">
        <v>0.49875000000000003</v>
      </c>
      <c r="AC36" s="176"/>
      <c r="AD36" s="35">
        <v>7.4999999999999997E-2</v>
      </c>
      <c r="AE36" s="35">
        <v>0.1</v>
      </c>
      <c r="AF36" s="35">
        <v>0.15</v>
      </c>
      <c r="AG36" s="176"/>
      <c r="AH36" s="35">
        <v>-0.5</v>
      </c>
      <c r="AI36" s="35">
        <v>2.2349999999999999</v>
      </c>
      <c r="AJ36" s="35">
        <v>1</v>
      </c>
      <c r="AK36" s="176"/>
      <c r="AL36" s="35">
        <v>-0.1</v>
      </c>
      <c r="AM36" s="35">
        <v>2.25</v>
      </c>
      <c r="AN36" s="35">
        <v>0.1</v>
      </c>
      <c r="AO36" s="176"/>
      <c r="AP36" s="177">
        <v>10</v>
      </c>
      <c r="AQ36" s="190">
        <v>0.2</v>
      </c>
      <c r="AR36" s="176"/>
      <c r="AS36" s="177" t="s">
        <v>273</v>
      </c>
      <c r="AT36" s="176"/>
      <c r="AU36" s="176"/>
      <c r="AV36" s="177" t="s">
        <v>274</v>
      </c>
      <c r="AW36" s="176"/>
      <c r="AX36" s="176"/>
      <c r="AY36" s="176"/>
      <c r="AZ36" s="176"/>
      <c r="BA36" s="176"/>
      <c r="BB36" s="176"/>
      <c r="BC36" s="176"/>
      <c r="BD36" s="176"/>
      <c r="BE36" s="176"/>
      <c r="BF36" s="176"/>
    </row>
    <row r="37" spans="1:58">
      <c r="A37" s="198">
        <f t="shared" si="0"/>
        <v>37895</v>
      </c>
      <c r="B37" s="27">
        <v>6.6806026253400014E-2</v>
      </c>
      <c r="D37" s="189">
        <v>36865</v>
      </c>
      <c r="E37" s="25">
        <v>30.549997711181639</v>
      </c>
      <c r="F37" s="25">
        <v>30.649997711181641</v>
      </c>
      <c r="G37" s="25">
        <v>30.749997711181642</v>
      </c>
      <c r="H37" s="185"/>
      <c r="I37" s="25">
        <v>16.5</v>
      </c>
      <c r="J37" s="25">
        <v>19</v>
      </c>
      <c r="K37" s="25">
        <v>23.5</v>
      </c>
      <c r="L37" s="177"/>
      <c r="M37" s="178">
        <v>37653</v>
      </c>
      <c r="N37" s="35">
        <v>19.25</v>
      </c>
      <c r="O37" s="35">
        <v>22</v>
      </c>
      <c r="P37" s="35">
        <v>24.5</v>
      </c>
      <c r="Q37" s="176"/>
      <c r="R37" s="35">
        <v>17.25</v>
      </c>
      <c r="S37" s="35">
        <v>20</v>
      </c>
      <c r="T37" s="35">
        <v>22.5</v>
      </c>
      <c r="U37" s="176"/>
      <c r="V37" s="35">
        <v>0</v>
      </c>
      <c r="W37" s="35">
        <v>0</v>
      </c>
      <c r="X37" s="35">
        <v>3</v>
      </c>
      <c r="Y37" s="176"/>
      <c r="Z37" s="35">
        <v>0.24937500000000001</v>
      </c>
      <c r="AA37" s="35">
        <v>0.33150000000000002</v>
      </c>
      <c r="AB37" s="35">
        <v>0.49875000000000003</v>
      </c>
      <c r="AC37" s="176"/>
      <c r="AD37" s="35">
        <v>7.4999999999999997E-2</v>
      </c>
      <c r="AE37" s="35">
        <v>0.1</v>
      </c>
      <c r="AF37" s="35">
        <v>0.15</v>
      </c>
      <c r="AG37" s="176"/>
      <c r="AH37" s="35">
        <v>-0.5</v>
      </c>
      <c r="AI37" s="35">
        <v>2.2450000000000001</v>
      </c>
      <c r="AJ37" s="35">
        <v>1</v>
      </c>
      <c r="AK37" s="176"/>
      <c r="AL37" s="35">
        <v>-0.1</v>
      </c>
      <c r="AM37" s="35">
        <v>2.25</v>
      </c>
      <c r="AN37" s="35">
        <v>0.1</v>
      </c>
      <c r="AO37" s="176"/>
      <c r="AP37" s="177">
        <v>10</v>
      </c>
      <c r="AQ37" s="190">
        <v>0.2</v>
      </c>
      <c r="AR37" s="176"/>
      <c r="AS37" s="190">
        <v>-5</v>
      </c>
      <c r="AT37" s="193">
        <v>1.4999999999999999E-2</v>
      </c>
      <c r="AU37" s="176"/>
      <c r="AV37" s="190">
        <v>1</v>
      </c>
      <c r="AW37" s="176"/>
      <c r="AX37" s="176"/>
      <c r="AY37" s="176"/>
      <c r="AZ37" s="176"/>
      <c r="BA37" s="176"/>
      <c r="BB37" s="176"/>
      <c r="BC37" s="176"/>
      <c r="BD37" s="176"/>
      <c r="BE37" s="176"/>
      <c r="BF37" s="176"/>
    </row>
    <row r="38" spans="1:58">
      <c r="A38" s="198">
        <f t="shared" si="0"/>
        <v>37926</v>
      </c>
      <c r="B38" s="27">
        <v>6.6834730198158998E-2</v>
      </c>
      <c r="D38" s="189">
        <v>36866</v>
      </c>
      <c r="E38" s="25">
        <v>30.549997711181639</v>
      </c>
      <c r="F38" s="25">
        <v>30.649997711181641</v>
      </c>
      <c r="G38" s="25">
        <v>30.749997711181642</v>
      </c>
      <c r="H38" s="185"/>
      <c r="I38" s="25">
        <v>16.5</v>
      </c>
      <c r="J38" s="25">
        <v>19</v>
      </c>
      <c r="K38" s="25">
        <v>23.5</v>
      </c>
      <c r="L38" s="177"/>
      <c r="M38" s="178">
        <v>37681</v>
      </c>
      <c r="N38" s="35">
        <v>20.25</v>
      </c>
      <c r="O38" s="35">
        <v>23</v>
      </c>
      <c r="P38" s="35">
        <v>25.5</v>
      </c>
      <c r="Q38" s="176"/>
      <c r="R38" s="35">
        <v>18.25</v>
      </c>
      <c r="S38" s="35">
        <v>21</v>
      </c>
      <c r="T38" s="35">
        <v>23.5</v>
      </c>
      <c r="U38" s="176"/>
      <c r="V38" s="35">
        <v>0</v>
      </c>
      <c r="W38" s="35">
        <v>0</v>
      </c>
      <c r="X38" s="35">
        <v>2</v>
      </c>
      <c r="Y38" s="176"/>
      <c r="Z38" s="35">
        <v>0.230625</v>
      </c>
      <c r="AA38" s="35">
        <v>0.3095</v>
      </c>
      <c r="AB38" s="35">
        <v>0.46124999999999999</v>
      </c>
      <c r="AC38" s="176"/>
      <c r="AD38" s="35">
        <v>7.4999999999999997E-2</v>
      </c>
      <c r="AE38" s="35">
        <v>0.1</v>
      </c>
      <c r="AF38" s="35">
        <v>0.15</v>
      </c>
      <c r="AG38" s="176"/>
      <c r="AH38" s="35">
        <v>-0.5</v>
      </c>
      <c r="AI38" s="35">
        <v>1.9510000000000001</v>
      </c>
      <c r="AJ38" s="35">
        <v>0.5</v>
      </c>
      <c r="AK38" s="176"/>
      <c r="AL38" s="35">
        <v>-0.1</v>
      </c>
      <c r="AM38" s="35">
        <v>2</v>
      </c>
      <c r="AN38" s="35">
        <v>0.1</v>
      </c>
      <c r="AO38" s="176"/>
      <c r="AP38" s="177">
        <v>10</v>
      </c>
      <c r="AQ38" s="190">
        <v>0.3</v>
      </c>
      <c r="AR38" s="176"/>
      <c r="AS38" s="190">
        <v>-4.5</v>
      </c>
      <c r="AT38" s="194">
        <v>1.4999999999999999E-2</v>
      </c>
      <c r="AU38" s="176"/>
      <c r="AV38" s="190">
        <v>2</v>
      </c>
      <c r="AW38" s="176"/>
      <c r="AX38" s="176"/>
      <c r="AY38" s="176"/>
      <c r="AZ38" s="176"/>
      <c r="BA38" s="176"/>
      <c r="BB38" s="176"/>
      <c r="BC38" s="176"/>
      <c r="BD38" s="176"/>
      <c r="BE38" s="176"/>
      <c r="BF38" s="176"/>
    </row>
    <row r="39" spans="1:58">
      <c r="A39" s="198">
        <f t="shared" si="0"/>
        <v>37956</v>
      </c>
      <c r="B39" s="27">
        <v>6.6862508209476007E-2</v>
      </c>
      <c r="D39" s="189">
        <v>36867</v>
      </c>
      <c r="E39" s="25">
        <v>30.549997711181639</v>
      </c>
      <c r="F39" s="25">
        <v>30.649997711181641</v>
      </c>
      <c r="G39" s="25">
        <v>30.749997711181642</v>
      </c>
      <c r="H39" s="185"/>
      <c r="I39" s="25">
        <v>16.5</v>
      </c>
      <c r="J39" s="25">
        <v>19</v>
      </c>
      <c r="K39" s="25">
        <v>23.5</v>
      </c>
      <c r="L39" s="177"/>
      <c r="M39" s="178">
        <v>37712</v>
      </c>
      <c r="N39" s="35">
        <v>21.25</v>
      </c>
      <c r="O39" s="35">
        <v>24</v>
      </c>
      <c r="P39" s="35">
        <v>26.5</v>
      </c>
      <c r="Q39" s="176"/>
      <c r="R39" s="35">
        <v>19.25</v>
      </c>
      <c r="S39" s="35">
        <v>22</v>
      </c>
      <c r="T39" s="35">
        <v>24.5</v>
      </c>
      <c r="U39" s="176"/>
      <c r="V39" s="35">
        <v>0</v>
      </c>
      <c r="W39" s="35">
        <v>0</v>
      </c>
      <c r="X39" s="35">
        <v>2</v>
      </c>
      <c r="Y39" s="176"/>
      <c r="Z39" s="35">
        <v>0.230625</v>
      </c>
      <c r="AA39" s="35">
        <v>0.3085</v>
      </c>
      <c r="AB39" s="35">
        <v>0.46124999999999999</v>
      </c>
      <c r="AC39" s="176"/>
      <c r="AD39" s="35">
        <v>7.4999999999999997E-2</v>
      </c>
      <c r="AE39" s="35">
        <v>0.1</v>
      </c>
      <c r="AF39" s="35">
        <v>0.15</v>
      </c>
      <c r="AG39" s="176"/>
      <c r="AH39" s="35">
        <v>-0.5</v>
      </c>
      <c r="AI39" s="35">
        <v>1.91</v>
      </c>
      <c r="AJ39" s="35">
        <v>0.5</v>
      </c>
      <c r="AK39" s="176"/>
      <c r="AL39" s="35">
        <v>-0.1</v>
      </c>
      <c r="AM39" s="35">
        <v>2</v>
      </c>
      <c r="AN39" s="35">
        <v>0.1</v>
      </c>
      <c r="AO39" s="176"/>
      <c r="AP39" s="177">
        <v>11</v>
      </c>
      <c r="AQ39" s="190">
        <v>0.3</v>
      </c>
      <c r="AR39" s="176"/>
      <c r="AS39" s="195">
        <v>-4</v>
      </c>
      <c r="AT39" s="193">
        <v>1.2500000000000001E-2</v>
      </c>
      <c r="AU39" s="176"/>
      <c r="AV39" s="190">
        <v>3</v>
      </c>
      <c r="AW39" s="176"/>
      <c r="AX39" s="176"/>
      <c r="AY39" s="176"/>
      <c r="AZ39" s="176"/>
      <c r="BA39" s="176"/>
      <c r="BB39" s="176"/>
      <c r="BC39" s="176"/>
      <c r="BD39" s="176"/>
      <c r="BE39" s="176"/>
      <c r="BF39" s="176"/>
    </row>
    <row r="40" spans="1:58">
      <c r="A40" s="198">
        <f t="shared" si="0"/>
        <v>37987</v>
      </c>
      <c r="B40" s="27">
        <v>6.6900744761785022E-2</v>
      </c>
      <c r="D40" s="189">
        <v>36891</v>
      </c>
      <c r="E40" s="25">
        <v>29.899997711181641</v>
      </c>
      <c r="F40" s="25">
        <v>29.999997711181642</v>
      </c>
      <c r="G40" s="25">
        <v>30.099997711181643</v>
      </c>
      <c r="H40" s="185"/>
      <c r="I40" s="25">
        <v>16.5</v>
      </c>
      <c r="J40" s="25">
        <v>19</v>
      </c>
      <c r="K40" s="25">
        <v>23.5</v>
      </c>
      <c r="L40" s="177"/>
      <c r="M40" s="178">
        <v>37742</v>
      </c>
      <c r="N40" s="35">
        <v>22.25</v>
      </c>
      <c r="O40" s="35">
        <v>25</v>
      </c>
      <c r="P40" s="35">
        <v>27.5</v>
      </c>
      <c r="Q40" s="176"/>
      <c r="R40" s="35">
        <v>20.25</v>
      </c>
      <c r="S40" s="35">
        <v>23</v>
      </c>
      <c r="T40" s="35">
        <v>25.5</v>
      </c>
      <c r="U40" s="176"/>
      <c r="V40" s="35">
        <v>0</v>
      </c>
      <c r="W40" s="35">
        <v>0</v>
      </c>
      <c r="X40" s="35">
        <v>3</v>
      </c>
      <c r="Y40" s="176"/>
      <c r="Z40" s="35">
        <v>0.238125</v>
      </c>
      <c r="AA40" s="35">
        <v>0.3175</v>
      </c>
      <c r="AB40" s="35">
        <v>0.47625000000000001</v>
      </c>
      <c r="AC40" s="176"/>
      <c r="AD40" s="35">
        <v>7.4999999999999997E-2</v>
      </c>
      <c r="AE40" s="35">
        <v>0.1</v>
      </c>
      <c r="AF40" s="35">
        <v>0.15</v>
      </c>
      <c r="AG40" s="176"/>
      <c r="AH40" s="35">
        <v>-0.5</v>
      </c>
      <c r="AI40" s="35">
        <v>2.02</v>
      </c>
      <c r="AJ40" s="35">
        <v>0.5</v>
      </c>
      <c r="AK40" s="176"/>
      <c r="AL40" s="35">
        <v>-0.1</v>
      </c>
      <c r="AM40" s="35">
        <v>2</v>
      </c>
      <c r="AN40" s="35">
        <v>0.1</v>
      </c>
      <c r="AO40" s="176"/>
      <c r="AP40" s="177">
        <v>11</v>
      </c>
      <c r="AQ40" s="190">
        <v>0.3</v>
      </c>
      <c r="AR40" s="176"/>
      <c r="AS40" s="190">
        <v>-3.5</v>
      </c>
      <c r="AT40" s="193">
        <v>1.2500000000000001E-2</v>
      </c>
      <c r="AU40" s="176"/>
      <c r="AV40" s="190">
        <v>4</v>
      </c>
      <c r="AW40" s="176"/>
      <c r="AX40" s="176"/>
      <c r="AY40" s="176"/>
      <c r="AZ40" s="176"/>
      <c r="BA40" s="176"/>
      <c r="BB40" s="176"/>
      <c r="BC40" s="176"/>
      <c r="BD40" s="176"/>
      <c r="BE40" s="176"/>
      <c r="BF40" s="176"/>
    </row>
    <row r="41" spans="1:58">
      <c r="A41" s="198">
        <f t="shared" si="0"/>
        <v>38018</v>
      </c>
      <c r="B41" s="27">
        <v>6.6949149428888008E-2</v>
      </c>
      <c r="D41" s="189">
        <v>36892</v>
      </c>
      <c r="E41" s="25">
        <v>35.25</v>
      </c>
      <c r="F41" s="25">
        <v>35.49</v>
      </c>
      <c r="G41" s="25">
        <v>35.75</v>
      </c>
      <c r="H41" s="185"/>
      <c r="I41" s="25">
        <v>16.5</v>
      </c>
      <c r="J41" s="25">
        <v>19.25</v>
      </c>
      <c r="K41" s="25">
        <v>23.5</v>
      </c>
      <c r="L41" s="177"/>
      <c r="M41" s="178">
        <v>37773</v>
      </c>
      <c r="N41" s="35">
        <v>26.25</v>
      </c>
      <c r="O41" s="35">
        <v>29</v>
      </c>
      <c r="P41" s="35">
        <v>31.5</v>
      </c>
      <c r="Q41" s="176"/>
      <c r="R41" s="35">
        <v>24.25</v>
      </c>
      <c r="S41" s="35">
        <v>27</v>
      </c>
      <c r="T41" s="35">
        <v>29.5</v>
      </c>
      <c r="U41" s="176"/>
      <c r="V41" s="35">
        <v>0.75</v>
      </c>
      <c r="W41" s="35">
        <v>3</v>
      </c>
      <c r="X41" s="35">
        <v>8</v>
      </c>
      <c r="Y41" s="176"/>
      <c r="Z41" s="35">
        <v>0.24637500000000001</v>
      </c>
      <c r="AA41" s="35">
        <v>0.32850000000000001</v>
      </c>
      <c r="AB41" s="35">
        <v>0.49275000000000002</v>
      </c>
      <c r="AC41" s="176"/>
      <c r="AD41" s="35">
        <v>8.2500000000000004E-2</v>
      </c>
      <c r="AE41" s="35">
        <v>0.11</v>
      </c>
      <c r="AF41" s="35">
        <v>0.16500000000000001</v>
      </c>
      <c r="AG41" s="176"/>
      <c r="AH41" s="35">
        <v>-0.5</v>
      </c>
      <c r="AI41" s="35">
        <v>4.1100000000000003</v>
      </c>
      <c r="AJ41" s="35">
        <v>1</v>
      </c>
      <c r="AK41" s="176"/>
      <c r="AL41" s="35">
        <v>-0.1</v>
      </c>
      <c r="AM41" s="35">
        <v>2.4</v>
      </c>
      <c r="AN41" s="35">
        <v>0.1</v>
      </c>
      <c r="AO41" s="176"/>
      <c r="AP41" s="177">
        <v>11</v>
      </c>
      <c r="AQ41" s="190">
        <v>0.3</v>
      </c>
      <c r="AR41" s="176"/>
      <c r="AS41" s="190">
        <v>-3</v>
      </c>
      <c r="AT41" s="193">
        <v>0.01</v>
      </c>
      <c r="AU41" s="176"/>
      <c r="AV41" s="190">
        <v>10</v>
      </c>
      <c r="AW41" s="176"/>
      <c r="AX41" s="176"/>
      <c r="AY41" s="176"/>
      <c r="AZ41" s="176"/>
      <c r="BA41" s="176"/>
      <c r="BB41" s="176"/>
      <c r="BC41" s="176"/>
      <c r="BD41" s="176"/>
      <c r="BE41" s="176"/>
      <c r="BF41" s="176"/>
    </row>
    <row r="42" spans="1:58">
      <c r="A42" s="198">
        <f t="shared" si="0"/>
        <v>38047</v>
      </c>
      <c r="B42" s="27">
        <v>6.6994431214945027E-2</v>
      </c>
      <c r="D42" s="189">
        <v>36923</v>
      </c>
      <c r="E42" s="25">
        <v>35.25</v>
      </c>
      <c r="F42" s="25">
        <v>35.51</v>
      </c>
      <c r="G42" s="25">
        <v>35.75</v>
      </c>
      <c r="H42" s="185"/>
      <c r="I42" s="25">
        <v>16.25</v>
      </c>
      <c r="J42" s="25">
        <v>19</v>
      </c>
      <c r="K42" s="25">
        <v>23.25</v>
      </c>
      <c r="L42" s="177"/>
      <c r="M42" s="178">
        <v>37803</v>
      </c>
      <c r="N42" s="35">
        <v>33.25</v>
      </c>
      <c r="O42" s="35">
        <v>36</v>
      </c>
      <c r="P42" s="35">
        <v>38.5</v>
      </c>
      <c r="Q42" s="176"/>
      <c r="R42" s="35">
        <v>31.25</v>
      </c>
      <c r="S42" s="35">
        <v>34</v>
      </c>
      <c r="T42" s="35">
        <v>36.5</v>
      </c>
      <c r="U42" s="176"/>
      <c r="V42" s="35">
        <v>2</v>
      </c>
      <c r="W42" s="35">
        <v>7</v>
      </c>
      <c r="X42" s="35">
        <v>12</v>
      </c>
      <c r="Y42" s="176"/>
      <c r="Z42" s="35">
        <v>0.31593749999999998</v>
      </c>
      <c r="AA42" s="35">
        <v>0.42125000000000001</v>
      </c>
      <c r="AB42" s="35">
        <v>0.63187499999999996</v>
      </c>
      <c r="AC42" s="176"/>
      <c r="AD42" s="35">
        <v>0.09</v>
      </c>
      <c r="AE42" s="35">
        <v>0.12</v>
      </c>
      <c r="AF42" s="35">
        <v>0.18</v>
      </c>
      <c r="AG42" s="176"/>
      <c r="AH42" s="35">
        <v>-0.85</v>
      </c>
      <c r="AI42" s="35">
        <v>5.1550000000000002</v>
      </c>
      <c r="AJ42" s="35">
        <v>1.5</v>
      </c>
      <c r="AK42" s="176"/>
      <c r="AL42" s="35">
        <v>-0.1</v>
      </c>
      <c r="AM42" s="35">
        <v>3.25</v>
      </c>
      <c r="AN42" s="35">
        <v>0.1</v>
      </c>
      <c r="AO42" s="176"/>
      <c r="AP42" s="177">
        <v>12</v>
      </c>
      <c r="AQ42" s="190">
        <v>0.3</v>
      </c>
      <c r="AR42" s="176"/>
      <c r="AS42" s="190">
        <v>-2.5</v>
      </c>
      <c r="AT42" s="194">
        <v>5.0000000000000001E-3</v>
      </c>
      <c r="AU42" s="176"/>
      <c r="AV42" s="190">
        <v>0</v>
      </c>
      <c r="AW42" s="176"/>
      <c r="AX42" s="176"/>
      <c r="AY42" s="176"/>
      <c r="AZ42" s="176"/>
      <c r="BA42" s="176"/>
      <c r="BB42" s="176"/>
      <c r="BC42" s="176"/>
      <c r="BD42" s="176"/>
      <c r="BE42" s="176"/>
      <c r="BF42" s="176"/>
    </row>
    <row r="43" spans="1:58">
      <c r="A43" s="198">
        <f t="shared" si="0"/>
        <v>38078</v>
      </c>
      <c r="B43" s="27">
        <v>6.7035047789272995E-2</v>
      </c>
      <c r="D43" s="189">
        <v>36951</v>
      </c>
      <c r="E43" s="25">
        <v>31</v>
      </c>
      <c r="F43" s="25">
        <v>31.251000000000001</v>
      </c>
      <c r="G43" s="25">
        <v>31.5</v>
      </c>
      <c r="H43" s="185"/>
      <c r="I43" s="25">
        <v>15</v>
      </c>
      <c r="J43" s="25">
        <v>17.75</v>
      </c>
      <c r="K43" s="25">
        <v>22</v>
      </c>
      <c r="L43" s="177"/>
      <c r="M43" s="178">
        <v>37834</v>
      </c>
      <c r="N43" s="35">
        <v>33.25</v>
      </c>
      <c r="O43" s="35">
        <v>36</v>
      </c>
      <c r="P43" s="35">
        <v>38.5</v>
      </c>
      <c r="Q43" s="176"/>
      <c r="R43" s="35">
        <v>31.25</v>
      </c>
      <c r="S43" s="35">
        <v>34</v>
      </c>
      <c r="T43" s="35">
        <v>36.5</v>
      </c>
      <c r="U43" s="176"/>
      <c r="V43" s="35">
        <v>2</v>
      </c>
      <c r="W43" s="35">
        <v>7</v>
      </c>
      <c r="X43" s="35">
        <v>12</v>
      </c>
      <c r="Y43" s="176"/>
      <c r="Z43" s="35">
        <v>0.31593749999999998</v>
      </c>
      <c r="AA43" s="35">
        <v>0.42125000000000001</v>
      </c>
      <c r="AB43" s="35">
        <v>0.63187499999999996</v>
      </c>
      <c r="AC43" s="176"/>
      <c r="AD43" s="35">
        <v>0.09</v>
      </c>
      <c r="AE43" s="35">
        <v>0.12</v>
      </c>
      <c r="AF43" s="35">
        <v>0.18</v>
      </c>
      <c r="AG43" s="176"/>
      <c r="AH43" s="35">
        <v>-0.85</v>
      </c>
      <c r="AI43" s="35">
        <v>5.1550000000000002</v>
      </c>
      <c r="AJ43" s="35">
        <v>1.5</v>
      </c>
      <c r="AK43" s="176"/>
      <c r="AL43" s="35">
        <v>-0.1</v>
      </c>
      <c r="AM43" s="35">
        <v>3.25</v>
      </c>
      <c r="AN43" s="35">
        <v>0.1</v>
      </c>
      <c r="AO43" s="176"/>
      <c r="AP43" s="177">
        <v>12</v>
      </c>
      <c r="AQ43" s="190">
        <v>0.3</v>
      </c>
      <c r="AR43" s="176"/>
      <c r="AS43" s="190">
        <v>-2</v>
      </c>
      <c r="AT43" s="194">
        <v>2.5000000000000001E-3</v>
      </c>
      <c r="AU43" s="176"/>
      <c r="AV43" s="190">
        <v>0</v>
      </c>
      <c r="AW43" s="176"/>
      <c r="AX43" s="176"/>
      <c r="AY43" s="176"/>
      <c r="AZ43" s="176"/>
      <c r="BA43" s="176"/>
      <c r="BB43" s="176"/>
      <c r="BC43" s="176"/>
      <c r="BD43" s="176"/>
      <c r="BE43" s="176"/>
      <c r="BF43" s="176"/>
    </row>
    <row r="44" spans="1:58">
      <c r="A44" s="198">
        <f t="shared" si="0"/>
        <v>38108</v>
      </c>
      <c r="B44" s="27">
        <v>6.7066314828837015E-2</v>
      </c>
      <c r="D44" s="189">
        <v>36982</v>
      </c>
      <c r="E44" s="25">
        <v>31</v>
      </c>
      <c r="F44" s="25">
        <v>31.251000000000001</v>
      </c>
      <c r="G44" s="25">
        <v>31.5</v>
      </c>
      <c r="H44" s="185"/>
      <c r="I44" s="25">
        <v>14.75</v>
      </c>
      <c r="J44" s="25">
        <v>17.5</v>
      </c>
      <c r="K44" s="25">
        <v>21.75</v>
      </c>
      <c r="L44" s="177"/>
      <c r="M44" s="178">
        <v>37865</v>
      </c>
      <c r="N44" s="35">
        <v>22.5</v>
      </c>
      <c r="O44" s="35">
        <v>25.25</v>
      </c>
      <c r="P44" s="35">
        <v>27.75</v>
      </c>
      <c r="Q44" s="176"/>
      <c r="R44" s="35">
        <v>20.5</v>
      </c>
      <c r="S44" s="35">
        <v>23.25</v>
      </c>
      <c r="T44" s="35">
        <v>25.75</v>
      </c>
      <c r="U44" s="176"/>
      <c r="V44" s="35">
        <v>0.25</v>
      </c>
      <c r="W44" s="35">
        <v>1</v>
      </c>
      <c r="X44" s="35">
        <v>4</v>
      </c>
      <c r="Y44" s="176"/>
      <c r="Z44" s="35">
        <v>0.23849999999999999</v>
      </c>
      <c r="AA44" s="35">
        <v>0.318</v>
      </c>
      <c r="AB44" s="35">
        <v>0.47699999999999998</v>
      </c>
      <c r="AC44" s="176"/>
      <c r="AD44" s="35">
        <v>7.4999999999999997E-2</v>
      </c>
      <c r="AE44" s="35">
        <v>0.1</v>
      </c>
      <c r="AF44" s="35">
        <v>0.15</v>
      </c>
      <c r="AG44" s="176"/>
      <c r="AH44" s="35">
        <v>-0.5</v>
      </c>
      <c r="AI44" s="35">
        <v>2.706</v>
      </c>
      <c r="AJ44" s="35">
        <v>0.8</v>
      </c>
      <c r="AK44" s="176"/>
      <c r="AL44" s="35">
        <v>-0.1</v>
      </c>
      <c r="AM44" s="35">
        <v>2.4500000000000002</v>
      </c>
      <c r="AN44" s="35">
        <v>0.1</v>
      </c>
      <c r="AO44" s="176"/>
      <c r="AP44" s="177">
        <v>12</v>
      </c>
      <c r="AQ44" s="190">
        <v>0.3</v>
      </c>
      <c r="AR44" s="176"/>
      <c r="AS44" s="190">
        <v>-1.5</v>
      </c>
      <c r="AT44" s="194">
        <v>0</v>
      </c>
      <c r="AU44" s="176"/>
      <c r="AV44" s="190">
        <v>0</v>
      </c>
      <c r="AW44" s="176"/>
      <c r="AX44" s="176"/>
      <c r="AY44" s="176"/>
      <c r="AZ44" s="176"/>
      <c r="BA44" s="176"/>
      <c r="BB44" s="176"/>
      <c r="BC44" s="176"/>
      <c r="BD44" s="176"/>
      <c r="BE44" s="176"/>
      <c r="BF44" s="176"/>
    </row>
    <row r="45" spans="1:58">
      <c r="A45" s="198">
        <f t="shared" si="0"/>
        <v>38139</v>
      </c>
      <c r="B45" s="27">
        <v>6.7098624103393012E-2</v>
      </c>
      <c r="D45" s="189">
        <v>37012</v>
      </c>
      <c r="E45" s="25">
        <v>42.75</v>
      </c>
      <c r="F45" s="25">
        <v>43.249000000000002</v>
      </c>
      <c r="G45" s="25">
        <v>43.75</v>
      </c>
      <c r="H45" s="185"/>
      <c r="I45" s="25">
        <v>16.5</v>
      </c>
      <c r="J45" s="25">
        <v>19.25</v>
      </c>
      <c r="K45" s="25">
        <v>23.5</v>
      </c>
      <c r="L45" s="177"/>
      <c r="M45" s="178">
        <v>37895</v>
      </c>
      <c r="N45" s="35">
        <v>21.5</v>
      </c>
      <c r="O45" s="35">
        <v>24.25</v>
      </c>
      <c r="P45" s="35">
        <v>26.75</v>
      </c>
      <c r="Q45" s="176"/>
      <c r="R45" s="35">
        <v>19.5</v>
      </c>
      <c r="S45" s="35">
        <v>22.25</v>
      </c>
      <c r="T45" s="35">
        <v>24.75</v>
      </c>
      <c r="U45" s="176"/>
      <c r="V45" s="35">
        <v>0</v>
      </c>
      <c r="W45" s="35">
        <v>0</v>
      </c>
      <c r="X45" s="35">
        <v>2</v>
      </c>
      <c r="Y45" s="176"/>
      <c r="Z45" s="35">
        <v>0.230625</v>
      </c>
      <c r="AA45" s="35">
        <v>0.3075</v>
      </c>
      <c r="AB45" s="35">
        <v>0.46124999999999999</v>
      </c>
      <c r="AC45" s="176"/>
      <c r="AD45" s="35">
        <v>7.4999999999999997E-2</v>
      </c>
      <c r="AE45" s="35">
        <v>0.1</v>
      </c>
      <c r="AF45" s="35">
        <v>0.15</v>
      </c>
      <c r="AG45" s="176"/>
      <c r="AH45" s="35">
        <v>-0.5</v>
      </c>
      <c r="AI45" s="35">
        <v>1.9</v>
      </c>
      <c r="AJ45" s="35">
        <v>0.5</v>
      </c>
      <c r="AK45" s="176"/>
      <c r="AL45" s="35">
        <v>-0.1</v>
      </c>
      <c r="AM45" s="35">
        <v>2</v>
      </c>
      <c r="AN45" s="35">
        <v>0.1</v>
      </c>
      <c r="AO45" s="176"/>
      <c r="AP45" s="177">
        <v>13</v>
      </c>
      <c r="AQ45" s="190">
        <v>0.3</v>
      </c>
      <c r="AR45" s="176"/>
      <c r="AS45" s="190">
        <v>-1</v>
      </c>
      <c r="AT45" s="194">
        <v>0</v>
      </c>
      <c r="AU45" s="176"/>
      <c r="AV45" s="190">
        <v>0</v>
      </c>
      <c r="AW45" s="176"/>
      <c r="AX45" s="176"/>
      <c r="AY45" s="176"/>
      <c r="AZ45" s="176"/>
      <c r="BA45" s="176"/>
      <c r="BB45" s="176"/>
      <c r="BC45" s="176"/>
      <c r="BD45" s="176"/>
      <c r="BE45" s="176"/>
      <c r="BF45" s="176"/>
    </row>
    <row r="46" spans="1:58">
      <c r="A46" s="198">
        <f t="shared" si="0"/>
        <v>38169</v>
      </c>
      <c r="B46" s="27">
        <v>6.713177946696601E-2</v>
      </c>
      <c r="D46" s="189">
        <v>37043</v>
      </c>
      <c r="E46" s="25">
        <v>69.5</v>
      </c>
      <c r="F46" s="25">
        <v>72.489999999999995</v>
      </c>
      <c r="G46" s="25">
        <v>74.5</v>
      </c>
      <c r="H46" s="185"/>
      <c r="I46" s="25">
        <v>16.25</v>
      </c>
      <c r="J46" s="25">
        <v>20.75</v>
      </c>
      <c r="K46" s="25">
        <v>24.25</v>
      </c>
      <c r="L46" s="177"/>
      <c r="M46" s="178">
        <v>37926</v>
      </c>
      <c r="N46" s="35">
        <v>21.5</v>
      </c>
      <c r="O46" s="35">
        <v>24.25</v>
      </c>
      <c r="P46" s="35">
        <v>26.75</v>
      </c>
      <c r="Q46" s="176"/>
      <c r="R46" s="35">
        <v>19.5</v>
      </c>
      <c r="S46" s="35">
        <v>22.25</v>
      </c>
      <c r="T46" s="35">
        <v>24.75</v>
      </c>
      <c r="U46" s="176"/>
      <c r="V46" s="35">
        <v>0</v>
      </c>
      <c r="W46" s="35">
        <v>0</v>
      </c>
      <c r="X46" s="35">
        <v>2</v>
      </c>
      <c r="Y46" s="176"/>
      <c r="Z46" s="35">
        <v>0.230625</v>
      </c>
      <c r="AA46" s="35">
        <v>0.3075</v>
      </c>
      <c r="AB46" s="35">
        <v>0.46124999999999999</v>
      </c>
      <c r="AC46" s="176"/>
      <c r="AD46" s="35">
        <v>7.4999999999999997E-2</v>
      </c>
      <c r="AE46" s="35">
        <v>0.1</v>
      </c>
      <c r="AF46" s="35">
        <v>0.15</v>
      </c>
      <c r="AG46" s="176"/>
      <c r="AH46" s="35">
        <v>-0.5</v>
      </c>
      <c r="AI46" s="35">
        <v>2</v>
      </c>
      <c r="AJ46" s="35">
        <v>0.5</v>
      </c>
      <c r="AK46" s="176"/>
      <c r="AL46" s="35">
        <v>-0.1</v>
      </c>
      <c r="AM46" s="35">
        <v>2</v>
      </c>
      <c r="AN46" s="35">
        <v>0.1</v>
      </c>
      <c r="AO46" s="176"/>
      <c r="AP46" s="177">
        <v>13</v>
      </c>
      <c r="AQ46" s="190">
        <v>0.3</v>
      </c>
      <c r="AR46" s="176"/>
      <c r="AS46" s="190">
        <v>-0.5</v>
      </c>
      <c r="AT46" s="194">
        <v>0</v>
      </c>
      <c r="AU46" s="176"/>
      <c r="AV46" s="190">
        <v>0</v>
      </c>
      <c r="AW46" s="176"/>
      <c r="AX46" s="176"/>
      <c r="AY46" s="176"/>
      <c r="AZ46" s="176"/>
      <c r="BA46" s="176"/>
      <c r="BB46" s="176"/>
      <c r="BC46" s="176"/>
      <c r="BD46" s="176"/>
      <c r="BE46" s="176"/>
      <c r="BF46" s="176"/>
    </row>
    <row r="47" spans="1:58">
      <c r="A47" s="198">
        <f t="shared" si="0"/>
        <v>38200</v>
      </c>
      <c r="B47" s="27">
        <v>6.7168115990103E-2</v>
      </c>
      <c r="D47" s="189">
        <v>37073</v>
      </c>
      <c r="E47" s="25">
        <v>130.5</v>
      </c>
      <c r="F47" s="25">
        <v>140.51</v>
      </c>
      <c r="G47" s="25">
        <v>145.5</v>
      </c>
      <c r="H47" s="185"/>
      <c r="I47" s="25">
        <v>18.149999618530273</v>
      </c>
      <c r="J47" s="25">
        <v>22.149999618530273</v>
      </c>
      <c r="K47" s="25">
        <v>28.149999618530273</v>
      </c>
      <c r="L47" s="177"/>
      <c r="M47" s="178">
        <v>37956</v>
      </c>
      <c r="N47" s="35">
        <v>19.5</v>
      </c>
      <c r="O47" s="35">
        <v>22.25</v>
      </c>
      <c r="P47" s="35">
        <v>24.75</v>
      </c>
      <c r="Q47" s="176"/>
      <c r="R47" s="35">
        <v>17.5</v>
      </c>
      <c r="S47" s="35">
        <v>20.25</v>
      </c>
      <c r="T47" s="35">
        <v>22.75</v>
      </c>
      <c r="U47" s="176"/>
      <c r="V47" s="35">
        <v>0</v>
      </c>
      <c r="W47" s="35">
        <v>0</v>
      </c>
      <c r="X47" s="35">
        <v>2</v>
      </c>
      <c r="Y47" s="176"/>
      <c r="Z47" s="35">
        <v>0.230625</v>
      </c>
      <c r="AA47" s="35">
        <v>0.3075</v>
      </c>
      <c r="AB47" s="35">
        <v>0.46124999999999999</v>
      </c>
      <c r="AC47" s="176"/>
      <c r="AD47" s="35">
        <v>7.4999999999999997E-2</v>
      </c>
      <c r="AE47" s="35">
        <v>0.1</v>
      </c>
      <c r="AF47" s="35">
        <v>0.15</v>
      </c>
      <c r="AG47" s="176"/>
      <c r="AH47" s="35">
        <v>-0.5</v>
      </c>
      <c r="AI47" s="35">
        <v>2</v>
      </c>
      <c r="AJ47" s="35">
        <v>0.6</v>
      </c>
      <c r="AK47" s="176"/>
      <c r="AL47" s="35">
        <v>-0.1</v>
      </c>
      <c r="AM47" s="35">
        <v>2</v>
      </c>
      <c r="AN47" s="35">
        <v>0.1</v>
      </c>
      <c r="AO47" s="176"/>
      <c r="AP47" s="177">
        <v>13</v>
      </c>
      <c r="AQ47" s="190">
        <v>0.3</v>
      </c>
      <c r="AR47" s="176"/>
      <c r="AS47" s="190">
        <v>0</v>
      </c>
      <c r="AT47" s="194">
        <v>0</v>
      </c>
      <c r="AU47" s="176"/>
      <c r="AV47" s="190">
        <v>0</v>
      </c>
      <c r="AW47" s="176"/>
      <c r="AX47" s="176"/>
      <c r="AY47" s="176"/>
      <c r="AZ47" s="176"/>
      <c r="BA47" s="176"/>
      <c r="BB47" s="176"/>
      <c r="BC47" s="176"/>
      <c r="BD47" s="176"/>
      <c r="BE47" s="176"/>
      <c r="BF47" s="176"/>
    </row>
    <row r="48" spans="1:58">
      <c r="A48" s="198">
        <f t="shared" si="0"/>
        <v>38231</v>
      </c>
      <c r="B48" s="27">
        <v>6.7204452513677002E-2</v>
      </c>
      <c r="D48" s="189">
        <v>37104</v>
      </c>
      <c r="E48" s="25">
        <v>130.5</v>
      </c>
      <c r="F48" s="25">
        <v>140.49</v>
      </c>
      <c r="G48" s="25">
        <v>145.5</v>
      </c>
      <c r="H48" s="185"/>
      <c r="I48" s="25">
        <v>17.899999618530273</v>
      </c>
      <c r="J48" s="25">
        <v>21.899999618530273</v>
      </c>
      <c r="K48" s="25">
        <v>27.899999618530273</v>
      </c>
      <c r="L48" s="177"/>
      <c r="M48" s="178">
        <v>37987</v>
      </c>
      <c r="N48" s="35">
        <v>21.75</v>
      </c>
      <c r="O48" s="35">
        <v>24.75</v>
      </c>
      <c r="P48" s="35">
        <v>27.5</v>
      </c>
      <c r="Q48" s="176"/>
      <c r="R48" s="35">
        <v>19.75</v>
      </c>
      <c r="S48" s="35">
        <v>22.75</v>
      </c>
      <c r="T48" s="35">
        <v>25.5</v>
      </c>
      <c r="U48" s="176"/>
      <c r="V48" s="35">
        <v>0</v>
      </c>
      <c r="W48" s="35">
        <v>0</v>
      </c>
      <c r="X48" s="35">
        <v>3</v>
      </c>
      <c r="Y48" s="176"/>
      <c r="Z48" s="35">
        <v>0.234375</v>
      </c>
      <c r="AA48" s="35">
        <v>0.3125</v>
      </c>
      <c r="AB48" s="35">
        <v>0.46875</v>
      </c>
      <c r="AC48" s="176"/>
      <c r="AD48" s="35">
        <v>6.7500000000000004E-2</v>
      </c>
      <c r="AE48" s="35">
        <v>0.09</v>
      </c>
      <c r="AF48" s="35">
        <v>0.13500000000000001</v>
      </c>
      <c r="AG48" s="176"/>
      <c r="AH48" s="35">
        <v>-0.5</v>
      </c>
      <c r="AI48" s="35">
        <v>2.25</v>
      </c>
      <c r="AJ48" s="35">
        <v>1</v>
      </c>
      <c r="AK48" s="176"/>
      <c r="AL48" s="35">
        <v>-0.1</v>
      </c>
      <c r="AM48" s="35">
        <v>2.25</v>
      </c>
      <c r="AN48" s="35">
        <v>0.1</v>
      </c>
      <c r="AO48" s="176"/>
      <c r="AP48" s="177">
        <v>14</v>
      </c>
      <c r="AQ48" s="190">
        <v>0.3</v>
      </c>
      <c r="AR48" s="176"/>
      <c r="AS48" s="190">
        <v>1</v>
      </c>
      <c r="AT48" s="194">
        <v>0</v>
      </c>
      <c r="AU48" s="176"/>
      <c r="AV48" s="190">
        <v>0</v>
      </c>
      <c r="AW48" s="176"/>
      <c r="AX48" s="176"/>
      <c r="AY48" s="176"/>
      <c r="AZ48" s="176"/>
      <c r="BA48" s="176"/>
      <c r="BB48" s="176"/>
      <c r="BC48" s="176"/>
      <c r="BD48" s="176"/>
      <c r="BE48" s="176"/>
      <c r="BF48" s="176"/>
    </row>
    <row r="49" spans="1:58">
      <c r="A49" s="198">
        <f t="shared" si="0"/>
        <v>38261</v>
      </c>
      <c r="B49" s="27">
        <v>6.7240153557179022E-2</v>
      </c>
      <c r="D49" s="189">
        <v>37135</v>
      </c>
      <c r="E49" s="25">
        <v>36.25</v>
      </c>
      <c r="F49" s="25">
        <v>37.250999999999998</v>
      </c>
      <c r="G49" s="25">
        <v>38.25</v>
      </c>
      <c r="H49" s="185"/>
      <c r="I49" s="25">
        <v>13.75</v>
      </c>
      <c r="J49" s="25">
        <v>19</v>
      </c>
      <c r="K49" s="25">
        <v>20.75</v>
      </c>
      <c r="L49" s="177"/>
      <c r="M49" s="178">
        <v>38018</v>
      </c>
      <c r="N49" s="35">
        <v>19.75</v>
      </c>
      <c r="O49" s="35">
        <v>22.75</v>
      </c>
      <c r="P49" s="35">
        <v>25.5</v>
      </c>
      <c r="Q49" s="176"/>
      <c r="R49" s="35">
        <v>17.75</v>
      </c>
      <c r="S49" s="35">
        <v>20.75</v>
      </c>
      <c r="T49" s="35">
        <v>23.5</v>
      </c>
      <c r="U49" s="176"/>
      <c r="V49" s="35">
        <v>0</v>
      </c>
      <c r="W49" s="35">
        <v>0</v>
      </c>
      <c r="X49" s="35">
        <v>3</v>
      </c>
      <c r="Y49" s="176"/>
      <c r="Z49" s="35">
        <v>0.234375</v>
      </c>
      <c r="AA49" s="35">
        <v>0.3125</v>
      </c>
      <c r="AB49" s="35">
        <v>0.46875</v>
      </c>
      <c r="AC49" s="176"/>
      <c r="AD49" s="35">
        <v>6.7500000000000004E-2</v>
      </c>
      <c r="AE49" s="35">
        <v>0.09</v>
      </c>
      <c r="AF49" s="35">
        <v>0.13500000000000001</v>
      </c>
      <c r="AG49" s="176"/>
      <c r="AH49" s="35">
        <v>-0.5</v>
      </c>
      <c r="AI49" s="35">
        <v>2.25</v>
      </c>
      <c r="AJ49" s="35">
        <v>1</v>
      </c>
      <c r="AK49" s="176"/>
      <c r="AL49" s="35">
        <v>-0.1</v>
      </c>
      <c r="AM49" s="35">
        <v>2.25</v>
      </c>
      <c r="AN49" s="35">
        <v>0.1</v>
      </c>
      <c r="AO49" s="176"/>
      <c r="AP49" s="177">
        <v>14</v>
      </c>
      <c r="AQ49" s="190">
        <v>0.3</v>
      </c>
      <c r="AR49" s="176"/>
      <c r="AS49" s="190">
        <v>2</v>
      </c>
      <c r="AT49" s="194">
        <v>0</v>
      </c>
      <c r="AU49" s="176"/>
      <c r="AV49" s="190">
        <v>0</v>
      </c>
      <c r="AW49" s="176"/>
      <c r="AX49" s="176"/>
      <c r="AY49" s="176"/>
      <c r="AZ49" s="176"/>
      <c r="BA49" s="176"/>
      <c r="BB49" s="176"/>
      <c r="BC49" s="176"/>
      <c r="BD49" s="176"/>
      <c r="BE49" s="176"/>
      <c r="BF49" s="176"/>
    </row>
    <row r="50" spans="1:58">
      <c r="A50" s="198">
        <f t="shared" si="0"/>
        <v>38292</v>
      </c>
      <c r="B50" s="27">
        <v>6.7277561199792016E-2</v>
      </c>
      <c r="D50" s="189">
        <v>37165</v>
      </c>
      <c r="E50" s="25">
        <v>30.999998092651367</v>
      </c>
      <c r="F50" s="25">
        <v>31.248998092651298</v>
      </c>
      <c r="G50" s="25">
        <v>31.499998092651367</v>
      </c>
      <c r="H50" s="185"/>
      <c r="I50" s="25">
        <v>16</v>
      </c>
      <c r="J50" s="25">
        <v>18.75</v>
      </c>
      <c r="K50" s="25">
        <v>23</v>
      </c>
      <c r="L50" s="177"/>
      <c r="M50" s="178">
        <v>38047</v>
      </c>
      <c r="N50" s="35">
        <v>20.75</v>
      </c>
      <c r="O50" s="35">
        <v>23.75</v>
      </c>
      <c r="P50" s="35">
        <v>26.5</v>
      </c>
      <c r="Q50" s="176"/>
      <c r="R50" s="35">
        <v>18.75</v>
      </c>
      <c r="S50" s="35">
        <v>21.75</v>
      </c>
      <c r="T50" s="35">
        <v>24.5</v>
      </c>
      <c r="U50" s="176"/>
      <c r="V50" s="35">
        <v>0</v>
      </c>
      <c r="W50" s="35">
        <v>0</v>
      </c>
      <c r="X50" s="35">
        <v>2</v>
      </c>
      <c r="Y50" s="176"/>
      <c r="Z50" s="35">
        <v>0.230625</v>
      </c>
      <c r="AA50" s="35">
        <v>0.3075</v>
      </c>
      <c r="AB50" s="35">
        <v>0.46124999999999999</v>
      </c>
      <c r="AC50" s="176"/>
      <c r="AD50" s="35">
        <v>6.7500000000000004E-2</v>
      </c>
      <c r="AE50" s="35">
        <v>0.09</v>
      </c>
      <c r="AF50" s="35">
        <v>0.13500000000000001</v>
      </c>
      <c r="AG50" s="176"/>
      <c r="AH50" s="35">
        <v>-0.5</v>
      </c>
      <c r="AI50" s="35">
        <v>1.95</v>
      </c>
      <c r="AJ50" s="35">
        <v>0.5</v>
      </c>
      <c r="AK50" s="176"/>
      <c r="AL50" s="35">
        <v>-0.1</v>
      </c>
      <c r="AM50" s="35">
        <v>2</v>
      </c>
      <c r="AN50" s="35">
        <v>0.1</v>
      </c>
      <c r="AO50" s="176"/>
      <c r="AP50" s="177">
        <v>14</v>
      </c>
      <c r="AQ50" s="190">
        <v>0.4</v>
      </c>
      <c r="AR50" s="176"/>
      <c r="AS50" s="190">
        <v>3</v>
      </c>
      <c r="AT50" s="194">
        <v>0.01</v>
      </c>
      <c r="AU50" s="176"/>
      <c r="AV50" s="190">
        <v>0</v>
      </c>
      <c r="AW50" s="176"/>
      <c r="AX50" s="176"/>
      <c r="AY50" s="176"/>
      <c r="AZ50" s="176"/>
      <c r="BA50" s="176"/>
      <c r="BB50" s="176"/>
      <c r="BC50" s="176"/>
      <c r="BD50" s="176"/>
      <c r="BE50" s="176"/>
      <c r="BF50" s="176"/>
    </row>
    <row r="51" spans="1:58">
      <c r="A51" s="198">
        <f t="shared" si="0"/>
        <v>38322</v>
      </c>
      <c r="B51" s="27">
        <v>6.7313762144698003E-2</v>
      </c>
      <c r="D51" s="189">
        <v>37196</v>
      </c>
      <c r="E51" s="25">
        <v>30.999998092651367</v>
      </c>
      <c r="F51" s="25">
        <v>31.2499980926513</v>
      </c>
      <c r="G51" s="25">
        <v>31.499998092651367</v>
      </c>
      <c r="H51" s="185"/>
      <c r="I51" s="25">
        <v>16</v>
      </c>
      <c r="J51" s="25">
        <v>18.75</v>
      </c>
      <c r="K51" s="25">
        <v>23</v>
      </c>
      <c r="L51" s="177"/>
      <c r="M51" s="178">
        <v>38078</v>
      </c>
      <c r="N51" s="35">
        <v>21.75</v>
      </c>
      <c r="O51" s="35">
        <v>24.75</v>
      </c>
      <c r="P51" s="35">
        <v>27.5</v>
      </c>
      <c r="Q51" s="176"/>
      <c r="R51" s="35">
        <v>19.75</v>
      </c>
      <c r="S51" s="35">
        <v>22.75</v>
      </c>
      <c r="T51" s="35">
        <v>25.5</v>
      </c>
      <c r="U51" s="176"/>
      <c r="V51" s="35">
        <v>0</v>
      </c>
      <c r="W51" s="35">
        <v>0</v>
      </c>
      <c r="X51" s="35">
        <v>2</v>
      </c>
      <c r="Y51" s="176"/>
      <c r="Z51" s="35">
        <v>0.230625</v>
      </c>
      <c r="AA51" s="35">
        <v>0.3075</v>
      </c>
      <c r="AB51" s="35">
        <v>0.46124999999999999</v>
      </c>
      <c r="AC51" s="176"/>
      <c r="AD51" s="35">
        <v>6.7500000000000004E-2</v>
      </c>
      <c r="AE51" s="35">
        <v>0.09</v>
      </c>
      <c r="AF51" s="35">
        <v>0.13500000000000001</v>
      </c>
      <c r="AG51" s="176"/>
      <c r="AH51" s="35">
        <v>-0.5</v>
      </c>
      <c r="AI51" s="35">
        <v>1.9</v>
      </c>
      <c r="AJ51" s="35">
        <v>0.5</v>
      </c>
      <c r="AK51" s="176"/>
      <c r="AL51" s="35">
        <v>-0.1</v>
      </c>
      <c r="AM51" s="35">
        <v>2</v>
      </c>
      <c r="AN51" s="35">
        <v>0.1</v>
      </c>
      <c r="AO51" s="176"/>
      <c r="AP51" s="177">
        <v>15</v>
      </c>
      <c r="AQ51" s="190">
        <v>0.4</v>
      </c>
      <c r="AR51" s="176"/>
      <c r="AS51" s="190">
        <v>4</v>
      </c>
      <c r="AT51" s="194">
        <v>1.4999999999999999E-2</v>
      </c>
      <c r="AU51" s="176"/>
      <c r="AV51" s="190">
        <v>0</v>
      </c>
      <c r="AW51" s="176"/>
      <c r="AX51" s="176"/>
      <c r="AY51" s="176"/>
      <c r="AZ51" s="176"/>
      <c r="BA51" s="176"/>
      <c r="BB51" s="176"/>
      <c r="BC51" s="176"/>
      <c r="BD51" s="176"/>
      <c r="BE51" s="176"/>
      <c r="BF51" s="176"/>
    </row>
    <row r="52" spans="1:58">
      <c r="A52" s="198">
        <f t="shared" si="0"/>
        <v>38353</v>
      </c>
      <c r="B52" s="27">
        <v>6.7373062407598022E-2</v>
      </c>
      <c r="D52" s="189">
        <v>37226</v>
      </c>
      <c r="E52" s="25">
        <v>31</v>
      </c>
      <c r="F52" s="25">
        <v>31.251000000000001</v>
      </c>
      <c r="G52" s="25">
        <v>31.5</v>
      </c>
      <c r="H52" s="185"/>
      <c r="I52" s="25">
        <v>16.5</v>
      </c>
      <c r="J52" s="25">
        <v>19.25</v>
      </c>
      <c r="K52" s="25">
        <v>23.5</v>
      </c>
      <c r="L52" s="177"/>
      <c r="M52" s="178">
        <v>38108</v>
      </c>
      <c r="N52" s="35">
        <v>22.75</v>
      </c>
      <c r="O52" s="35">
        <v>25.75</v>
      </c>
      <c r="P52" s="35">
        <v>28.5</v>
      </c>
      <c r="Q52" s="176"/>
      <c r="R52" s="35">
        <v>20.75</v>
      </c>
      <c r="S52" s="35">
        <v>23.75</v>
      </c>
      <c r="T52" s="35">
        <v>26.5</v>
      </c>
      <c r="U52" s="176"/>
      <c r="V52" s="35">
        <v>0</v>
      </c>
      <c r="W52" s="35">
        <v>0</v>
      </c>
      <c r="X52" s="35">
        <v>3</v>
      </c>
      <c r="Y52" s="176"/>
      <c r="Z52" s="35">
        <v>0.230625</v>
      </c>
      <c r="AA52" s="35">
        <v>0.3075</v>
      </c>
      <c r="AB52" s="35">
        <v>0.46124999999999999</v>
      </c>
      <c r="AC52" s="176"/>
      <c r="AD52" s="35">
        <v>6.7500000000000004E-2</v>
      </c>
      <c r="AE52" s="35">
        <v>0.09</v>
      </c>
      <c r="AF52" s="35">
        <v>0.13500000000000001</v>
      </c>
      <c r="AG52" s="176"/>
      <c r="AH52" s="35">
        <v>-0.5</v>
      </c>
      <c r="AI52" s="35">
        <v>2</v>
      </c>
      <c r="AJ52" s="35">
        <v>0.5</v>
      </c>
      <c r="AK52" s="176"/>
      <c r="AL52" s="35">
        <v>-0.1</v>
      </c>
      <c r="AM52" s="35">
        <v>2</v>
      </c>
      <c r="AN52" s="35">
        <v>0.1</v>
      </c>
      <c r="AO52" s="176"/>
      <c r="AP52" s="177">
        <v>15</v>
      </c>
      <c r="AQ52" s="190">
        <v>0.4</v>
      </c>
      <c r="AR52" s="176"/>
      <c r="AS52" s="190">
        <v>5</v>
      </c>
      <c r="AT52" s="194">
        <v>1.7500000000000002E-2</v>
      </c>
      <c r="AU52" s="176"/>
      <c r="AV52" s="190">
        <v>0</v>
      </c>
      <c r="AW52" s="176"/>
      <c r="AX52" s="176"/>
      <c r="AY52" s="176"/>
      <c r="AZ52" s="176"/>
      <c r="BA52" s="176"/>
      <c r="BB52" s="176"/>
      <c r="BC52" s="176"/>
      <c r="BD52" s="176"/>
      <c r="BE52" s="176"/>
      <c r="BF52" s="176"/>
    </row>
    <row r="53" spans="1:58">
      <c r="A53" s="198">
        <f t="shared" si="0"/>
        <v>38384</v>
      </c>
      <c r="B53" s="27">
        <v>6.7450391888094027E-2</v>
      </c>
      <c r="D53" s="189">
        <v>37257</v>
      </c>
      <c r="E53" s="25">
        <v>33.754997253417969</v>
      </c>
      <c r="F53" s="25">
        <v>34.254897253417901</v>
      </c>
      <c r="G53" s="25">
        <v>34.754997253417969</v>
      </c>
      <c r="H53" s="185"/>
      <c r="I53" s="25">
        <v>16.25</v>
      </c>
      <c r="J53" s="25">
        <v>19.5</v>
      </c>
      <c r="K53" s="25">
        <v>23.5</v>
      </c>
      <c r="L53" s="177"/>
      <c r="M53" s="178">
        <v>38139</v>
      </c>
      <c r="N53" s="35">
        <v>26.75</v>
      </c>
      <c r="O53" s="35">
        <v>29.75</v>
      </c>
      <c r="P53" s="35">
        <v>32.5</v>
      </c>
      <c r="Q53" s="176"/>
      <c r="R53" s="35">
        <v>24.75</v>
      </c>
      <c r="S53" s="35">
        <v>27.75</v>
      </c>
      <c r="T53" s="35">
        <v>30.5</v>
      </c>
      <c r="U53" s="176"/>
      <c r="V53" s="35">
        <v>0.75</v>
      </c>
      <c r="W53" s="35">
        <v>3</v>
      </c>
      <c r="X53" s="35">
        <v>8</v>
      </c>
      <c r="Y53" s="176"/>
      <c r="Z53" s="35">
        <v>0.238125</v>
      </c>
      <c r="AA53" s="35">
        <v>0.3175</v>
      </c>
      <c r="AB53" s="35">
        <v>0.47625000000000001</v>
      </c>
      <c r="AC53" s="176"/>
      <c r="AD53" s="35">
        <v>7.4999999999999997E-2</v>
      </c>
      <c r="AE53" s="35">
        <v>0.1</v>
      </c>
      <c r="AF53" s="35">
        <v>0.15</v>
      </c>
      <c r="AG53" s="176"/>
      <c r="AH53" s="35">
        <v>-0.5</v>
      </c>
      <c r="AI53" s="35">
        <v>3.92</v>
      </c>
      <c r="AJ53" s="35">
        <v>1</v>
      </c>
      <c r="AK53" s="176"/>
      <c r="AL53" s="35">
        <v>-0.1</v>
      </c>
      <c r="AM53" s="35">
        <v>2.4</v>
      </c>
      <c r="AN53" s="35">
        <v>0.1</v>
      </c>
      <c r="AO53" s="176"/>
      <c r="AP53" s="177">
        <v>15</v>
      </c>
      <c r="AQ53" s="190">
        <v>0.4</v>
      </c>
      <c r="AR53" s="176"/>
      <c r="AS53" s="190">
        <v>6</v>
      </c>
      <c r="AT53" s="194">
        <v>2.5000000000000001E-2</v>
      </c>
      <c r="AU53" s="176"/>
      <c r="AV53" s="190">
        <v>0</v>
      </c>
      <c r="AW53" s="176"/>
      <c r="AX53" s="176"/>
      <c r="AY53" s="176"/>
      <c r="AZ53" s="176"/>
      <c r="BA53" s="176"/>
      <c r="BB53" s="176"/>
      <c r="BC53" s="176"/>
      <c r="BD53" s="176"/>
      <c r="BE53" s="176"/>
      <c r="BF53" s="176"/>
    </row>
    <row r="54" spans="1:58">
      <c r="A54" s="198">
        <f t="shared" si="0"/>
        <v>38412</v>
      </c>
      <c r="B54" s="27">
        <v>6.7520237872177008E-2</v>
      </c>
      <c r="D54" s="189">
        <v>37288</v>
      </c>
      <c r="E54" s="25">
        <v>33.750003814697266</v>
      </c>
      <c r="F54" s="25">
        <v>34.251003814697199</v>
      </c>
      <c r="G54" s="25">
        <v>34.750003814697266</v>
      </c>
      <c r="H54" s="185"/>
      <c r="I54" s="25">
        <v>16.25</v>
      </c>
      <c r="J54" s="25">
        <v>19.25</v>
      </c>
      <c r="K54" s="25">
        <v>23.5</v>
      </c>
      <c r="L54" s="177"/>
      <c r="M54" s="178">
        <v>38169</v>
      </c>
      <c r="N54" s="35">
        <v>33.75</v>
      </c>
      <c r="O54" s="35">
        <v>36.75</v>
      </c>
      <c r="P54" s="35">
        <v>39.5</v>
      </c>
      <c r="Q54" s="176"/>
      <c r="R54" s="35">
        <v>31.75</v>
      </c>
      <c r="S54" s="35">
        <v>34.75</v>
      </c>
      <c r="T54" s="35">
        <v>37.5</v>
      </c>
      <c r="U54" s="176"/>
      <c r="V54" s="35">
        <v>2</v>
      </c>
      <c r="W54" s="35">
        <v>7</v>
      </c>
      <c r="X54" s="35">
        <v>12</v>
      </c>
      <c r="Y54" s="176"/>
      <c r="Z54" s="35">
        <v>0.30281249999999998</v>
      </c>
      <c r="AA54" s="35">
        <v>0.40375</v>
      </c>
      <c r="AB54" s="35">
        <v>0.60562499999999997</v>
      </c>
      <c r="AC54" s="176"/>
      <c r="AD54" s="35">
        <v>8.2500000000000004E-2</v>
      </c>
      <c r="AE54" s="35">
        <v>0.11</v>
      </c>
      <c r="AF54" s="35">
        <v>0.16500000000000001</v>
      </c>
      <c r="AG54" s="176"/>
      <c r="AH54" s="35">
        <v>-0.85</v>
      </c>
      <c r="AI54" s="35">
        <v>4.9550000000000001</v>
      </c>
      <c r="AJ54" s="35">
        <v>1.5</v>
      </c>
      <c r="AK54" s="176"/>
      <c r="AL54" s="35">
        <v>-0.1</v>
      </c>
      <c r="AM54" s="35">
        <v>3.25</v>
      </c>
      <c r="AN54" s="35">
        <v>0.1</v>
      </c>
      <c r="AO54" s="176"/>
      <c r="AP54" s="177">
        <v>16</v>
      </c>
      <c r="AQ54" s="190">
        <v>0.4</v>
      </c>
      <c r="AR54" s="176"/>
      <c r="AS54" s="190">
        <v>7</v>
      </c>
      <c r="AT54" s="194">
        <v>3.5000000000000003E-2</v>
      </c>
      <c r="AU54" s="176"/>
      <c r="AV54" s="190">
        <v>0</v>
      </c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</row>
    <row r="55" spans="1:58">
      <c r="A55" s="198">
        <f t="shared" si="0"/>
        <v>38443</v>
      </c>
      <c r="B55" s="27">
        <v>6.7597567356439014E-2</v>
      </c>
      <c r="D55" s="189">
        <v>37316</v>
      </c>
      <c r="E55" s="25">
        <v>28.500001907348633</v>
      </c>
      <c r="F55" s="25">
        <v>29.001001907348599</v>
      </c>
      <c r="G55" s="25">
        <v>29.500001907348633</v>
      </c>
      <c r="H55" s="185"/>
      <c r="I55" s="25">
        <v>15.25</v>
      </c>
      <c r="J55" s="25">
        <v>18.25</v>
      </c>
      <c r="K55" s="25">
        <v>22.5</v>
      </c>
      <c r="L55" s="177"/>
      <c r="M55" s="178">
        <v>38200</v>
      </c>
      <c r="N55" s="35">
        <v>33.75</v>
      </c>
      <c r="O55" s="35">
        <v>36.75</v>
      </c>
      <c r="P55" s="35">
        <v>39.5</v>
      </c>
      <c r="Q55" s="176"/>
      <c r="R55" s="35">
        <v>31.75</v>
      </c>
      <c r="S55" s="35">
        <v>34.75</v>
      </c>
      <c r="T55" s="35">
        <v>37.5</v>
      </c>
      <c r="U55" s="176"/>
      <c r="V55" s="35">
        <v>2</v>
      </c>
      <c r="W55" s="35">
        <v>7</v>
      </c>
      <c r="X55" s="35">
        <v>12</v>
      </c>
      <c r="Y55" s="176"/>
      <c r="Z55" s="35">
        <v>0.30281249999999998</v>
      </c>
      <c r="AA55" s="35">
        <v>0.40375</v>
      </c>
      <c r="AB55" s="35">
        <v>0.60562499999999997</v>
      </c>
      <c r="AC55" s="176"/>
      <c r="AD55" s="35">
        <v>8.2500000000000004E-2</v>
      </c>
      <c r="AE55" s="35">
        <v>0.11</v>
      </c>
      <c r="AF55" s="35">
        <v>0.16500000000000001</v>
      </c>
      <c r="AG55" s="176"/>
      <c r="AH55" s="35">
        <v>-0.85</v>
      </c>
      <c r="AI55" s="35">
        <v>4.9550000000000001</v>
      </c>
      <c r="AJ55" s="35">
        <v>1.5</v>
      </c>
      <c r="AK55" s="176"/>
      <c r="AL55" s="35">
        <v>-0.1</v>
      </c>
      <c r="AM55" s="35">
        <v>3.25</v>
      </c>
      <c r="AN55" s="35">
        <v>0.1</v>
      </c>
      <c r="AO55" s="176"/>
      <c r="AP55" s="177">
        <v>16</v>
      </c>
      <c r="AQ55" s="190">
        <v>0.4</v>
      </c>
      <c r="AR55" s="176"/>
      <c r="AS55" s="190">
        <v>8</v>
      </c>
      <c r="AT55" s="194">
        <v>0.04</v>
      </c>
      <c r="AU55" s="176"/>
      <c r="AV55" s="190">
        <v>0</v>
      </c>
      <c r="AW55" s="176"/>
      <c r="AX55" s="176"/>
      <c r="AY55" s="176"/>
      <c r="AZ55" s="176"/>
      <c r="BA55" s="176"/>
      <c r="BB55" s="176"/>
      <c r="BC55" s="176"/>
      <c r="BD55" s="176"/>
      <c r="BE55" s="176"/>
      <c r="BF55" s="176"/>
    </row>
    <row r="56" spans="1:58">
      <c r="A56" s="198">
        <f t="shared" si="0"/>
        <v>38473</v>
      </c>
      <c r="B56" s="27">
        <v>6.7672402343094004E-2</v>
      </c>
      <c r="D56" s="189">
        <v>37347</v>
      </c>
      <c r="E56" s="25">
        <v>28.5</v>
      </c>
      <c r="F56" s="25">
        <v>29.01</v>
      </c>
      <c r="G56" s="25">
        <v>29.5</v>
      </c>
      <c r="H56" s="185"/>
      <c r="I56" s="25">
        <v>15</v>
      </c>
      <c r="J56" s="25">
        <v>18</v>
      </c>
      <c r="K56" s="25">
        <v>22.25</v>
      </c>
      <c r="L56" s="177"/>
      <c r="M56" s="178">
        <v>38231</v>
      </c>
      <c r="N56" s="35">
        <v>23</v>
      </c>
      <c r="O56" s="35">
        <v>26</v>
      </c>
      <c r="P56" s="35">
        <v>28.75</v>
      </c>
      <c r="Q56" s="176"/>
      <c r="R56" s="35">
        <v>21</v>
      </c>
      <c r="S56" s="35">
        <v>24</v>
      </c>
      <c r="T56" s="35">
        <v>26.75</v>
      </c>
      <c r="U56" s="176"/>
      <c r="V56" s="35">
        <v>0.25</v>
      </c>
      <c r="W56" s="35">
        <v>1</v>
      </c>
      <c r="X56" s="35">
        <v>4</v>
      </c>
      <c r="Y56" s="176"/>
      <c r="Z56" s="35">
        <v>0.234375</v>
      </c>
      <c r="AA56" s="35">
        <v>0.3125</v>
      </c>
      <c r="AB56" s="35">
        <v>0.46875</v>
      </c>
      <c r="AC56" s="176"/>
      <c r="AD56" s="35">
        <v>6.7500000000000004E-2</v>
      </c>
      <c r="AE56" s="35">
        <v>0.09</v>
      </c>
      <c r="AF56" s="35">
        <v>0.13500000000000001</v>
      </c>
      <c r="AG56" s="176"/>
      <c r="AH56" s="35">
        <v>-0.5</v>
      </c>
      <c r="AI56" s="35">
        <v>2.706</v>
      </c>
      <c r="AJ56" s="35">
        <v>0.8</v>
      </c>
      <c r="AK56" s="176"/>
      <c r="AL56" s="35">
        <v>-0.1</v>
      </c>
      <c r="AM56" s="35">
        <v>2.4500000000000002</v>
      </c>
      <c r="AN56" s="35">
        <v>0.1</v>
      </c>
      <c r="AO56" s="176"/>
      <c r="AP56" s="177">
        <v>16</v>
      </c>
      <c r="AQ56" s="190">
        <v>0.4</v>
      </c>
      <c r="AR56" s="176"/>
      <c r="AS56" s="190">
        <v>9</v>
      </c>
      <c r="AT56" s="194">
        <v>5.5E-2</v>
      </c>
      <c r="AU56" s="176"/>
      <c r="AV56" s="190">
        <v>0</v>
      </c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</row>
    <row r="57" spans="1:58">
      <c r="A57" s="198">
        <f t="shared" si="0"/>
        <v>38504</v>
      </c>
      <c r="B57" s="27">
        <v>6.7749731831252005E-2</v>
      </c>
      <c r="D57" s="189">
        <v>37377</v>
      </c>
      <c r="E57" s="25">
        <v>37.25</v>
      </c>
      <c r="F57" s="25">
        <v>38.249000000000002</v>
      </c>
      <c r="G57" s="25">
        <v>39.25</v>
      </c>
      <c r="H57" s="185"/>
      <c r="I57" s="25">
        <v>17.25</v>
      </c>
      <c r="J57" s="25">
        <v>20.25</v>
      </c>
      <c r="K57" s="25">
        <v>24.5</v>
      </c>
      <c r="L57" s="177"/>
      <c r="M57" s="178">
        <v>38261</v>
      </c>
      <c r="N57" s="35">
        <v>22</v>
      </c>
      <c r="O57" s="35">
        <v>25</v>
      </c>
      <c r="P57" s="35">
        <v>27.75</v>
      </c>
      <c r="Q57" s="176"/>
      <c r="R57" s="35">
        <v>20</v>
      </c>
      <c r="S57" s="35">
        <v>23</v>
      </c>
      <c r="T57" s="35">
        <v>25.75</v>
      </c>
      <c r="U57" s="176"/>
      <c r="V57" s="35">
        <v>0</v>
      </c>
      <c r="W57" s="35">
        <v>0</v>
      </c>
      <c r="X57" s="35">
        <v>2</v>
      </c>
      <c r="Y57" s="176"/>
      <c r="Z57" s="35">
        <v>0.230625</v>
      </c>
      <c r="AA57" s="35">
        <v>0.3075</v>
      </c>
      <c r="AB57" s="35">
        <v>0.46124999999999999</v>
      </c>
      <c r="AC57" s="176"/>
      <c r="AD57" s="35">
        <v>6.7500000000000004E-2</v>
      </c>
      <c r="AE57" s="35">
        <v>0.09</v>
      </c>
      <c r="AF57" s="35">
        <v>0.13500000000000001</v>
      </c>
      <c r="AG57" s="176"/>
      <c r="AH57" s="35">
        <v>-0.5</v>
      </c>
      <c r="AI57" s="35">
        <v>1.9</v>
      </c>
      <c r="AJ57" s="35">
        <v>0.5</v>
      </c>
      <c r="AK57" s="176"/>
      <c r="AL57" s="35">
        <v>-0.1</v>
      </c>
      <c r="AM57" s="35">
        <v>2</v>
      </c>
      <c r="AN57" s="35">
        <v>0.1</v>
      </c>
      <c r="AO57" s="176"/>
      <c r="AP57" s="177">
        <v>17</v>
      </c>
      <c r="AQ57" s="190">
        <v>0.4</v>
      </c>
      <c r="AR57" s="176"/>
      <c r="AS57" s="190">
        <v>10</v>
      </c>
      <c r="AT57" s="194">
        <v>7.0000000000000007E-2</v>
      </c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</row>
    <row r="58" spans="1:58">
      <c r="A58" s="198">
        <f t="shared" si="0"/>
        <v>38534</v>
      </c>
      <c r="B58" s="27">
        <v>6.7824566821676022E-2</v>
      </c>
      <c r="D58" s="189">
        <v>37408</v>
      </c>
      <c r="E58" s="25">
        <v>58.5</v>
      </c>
      <c r="F58" s="25">
        <v>63.49</v>
      </c>
      <c r="G58" s="25">
        <v>68.5</v>
      </c>
      <c r="H58" s="185"/>
      <c r="I58" s="25">
        <v>16.75</v>
      </c>
      <c r="J58" s="25">
        <v>21.5</v>
      </c>
      <c r="K58" s="25">
        <v>25.25</v>
      </c>
      <c r="L58" s="177"/>
      <c r="M58" s="178">
        <v>38292</v>
      </c>
      <c r="N58" s="35">
        <v>22</v>
      </c>
      <c r="O58" s="35">
        <v>25</v>
      </c>
      <c r="P58" s="35">
        <v>27.75</v>
      </c>
      <c r="Q58" s="176"/>
      <c r="R58" s="35">
        <v>20</v>
      </c>
      <c r="S58" s="35">
        <v>23</v>
      </c>
      <c r="T58" s="35">
        <v>25.75</v>
      </c>
      <c r="U58" s="176"/>
      <c r="V58" s="35">
        <v>0</v>
      </c>
      <c r="W58" s="35">
        <v>0</v>
      </c>
      <c r="X58" s="35">
        <v>2</v>
      </c>
      <c r="Y58" s="176"/>
      <c r="Z58" s="35">
        <v>0.230625</v>
      </c>
      <c r="AA58" s="35">
        <v>0.3075</v>
      </c>
      <c r="AB58" s="35">
        <v>0.46124999999999999</v>
      </c>
      <c r="AC58" s="176"/>
      <c r="AD58" s="35">
        <v>6.7500000000000004E-2</v>
      </c>
      <c r="AE58" s="35">
        <v>0.09</v>
      </c>
      <c r="AF58" s="35">
        <v>0.13500000000000001</v>
      </c>
      <c r="AG58" s="176"/>
      <c r="AH58" s="35">
        <v>-0.5</v>
      </c>
      <c r="AI58" s="35">
        <v>2</v>
      </c>
      <c r="AJ58" s="35">
        <v>0.5</v>
      </c>
      <c r="AK58" s="176"/>
      <c r="AL58" s="35">
        <v>-0.1</v>
      </c>
      <c r="AM58" s="35">
        <v>2</v>
      </c>
      <c r="AN58" s="35">
        <v>0.1</v>
      </c>
      <c r="AO58" s="176"/>
      <c r="AP58" s="177">
        <v>17</v>
      </c>
      <c r="AQ58" s="190">
        <v>0.4</v>
      </c>
      <c r="AR58" s="176"/>
      <c r="AS58" s="176"/>
      <c r="AT58" s="176"/>
      <c r="AU58" s="176"/>
      <c r="AV58" s="176"/>
      <c r="AW58" s="176"/>
      <c r="AX58" s="176"/>
      <c r="AY58" s="176"/>
      <c r="AZ58" s="176"/>
      <c r="BA58" s="176"/>
      <c r="BB58" s="176"/>
      <c r="BC58" s="176"/>
      <c r="BD58" s="176"/>
      <c r="BE58" s="176"/>
      <c r="BF58" s="176"/>
    </row>
    <row r="59" spans="1:58">
      <c r="A59" s="198">
        <f t="shared" si="0"/>
        <v>38565</v>
      </c>
      <c r="B59" s="27">
        <v>6.7901896313729004E-2</v>
      </c>
      <c r="D59" s="189">
        <v>37438</v>
      </c>
      <c r="E59" s="25">
        <v>92.5</v>
      </c>
      <c r="F59" s="25">
        <v>102.51</v>
      </c>
      <c r="G59" s="25">
        <v>112.5</v>
      </c>
      <c r="H59" s="185"/>
      <c r="I59" s="25">
        <v>18.899999618530273</v>
      </c>
      <c r="J59" s="25">
        <v>23.149999618530273</v>
      </c>
      <c r="K59" s="25">
        <v>29.399999618530273</v>
      </c>
      <c r="L59" s="177"/>
      <c r="M59" s="178">
        <v>38322</v>
      </c>
      <c r="N59" s="35">
        <v>20</v>
      </c>
      <c r="O59" s="35">
        <v>23</v>
      </c>
      <c r="P59" s="35">
        <v>25.75</v>
      </c>
      <c r="Q59" s="176"/>
      <c r="R59" s="35">
        <v>18</v>
      </c>
      <c r="S59" s="35">
        <v>21</v>
      </c>
      <c r="T59" s="35">
        <v>23.75</v>
      </c>
      <c r="U59" s="176"/>
      <c r="V59" s="35">
        <v>0</v>
      </c>
      <c r="W59" s="35">
        <v>0</v>
      </c>
      <c r="X59" s="35">
        <v>2</v>
      </c>
      <c r="Y59" s="176"/>
      <c r="Z59" s="35">
        <v>0.230625</v>
      </c>
      <c r="AA59" s="35">
        <v>0.3075</v>
      </c>
      <c r="AB59" s="35">
        <v>0.46124999999999999</v>
      </c>
      <c r="AC59" s="176"/>
      <c r="AD59" s="35">
        <v>6.7500000000000004E-2</v>
      </c>
      <c r="AE59" s="35">
        <v>0.09</v>
      </c>
      <c r="AF59" s="35">
        <v>0.13500000000000001</v>
      </c>
      <c r="AG59" s="176"/>
      <c r="AH59" s="35">
        <v>-0.5</v>
      </c>
      <c r="AI59" s="35">
        <v>2</v>
      </c>
      <c r="AJ59" s="35">
        <v>0.6</v>
      </c>
      <c r="AK59" s="176"/>
      <c r="AL59" s="35">
        <v>-0.1</v>
      </c>
      <c r="AM59" s="35">
        <v>2</v>
      </c>
      <c r="AN59" s="35">
        <v>0.1</v>
      </c>
      <c r="AO59" s="176"/>
      <c r="AP59" s="177">
        <v>17</v>
      </c>
      <c r="AQ59" s="190">
        <v>0.4</v>
      </c>
      <c r="AR59" s="176"/>
      <c r="AS59" s="176"/>
      <c r="AT59" s="176"/>
      <c r="AU59" s="176"/>
      <c r="AV59" s="176"/>
      <c r="AW59" s="176"/>
      <c r="AX59" s="176"/>
      <c r="AY59" s="176"/>
      <c r="AZ59" s="176"/>
      <c r="BA59" s="176"/>
      <c r="BB59" s="176"/>
      <c r="BC59" s="176"/>
      <c r="BD59" s="176"/>
      <c r="BE59" s="176"/>
      <c r="BF59" s="176"/>
    </row>
    <row r="60" spans="1:58">
      <c r="A60" s="198">
        <f t="shared" si="0"/>
        <v>38596</v>
      </c>
      <c r="B60" s="27">
        <v>6.7979225807761029E-2</v>
      </c>
      <c r="D60" s="189">
        <v>37469</v>
      </c>
      <c r="E60" s="25">
        <v>92.5</v>
      </c>
      <c r="F60" s="25">
        <v>102.49</v>
      </c>
      <c r="G60" s="25">
        <v>112.5</v>
      </c>
      <c r="H60" s="185"/>
      <c r="I60" s="25">
        <v>18.649999618530273</v>
      </c>
      <c r="J60" s="25">
        <v>22.899999618530273</v>
      </c>
      <c r="K60" s="25">
        <v>29.149999618530273</v>
      </c>
      <c r="L60" s="177"/>
      <c r="M60" s="178">
        <v>38353</v>
      </c>
      <c r="N60" s="35">
        <v>22.25</v>
      </c>
      <c r="O60" s="35">
        <v>25.5</v>
      </c>
      <c r="P60" s="35">
        <v>28.5</v>
      </c>
      <c r="Q60" s="176"/>
      <c r="R60" s="35">
        <v>20.25</v>
      </c>
      <c r="S60" s="35">
        <v>23.5</v>
      </c>
      <c r="T60" s="35">
        <v>26.5</v>
      </c>
      <c r="U60" s="176"/>
      <c r="V60" s="35">
        <v>0</v>
      </c>
      <c r="W60" s="35">
        <v>0</v>
      </c>
      <c r="X60" s="35">
        <v>3</v>
      </c>
      <c r="Y60" s="176"/>
      <c r="Z60" s="35">
        <v>0.234375</v>
      </c>
      <c r="AA60" s="35">
        <v>0.3125</v>
      </c>
      <c r="AB60" s="35">
        <v>0.46875</v>
      </c>
      <c r="AC60" s="176"/>
      <c r="AD60" s="35">
        <v>6.3750000000000001E-2</v>
      </c>
      <c r="AE60" s="35">
        <v>8.5000000000000006E-2</v>
      </c>
      <c r="AF60" s="35">
        <v>0.1275</v>
      </c>
      <c r="AG60" s="176"/>
      <c r="AH60" s="35">
        <v>-0.5</v>
      </c>
      <c r="AI60" s="35">
        <v>2.25</v>
      </c>
      <c r="AJ60" s="35">
        <v>1</v>
      </c>
      <c r="AK60" s="176"/>
      <c r="AL60" s="35">
        <v>-0.1</v>
      </c>
      <c r="AM60" s="35">
        <v>2.25</v>
      </c>
      <c r="AN60" s="35">
        <v>0.1</v>
      </c>
      <c r="AO60" s="176"/>
      <c r="AP60" s="177">
        <v>18</v>
      </c>
      <c r="AQ60" s="190">
        <v>0.4</v>
      </c>
      <c r="AR60" s="176"/>
      <c r="AS60" s="176"/>
      <c r="AT60" s="176"/>
      <c r="AU60" s="176"/>
      <c r="AV60" s="176"/>
      <c r="AW60" s="176"/>
      <c r="AX60" s="176"/>
      <c r="AY60" s="176"/>
      <c r="AZ60" s="176"/>
      <c r="BA60" s="176"/>
      <c r="BB60" s="176"/>
      <c r="BC60" s="176"/>
      <c r="BD60" s="176"/>
      <c r="BE60" s="176"/>
      <c r="BF60" s="176"/>
    </row>
    <row r="61" spans="1:58">
      <c r="A61" s="198">
        <f t="shared" si="0"/>
        <v>38626</v>
      </c>
      <c r="B61" s="27">
        <v>6.8054060803870012E-2</v>
      </c>
      <c r="D61" s="189">
        <v>37500</v>
      </c>
      <c r="E61" s="25">
        <v>33.25</v>
      </c>
      <c r="F61" s="25">
        <v>35.250999999999998</v>
      </c>
      <c r="G61" s="25">
        <v>37.25</v>
      </c>
      <c r="H61" s="185"/>
      <c r="I61" s="25">
        <v>13.5</v>
      </c>
      <c r="J61" s="25">
        <v>19</v>
      </c>
      <c r="K61" s="25">
        <v>20.75</v>
      </c>
      <c r="L61" s="177"/>
      <c r="M61" s="178">
        <v>38384</v>
      </c>
      <c r="N61" s="35">
        <v>20.25</v>
      </c>
      <c r="O61" s="35">
        <v>23.5</v>
      </c>
      <c r="P61" s="35">
        <v>26.5</v>
      </c>
      <c r="Q61" s="176"/>
      <c r="R61" s="35">
        <v>18.25</v>
      </c>
      <c r="S61" s="35">
        <v>21.5</v>
      </c>
      <c r="T61" s="35">
        <v>24.5</v>
      </c>
      <c r="U61" s="176"/>
      <c r="V61" s="35">
        <v>0</v>
      </c>
      <c r="W61" s="35">
        <v>0</v>
      </c>
      <c r="X61" s="35">
        <v>3</v>
      </c>
      <c r="Y61" s="176"/>
      <c r="Z61" s="35">
        <v>0.234375</v>
      </c>
      <c r="AA61" s="35">
        <v>0.3125</v>
      </c>
      <c r="AB61" s="35">
        <v>0.46875</v>
      </c>
      <c r="AC61" s="176"/>
      <c r="AD61" s="35">
        <v>6.3750000000000001E-2</v>
      </c>
      <c r="AE61" s="35">
        <v>8.5000000000000006E-2</v>
      </c>
      <c r="AF61" s="35">
        <v>0.1275</v>
      </c>
      <c r="AG61" s="176"/>
      <c r="AH61" s="35">
        <v>-0.5</v>
      </c>
      <c r="AI61" s="35">
        <v>2.25</v>
      </c>
      <c r="AJ61" s="35">
        <v>1</v>
      </c>
      <c r="AK61" s="176"/>
      <c r="AL61" s="35">
        <v>-0.1</v>
      </c>
      <c r="AM61" s="35">
        <v>2.25</v>
      </c>
      <c r="AN61" s="35">
        <v>0.1</v>
      </c>
      <c r="AO61" s="176"/>
      <c r="AP61" s="177">
        <v>18</v>
      </c>
      <c r="AQ61" s="190">
        <v>0.4</v>
      </c>
      <c r="AR61" s="176"/>
      <c r="AS61" s="176"/>
      <c r="AT61" s="176"/>
      <c r="AU61" s="176"/>
      <c r="AV61" s="176"/>
      <c r="AW61" s="176"/>
      <c r="AX61" s="176"/>
      <c r="AY61" s="176"/>
      <c r="AZ61" s="176"/>
      <c r="BA61" s="176"/>
      <c r="BB61" s="176"/>
      <c r="BC61" s="176"/>
      <c r="BD61" s="176"/>
      <c r="BE61" s="176"/>
      <c r="BF61" s="176"/>
    </row>
    <row r="62" spans="1:58">
      <c r="A62" s="198">
        <f t="shared" si="0"/>
        <v>38657</v>
      </c>
      <c r="B62" s="27">
        <v>6.8131390301796019E-2</v>
      </c>
      <c r="D62" s="189">
        <v>37530</v>
      </c>
      <c r="E62" s="25">
        <v>29.749998092651367</v>
      </c>
      <c r="F62" s="25">
        <v>30.2499980926513</v>
      </c>
      <c r="G62" s="25">
        <v>30.749998092651367</v>
      </c>
      <c r="H62" s="185"/>
      <c r="I62" s="25">
        <v>15.75</v>
      </c>
      <c r="J62" s="25">
        <v>18.75</v>
      </c>
      <c r="K62" s="25">
        <v>23</v>
      </c>
      <c r="L62" s="177"/>
      <c r="M62" s="178">
        <v>38412</v>
      </c>
      <c r="N62" s="35">
        <v>21.25</v>
      </c>
      <c r="O62" s="35">
        <v>24.5</v>
      </c>
      <c r="P62" s="35">
        <v>27.5</v>
      </c>
      <c r="Q62" s="176"/>
      <c r="R62" s="35">
        <v>19.25</v>
      </c>
      <c r="S62" s="35">
        <v>22.5</v>
      </c>
      <c r="T62" s="35">
        <v>25.5</v>
      </c>
      <c r="U62" s="176"/>
      <c r="V62" s="35">
        <v>0</v>
      </c>
      <c r="W62" s="35">
        <v>0</v>
      </c>
      <c r="X62" s="35">
        <v>2</v>
      </c>
      <c r="Y62" s="176"/>
      <c r="Z62" s="35">
        <v>0.22687499999999999</v>
      </c>
      <c r="AA62" s="35">
        <v>0.30249999999999999</v>
      </c>
      <c r="AB62" s="35">
        <v>0.45374999999999999</v>
      </c>
      <c r="AC62" s="176"/>
      <c r="AD62" s="35">
        <v>6.3750000000000001E-2</v>
      </c>
      <c r="AE62" s="35">
        <v>8.5000000000000006E-2</v>
      </c>
      <c r="AF62" s="35">
        <v>0.1275</v>
      </c>
      <c r="AG62" s="176"/>
      <c r="AH62" s="35">
        <v>-0.5</v>
      </c>
      <c r="AI62" s="35">
        <v>1.95</v>
      </c>
      <c r="AJ62" s="35">
        <v>0.5</v>
      </c>
      <c r="AK62" s="176"/>
      <c r="AL62" s="35">
        <v>-0.1</v>
      </c>
      <c r="AM62" s="35">
        <v>2</v>
      </c>
      <c r="AN62" s="35">
        <v>0.1</v>
      </c>
      <c r="AO62" s="176"/>
      <c r="AP62" s="177">
        <v>18</v>
      </c>
      <c r="AQ62" s="190">
        <v>0.4</v>
      </c>
      <c r="AR62" s="176"/>
      <c r="AS62" s="176"/>
      <c r="AT62" s="176"/>
      <c r="AU62" s="176"/>
      <c r="AV62" s="176"/>
      <c r="AW62" s="176"/>
      <c r="AX62" s="176"/>
      <c r="AY62" s="176"/>
      <c r="AZ62" s="176"/>
      <c r="BA62" s="176"/>
      <c r="BB62" s="176"/>
      <c r="BC62" s="176"/>
      <c r="BD62" s="176"/>
      <c r="BE62" s="176"/>
      <c r="BF62" s="176"/>
    </row>
    <row r="63" spans="1:58">
      <c r="A63" s="198">
        <f t="shared" si="0"/>
        <v>38687</v>
      </c>
      <c r="B63" s="27">
        <v>6.8179332831243999E-2</v>
      </c>
      <c r="D63" s="189">
        <v>37561</v>
      </c>
      <c r="E63" s="25">
        <v>29.749998092651367</v>
      </c>
      <c r="F63" s="25">
        <v>30.25</v>
      </c>
      <c r="G63" s="25">
        <v>30.749998092651367</v>
      </c>
      <c r="H63" s="185"/>
      <c r="I63" s="25">
        <v>15.75</v>
      </c>
      <c r="J63" s="25">
        <v>18.75</v>
      </c>
      <c r="K63" s="25">
        <v>23</v>
      </c>
      <c r="L63" s="177"/>
      <c r="M63" s="178">
        <v>38443</v>
      </c>
      <c r="N63" s="35">
        <v>22.25</v>
      </c>
      <c r="O63" s="35">
        <v>25.5</v>
      </c>
      <c r="P63" s="35">
        <v>28.5</v>
      </c>
      <c r="Q63" s="176"/>
      <c r="R63" s="35">
        <v>20.25</v>
      </c>
      <c r="S63" s="35">
        <v>23.5</v>
      </c>
      <c r="T63" s="35">
        <v>26.5</v>
      </c>
      <c r="U63" s="176"/>
      <c r="V63" s="35">
        <v>0</v>
      </c>
      <c r="W63" s="35">
        <v>0</v>
      </c>
      <c r="X63" s="35">
        <v>2</v>
      </c>
      <c r="Y63" s="176"/>
      <c r="Z63" s="35">
        <v>0.22687499999999999</v>
      </c>
      <c r="AA63" s="35">
        <v>0.30249999999999999</v>
      </c>
      <c r="AB63" s="35">
        <v>0.45374999999999999</v>
      </c>
      <c r="AC63" s="176"/>
      <c r="AD63" s="35">
        <v>6.3750000000000001E-2</v>
      </c>
      <c r="AE63" s="35">
        <v>8.5000000000000006E-2</v>
      </c>
      <c r="AF63" s="35">
        <v>0.1275</v>
      </c>
      <c r="AG63" s="176"/>
      <c r="AH63" s="35">
        <v>-0.5</v>
      </c>
      <c r="AI63" s="35">
        <v>1.9</v>
      </c>
      <c r="AJ63" s="35">
        <v>0.5</v>
      </c>
      <c r="AK63" s="176"/>
      <c r="AL63" s="35">
        <v>-0.1</v>
      </c>
      <c r="AM63" s="35">
        <v>2</v>
      </c>
      <c r="AN63" s="35">
        <v>0.1</v>
      </c>
      <c r="AO63" s="176"/>
      <c r="AP63" s="177">
        <v>19</v>
      </c>
      <c r="AQ63" s="190">
        <v>0.4</v>
      </c>
      <c r="AR63" s="176"/>
      <c r="AS63" s="176"/>
      <c r="AT63" s="176"/>
      <c r="AU63" s="176"/>
      <c r="AV63" s="176"/>
      <c r="AW63" s="176"/>
      <c r="AX63" s="176"/>
      <c r="AY63" s="176"/>
      <c r="AZ63" s="176"/>
      <c r="BA63" s="176"/>
      <c r="BB63" s="176"/>
      <c r="BC63" s="176"/>
      <c r="BD63" s="176"/>
      <c r="BE63" s="176"/>
      <c r="BF63" s="176"/>
    </row>
    <row r="64" spans="1:58">
      <c r="A64" s="198">
        <f t="shared" si="0"/>
        <v>38718</v>
      </c>
      <c r="B64" s="27">
        <v>6.822041595864102E-2</v>
      </c>
      <c r="D64" s="189">
        <v>37591</v>
      </c>
      <c r="E64" s="25">
        <v>29.75</v>
      </c>
      <c r="F64" s="25">
        <v>30.251000000000001</v>
      </c>
      <c r="G64" s="25">
        <v>30.75</v>
      </c>
      <c r="H64" s="185"/>
      <c r="I64" s="25">
        <v>16.25</v>
      </c>
      <c r="J64" s="25">
        <v>19.25</v>
      </c>
      <c r="K64" s="25">
        <v>23.5</v>
      </c>
      <c r="L64" s="177"/>
      <c r="M64" s="178">
        <v>38473</v>
      </c>
      <c r="N64" s="35">
        <v>23.25</v>
      </c>
      <c r="O64" s="35">
        <v>26.5</v>
      </c>
      <c r="P64" s="35">
        <v>29.5</v>
      </c>
      <c r="Q64" s="176"/>
      <c r="R64" s="35">
        <v>21.25</v>
      </c>
      <c r="S64" s="35">
        <v>24.5</v>
      </c>
      <c r="T64" s="35">
        <v>27.5</v>
      </c>
      <c r="U64" s="176"/>
      <c r="V64" s="35">
        <v>0</v>
      </c>
      <c r="W64" s="35">
        <v>0</v>
      </c>
      <c r="X64" s="35">
        <v>3</v>
      </c>
      <c r="Y64" s="176"/>
      <c r="Z64" s="35">
        <v>0.22687499999999999</v>
      </c>
      <c r="AA64" s="35">
        <v>0.30249999999999999</v>
      </c>
      <c r="AB64" s="35">
        <v>0.45374999999999999</v>
      </c>
      <c r="AC64" s="176"/>
      <c r="AD64" s="35">
        <v>6.3750000000000001E-2</v>
      </c>
      <c r="AE64" s="35">
        <v>8.5000000000000006E-2</v>
      </c>
      <c r="AF64" s="35">
        <v>0.1275</v>
      </c>
      <c r="AG64" s="176"/>
      <c r="AH64" s="35">
        <v>-0.5</v>
      </c>
      <c r="AI64" s="35">
        <v>2</v>
      </c>
      <c r="AJ64" s="35">
        <v>0.5</v>
      </c>
      <c r="AK64" s="176"/>
      <c r="AL64" s="35">
        <v>-0.1</v>
      </c>
      <c r="AM64" s="35">
        <v>2</v>
      </c>
      <c r="AN64" s="35">
        <v>0.1</v>
      </c>
      <c r="AO64" s="176"/>
      <c r="AP64" s="177">
        <v>19</v>
      </c>
      <c r="AQ64" s="190">
        <v>0.4</v>
      </c>
      <c r="AR64" s="176"/>
      <c r="AS64" s="176"/>
      <c r="AT64" s="176"/>
      <c r="AU64" s="176"/>
      <c r="AV64" s="176"/>
      <c r="AW64" s="176"/>
      <c r="AX64" s="176"/>
      <c r="AY64" s="176"/>
      <c r="AZ64" s="176"/>
      <c r="BA64" s="176"/>
      <c r="BB64" s="176"/>
      <c r="BC64" s="176"/>
      <c r="BD64" s="176"/>
      <c r="BE64" s="176"/>
      <c r="BF64" s="176"/>
    </row>
    <row r="65" spans="1:58">
      <c r="A65" s="198">
        <f t="shared" si="0"/>
        <v>38749</v>
      </c>
      <c r="B65" s="27">
        <v>6.8261499086597011E-2</v>
      </c>
      <c r="D65" s="189">
        <v>37622</v>
      </c>
      <c r="E65" s="25">
        <v>32.754997253417969</v>
      </c>
      <c r="F65" s="25">
        <v>33.505997253417902</v>
      </c>
      <c r="G65" s="25">
        <v>34.254997253417969</v>
      </c>
      <c r="H65" s="185"/>
      <c r="I65" s="25">
        <v>17</v>
      </c>
      <c r="J65" s="25">
        <v>20.5</v>
      </c>
      <c r="K65" s="25">
        <v>22.5</v>
      </c>
      <c r="L65" s="177"/>
      <c r="M65" s="178">
        <v>38504</v>
      </c>
      <c r="N65" s="35">
        <v>27.25</v>
      </c>
      <c r="O65" s="35">
        <v>30.5</v>
      </c>
      <c r="P65" s="35">
        <v>33.5</v>
      </c>
      <c r="Q65" s="176"/>
      <c r="R65" s="35">
        <v>25.25</v>
      </c>
      <c r="S65" s="35">
        <v>28.5</v>
      </c>
      <c r="T65" s="35">
        <v>31.5</v>
      </c>
      <c r="U65" s="176"/>
      <c r="V65" s="35">
        <v>0.75</v>
      </c>
      <c r="W65" s="35">
        <v>3</v>
      </c>
      <c r="X65" s="35">
        <v>8</v>
      </c>
      <c r="Y65" s="176"/>
      <c r="Z65" s="35">
        <v>0.22687499999999999</v>
      </c>
      <c r="AA65" s="35">
        <v>0.30249999999999999</v>
      </c>
      <c r="AB65" s="35">
        <v>0.45374999999999999</v>
      </c>
      <c r="AC65" s="176"/>
      <c r="AD65" s="35">
        <v>7.1249999999999994E-2</v>
      </c>
      <c r="AE65" s="35">
        <v>9.5000000000000001E-2</v>
      </c>
      <c r="AF65" s="35">
        <v>0.14249999999999999</v>
      </c>
      <c r="AG65" s="176"/>
      <c r="AH65" s="35">
        <v>-0.5</v>
      </c>
      <c r="AI65" s="35">
        <v>3.52</v>
      </c>
      <c r="AJ65" s="35">
        <v>1</v>
      </c>
      <c r="AK65" s="176"/>
      <c r="AL65" s="35">
        <v>-0.1</v>
      </c>
      <c r="AM65" s="35">
        <v>2.4</v>
      </c>
      <c r="AN65" s="35">
        <v>0.1</v>
      </c>
      <c r="AO65" s="176"/>
      <c r="AP65" s="177">
        <v>19</v>
      </c>
      <c r="AQ65" s="190">
        <v>0.4</v>
      </c>
      <c r="AR65" s="176"/>
      <c r="AS65" s="176"/>
      <c r="AT65" s="176"/>
      <c r="AU65" s="176"/>
      <c r="AV65" s="176"/>
      <c r="AW65" s="176"/>
      <c r="AX65" s="176"/>
      <c r="AY65" s="176"/>
      <c r="AZ65" s="176"/>
      <c r="BA65" s="176"/>
      <c r="BB65" s="176"/>
      <c r="BC65" s="176"/>
      <c r="BD65" s="176"/>
      <c r="BE65" s="176"/>
      <c r="BF65" s="176"/>
    </row>
    <row r="66" spans="1:58">
      <c r="A66" s="198">
        <f t="shared" si="0"/>
        <v>38777</v>
      </c>
      <c r="B66" s="27">
        <v>6.8298606428456018E-2</v>
      </c>
      <c r="D66" s="189">
        <v>37653</v>
      </c>
      <c r="E66" s="25">
        <v>32.750003814697266</v>
      </c>
      <c r="F66" s="25">
        <v>33.501003814697199</v>
      </c>
      <c r="G66" s="25">
        <v>34.250003814697266</v>
      </c>
      <c r="H66" s="185"/>
      <c r="I66" s="25">
        <v>17</v>
      </c>
      <c r="J66" s="25">
        <v>20.25</v>
      </c>
      <c r="K66" s="25">
        <v>22.25</v>
      </c>
      <c r="L66" s="177"/>
      <c r="M66" s="178">
        <v>38534</v>
      </c>
      <c r="N66" s="35">
        <v>34.25</v>
      </c>
      <c r="O66" s="35">
        <v>37.5</v>
      </c>
      <c r="P66" s="35">
        <v>40.5</v>
      </c>
      <c r="Q66" s="176"/>
      <c r="R66" s="35">
        <v>32.25</v>
      </c>
      <c r="S66" s="35">
        <v>35.5</v>
      </c>
      <c r="T66" s="35">
        <v>38.5</v>
      </c>
      <c r="U66" s="176"/>
      <c r="V66" s="35">
        <v>2</v>
      </c>
      <c r="W66" s="35">
        <v>7</v>
      </c>
      <c r="X66" s="35">
        <v>12</v>
      </c>
      <c r="Y66" s="176"/>
      <c r="Z66" s="35">
        <v>0.30656250000000002</v>
      </c>
      <c r="AA66" s="35">
        <v>0.40875</v>
      </c>
      <c r="AB66" s="35">
        <v>0.61312500000000003</v>
      </c>
      <c r="AC66" s="176"/>
      <c r="AD66" s="35">
        <v>7.8750000000000001E-2</v>
      </c>
      <c r="AE66" s="35">
        <v>0.105</v>
      </c>
      <c r="AF66" s="35">
        <v>0.1575</v>
      </c>
      <c r="AG66" s="176"/>
      <c r="AH66" s="35">
        <v>-0.85</v>
      </c>
      <c r="AI66" s="35">
        <v>4.5549999999999997</v>
      </c>
      <c r="AJ66" s="35">
        <v>1.5</v>
      </c>
      <c r="AK66" s="176"/>
      <c r="AL66" s="35">
        <v>-0.1</v>
      </c>
      <c r="AM66" s="35">
        <v>3.25</v>
      </c>
      <c r="AN66" s="35">
        <v>0.1</v>
      </c>
      <c r="AO66" s="176"/>
      <c r="AP66" s="177">
        <v>20</v>
      </c>
      <c r="AQ66" s="190">
        <v>0.4</v>
      </c>
      <c r="AR66" s="176"/>
      <c r="AS66" s="176"/>
      <c r="AT66" s="176"/>
      <c r="AU66" s="176"/>
      <c r="AV66" s="176"/>
      <c r="AW66" s="176"/>
      <c r="AX66" s="176"/>
      <c r="AY66" s="176"/>
      <c r="AZ66" s="176"/>
      <c r="BA66" s="176"/>
      <c r="BB66" s="176"/>
      <c r="BC66" s="176"/>
      <c r="BD66" s="176"/>
      <c r="BE66" s="176"/>
      <c r="BF66" s="176"/>
    </row>
    <row r="67" spans="1:58">
      <c r="A67" s="198">
        <f t="shared" si="0"/>
        <v>38808</v>
      </c>
      <c r="B67" s="27">
        <v>6.8339689557474007E-2</v>
      </c>
      <c r="D67" s="189">
        <v>37681</v>
      </c>
      <c r="E67" s="25">
        <v>28.250001907348633</v>
      </c>
      <c r="F67" s="25">
        <v>29.001001907348599</v>
      </c>
      <c r="G67" s="25">
        <v>29.750001907348633</v>
      </c>
      <c r="H67" s="185"/>
      <c r="I67" s="25">
        <v>16</v>
      </c>
      <c r="J67" s="25">
        <v>19.25</v>
      </c>
      <c r="K67" s="25">
        <v>21.25</v>
      </c>
      <c r="L67" s="177"/>
      <c r="M67" s="178">
        <v>38565</v>
      </c>
      <c r="N67" s="35">
        <v>34.25</v>
      </c>
      <c r="O67" s="35">
        <v>37.5</v>
      </c>
      <c r="P67" s="35">
        <v>40.5</v>
      </c>
      <c r="Q67" s="176"/>
      <c r="R67" s="35">
        <v>32.25</v>
      </c>
      <c r="S67" s="35">
        <v>35.5</v>
      </c>
      <c r="T67" s="35">
        <v>38.5</v>
      </c>
      <c r="U67" s="176"/>
      <c r="V67" s="35">
        <v>2</v>
      </c>
      <c r="W67" s="35">
        <v>7</v>
      </c>
      <c r="X67" s="35">
        <v>12</v>
      </c>
      <c r="Y67" s="176"/>
      <c r="Z67" s="35">
        <v>0.30656250000000002</v>
      </c>
      <c r="AA67" s="35">
        <v>0.40875</v>
      </c>
      <c r="AB67" s="35">
        <v>0.61312500000000003</v>
      </c>
      <c r="AC67" s="176"/>
      <c r="AD67" s="35">
        <v>7.8750000000000001E-2</v>
      </c>
      <c r="AE67" s="35">
        <v>0.105</v>
      </c>
      <c r="AF67" s="35">
        <v>0.1575</v>
      </c>
      <c r="AG67" s="176"/>
      <c r="AH67" s="35">
        <v>-0.85</v>
      </c>
      <c r="AI67" s="35">
        <v>4.5549999999999997</v>
      </c>
      <c r="AJ67" s="35">
        <v>1.5</v>
      </c>
      <c r="AK67" s="176"/>
      <c r="AL67" s="35">
        <v>-0.1</v>
      </c>
      <c r="AM67" s="35">
        <v>3.25</v>
      </c>
      <c r="AN67" s="35">
        <v>0.1</v>
      </c>
      <c r="AO67" s="176"/>
      <c r="AP67" s="177">
        <v>20</v>
      </c>
      <c r="AQ67" s="190">
        <v>0.4</v>
      </c>
      <c r="AR67" s="176"/>
      <c r="AS67" s="176"/>
      <c r="AT67" s="176"/>
      <c r="AU67" s="176"/>
      <c r="AV67" s="176"/>
      <c r="AW67" s="176"/>
      <c r="AX67" s="176"/>
      <c r="AY67" s="176"/>
      <c r="AZ67" s="176"/>
      <c r="BA67" s="176"/>
      <c r="BB67" s="176"/>
      <c r="BC67" s="176"/>
      <c r="BD67" s="176"/>
      <c r="BE67" s="176"/>
      <c r="BF67" s="176"/>
    </row>
    <row r="68" spans="1:58">
      <c r="A68" s="198">
        <f t="shared" ref="A68:A131" si="1">EOMONTH(A67,0)+1</f>
        <v>38838</v>
      </c>
      <c r="B68" s="27">
        <v>6.8379447424798012E-2</v>
      </c>
      <c r="D68" s="189">
        <v>37712</v>
      </c>
      <c r="E68" s="25">
        <v>28.25</v>
      </c>
      <c r="F68" s="25">
        <v>29.01</v>
      </c>
      <c r="G68" s="25">
        <v>29.75</v>
      </c>
      <c r="H68" s="185"/>
      <c r="I68" s="25">
        <v>15.75</v>
      </c>
      <c r="J68" s="25">
        <v>19</v>
      </c>
      <c r="K68" s="25">
        <v>21</v>
      </c>
      <c r="L68" s="177"/>
      <c r="M68" s="178">
        <v>38596</v>
      </c>
      <c r="N68" s="35">
        <v>23.5</v>
      </c>
      <c r="O68" s="35">
        <v>26.75</v>
      </c>
      <c r="P68" s="35">
        <v>29.75</v>
      </c>
      <c r="Q68" s="176"/>
      <c r="R68" s="35">
        <v>21.5</v>
      </c>
      <c r="S68" s="35">
        <v>24.75</v>
      </c>
      <c r="T68" s="35">
        <v>27.75</v>
      </c>
      <c r="U68" s="176"/>
      <c r="V68" s="35">
        <v>0.25</v>
      </c>
      <c r="W68" s="35">
        <v>1</v>
      </c>
      <c r="X68" s="35">
        <v>4</v>
      </c>
      <c r="Y68" s="176"/>
      <c r="Z68" s="35">
        <v>0.22687499999999999</v>
      </c>
      <c r="AA68" s="35">
        <v>0.30249999999999999</v>
      </c>
      <c r="AB68" s="35">
        <v>0.45374999999999999</v>
      </c>
      <c r="AC68" s="176"/>
      <c r="AD68" s="35">
        <v>6.3750000000000001E-2</v>
      </c>
      <c r="AE68" s="35">
        <v>8.5000000000000006E-2</v>
      </c>
      <c r="AF68" s="35">
        <v>0.1275</v>
      </c>
      <c r="AG68" s="176"/>
      <c r="AH68" s="35">
        <v>-0.5</v>
      </c>
      <c r="AI68" s="35">
        <v>2.706</v>
      </c>
      <c r="AJ68" s="35">
        <v>0.8</v>
      </c>
      <c r="AK68" s="176"/>
      <c r="AL68" s="35">
        <v>-0.1</v>
      </c>
      <c r="AM68" s="35">
        <v>2.4500000000000002</v>
      </c>
      <c r="AN68" s="35">
        <v>0.1</v>
      </c>
      <c r="AO68" s="176"/>
      <c r="AP68" s="177">
        <v>20</v>
      </c>
      <c r="AQ68" s="190">
        <v>0.4</v>
      </c>
      <c r="AR68" s="176"/>
      <c r="AS68" s="176"/>
      <c r="AT68" s="176"/>
      <c r="AU68" s="176"/>
      <c r="AV68" s="176"/>
      <c r="AW68" s="176"/>
      <c r="AX68" s="176"/>
      <c r="AY68" s="176"/>
      <c r="AZ68" s="176"/>
      <c r="BA68" s="176"/>
      <c r="BB68" s="176"/>
      <c r="BC68" s="176"/>
      <c r="BD68" s="176"/>
      <c r="BE68" s="176"/>
      <c r="BF68" s="176"/>
    </row>
    <row r="69" spans="1:58">
      <c r="A69" s="198">
        <f t="shared" si="1"/>
        <v>38869</v>
      </c>
      <c r="B69" s="27">
        <v>6.8420530554914996E-2</v>
      </c>
      <c r="D69" s="189">
        <v>37742</v>
      </c>
      <c r="E69" s="25">
        <v>36.75</v>
      </c>
      <c r="F69" s="25">
        <v>38.25</v>
      </c>
      <c r="G69" s="25">
        <v>39.75</v>
      </c>
      <c r="H69" s="185"/>
      <c r="I69" s="25">
        <v>18</v>
      </c>
      <c r="J69" s="25">
        <v>21.25</v>
      </c>
      <c r="K69" s="25">
        <v>23.25</v>
      </c>
      <c r="L69" s="177"/>
      <c r="M69" s="178">
        <v>38626</v>
      </c>
      <c r="N69" s="35">
        <v>22.5</v>
      </c>
      <c r="O69" s="35">
        <v>25.75</v>
      </c>
      <c r="P69" s="35">
        <v>28.75</v>
      </c>
      <c r="Q69" s="176"/>
      <c r="R69" s="35">
        <v>20.5</v>
      </c>
      <c r="S69" s="35">
        <v>23.75</v>
      </c>
      <c r="T69" s="35">
        <v>26.75</v>
      </c>
      <c r="U69" s="176"/>
      <c r="V69" s="35">
        <v>0</v>
      </c>
      <c r="W69" s="35">
        <v>0</v>
      </c>
      <c r="X69" s="35">
        <v>2</v>
      </c>
      <c r="Y69" s="176"/>
      <c r="Z69" s="35">
        <v>0.22687499999999999</v>
      </c>
      <c r="AA69" s="35">
        <v>0.30249999999999999</v>
      </c>
      <c r="AB69" s="35">
        <v>0.45374999999999999</v>
      </c>
      <c r="AC69" s="176"/>
      <c r="AD69" s="35">
        <v>6.3750000000000001E-2</v>
      </c>
      <c r="AE69" s="35">
        <v>8.5000000000000006E-2</v>
      </c>
      <c r="AF69" s="35">
        <v>0.1275</v>
      </c>
      <c r="AG69" s="176"/>
      <c r="AH69" s="35">
        <v>-0.5</v>
      </c>
      <c r="AI69" s="35">
        <v>1.9</v>
      </c>
      <c r="AJ69" s="35">
        <v>0.5</v>
      </c>
      <c r="AK69" s="176"/>
      <c r="AL69" s="35">
        <v>-0.1</v>
      </c>
      <c r="AM69" s="35">
        <v>2</v>
      </c>
      <c r="AN69" s="35">
        <v>0.1</v>
      </c>
      <c r="AO69" s="176"/>
      <c r="AP69" s="177">
        <v>21</v>
      </c>
      <c r="AQ69" s="190">
        <v>0.4</v>
      </c>
      <c r="AR69" s="176"/>
      <c r="AS69" s="176"/>
      <c r="AT69" s="176"/>
      <c r="AU69" s="176"/>
      <c r="AV69" s="176"/>
      <c r="AW69" s="176"/>
      <c r="AX69" s="176"/>
      <c r="AY69" s="176"/>
      <c r="AZ69" s="176"/>
      <c r="BA69" s="176"/>
      <c r="BB69" s="176"/>
      <c r="BC69" s="176"/>
      <c r="BD69" s="176"/>
      <c r="BE69" s="176"/>
      <c r="BF69" s="176"/>
    </row>
    <row r="70" spans="1:58">
      <c r="A70" s="198">
        <f t="shared" si="1"/>
        <v>38899</v>
      </c>
      <c r="B70" s="27">
        <v>6.8460288423303026E-2</v>
      </c>
      <c r="D70" s="189">
        <v>37773</v>
      </c>
      <c r="E70" s="25">
        <v>50.5</v>
      </c>
      <c r="F70" s="25">
        <v>60.5</v>
      </c>
      <c r="G70" s="25">
        <v>66.5</v>
      </c>
      <c r="H70" s="185"/>
      <c r="I70" s="25">
        <v>17.5</v>
      </c>
      <c r="J70" s="25">
        <v>22.5</v>
      </c>
      <c r="K70" s="25">
        <v>26.5</v>
      </c>
      <c r="L70" s="177"/>
      <c r="M70" s="178">
        <v>38657</v>
      </c>
      <c r="N70" s="35">
        <v>22.5</v>
      </c>
      <c r="O70" s="35">
        <v>25.75</v>
      </c>
      <c r="P70" s="35">
        <v>28.75</v>
      </c>
      <c r="Q70" s="176"/>
      <c r="R70" s="35">
        <v>20.5</v>
      </c>
      <c r="S70" s="35">
        <v>23.75</v>
      </c>
      <c r="T70" s="35">
        <v>26.75</v>
      </c>
      <c r="U70" s="176"/>
      <c r="V70" s="35">
        <v>0</v>
      </c>
      <c r="W70" s="35">
        <v>0</v>
      </c>
      <c r="X70" s="35">
        <v>2</v>
      </c>
      <c r="Y70" s="176"/>
      <c r="Z70" s="35">
        <v>0.22687499999999999</v>
      </c>
      <c r="AA70" s="35">
        <v>0.30249999999999999</v>
      </c>
      <c r="AB70" s="35">
        <v>0.45374999999999999</v>
      </c>
      <c r="AC70" s="176"/>
      <c r="AD70" s="35">
        <v>6.3750000000000001E-2</v>
      </c>
      <c r="AE70" s="35">
        <v>8.5000000000000006E-2</v>
      </c>
      <c r="AF70" s="35">
        <v>0.1275</v>
      </c>
      <c r="AG70" s="176"/>
      <c r="AH70" s="35">
        <v>-0.5</v>
      </c>
      <c r="AI70" s="35">
        <v>2</v>
      </c>
      <c r="AJ70" s="35">
        <v>0.5</v>
      </c>
      <c r="AK70" s="176"/>
      <c r="AL70" s="35">
        <v>-0.1</v>
      </c>
      <c r="AM70" s="35">
        <v>2</v>
      </c>
      <c r="AN70" s="35">
        <v>0.1</v>
      </c>
      <c r="AO70" s="176"/>
      <c r="AP70" s="177">
        <v>21</v>
      </c>
      <c r="AQ70" s="190">
        <v>0.4</v>
      </c>
      <c r="AR70" s="176"/>
      <c r="AS70" s="176"/>
      <c r="AT70" s="176"/>
      <c r="AU70" s="176"/>
      <c r="AV70" s="176"/>
      <c r="AW70" s="176"/>
      <c r="AX70" s="176"/>
      <c r="AY70" s="176"/>
      <c r="AZ70" s="176"/>
      <c r="BA70" s="176"/>
      <c r="BB70" s="176"/>
      <c r="BC70" s="176"/>
      <c r="BD70" s="176"/>
      <c r="BE70" s="176"/>
      <c r="BF70" s="176"/>
    </row>
    <row r="71" spans="1:58">
      <c r="A71" s="198">
        <f t="shared" si="1"/>
        <v>38930</v>
      </c>
      <c r="B71" s="27">
        <v>6.8501371554519019E-2</v>
      </c>
      <c r="D71" s="189">
        <v>37803</v>
      </c>
      <c r="E71" s="25">
        <v>77.5</v>
      </c>
      <c r="F71" s="25">
        <v>92.5</v>
      </c>
      <c r="G71" s="25">
        <v>102.5</v>
      </c>
      <c r="H71" s="185"/>
      <c r="I71" s="25">
        <v>19.649999618530273</v>
      </c>
      <c r="J71" s="25">
        <v>24.149999618530273</v>
      </c>
      <c r="K71" s="25">
        <v>30.649999618530273</v>
      </c>
      <c r="L71" s="177"/>
      <c r="M71" s="178">
        <v>38687</v>
      </c>
      <c r="N71" s="35">
        <v>20.5</v>
      </c>
      <c r="O71" s="35">
        <v>23.75</v>
      </c>
      <c r="P71" s="35">
        <v>26.75</v>
      </c>
      <c r="Q71" s="176"/>
      <c r="R71" s="35">
        <v>18.5</v>
      </c>
      <c r="S71" s="35">
        <v>21.75</v>
      </c>
      <c r="T71" s="35">
        <v>24.75</v>
      </c>
      <c r="U71" s="176"/>
      <c r="V71" s="35">
        <v>0</v>
      </c>
      <c r="W71" s="35">
        <v>0</v>
      </c>
      <c r="X71" s="35">
        <v>2</v>
      </c>
      <c r="Y71" s="176"/>
      <c r="Z71" s="35">
        <v>0.22687499999999999</v>
      </c>
      <c r="AA71" s="35">
        <v>0.30249999999999999</v>
      </c>
      <c r="AB71" s="35">
        <v>0.45374999999999999</v>
      </c>
      <c r="AC71" s="176"/>
      <c r="AD71" s="35">
        <v>6.3750000000000001E-2</v>
      </c>
      <c r="AE71" s="35">
        <v>8.5000000000000006E-2</v>
      </c>
      <c r="AF71" s="35">
        <v>0.1275</v>
      </c>
      <c r="AG71" s="176"/>
      <c r="AH71" s="35">
        <v>-0.5</v>
      </c>
      <c r="AI71" s="35">
        <v>2</v>
      </c>
      <c r="AJ71" s="35">
        <v>0.6</v>
      </c>
      <c r="AK71" s="176"/>
      <c r="AL71" s="35">
        <v>-0.1</v>
      </c>
      <c r="AM71" s="35">
        <v>2</v>
      </c>
      <c r="AN71" s="35">
        <v>0.1</v>
      </c>
      <c r="AO71" s="176"/>
      <c r="AP71" s="177">
        <v>21</v>
      </c>
      <c r="AQ71" s="190">
        <v>0.4</v>
      </c>
      <c r="AR71" s="176"/>
      <c r="AS71" s="176"/>
      <c r="AT71" s="176"/>
      <c r="AU71" s="176"/>
      <c r="AV71" s="176"/>
      <c r="AW71" s="176"/>
      <c r="AX71" s="176"/>
      <c r="AY71" s="176"/>
      <c r="AZ71" s="176"/>
      <c r="BA71" s="176"/>
      <c r="BB71" s="176"/>
      <c r="BC71" s="176"/>
      <c r="BD71" s="176"/>
      <c r="BE71" s="176"/>
      <c r="BF71" s="176"/>
    </row>
    <row r="72" spans="1:58">
      <c r="A72" s="198">
        <f t="shared" si="1"/>
        <v>38961</v>
      </c>
      <c r="B72" s="27">
        <v>6.8542454686294024E-2</v>
      </c>
      <c r="D72" s="189">
        <v>37834</v>
      </c>
      <c r="E72" s="25">
        <v>77.5</v>
      </c>
      <c r="F72" s="25">
        <v>92.5</v>
      </c>
      <c r="G72" s="25">
        <v>102.5</v>
      </c>
      <c r="H72" s="185"/>
      <c r="I72" s="25">
        <v>19.399999618530273</v>
      </c>
      <c r="J72" s="25">
        <v>23.899999618530273</v>
      </c>
      <c r="K72" s="25">
        <v>30.399999618530273</v>
      </c>
      <c r="L72" s="177"/>
      <c r="M72" s="178">
        <v>38718</v>
      </c>
      <c r="N72" s="35">
        <v>22.5</v>
      </c>
      <c r="O72" s="35">
        <v>26</v>
      </c>
      <c r="P72" s="35">
        <v>29.25</v>
      </c>
      <c r="Q72" s="176"/>
      <c r="R72" s="35">
        <v>20.75</v>
      </c>
      <c r="S72" s="35">
        <v>24.25</v>
      </c>
      <c r="T72" s="35">
        <v>27.5</v>
      </c>
      <c r="U72" s="176"/>
      <c r="V72" s="35">
        <v>0</v>
      </c>
      <c r="W72" s="35">
        <v>0</v>
      </c>
      <c r="X72" s="35">
        <v>3</v>
      </c>
      <c r="Y72" s="176"/>
      <c r="Z72" s="35">
        <v>0.22312499999999999</v>
      </c>
      <c r="AA72" s="35">
        <v>0.29749999999999999</v>
      </c>
      <c r="AB72" s="35">
        <v>0.44624999999999998</v>
      </c>
      <c r="AC72" s="176"/>
      <c r="AD72" s="35">
        <v>0.06</v>
      </c>
      <c r="AE72" s="35">
        <v>0.08</v>
      </c>
      <c r="AF72" s="35">
        <v>0.12</v>
      </c>
      <c r="AG72" s="176"/>
      <c r="AH72" s="35">
        <v>-0.5</v>
      </c>
      <c r="AI72" s="35">
        <v>2.25</v>
      </c>
      <c r="AJ72" s="35">
        <v>1</v>
      </c>
      <c r="AK72" s="176"/>
      <c r="AL72" s="35">
        <v>-0.1</v>
      </c>
      <c r="AM72" s="35">
        <v>2.25</v>
      </c>
      <c r="AN72" s="35">
        <v>0.1</v>
      </c>
      <c r="AO72" s="176"/>
      <c r="AP72" s="177">
        <v>22</v>
      </c>
      <c r="AQ72" s="190">
        <v>0.4</v>
      </c>
      <c r="AR72" s="176"/>
      <c r="AS72" s="176"/>
      <c r="AT72" s="176"/>
      <c r="AU72" s="176"/>
      <c r="AV72" s="176"/>
      <c r="AW72" s="176"/>
      <c r="AX72" s="176"/>
      <c r="AY72" s="176"/>
      <c r="AZ72" s="176"/>
      <c r="BA72" s="176"/>
      <c r="BB72" s="176"/>
      <c r="BC72" s="176"/>
      <c r="BD72" s="176"/>
      <c r="BE72" s="176"/>
      <c r="BF72" s="176"/>
    </row>
    <row r="73" spans="1:58">
      <c r="A73" s="198">
        <f t="shared" si="1"/>
        <v>38991</v>
      </c>
      <c r="B73" s="27">
        <v>6.8582212556286021E-2</v>
      </c>
      <c r="D73" s="189">
        <v>37865</v>
      </c>
      <c r="E73" s="25">
        <v>31.75</v>
      </c>
      <c r="F73" s="25">
        <v>34.75</v>
      </c>
      <c r="G73" s="25">
        <v>37.75</v>
      </c>
      <c r="H73" s="185"/>
      <c r="I73" s="25">
        <v>14.25</v>
      </c>
      <c r="J73" s="25">
        <v>20</v>
      </c>
      <c r="K73" s="25">
        <v>22</v>
      </c>
      <c r="L73" s="177"/>
      <c r="M73" s="178">
        <v>38749</v>
      </c>
      <c r="N73" s="35">
        <v>20.5</v>
      </c>
      <c r="O73" s="35">
        <v>24</v>
      </c>
      <c r="P73" s="35">
        <v>27.25</v>
      </c>
      <c r="Q73" s="176"/>
      <c r="R73" s="35">
        <v>18.75</v>
      </c>
      <c r="S73" s="35">
        <v>22.25</v>
      </c>
      <c r="T73" s="35">
        <v>25.5</v>
      </c>
      <c r="U73" s="176"/>
      <c r="V73" s="35">
        <v>0</v>
      </c>
      <c r="W73" s="35">
        <v>0</v>
      </c>
      <c r="X73" s="35">
        <v>3</v>
      </c>
      <c r="Y73" s="176"/>
      <c r="Z73" s="35">
        <v>0.22312499999999999</v>
      </c>
      <c r="AA73" s="35">
        <v>0.29749999999999999</v>
      </c>
      <c r="AB73" s="35">
        <v>0.44624999999999998</v>
      </c>
      <c r="AC73" s="176"/>
      <c r="AD73" s="35">
        <v>0.06</v>
      </c>
      <c r="AE73" s="35">
        <v>0.08</v>
      </c>
      <c r="AF73" s="35">
        <v>0.12</v>
      </c>
      <c r="AG73" s="176"/>
      <c r="AH73" s="35">
        <v>-0.5</v>
      </c>
      <c r="AI73" s="35">
        <v>2.25</v>
      </c>
      <c r="AJ73" s="35">
        <v>1</v>
      </c>
      <c r="AK73" s="176"/>
      <c r="AL73" s="35">
        <v>-0.1</v>
      </c>
      <c r="AM73" s="35">
        <v>2.25</v>
      </c>
      <c r="AN73" s="35">
        <v>0.1</v>
      </c>
      <c r="AO73" s="176"/>
      <c r="AP73" s="177">
        <v>22</v>
      </c>
      <c r="AQ73" s="190">
        <v>0.4</v>
      </c>
      <c r="AR73" s="176"/>
      <c r="AS73" s="176"/>
      <c r="AT73" s="176"/>
      <c r="AU73" s="176"/>
      <c r="AV73" s="176"/>
      <c r="AW73" s="176"/>
      <c r="AX73" s="176"/>
      <c r="AY73" s="176"/>
      <c r="AZ73" s="176"/>
      <c r="BA73" s="176"/>
      <c r="BB73" s="176"/>
      <c r="BC73" s="176"/>
      <c r="BD73" s="176"/>
      <c r="BE73" s="176"/>
      <c r="BF73" s="176"/>
    </row>
    <row r="74" spans="1:58">
      <c r="A74" s="198">
        <f t="shared" si="1"/>
        <v>39022</v>
      </c>
      <c r="B74" s="27">
        <v>6.8623295689159008E-2</v>
      </c>
      <c r="D74" s="189">
        <v>37895</v>
      </c>
      <c r="E74" s="25">
        <v>28.999998092651367</v>
      </c>
      <c r="F74" s="25">
        <v>29.749998092651367</v>
      </c>
      <c r="G74" s="25">
        <v>30.499998092651367</v>
      </c>
      <c r="H74" s="185"/>
      <c r="I74" s="25">
        <v>16.5</v>
      </c>
      <c r="J74" s="25">
        <v>19.75</v>
      </c>
      <c r="K74" s="25">
        <v>21.75</v>
      </c>
      <c r="L74" s="177"/>
      <c r="M74" s="178">
        <v>38777</v>
      </c>
      <c r="N74" s="35">
        <v>21.5</v>
      </c>
      <c r="O74" s="35">
        <v>25</v>
      </c>
      <c r="P74" s="35">
        <v>28.25</v>
      </c>
      <c r="Q74" s="176"/>
      <c r="R74" s="35">
        <v>19.75</v>
      </c>
      <c r="S74" s="35">
        <v>23.25</v>
      </c>
      <c r="T74" s="35">
        <v>26.5</v>
      </c>
      <c r="U74" s="176"/>
      <c r="V74" s="35">
        <v>0</v>
      </c>
      <c r="W74" s="35">
        <v>0</v>
      </c>
      <c r="X74" s="35">
        <v>2</v>
      </c>
      <c r="Y74" s="176"/>
      <c r="Z74" s="35">
        <v>0.22312499999999999</v>
      </c>
      <c r="AA74" s="35">
        <v>0.29749999999999999</v>
      </c>
      <c r="AB74" s="35">
        <v>0.44624999999999998</v>
      </c>
      <c r="AC74" s="176"/>
      <c r="AD74" s="35">
        <v>0.06</v>
      </c>
      <c r="AE74" s="35">
        <v>0.08</v>
      </c>
      <c r="AF74" s="35">
        <v>0.12</v>
      </c>
      <c r="AG74" s="176"/>
      <c r="AH74" s="35">
        <v>-0.5</v>
      </c>
      <c r="AI74" s="35">
        <v>1.95</v>
      </c>
      <c r="AJ74" s="35">
        <v>0.5</v>
      </c>
      <c r="AK74" s="176"/>
      <c r="AL74" s="35">
        <v>-0.1</v>
      </c>
      <c r="AM74" s="35">
        <v>2</v>
      </c>
      <c r="AN74" s="35">
        <v>0.1</v>
      </c>
      <c r="AO74" s="176"/>
      <c r="AP74" s="177">
        <v>22</v>
      </c>
      <c r="AQ74" s="190">
        <v>0.4</v>
      </c>
      <c r="AR74" s="176"/>
      <c r="AS74" s="176"/>
      <c r="AT74" s="176"/>
      <c r="AU74" s="176"/>
      <c r="AV74" s="176"/>
      <c r="AW74" s="176"/>
      <c r="AX74" s="176"/>
      <c r="AY74" s="176"/>
      <c r="AZ74" s="176"/>
      <c r="BA74" s="176"/>
      <c r="BB74" s="176"/>
      <c r="BC74" s="176"/>
      <c r="BD74" s="176"/>
      <c r="BE74" s="176"/>
      <c r="BF74" s="176"/>
    </row>
    <row r="75" spans="1:58">
      <c r="A75" s="198">
        <f t="shared" si="1"/>
        <v>39052</v>
      </c>
      <c r="B75" s="27">
        <v>6.8663053560214002E-2</v>
      </c>
      <c r="D75" s="189">
        <v>37926</v>
      </c>
      <c r="E75" s="25">
        <v>28.999998092651367</v>
      </c>
      <c r="F75" s="25">
        <v>29.749998092651367</v>
      </c>
      <c r="G75" s="25">
        <v>30.499998092651367</v>
      </c>
      <c r="H75" s="185"/>
      <c r="I75" s="25">
        <v>16.5</v>
      </c>
      <c r="J75" s="25">
        <v>19.75</v>
      </c>
      <c r="K75" s="25">
        <v>21.75</v>
      </c>
      <c r="L75" s="177"/>
      <c r="M75" s="178">
        <v>38808</v>
      </c>
      <c r="N75" s="35">
        <v>22.5</v>
      </c>
      <c r="O75" s="35">
        <v>26</v>
      </c>
      <c r="P75" s="35">
        <v>29.25</v>
      </c>
      <c r="Q75" s="176"/>
      <c r="R75" s="35">
        <v>20.75</v>
      </c>
      <c r="S75" s="35">
        <v>24.25</v>
      </c>
      <c r="T75" s="35">
        <v>27.5</v>
      </c>
      <c r="U75" s="176"/>
      <c r="V75" s="35">
        <v>0</v>
      </c>
      <c r="W75" s="35">
        <v>0</v>
      </c>
      <c r="X75" s="35">
        <v>2</v>
      </c>
      <c r="Y75" s="176"/>
      <c r="Z75" s="35">
        <v>0.22312499999999999</v>
      </c>
      <c r="AA75" s="35">
        <v>0.29749999999999999</v>
      </c>
      <c r="AB75" s="35">
        <v>0.44624999999999998</v>
      </c>
      <c r="AC75" s="176"/>
      <c r="AD75" s="35">
        <v>0.06</v>
      </c>
      <c r="AE75" s="35">
        <v>0.08</v>
      </c>
      <c r="AF75" s="35">
        <v>0.12</v>
      </c>
      <c r="AG75" s="176"/>
      <c r="AH75" s="35">
        <v>-0.5</v>
      </c>
      <c r="AI75" s="35">
        <v>1.9</v>
      </c>
      <c r="AJ75" s="35">
        <v>0.5</v>
      </c>
      <c r="AK75" s="176"/>
      <c r="AL75" s="35">
        <v>-0.1</v>
      </c>
      <c r="AM75" s="35">
        <v>2</v>
      </c>
      <c r="AN75" s="35">
        <v>0.1</v>
      </c>
      <c r="AO75" s="176"/>
      <c r="AP75" s="177">
        <v>23</v>
      </c>
      <c r="AQ75" s="190">
        <v>0.4</v>
      </c>
      <c r="AR75" s="176"/>
      <c r="AS75" s="176"/>
      <c r="AT75" s="176"/>
      <c r="AU75" s="176"/>
      <c r="AV75" s="176"/>
      <c r="AW75" s="176"/>
      <c r="AX75" s="176"/>
      <c r="AY75" s="176"/>
      <c r="AZ75" s="176"/>
      <c r="BA75" s="176"/>
      <c r="BB75" s="176"/>
      <c r="BC75" s="176"/>
      <c r="BD75" s="176"/>
      <c r="BE75" s="176"/>
      <c r="BF75" s="176"/>
    </row>
    <row r="76" spans="1:58">
      <c r="A76" s="198">
        <f t="shared" si="1"/>
        <v>39083</v>
      </c>
      <c r="B76" s="27">
        <v>6.8704136694187026E-2</v>
      </c>
      <c r="D76" s="189">
        <v>37956</v>
      </c>
      <c r="E76" s="25">
        <v>29</v>
      </c>
      <c r="F76" s="25">
        <v>29.75</v>
      </c>
      <c r="G76" s="25">
        <v>30.5</v>
      </c>
      <c r="H76" s="185"/>
      <c r="I76" s="25">
        <v>17</v>
      </c>
      <c r="J76" s="25">
        <v>20.25</v>
      </c>
      <c r="K76" s="25">
        <v>22.25</v>
      </c>
      <c r="L76" s="177"/>
      <c r="M76" s="178">
        <v>38838</v>
      </c>
      <c r="N76" s="35">
        <v>23.5</v>
      </c>
      <c r="O76" s="35">
        <v>27</v>
      </c>
      <c r="P76" s="35">
        <v>30.25</v>
      </c>
      <c r="Q76" s="176"/>
      <c r="R76" s="35">
        <v>21.75</v>
      </c>
      <c r="S76" s="35">
        <v>25.25</v>
      </c>
      <c r="T76" s="35">
        <v>28.5</v>
      </c>
      <c r="U76" s="176"/>
      <c r="V76" s="35">
        <v>0</v>
      </c>
      <c r="W76" s="35">
        <v>0</v>
      </c>
      <c r="X76" s="35">
        <v>3</v>
      </c>
      <c r="Y76" s="176"/>
      <c r="Z76" s="35">
        <v>0.22312499999999999</v>
      </c>
      <c r="AA76" s="35">
        <v>0.29749999999999999</v>
      </c>
      <c r="AB76" s="35">
        <v>0.44624999999999998</v>
      </c>
      <c r="AC76" s="176"/>
      <c r="AD76" s="35">
        <v>0.06</v>
      </c>
      <c r="AE76" s="35">
        <v>0.08</v>
      </c>
      <c r="AF76" s="35">
        <v>0.12</v>
      </c>
      <c r="AG76" s="176"/>
      <c r="AH76" s="35">
        <v>-0.5</v>
      </c>
      <c r="AI76" s="35">
        <v>2</v>
      </c>
      <c r="AJ76" s="35">
        <v>0.5</v>
      </c>
      <c r="AK76" s="176"/>
      <c r="AL76" s="35">
        <v>-0.1</v>
      </c>
      <c r="AM76" s="35">
        <v>2</v>
      </c>
      <c r="AN76" s="35">
        <v>0.1</v>
      </c>
      <c r="AO76" s="176"/>
      <c r="AP76" s="177">
        <v>23</v>
      </c>
      <c r="AQ76" s="190">
        <v>0.4</v>
      </c>
      <c r="AR76" s="176"/>
      <c r="AS76" s="176"/>
      <c r="AT76" s="176"/>
      <c r="AU76" s="176"/>
      <c r="AV76" s="176"/>
      <c r="AW76" s="176"/>
      <c r="AX76" s="176"/>
      <c r="AY76" s="176"/>
      <c r="AZ76" s="176"/>
      <c r="BA76" s="176"/>
      <c r="BB76" s="176"/>
      <c r="BC76" s="176"/>
      <c r="BD76" s="176"/>
      <c r="BE76" s="176"/>
      <c r="BF76" s="176"/>
    </row>
    <row r="77" spans="1:58">
      <c r="A77" s="198">
        <f t="shared" si="1"/>
        <v>39114</v>
      </c>
      <c r="B77" s="27">
        <v>6.8745219828718007E-2</v>
      </c>
      <c r="D77" s="189">
        <v>37987</v>
      </c>
      <c r="E77" s="25">
        <v>32.754997253417969</v>
      </c>
      <c r="F77" s="25">
        <v>33.754997253417969</v>
      </c>
      <c r="G77" s="25">
        <v>34.754997253417969</v>
      </c>
      <c r="H77" s="185"/>
      <c r="I77" s="25">
        <v>17.5</v>
      </c>
      <c r="J77" s="25">
        <v>21.25</v>
      </c>
      <c r="K77" s="25">
        <v>23.25</v>
      </c>
      <c r="L77" s="177"/>
      <c r="M77" s="178">
        <v>38869</v>
      </c>
      <c r="N77" s="35">
        <v>27.5</v>
      </c>
      <c r="O77" s="35">
        <v>31</v>
      </c>
      <c r="P77" s="35">
        <v>34.25</v>
      </c>
      <c r="Q77" s="176"/>
      <c r="R77" s="35">
        <v>25.75</v>
      </c>
      <c r="S77" s="35">
        <v>29.25</v>
      </c>
      <c r="T77" s="35">
        <v>32.5</v>
      </c>
      <c r="U77" s="176"/>
      <c r="V77" s="35">
        <v>0.75</v>
      </c>
      <c r="W77" s="35">
        <v>3</v>
      </c>
      <c r="X77" s="35">
        <v>8</v>
      </c>
      <c r="Y77" s="176"/>
      <c r="Z77" s="35">
        <v>0.22312499999999999</v>
      </c>
      <c r="AA77" s="35">
        <v>0.29749999999999999</v>
      </c>
      <c r="AB77" s="35">
        <v>0.44624999999999998</v>
      </c>
      <c r="AC77" s="176"/>
      <c r="AD77" s="35">
        <v>6.7500000000000004E-2</v>
      </c>
      <c r="AE77" s="35">
        <v>0.09</v>
      </c>
      <c r="AF77" s="35">
        <v>0.13500000000000001</v>
      </c>
      <c r="AG77" s="176"/>
      <c r="AH77" s="35">
        <v>-0.5</v>
      </c>
      <c r="AI77" s="35">
        <v>3.52</v>
      </c>
      <c r="AJ77" s="35">
        <v>1</v>
      </c>
      <c r="AK77" s="176"/>
      <c r="AL77" s="35">
        <v>-0.1</v>
      </c>
      <c r="AM77" s="35">
        <v>2.4</v>
      </c>
      <c r="AN77" s="35">
        <v>0.1</v>
      </c>
      <c r="AO77" s="176"/>
      <c r="AP77" s="177">
        <v>23</v>
      </c>
      <c r="AQ77" s="190">
        <v>0.4</v>
      </c>
      <c r="AR77" s="176"/>
      <c r="AS77" s="176"/>
      <c r="AT77" s="176"/>
      <c r="AU77" s="176"/>
      <c r="AV77" s="176"/>
      <c r="AW77" s="176"/>
      <c r="AX77" s="176"/>
      <c r="AY77" s="176"/>
      <c r="AZ77" s="176"/>
      <c r="BA77" s="176"/>
      <c r="BB77" s="176"/>
      <c r="BC77" s="176"/>
      <c r="BD77" s="176"/>
      <c r="BE77" s="176"/>
      <c r="BF77" s="176"/>
    </row>
    <row r="78" spans="1:58">
      <c r="A78" s="198">
        <f t="shared" si="1"/>
        <v>39142</v>
      </c>
      <c r="B78" s="27">
        <v>6.8782327176516014E-2</v>
      </c>
      <c r="D78" s="189">
        <v>38018</v>
      </c>
      <c r="E78" s="25">
        <v>32.750003814697266</v>
      </c>
      <c r="F78" s="25">
        <v>33.750003814697266</v>
      </c>
      <c r="G78" s="25">
        <v>34.750003814697266</v>
      </c>
      <c r="H78" s="185"/>
      <c r="I78" s="25">
        <v>17.5</v>
      </c>
      <c r="J78" s="25">
        <v>21</v>
      </c>
      <c r="K78" s="25">
        <v>23</v>
      </c>
      <c r="L78" s="177"/>
      <c r="M78" s="178">
        <v>38899</v>
      </c>
      <c r="N78" s="35">
        <v>34.5</v>
      </c>
      <c r="O78" s="35">
        <v>38</v>
      </c>
      <c r="P78" s="35">
        <v>41.25</v>
      </c>
      <c r="Q78" s="176"/>
      <c r="R78" s="35">
        <v>32.75</v>
      </c>
      <c r="S78" s="35">
        <v>36.25</v>
      </c>
      <c r="T78" s="35">
        <v>39.5</v>
      </c>
      <c r="U78" s="176"/>
      <c r="V78" s="35">
        <v>2</v>
      </c>
      <c r="W78" s="35">
        <v>7</v>
      </c>
      <c r="X78" s="35">
        <v>12</v>
      </c>
      <c r="Y78" s="176"/>
      <c r="Z78" s="35">
        <v>0.22312499999999999</v>
      </c>
      <c r="AA78" s="35">
        <v>0.29749999999999999</v>
      </c>
      <c r="AB78" s="35">
        <v>0.44624999999999998</v>
      </c>
      <c r="AC78" s="176"/>
      <c r="AD78" s="35">
        <v>7.4999999999999997E-2</v>
      </c>
      <c r="AE78" s="35">
        <v>0.1</v>
      </c>
      <c r="AF78" s="35">
        <v>0.15</v>
      </c>
      <c r="AG78" s="176"/>
      <c r="AH78" s="35">
        <v>-0.85</v>
      </c>
      <c r="AI78" s="35">
        <v>4.5549999999999997</v>
      </c>
      <c r="AJ78" s="35">
        <v>1.5</v>
      </c>
      <c r="AK78" s="176"/>
      <c r="AL78" s="35">
        <v>-0.1</v>
      </c>
      <c r="AM78" s="35">
        <v>3.25</v>
      </c>
      <c r="AN78" s="35">
        <v>0.1</v>
      </c>
      <c r="AO78" s="176"/>
      <c r="AP78" s="177">
        <v>24</v>
      </c>
      <c r="AQ78" s="190">
        <v>0.4</v>
      </c>
      <c r="AR78" s="176"/>
      <c r="AS78" s="176"/>
      <c r="AT78" s="176"/>
      <c r="AU78" s="176"/>
      <c r="AV78" s="176"/>
      <c r="AW78" s="176"/>
      <c r="AX78" s="176"/>
      <c r="AY78" s="176"/>
      <c r="AZ78" s="176"/>
      <c r="BA78" s="176"/>
      <c r="BB78" s="176"/>
      <c r="BC78" s="176"/>
      <c r="BD78" s="176"/>
      <c r="BE78" s="176"/>
      <c r="BF78" s="176"/>
    </row>
    <row r="79" spans="1:58">
      <c r="A79" s="198">
        <f t="shared" si="1"/>
        <v>39173</v>
      </c>
      <c r="B79" s="27">
        <v>6.8823410312110006E-2</v>
      </c>
      <c r="D79" s="189">
        <v>38047</v>
      </c>
      <c r="E79" s="25">
        <v>28.250001907348633</v>
      </c>
      <c r="F79" s="25">
        <v>29.250001907348633</v>
      </c>
      <c r="G79" s="25">
        <v>30.250001907348633</v>
      </c>
      <c r="H79" s="185"/>
      <c r="I79" s="25">
        <v>16.5</v>
      </c>
      <c r="J79" s="25">
        <v>20</v>
      </c>
      <c r="K79" s="25">
        <v>22</v>
      </c>
      <c r="L79" s="177"/>
      <c r="M79" s="178">
        <v>38930</v>
      </c>
      <c r="N79" s="35">
        <v>34.5</v>
      </c>
      <c r="O79" s="35">
        <v>38</v>
      </c>
      <c r="P79" s="35">
        <v>41.25</v>
      </c>
      <c r="Q79" s="176"/>
      <c r="R79" s="35">
        <v>32.75</v>
      </c>
      <c r="S79" s="35">
        <v>36.25</v>
      </c>
      <c r="T79" s="35">
        <v>39.5</v>
      </c>
      <c r="U79" s="176"/>
      <c r="V79" s="35">
        <v>2</v>
      </c>
      <c r="W79" s="35">
        <v>7</v>
      </c>
      <c r="X79" s="35">
        <v>12</v>
      </c>
      <c r="Y79" s="176"/>
      <c r="Z79" s="35">
        <v>0.22312499999999999</v>
      </c>
      <c r="AA79" s="35">
        <v>0.29749999999999999</v>
      </c>
      <c r="AB79" s="35">
        <v>0.44624999999999998</v>
      </c>
      <c r="AC79" s="176"/>
      <c r="AD79" s="35">
        <v>7.4999999999999997E-2</v>
      </c>
      <c r="AE79" s="35">
        <v>0.1</v>
      </c>
      <c r="AF79" s="35">
        <v>0.15</v>
      </c>
      <c r="AG79" s="176"/>
      <c r="AH79" s="35">
        <v>-0.85</v>
      </c>
      <c r="AI79" s="35">
        <v>4.5549999999999997</v>
      </c>
      <c r="AJ79" s="35">
        <v>1.5</v>
      </c>
      <c r="AK79" s="176"/>
      <c r="AL79" s="35">
        <v>-0.1</v>
      </c>
      <c r="AM79" s="35">
        <v>3.25</v>
      </c>
      <c r="AN79" s="35">
        <v>0.1</v>
      </c>
      <c r="AO79" s="176"/>
      <c r="AP79" s="177">
        <v>24</v>
      </c>
      <c r="AQ79" s="190">
        <v>0.4</v>
      </c>
      <c r="AR79" s="176"/>
      <c r="AS79" s="176"/>
      <c r="AT79" s="176"/>
      <c r="AU79" s="176"/>
      <c r="AV79" s="176"/>
      <c r="AW79" s="176"/>
      <c r="AX79" s="176"/>
      <c r="AY79" s="176"/>
      <c r="AZ79" s="176"/>
      <c r="BA79" s="176"/>
      <c r="BB79" s="176"/>
      <c r="BC79" s="176"/>
      <c r="BD79" s="176"/>
      <c r="BE79" s="176"/>
      <c r="BF79" s="176"/>
    </row>
    <row r="80" spans="1:58">
      <c r="A80" s="198">
        <f t="shared" si="1"/>
        <v>39203</v>
      </c>
      <c r="B80" s="27">
        <v>6.8863168185798004E-2</v>
      </c>
      <c r="D80" s="189">
        <v>38078</v>
      </c>
      <c r="E80" s="25">
        <v>28.25</v>
      </c>
      <c r="F80" s="25">
        <v>29.25</v>
      </c>
      <c r="G80" s="25">
        <v>30.25</v>
      </c>
      <c r="H80" s="185"/>
      <c r="I80" s="25">
        <v>16.25</v>
      </c>
      <c r="J80" s="25">
        <v>19.75</v>
      </c>
      <c r="K80" s="25">
        <v>21.75</v>
      </c>
      <c r="L80" s="177"/>
      <c r="M80" s="178">
        <v>38961</v>
      </c>
      <c r="N80" s="35">
        <v>23.75</v>
      </c>
      <c r="O80" s="35">
        <v>27.25</v>
      </c>
      <c r="P80" s="35">
        <v>30.5</v>
      </c>
      <c r="Q80" s="176"/>
      <c r="R80" s="35">
        <v>22</v>
      </c>
      <c r="S80" s="35">
        <v>25.5</v>
      </c>
      <c r="T80" s="35">
        <v>28.75</v>
      </c>
      <c r="U80" s="176"/>
      <c r="V80" s="35">
        <v>0.25</v>
      </c>
      <c r="W80" s="35">
        <v>1</v>
      </c>
      <c r="X80" s="35">
        <v>4</v>
      </c>
      <c r="Y80" s="176"/>
      <c r="Z80" s="35">
        <v>0.22312499999999999</v>
      </c>
      <c r="AA80" s="35">
        <v>0.29749999999999999</v>
      </c>
      <c r="AB80" s="35">
        <v>0.44624999999999998</v>
      </c>
      <c r="AC80" s="176"/>
      <c r="AD80" s="35">
        <v>0.06</v>
      </c>
      <c r="AE80" s="35">
        <v>0.08</v>
      </c>
      <c r="AF80" s="35">
        <v>0.12</v>
      </c>
      <c r="AG80" s="176"/>
      <c r="AH80" s="35">
        <v>-0.5</v>
      </c>
      <c r="AI80" s="35">
        <v>2.706</v>
      </c>
      <c r="AJ80" s="35">
        <v>0.8</v>
      </c>
      <c r="AK80" s="176"/>
      <c r="AL80" s="35">
        <v>-0.1</v>
      </c>
      <c r="AM80" s="35">
        <v>2.4500000000000002</v>
      </c>
      <c r="AN80" s="35">
        <v>0.1</v>
      </c>
      <c r="AO80" s="176"/>
      <c r="AP80" s="177">
        <v>24</v>
      </c>
      <c r="AQ80" s="190">
        <v>0.4</v>
      </c>
      <c r="AR80" s="176"/>
      <c r="AS80" s="176"/>
      <c r="AT80" s="176"/>
      <c r="AU80" s="176"/>
      <c r="AV80" s="176"/>
      <c r="AW80" s="176"/>
      <c r="AX80" s="176"/>
      <c r="AY80" s="176"/>
      <c r="AZ80" s="176"/>
      <c r="BA80" s="176"/>
      <c r="BB80" s="176"/>
      <c r="BC80" s="176"/>
      <c r="BD80" s="176"/>
      <c r="BE80" s="176"/>
      <c r="BF80" s="176"/>
    </row>
    <row r="81" spans="1:58">
      <c r="A81" s="198">
        <f t="shared" si="1"/>
        <v>39234</v>
      </c>
      <c r="B81" s="27">
        <v>6.890425132249102E-2</v>
      </c>
      <c r="D81" s="189">
        <v>38108</v>
      </c>
      <c r="E81" s="25">
        <v>36.5</v>
      </c>
      <c r="F81" s="25">
        <v>38.5</v>
      </c>
      <c r="G81" s="25">
        <v>40.5</v>
      </c>
      <c r="H81" s="185"/>
      <c r="I81" s="25">
        <v>18.5</v>
      </c>
      <c r="J81" s="25">
        <v>22</v>
      </c>
      <c r="K81" s="25">
        <v>24</v>
      </c>
      <c r="L81" s="177"/>
      <c r="M81" s="178">
        <v>38991</v>
      </c>
      <c r="N81" s="35">
        <v>22.75</v>
      </c>
      <c r="O81" s="35">
        <v>26.25</v>
      </c>
      <c r="P81" s="35">
        <v>29.5</v>
      </c>
      <c r="Q81" s="176"/>
      <c r="R81" s="35">
        <v>21</v>
      </c>
      <c r="S81" s="35">
        <v>24.5</v>
      </c>
      <c r="T81" s="35">
        <v>27.75</v>
      </c>
      <c r="U81" s="176"/>
      <c r="V81" s="35">
        <v>0</v>
      </c>
      <c r="W81" s="35">
        <v>0</v>
      </c>
      <c r="X81" s="35">
        <v>2</v>
      </c>
      <c r="Y81" s="176"/>
      <c r="Z81" s="35">
        <v>0.22312499999999999</v>
      </c>
      <c r="AA81" s="35">
        <v>0.29749999999999999</v>
      </c>
      <c r="AB81" s="35">
        <v>0.44624999999999998</v>
      </c>
      <c r="AC81" s="176"/>
      <c r="AD81" s="35">
        <v>0.06</v>
      </c>
      <c r="AE81" s="35">
        <v>0.08</v>
      </c>
      <c r="AF81" s="35">
        <v>0.12</v>
      </c>
      <c r="AG81" s="176"/>
      <c r="AH81" s="35">
        <v>-0.5</v>
      </c>
      <c r="AI81" s="35">
        <v>1.9</v>
      </c>
      <c r="AJ81" s="35">
        <v>0.5</v>
      </c>
      <c r="AK81" s="176"/>
      <c r="AL81" s="35">
        <v>-0.1</v>
      </c>
      <c r="AM81" s="35">
        <v>2</v>
      </c>
      <c r="AN81" s="35">
        <v>0.1</v>
      </c>
      <c r="AO81" s="176"/>
      <c r="AP81" s="177">
        <v>25</v>
      </c>
      <c r="AQ81" s="190">
        <v>0.4</v>
      </c>
      <c r="AR81" s="176"/>
      <c r="AS81" s="176"/>
      <c r="AT81" s="176"/>
      <c r="AU81" s="176"/>
      <c r="AV81" s="176"/>
      <c r="AW81" s="176"/>
      <c r="AX81" s="176"/>
      <c r="AY81" s="176"/>
      <c r="AZ81" s="176"/>
      <c r="BA81" s="176"/>
      <c r="BB81" s="176"/>
      <c r="BC81" s="176"/>
      <c r="BD81" s="176"/>
      <c r="BE81" s="176"/>
      <c r="BF81" s="176"/>
    </row>
    <row r="82" spans="1:58">
      <c r="A82" s="198">
        <f t="shared" si="1"/>
        <v>39264</v>
      </c>
      <c r="B82" s="27">
        <v>6.894400919724103E-2</v>
      </c>
      <c r="D82" s="189">
        <v>38139</v>
      </c>
      <c r="E82" s="25">
        <v>43.5</v>
      </c>
      <c r="F82" s="25">
        <v>58.5</v>
      </c>
      <c r="G82" s="25">
        <v>65.5</v>
      </c>
      <c r="H82" s="185"/>
      <c r="I82" s="25">
        <v>18</v>
      </c>
      <c r="J82" s="25">
        <v>23.25</v>
      </c>
      <c r="K82" s="25">
        <v>27.5</v>
      </c>
      <c r="L82" s="177"/>
      <c r="M82" s="178">
        <v>39022</v>
      </c>
      <c r="N82" s="35">
        <v>22.75</v>
      </c>
      <c r="O82" s="35">
        <v>26.25</v>
      </c>
      <c r="P82" s="35">
        <v>29.5</v>
      </c>
      <c r="Q82" s="176"/>
      <c r="R82" s="35">
        <v>21</v>
      </c>
      <c r="S82" s="35">
        <v>24.5</v>
      </c>
      <c r="T82" s="35">
        <v>27.75</v>
      </c>
      <c r="U82" s="176"/>
      <c r="V82" s="35">
        <v>0</v>
      </c>
      <c r="W82" s="35">
        <v>0</v>
      </c>
      <c r="X82" s="35">
        <v>2</v>
      </c>
      <c r="Y82" s="176"/>
      <c r="Z82" s="35">
        <v>0.22312499999999999</v>
      </c>
      <c r="AA82" s="35">
        <v>0.29749999999999999</v>
      </c>
      <c r="AB82" s="35">
        <v>0.44624999999999998</v>
      </c>
      <c r="AC82" s="176"/>
      <c r="AD82" s="35">
        <v>0.06</v>
      </c>
      <c r="AE82" s="35">
        <v>0.08</v>
      </c>
      <c r="AF82" s="35">
        <v>0.12</v>
      </c>
      <c r="AG82" s="176"/>
      <c r="AH82" s="35">
        <v>-0.5</v>
      </c>
      <c r="AI82" s="35">
        <v>2</v>
      </c>
      <c r="AJ82" s="35">
        <v>0.5</v>
      </c>
      <c r="AK82" s="176"/>
      <c r="AL82" s="35">
        <v>-0.1</v>
      </c>
      <c r="AM82" s="35">
        <v>2</v>
      </c>
      <c r="AN82" s="35">
        <v>0.1</v>
      </c>
      <c r="AO82" s="176"/>
      <c r="AP82" s="177">
        <v>25</v>
      </c>
      <c r="AQ82" s="190">
        <v>0.4</v>
      </c>
      <c r="AR82" s="176"/>
      <c r="AS82" s="176"/>
      <c r="AT82" s="176"/>
      <c r="AU82" s="176"/>
      <c r="AV82" s="176"/>
      <c r="AW82" s="176"/>
      <c r="AX82" s="176"/>
      <c r="AY82" s="176"/>
      <c r="AZ82" s="176"/>
      <c r="BA82" s="176"/>
      <c r="BB82" s="176"/>
      <c r="BC82" s="176"/>
      <c r="BD82" s="176"/>
      <c r="BE82" s="176"/>
      <c r="BF82" s="176"/>
    </row>
    <row r="83" spans="1:58">
      <c r="A83" s="198">
        <f t="shared" si="1"/>
        <v>39295</v>
      </c>
      <c r="B83" s="27">
        <v>6.8985092335032014E-2</v>
      </c>
      <c r="D83" s="189">
        <v>38169</v>
      </c>
      <c r="E83" s="25">
        <v>64.5</v>
      </c>
      <c r="F83" s="25">
        <v>84.5</v>
      </c>
      <c r="G83" s="25">
        <v>94.5</v>
      </c>
      <c r="H83" s="185"/>
      <c r="I83" s="25">
        <v>20.149999618530273</v>
      </c>
      <c r="J83" s="25">
        <v>24.899999618530273</v>
      </c>
      <c r="K83" s="25">
        <v>31.649999618530273</v>
      </c>
      <c r="L83" s="177"/>
      <c r="M83" s="178">
        <v>39052</v>
      </c>
      <c r="N83" s="35">
        <v>20.75</v>
      </c>
      <c r="O83" s="35">
        <v>24.25</v>
      </c>
      <c r="P83" s="35">
        <v>27.5</v>
      </c>
      <c r="Q83" s="176"/>
      <c r="R83" s="35">
        <v>19</v>
      </c>
      <c r="S83" s="35">
        <v>22.5</v>
      </c>
      <c r="T83" s="35">
        <v>25.75</v>
      </c>
      <c r="U83" s="176"/>
      <c r="V83" s="35">
        <v>0</v>
      </c>
      <c r="W83" s="35">
        <v>0</v>
      </c>
      <c r="X83" s="35">
        <v>2</v>
      </c>
      <c r="Y83" s="176"/>
      <c r="Z83" s="35">
        <v>0.22312499999999999</v>
      </c>
      <c r="AA83" s="35">
        <v>0.29749999999999999</v>
      </c>
      <c r="AB83" s="35">
        <v>0.44624999999999998</v>
      </c>
      <c r="AC83" s="176"/>
      <c r="AD83" s="35">
        <v>0.06</v>
      </c>
      <c r="AE83" s="35">
        <v>0.08</v>
      </c>
      <c r="AF83" s="35">
        <v>0.12</v>
      </c>
      <c r="AG83" s="176"/>
      <c r="AH83" s="35">
        <v>-0.5</v>
      </c>
      <c r="AI83" s="35">
        <v>2</v>
      </c>
      <c r="AJ83" s="35">
        <v>0.6</v>
      </c>
      <c r="AK83" s="176"/>
      <c r="AL83" s="35">
        <v>-0.1</v>
      </c>
      <c r="AM83" s="35">
        <v>2</v>
      </c>
      <c r="AN83" s="35">
        <v>0.1</v>
      </c>
      <c r="AO83" s="176"/>
      <c r="AP83" s="177">
        <v>25</v>
      </c>
      <c r="AQ83" s="190">
        <v>0.4</v>
      </c>
      <c r="AR83" s="176"/>
      <c r="AS83" s="176"/>
      <c r="AT83" s="176"/>
      <c r="AU83" s="176"/>
      <c r="AV83" s="176"/>
      <c r="AW83" s="176"/>
      <c r="AX83" s="176"/>
      <c r="AY83" s="176"/>
      <c r="AZ83" s="176"/>
      <c r="BA83" s="176"/>
      <c r="BB83" s="176"/>
      <c r="BC83" s="176"/>
      <c r="BD83" s="176"/>
      <c r="BE83" s="176"/>
      <c r="BF83" s="176"/>
    </row>
    <row r="84" spans="1:58">
      <c r="A84" s="198">
        <f t="shared" si="1"/>
        <v>39326</v>
      </c>
      <c r="B84" s="27">
        <v>6.9026175473382023E-2</v>
      </c>
      <c r="D84" s="189">
        <v>38200</v>
      </c>
      <c r="E84" s="25">
        <v>64.5</v>
      </c>
      <c r="F84" s="25">
        <v>84.5</v>
      </c>
      <c r="G84" s="25">
        <v>94.5</v>
      </c>
      <c r="H84" s="185"/>
      <c r="I84" s="25">
        <v>19.899999618530273</v>
      </c>
      <c r="J84" s="25">
        <v>24.649999618530273</v>
      </c>
      <c r="K84" s="25">
        <v>31.399999618530273</v>
      </c>
      <c r="L84" s="177"/>
      <c r="M84" s="178">
        <v>39083</v>
      </c>
      <c r="N84" s="35">
        <v>22.75</v>
      </c>
      <c r="O84" s="35">
        <v>26.5</v>
      </c>
      <c r="P84" s="35">
        <v>30</v>
      </c>
      <c r="Q84" s="176"/>
      <c r="R84" s="35">
        <v>21.25</v>
      </c>
      <c r="S84" s="35">
        <v>25</v>
      </c>
      <c r="T84" s="35">
        <v>28.5</v>
      </c>
      <c r="U84" s="176"/>
      <c r="V84" s="35">
        <v>0</v>
      </c>
      <c r="W84" s="35">
        <v>0</v>
      </c>
      <c r="X84" s="35">
        <v>3</v>
      </c>
      <c r="Y84" s="176"/>
      <c r="Z84" s="35">
        <v>0.22312499999999999</v>
      </c>
      <c r="AA84" s="35">
        <v>0.29749999999999999</v>
      </c>
      <c r="AB84" s="35">
        <v>0.44624999999999998</v>
      </c>
      <c r="AC84" s="176"/>
      <c r="AD84" s="35">
        <v>0.06</v>
      </c>
      <c r="AE84" s="35">
        <v>0.08</v>
      </c>
      <c r="AF84" s="35">
        <v>0.12</v>
      </c>
      <c r="AG84" s="176"/>
      <c r="AH84" s="35">
        <v>-0.5</v>
      </c>
      <c r="AI84" s="35">
        <v>2.25</v>
      </c>
      <c r="AJ84" s="35">
        <v>1</v>
      </c>
      <c r="AK84" s="176"/>
      <c r="AL84" s="35">
        <v>-0.1</v>
      </c>
      <c r="AM84" s="35">
        <v>2.25</v>
      </c>
      <c r="AN84" s="35">
        <v>0.1</v>
      </c>
      <c r="AO84" s="176"/>
      <c r="AP84" s="177">
        <v>26</v>
      </c>
      <c r="AQ84" s="190">
        <v>0.4</v>
      </c>
      <c r="AR84" s="176"/>
      <c r="AS84" s="176"/>
      <c r="AT84" s="176"/>
      <c r="AU84" s="176"/>
      <c r="AV84" s="176"/>
      <c r="AW84" s="176"/>
      <c r="AX84" s="176"/>
      <c r="AY84" s="176"/>
      <c r="AZ84" s="176"/>
      <c r="BA84" s="176"/>
      <c r="BB84" s="176"/>
      <c r="BC84" s="176"/>
      <c r="BD84" s="176"/>
      <c r="BE84" s="176"/>
      <c r="BF84" s="176"/>
    </row>
    <row r="85" spans="1:58">
      <c r="A85" s="198">
        <f t="shared" si="1"/>
        <v>39356</v>
      </c>
      <c r="B85" s="27">
        <v>6.9065933349737013E-2</v>
      </c>
      <c r="D85" s="189">
        <v>38231</v>
      </c>
      <c r="E85" s="25">
        <v>30.75</v>
      </c>
      <c r="F85" s="25">
        <v>34.75</v>
      </c>
      <c r="G85" s="25">
        <v>38.75</v>
      </c>
      <c r="H85" s="185"/>
      <c r="I85" s="25">
        <v>14.75</v>
      </c>
      <c r="J85" s="25">
        <v>20.75</v>
      </c>
      <c r="K85" s="25">
        <v>22.75</v>
      </c>
      <c r="L85" s="177"/>
      <c r="M85" s="178">
        <v>39114</v>
      </c>
      <c r="N85" s="35">
        <v>20.75</v>
      </c>
      <c r="O85" s="35">
        <v>24.5</v>
      </c>
      <c r="P85" s="35">
        <v>28</v>
      </c>
      <c r="Q85" s="176"/>
      <c r="R85" s="35">
        <v>19.25</v>
      </c>
      <c r="S85" s="35">
        <v>23</v>
      </c>
      <c r="T85" s="35">
        <v>26.5</v>
      </c>
      <c r="U85" s="176"/>
      <c r="V85" s="35">
        <v>0</v>
      </c>
      <c r="W85" s="35">
        <v>0</v>
      </c>
      <c r="X85" s="35">
        <v>3</v>
      </c>
      <c r="Y85" s="176"/>
      <c r="Z85" s="35">
        <v>0.22312499999999999</v>
      </c>
      <c r="AA85" s="35">
        <v>0.29749999999999999</v>
      </c>
      <c r="AB85" s="35">
        <v>0.44624999999999998</v>
      </c>
      <c r="AC85" s="176"/>
      <c r="AD85" s="35">
        <v>0.06</v>
      </c>
      <c r="AE85" s="35">
        <v>0.08</v>
      </c>
      <c r="AF85" s="35">
        <v>0.12</v>
      </c>
      <c r="AG85" s="176"/>
      <c r="AH85" s="35">
        <v>-0.5</v>
      </c>
      <c r="AI85" s="35">
        <v>2.25</v>
      </c>
      <c r="AJ85" s="35">
        <v>1</v>
      </c>
      <c r="AK85" s="176"/>
      <c r="AL85" s="35">
        <v>-0.1</v>
      </c>
      <c r="AM85" s="35">
        <v>2.25</v>
      </c>
      <c r="AN85" s="35">
        <v>0.1</v>
      </c>
      <c r="AO85" s="176"/>
      <c r="AP85" s="177">
        <v>26</v>
      </c>
      <c r="AQ85" s="190">
        <v>0.4</v>
      </c>
      <c r="AR85" s="176"/>
      <c r="AS85" s="176"/>
      <c r="AT85" s="176"/>
      <c r="AU85" s="176"/>
      <c r="AV85" s="176"/>
      <c r="AW85" s="176"/>
      <c r="AX85" s="176"/>
      <c r="AY85" s="176"/>
      <c r="AZ85" s="176"/>
      <c r="BA85" s="176"/>
      <c r="BB85" s="176"/>
      <c r="BC85" s="176"/>
      <c r="BD85" s="176"/>
      <c r="BE85" s="176"/>
      <c r="BF85" s="176"/>
    </row>
    <row r="86" spans="1:58">
      <c r="A86" s="198">
        <f t="shared" si="1"/>
        <v>39387</v>
      </c>
      <c r="B86" s="27">
        <v>6.9107016489185005E-2</v>
      </c>
      <c r="D86" s="189">
        <v>38261</v>
      </c>
      <c r="E86" s="25">
        <v>28.749998092651367</v>
      </c>
      <c r="F86" s="25">
        <v>29.749998092651367</v>
      </c>
      <c r="G86" s="25">
        <v>30.749998092651367</v>
      </c>
      <c r="H86" s="185"/>
      <c r="I86" s="25">
        <v>17</v>
      </c>
      <c r="J86" s="25">
        <v>20.5</v>
      </c>
      <c r="K86" s="25">
        <v>22.5</v>
      </c>
      <c r="L86" s="177"/>
      <c r="M86" s="178">
        <v>39142</v>
      </c>
      <c r="N86" s="35">
        <v>21.75</v>
      </c>
      <c r="O86" s="35">
        <v>25.5</v>
      </c>
      <c r="P86" s="35">
        <v>29</v>
      </c>
      <c r="Q86" s="176"/>
      <c r="R86" s="35">
        <v>20.25</v>
      </c>
      <c r="S86" s="35">
        <v>24</v>
      </c>
      <c r="T86" s="35">
        <v>27.5</v>
      </c>
      <c r="U86" s="176"/>
      <c r="V86" s="35">
        <v>0</v>
      </c>
      <c r="W86" s="35">
        <v>0</v>
      </c>
      <c r="X86" s="35">
        <v>2</v>
      </c>
      <c r="Y86" s="176"/>
      <c r="Z86" s="35">
        <v>0.22312499999999999</v>
      </c>
      <c r="AA86" s="35">
        <v>0.29749999999999999</v>
      </c>
      <c r="AB86" s="35">
        <v>0.44624999999999998</v>
      </c>
      <c r="AC86" s="176"/>
      <c r="AD86" s="35">
        <v>0.06</v>
      </c>
      <c r="AE86" s="35">
        <v>0.08</v>
      </c>
      <c r="AF86" s="35">
        <v>0.12</v>
      </c>
      <c r="AG86" s="176"/>
      <c r="AH86" s="35">
        <v>-0.5</v>
      </c>
      <c r="AI86" s="35">
        <v>1.95</v>
      </c>
      <c r="AJ86" s="35">
        <v>0.5</v>
      </c>
      <c r="AK86" s="176"/>
      <c r="AL86" s="35">
        <v>-0.1</v>
      </c>
      <c r="AM86" s="35">
        <v>2</v>
      </c>
      <c r="AN86" s="35">
        <v>0.1</v>
      </c>
      <c r="AO86" s="176"/>
      <c r="AP86" s="177">
        <v>26</v>
      </c>
      <c r="AQ86" s="190">
        <v>0.4</v>
      </c>
      <c r="AR86" s="176"/>
      <c r="AS86" s="176"/>
      <c r="AT86" s="176"/>
      <c r="AU86" s="176"/>
      <c r="AV86" s="176"/>
      <c r="AW86" s="176"/>
      <c r="AX86" s="176"/>
      <c r="AY86" s="176"/>
      <c r="AZ86" s="176"/>
      <c r="BA86" s="176"/>
      <c r="BB86" s="176"/>
      <c r="BC86" s="176"/>
      <c r="BD86" s="176"/>
      <c r="BE86" s="176"/>
      <c r="BF86" s="176"/>
    </row>
    <row r="87" spans="1:58">
      <c r="A87" s="198">
        <f t="shared" si="1"/>
        <v>39417</v>
      </c>
      <c r="B87" s="27">
        <v>6.9132706905603025E-2</v>
      </c>
      <c r="D87" s="189">
        <v>38292</v>
      </c>
      <c r="E87" s="25">
        <v>28.749998092651367</v>
      </c>
      <c r="F87" s="25">
        <v>29.749998092651367</v>
      </c>
      <c r="G87" s="25">
        <v>30.749998092651367</v>
      </c>
      <c r="H87" s="185"/>
      <c r="I87" s="25">
        <v>17</v>
      </c>
      <c r="J87" s="25">
        <v>20.5</v>
      </c>
      <c r="K87" s="25">
        <v>22.5</v>
      </c>
      <c r="L87" s="177"/>
      <c r="M87" s="178">
        <v>39173</v>
      </c>
      <c r="N87" s="35">
        <v>22.75</v>
      </c>
      <c r="O87" s="35">
        <v>26.5</v>
      </c>
      <c r="P87" s="35">
        <v>30</v>
      </c>
      <c r="Q87" s="176"/>
      <c r="R87" s="35">
        <v>21.25</v>
      </c>
      <c r="S87" s="35">
        <v>25</v>
      </c>
      <c r="T87" s="35">
        <v>28.5</v>
      </c>
      <c r="U87" s="176"/>
      <c r="V87" s="35">
        <v>0</v>
      </c>
      <c r="W87" s="35">
        <v>0</v>
      </c>
      <c r="X87" s="35">
        <v>2</v>
      </c>
      <c r="Y87" s="176"/>
      <c r="Z87" s="35">
        <v>0.22312499999999999</v>
      </c>
      <c r="AA87" s="35">
        <v>0.29749999999999999</v>
      </c>
      <c r="AB87" s="35">
        <v>0.44624999999999998</v>
      </c>
      <c r="AC87" s="176"/>
      <c r="AD87" s="35">
        <v>0.06</v>
      </c>
      <c r="AE87" s="35">
        <v>0.08</v>
      </c>
      <c r="AF87" s="35">
        <v>0.12</v>
      </c>
      <c r="AG87" s="176"/>
      <c r="AH87" s="35">
        <v>-0.5</v>
      </c>
      <c r="AI87" s="35">
        <v>1.9</v>
      </c>
      <c r="AJ87" s="35">
        <v>0.5</v>
      </c>
      <c r="AK87" s="176"/>
      <c r="AL87" s="35">
        <v>-0.1</v>
      </c>
      <c r="AM87" s="35">
        <v>2</v>
      </c>
      <c r="AN87" s="35">
        <v>0.1</v>
      </c>
      <c r="AO87" s="176"/>
      <c r="AP87" s="177">
        <v>27</v>
      </c>
      <c r="AQ87" s="190">
        <v>0.4</v>
      </c>
      <c r="AR87" s="176"/>
      <c r="AS87" s="176"/>
      <c r="AT87" s="176"/>
      <c r="AU87" s="176"/>
      <c r="AV87" s="176"/>
      <c r="AW87" s="176"/>
      <c r="AX87" s="176"/>
      <c r="AY87" s="176"/>
      <c r="AZ87" s="176"/>
      <c r="BA87" s="176"/>
      <c r="BB87" s="176"/>
      <c r="BC87" s="176"/>
      <c r="BD87" s="176"/>
      <c r="BE87" s="176"/>
      <c r="BF87" s="176"/>
    </row>
    <row r="88" spans="1:58">
      <c r="A88" s="198">
        <f t="shared" si="1"/>
        <v>39448</v>
      </c>
      <c r="B88" s="27">
        <v>6.9154829554894021E-2</v>
      </c>
      <c r="D88" s="189">
        <v>38322</v>
      </c>
      <c r="E88" s="25">
        <v>28.75</v>
      </c>
      <c r="F88" s="25">
        <v>29.75</v>
      </c>
      <c r="G88" s="25">
        <v>30.75</v>
      </c>
      <c r="H88" s="185"/>
      <c r="I88" s="25">
        <v>17.5</v>
      </c>
      <c r="J88" s="25">
        <v>21</v>
      </c>
      <c r="K88" s="25">
        <v>23</v>
      </c>
      <c r="L88" s="177"/>
      <c r="M88" s="178">
        <v>39203</v>
      </c>
      <c r="N88" s="35">
        <v>23.75</v>
      </c>
      <c r="O88" s="35">
        <v>27.5</v>
      </c>
      <c r="P88" s="35">
        <v>31</v>
      </c>
      <c r="Q88" s="176"/>
      <c r="R88" s="35">
        <v>22.25</v>
      </c>
      <c r="S88" s="35">
        <v>26</v>
      </c>
      <c r="T88" s="35">
        <v>29.5</v>
      </c>
      <c r="U88" s="176"/>
      <c r="V88" s="35">
        <v>0</v>
      </c>
      <c r="W88" s="35">
        <v>0</v>
      </c>
      <c r="X88" s="35">
        <v>3</v>
      </c>
      <c r="Y88" s="176"/>
      <c r="Z88" s="35">
        <v>0.22312499999999999</v>
      </c>
      <c r="AA88" s="35">
        <v>0.29749999999999999</v>
      </c>
      <c r="AB88" s="35">
        <v>0.44624999999999998</v>
      </c>
      <c r="AC88" s="176"/>
      <c r="AD88" s="35">
        <v>0.06</v>
      </c>
      <c r="AE88" s="35">
        <v>0.08</v>
      </c>
      <c r="AF88" s="35">
        <v>0.12</v>
      </c>
      <c r="AG88" s="176"/>
      <c r="AH88" s="35">
        <v>-0.5</v>
      </c>
      <c r="AI88" s="35">
        <v>2</v>
      </c>
      <c r="AJ88" s="35">
        <v>0.5</v>
      </c>
      <c r="AK88" s="176"/>
      <c r="AL88" s="35">
        <v>-0.1</v>
      </c>
      <c r="AM88" s="35">
        <v>2</v>
      </c>
      <c r="AN88" s="35">
        <v>0.1</v>
      </c>
      <c r="AO88" s="176"/>
      <c r="AP88" s="177">
        <v>27</v>
      </c>
      <c r="AQ88" s="190">
        <v>0.4</v>
      </c>
      <c r="AR88" s="176"/>
      <c r="AS88" s="176"/>
      <c r="AT88" s="176"/>
      <c r="AU88" s="176"/>
      <c r="AV88" s="176"/>
      <c r="AW88" s="176"/>
      <c r="AX88" s="176"/>
      <c r="AY88" s="176"/>
      <c r="AZ88" s="176"/>
      <c r="BA88" s="176"/>
      <c r="BB88" s="176"/>
      <c r="BC88" s="176"/>
      <c r="BD88" s="176"/>
      <c r="BE88" s="176"/>
      <c r="BF88" s="176"/>
    </row>
    <row r="89" spans="1:58">
      <c r="A89" s="198">
        <f t="shared" si="1"/>
        <v>39479</v>
      </c>
      <c r="B89" s="27">
        <v>6.9176952204346012E-2</v>
      </c>
      <c r="D89" s="189">
        <v>38353</v>
      </c>
      <c r="E89" s="25">
        <v>33.254997253417969</v>
      </c>
      <c r="F89" s="25">
        <v>34.504997253417969</v>
      </c>
      <c r="G89" s="25">
        <v>35.754997253417969</v>
      </c>
      <c r="H89" s="185"/>
      <c r="I89" s="25">
        <v>17.75</v>
      </c>
      <c r="J89" s="25">
        <v>21.75</v>
      </c>
      <c r="K89" s="25">
        <v>23.75</v>
      </c>
      <c r="L89" s="177"/>
      <c r="M89" s="178">
        <v>39234</v>
      </c>
      <c r="N89" s="35">
        <v>27.75</v>
      </c>
      <c r="O89" s="35">
        <v>31.5</v>
      </c>
      <c r="P89" s="35">
        <v>35</v>
      </c>
      <c r="Q89" s="176"/>
      <c r="R89" s="35">
        <v>26.25</v>
      </c>
      <c r="S89" s="35">
        <v>30</v>
      </c>
      <c r="T89" s="35">
        <v>33.5</v>
      </c>
      <c r="U89" s="176"/>
      <c r="V89" s="35">
        <v>0.75</v>
      </c>
      <c r="W89" s="35">
        <v>3</v>
      </c>
      <c r="X89" s="35">
        <v>8</v>
      </c>
      <c r="Y89" s="176"/>
      <c r="Z89" s="35">
        <v>0.22312499999999999</v>
      </c>
      <c r="AA89" s="35">
        <v>0.29749999999999999</v>
      </c>
      <c r="AB89" s="35">
        <v>0.44624999999999998</v>
      </c>
      <c r="AC89" s="176"/>
      <c r="AD89" s="35">
        <v>6.7500000000000004E-2</v>
      </c>
      <c r="AE89" s="35">
        <v>0.09</v>
      </c>
      <c r="AF89" s="35">
        <v>0.13500000000000001</v>
      </c>
      <c r="AG89" s="176"/>
      <c r="AH89" s="35">
        <v>-0.5</v>
      </c>
      <c r="AI89" s="35">
        <v>3.52</v>
      </c>
      <c r="AJ89" s="35">
        <v>1</v>
      </c>
      <c r="AK89" s="176"/>
      <c r="AL89" s="35">
        <v>-0.1</v>
      </c>
      <c r="AM89" s="35">
        <v>2.4</v>
      </c>
      <c r="AN89" s="35">
        <v>0.1</v>
      </c>
      <c r="AO89" s="176"/>
      <c r="AP89" s="177">
        <v>27</v>
      </c>
      <c r="AQ89" s="190">
        <v>0.4</v>
      </c>
      <c r="AR89" s="176"/>
      <c r="AS89" s="176"/>
      <c r="AT89" s="176"/>
      <c r="AU89" s="176"/>
      <c r="AV89" s="176"/>
      <c r="AW89" s="176"/>
      <c r="AX89" s="176"/>
      <c r="AY89" s="176"/>
      <c r="AZ89" s="176"/>
      <c r="BA89" s="176"/>
      <c r="BB89" s="176"/>
      <c r="BC89" s="176"/>
      <c r="BD89" s="176"/>
      <c r="BE89" s="176"/>
      <c r="BF89" s="176"/>
    </row>
    <row r="90" spans="1:58">
      <c r="A90" s="198">
        <f t="shared" si="1"/>
        <v>39508</v>
      </c>
      <c r="B90" s="27">
        <v>6.9197647586238017E-2</v>
      </c>
      <c r="D90" s="189">
        <v>38384</v>
      </c>
      <c r="E90" s="25">
        <v>33.250003814697266</v>
      </c>
      <c r="F90" s="25">
        <v>34.500003814697266</v>
      </c>
      <c r="G90" s="25">
        <v>35.750003814697266</v>
      </c>
      <c r="H90" s="185"/>
      <c r="I90" s="25">
        <v>17.75</v>
      </c>
      <c r="J90" s="25">
        <v>21.5</v>
      </c>
      <c r="K90" s="25">
        <v>23.5</v>
      </c>
      <c r="L90" s="177"/>
      <c r="M90" s="178">
        <v>39264</v>
      </c>
      <c r="N90" s="35">
        <v>34.75</v>
      </c>
      <c r="O90" s="35">
        <v>38.5</v>
      </c>
      <c r="P90" s="35">
        <v>42</v>
      </c>
      <c r="Q90" s="176"/>
      <c r="R90" s="35">
        <v>33.25</v>
      </c>
      <c r="S90" s="35">
        <v>37</v>
      </c>
      <c r="T90" s="35">
        <v>40.5</v>
      </c>
      <c r="U90" s="176"/>
      <c r="V90" s="35">
        <v>2</v>
      </c>
      <c r="W90" s="35">
        <v>7</v>
      </c>
      <c r="X90" s="35">
        <v>12</v>
      </c>
      <c r="Y90" s="176"/>
      <c r="Z90" s="35">
        <v>0.22312499999999999</v>
      </c>
      <c r="AA90" s="35">
        <v>0.29749999999999999</v>
      </c>
      <c r="AB90" s="35">
        <v>0.44624999999999998</v>
      </c>
      <c r="AC90" s="176"/>
      <c r="AD90" s="35">
        <v>7.4999999999999997E-2</v>
      </c>
      <c r="AE90" s="35">
        <v>0.1</v>
      </c>
      <c r="AF90" s="35">
        <v>0.15</v>
      </c>
      <c r="AG90" s="176"/>
      <c r="AH90" s="35">
        <v>-0.85</v>
      </c>
      <c r="AI90" s="35">
        <v>4.5549999999999997</v>
      </c>
      <c r="AJ90" s="35">
        <v>1.5</v>
      </c>
      <c r="AK90" s="176"/>
      <c r="AL90" s="35">
        <v>-0.1</v>
      </c>
      <c r="AM90" s="35">
        <v>3.25</v>
      </c>
      <c r="AN90" s="35">
        <v>0.1</v>
      </c>
      <c r="AO90" s="176"/>
      <c r="AP90" s="177">
        <v>28</v>
      </c>
      <c r="AQ90" s="190">
        <v>0.4</v>
      </c>
      <c r="AR90" s="176"/>
      <c r="AS90" s="176"/>
      <c r="AT90" s="176"/>
      <c r="AU90" s="176"/>
      <c r="AV90" s="176"/>
      <c r="AW90" s="176"/>
      <c r="AX90" s="176"/>
      <c r="AY90" s="176"/>
      <c r="AZ90" s="176"/>
      <c r="BA90" s="176"/>
      <c r="BB90" s="176"/>
      <c r="BC90" s="176"/>
      <c r="BD90" s="176"/>
      <c r="BE90" s="176"/>
      <c r="BF90" s="176"/>
    </row>
    <row r="91" spans="1:58">
      <c r="A91" s="198">
        <f t="shared" si="1"/>
        <v>39539</v>
      </c>
      <c r="B91" s="27">
        <v>6.9219770236003994E-2</v>
      </c>
      <c r="D91" s="189">
        <v>38412</v>
      </c>
      <c r="E91" s="25">
        <v>28.750001907348633</v>
      </c>
      <c r="F91" s="25">
        <v>30.000001907348633</v>
      </c>
      <c r="G91" s="25">
        <v>31.250001907348633</v>
      </c>
      <c r="H91" s="185"/>
      <c r="I91" s="25">
        <v>16.75</v>
      </c>
      <c r="J91" s="25">
        <v>20.5</v>
      </c>
      <c r="K91" s="25">
        <v>22.5</v>
      </c>
      <c r="L91" s="177"/>
      <c r="M91" s="178">
        <v>39295</v>
      </c>
      <c r="N91" s="35">
        <v>34.75</v>
      </c>
      <c r="O91" s="35">
        <v>38.5</v>
      </c>
      <c r="P91" s="35">
        <v>42</v>
      </c>
      <c r="Q91" s="176"/>
      <c r="R91" s="35">
        <v>33.25</v>
      </c>
      <c r="S91" s="35">
        <v>37</v>
      </c>
      <c r="T91" s="35">
        <v>40.5</v>
      </c>
      <c r="U91" s="176"/>
      <c r="V91" s="35">
        <v>2</v>
      </c>
      <c r="W91" s="35">
        <v>7</v>
      </c>
      <c r="X91" s="35">
        <v>12</v>
      </c>
      <c r="Y91" s="176"/>
      <c r="Z91" s="35">
        <v>0.22312499999999999</v>
      </c>
      <c r="AA91" s="35">
        <v>0.29749999999999999</v>
      </c>
      <c r="AB91" s="35">
        <v>0.44624999999999998</v>
      </c>
      <c r="AC91" s="176"/>
      <c r="AD91" s="35">
        <v>7.4999999999999997E-2</v>
      </c>
      <c r="AE91" s="35">
        <v>0.1</v>
      </c>
      <c r="AF91" s="35">
        <v>0.15</v>
      </c>
      <c r="AG91" s="176"/>
      <c r="AH91" s="35">
        <v>-0.85</v>
      </c>
      <c r="AI91" s="35">
        <v>4.5549999999999997</v>
      </c>
      <c r="AJ91" s="35">
        <v>1.5</v>
      </c>
      <c r="AK91" s="176"/>
      <c r="AL91" s="35">
        <v>-0.1</v>
      </c>
      <c r="AM91" s="35">
        <v>3.25</v>
      </c>
      <c r="AN91" s="35">
        <v>0.1</v>
      </c>
      <c r="AO91" s="176"/>
      <c r="AP91" s="177">
        <v>28</v>
      </c>
      <c r="AQ91" s="190">
        <v>0.4</v>
      </c>
      <c r="AR91" s="176"/>
      <c r="AS91" s="176"/>
      <c r="AT91" s="176"/>
      <c r="AU91" s="176"/>
      <c r="AV91" s="176"/>
      <c r="AW91" s="176"/>
      <c r="AX91" s="176"/>
      <c r="AY91" s="176"/>
      <c r="AZ91" s="176"/>
      <c r="BA91" s="176"/>
      <c r="BB91" s="176"/>
      <c r="BC91" s="176"/>
      <c r="BD91" s="176"/>
      <c r="BE91" s="176"/>
      <c r="BF91" s="176"/>
    </row>
    <row r="92" spans="1:58">
      <c r="A92" s="198">
        <f t="shared" si="1"/>
        <v>39569</v>
      </c>
      <c r="B92" s="27">
        <v>6.9241179252059998E-2</v>
      </c>
      <c r="D92" s="189">
        <v>38443</v>
      </c>
      <c r="E92" s="25">
        <v>28.75</v>
      </c>
      <c r="F92" s="25">
        <v>30</v>
      </c>
      <c r="G92" s="25">
        <v>31.25</v>
      </c>
      <c r="H92" s="185"/>
      <c r="I92" s="25">
        <v>16.5</v>
      </c>
      <c r="J92" s="25">
        <v>20.25</v>
      </c>
      <c r="K92" s="25">
        <v>22.25</v>
      </c>
      <c r="L92" s="177"/>
      <c r="M92" s="178">
        <v>39326</v>
      </c>
      <c r="N92" s="35">
        <v>24</v>
      </c>
      <c r="O92" s="35">
        <v>27.75</v>
      </c>
      <c r="P92" s="35">
        <v>31.25</v>
      </c>
      <c r="Q92" s="176"/>
      <c r="R92" s="35">
        <v>22.5</v>
      </c>
      <c r="S92" s="35">
        <v>26.25</v>
      </c>
      <c r="T92" s="35">
        <v>29.75</v>
      </c>
      <c r="U92" s="176"/>
      <c r="V92" s="35">
        <v>0.25</v>
      </c>
      <c r="W92" s="35">
        <v>1</v>
      </c>
      <c r="X92" s="35">
        <v>4</v>
      </c>
      <c r="Y92" s="176"/>
      <c r="Z92" s="35">
        <v>0.22312499999999999</v>
      </c>
      <c r="AA92" s="35">
        <v>0.29749999999999999</v>
      </c>
      <c r="AB92" s="35">
        <v>0.44624999999999998</v>
      </c>
      <c r="AC92" s="176"/>
      <c r="AD92" s="35">
        <v>0.06</v>
      </c>
      <c r="AE92" s="35">
        <v>0.08</v>
      </c>
      <c r="AF92" s="35">
        <v>0.12</v>
      </c>
      <c r="AG92" s="176"/>
      <c r="AH92" s="35">
        <v>-0.5</v>
      </c>
      <c r="AI92" s="35">
        <v>2.706</v>
      </c>
      <c r="AJ92" s="35">
        <v>0.8</v>
      </c>
      <c r="AK92" s="176"/>
      <c r="AL92" s="35">
        <v>-0.1</v>
      </c>
      <c r="AM92" s="35">
        <v>2.4500000000000002</v>
      </c>
      <c r="AN92" s="35">
        <v>0.1</v>
      </c>
      <c r="AO92" s="176"/>
      <c r="AP92" s="177">
        <v>28</v>
      </c>
      <c r="AQ92" s="190">
        <v>0.4</v>
      </c>
      <c r="AR92" s="176"/>
      <c r="AS92" s="176"/>
      <c r="AT92" s="176"/>
      <c r="AU92" s="176"/>
      <c r="AV92" s="176"/>
      <c r="AW92" s="176"/>
      <c r="AX92" s="176"/>
      <c r="AY92" s="176"/>
      <c r="AZ92" s="176"/>
      <c r="BA92" s="176"/>
      <c r="BB92" s="176"/>
      <c r="BC92" s="176"/>
      <c r="BD92" s="176"/>
      <c r="BE92" s="176"/>
      <c r="BF92" s="176"/>
    </row>
    <row r="93" spans="1:58">
      <c r="A93" s="198">
        <f t="shared" si="1"/>
        <v>39600</v>
      </c>
      <c r="B93" s="27">
        <v>6.9263301902144039E-2</v>
      </c>
      <c r="D93" s="189">
        <v>38473</v>
      </c>
      <c r="E93" s="25">
        <v>36.75</v>
      </c>
      <c r="F93" s="25">
        <v>39.25</v>
      </c>
      <c r="G93" s="25">
        <v>41.75</v>
      </c>
      <c r="H93" s="185"/>
      <c r="I93" s="25">
        <v>18.75</v>
      </c>
      <c r="J93" s="25">
        <v>22.5</v>
      </c>
      <c r="K93" s="25">
        <v>24.5</v>
      </c>
      <c r="L93" s="177"/>
      <c r="M93" s="178">
        <v>39356</v>
      </c>
      <c r="N93" s="35">
        <v>23</v>
      </c>
      <c r="O93" s="35">
        <v>26.75</v>
      </c>
      <c r="P93" s="35">
        <v>30.25</v>
      </c>
      <c r="Q93" s="176"/>
      <c r="R93" s="35">
        <v>21.5</v>
      </c>
      <c r="S93" s="35">
        <v>25.25</v>
      </c>
      <c r="T93" s="35">
        <v>28.75</v>
      </c>
      <c r="U93" s="176"/>
      <c r="V93" s="35">
        <v>0</v>
      </c>
      <c r="W93" s="35">
        <v>0</v>
      </c>
      <c r="X93" s="35">
        <v>2</v>
      </c>
      <c r="Y93" s="176"/>
      <c r="Z93" s="35">
        <v>0.22312499999999999</v>
      </c>
      <c r="AA93" s="35">
        <v>0.29749999999999999</v>
      </c>
      <c r="AB93" s="35">
        <v>0.44624999999999998</v>
      </c>
      <c r="AC93" s="176"/>
      <c r="AD93" s="35">
        <v>0.06</v>
      </c>
      <c r="AE93" s="35">
        <v>0.08</v>
      </c>
      <c r="AF93" s="35">
        <v>0.12</v>
      </c>
      <c r="AG93" s="176"/>
      <c r="AH93" s="35">
        <v>-0.5</v>
      </c>
      <c r="AI93" s="35">
        <v>1.9</v>
      </c>
      <c r="AJ93" s="35">
        <v>0.5</v>
      </c>
      <c r="AK93" s="176"/>
      <c r="AL93" s="35">
        <v>-0.1</v>
      </c>
      <c r="AM93" s="35">
        <v>2</v>
      </c>
      <c r="AN93" s="35">
        <v>0.1</v>
      </c>
      <c r="AO93" s="176"/>
      <c r="AP93" s="177">
        <v>29</v>
      </c>
      <c r="AQ93" s="190">
        <v>0.4</v>
      </c>
      <c r="AR93" s="176"/>
      <c r="AS93" s="176"/>
      <c r="AT93" s="176"/>
      <c r="AU93" s="176"/>
      <c r="AV93" s="176"/>
      <c r="AW93" s="176"/>
      <c r="AX93" s="176"/>
      <c r="AY93" s="176"/>
      <c r="AZ93" s="176"/>
      <c r="BA93" s="176"/>
      <c r="BB93" s="176"/>
      <c r="BC93" s="176"/>
      <c r="BD93" s="176"/>
      <c r="BE93" s="176"/>
      <c r="BF93" s="176"/>
    </row>
    <row r="94" spans="1:58">
      <c r="A94" s="198">
        <f t="shared" si="1"/>
        <v>39630</v>
      </c>
      <c r="B94" s="27">
        <v>6.9284710918508005E-2</v>
      </c>
      <c r="D94" s="189">
        <v>38504</v>
      </c>
      <c r="E94" s="25">
        <v>42.5</v>
      </c>
      <c r="F94" s="25">
        <v>57.5</v>
      </c>
      <c r="G94" s="25">
        <v>65.5</v>
      </c>
      <c r="H94" s="185"/>
      <c r="I94" s="25">
        <v>18.25</v>
      </c>
      <c r="J94" s="25">
        <v>23.75</v>
      </c>
      <c r="K94" s="25">
        <v>28.25</v>
      </c>
      <c r="L94" s="177"/>
      <c r="M94" s="178">
        <v>39387</v>
      </c>
      <c r="N94" s="35">
        <v>23</v>
      </c>
      <c r="O94" s="35">
        <v>26.75</v>
      </c>
      <c r="P94" s="35">
        <v>30.25</v>
      </c>
      <c r="Q94" s="176"/>
      <c r="R94" s="35">
        <v>21.5</v>
      </c>
      <c r="S94" s="35">
        <v>25.25</v>
      </c>
      <c r="T94" s="35">
        <v>28.75</v>
      </c>
      <c r="U94" s="176"/>
      <c r="V94" s="35">
        <v>0</v>
      </c>
      <c r="W94" s="35">
        <v>0</v>
      </c>
      <c r="X94" s="35">
        <v>2</v>
      </c>
      <c r="Y94" s="176"/>
      <c r="Z94" s="35">
        <v>0.22312499999999999</v>
      </c>
      <c r="AA94" s="35">
        <v>0.29749999999999999</v>
      </c>
      <c r="AB94" s="35">
        <v>0.44624999999999998</v>
      </c>
      <c r="AC94" s="176"/>
      <c r="AD94" s="35">
        <v>0.06</v>
      </c>
      <c r="AE94" s="35">
        <v>0.08</v>
      </c>
      <c r="AF94" s="35">
        <v>0.12</v>
      </c>
      <c r="AG94" s="176"/>
      <c r="AH94" s="35">
        <v>-0.5</v>
      </c>
      <c r="AI94" s="35">
        <v>2</v>
      </c>
      <c r="AJ94" s="35">
        <v>0.5</v>
      </c>
      <c r="AK94" s="176"/>
      <c r="AL94" s="35">
        <v>-0.1</v>
      </c>
      <c r="AM94" s="35">
        <v>2</v>
      </c>
      <c r="AN94" s="35">
        <v>0.1</v>
      </c>
      <c r="AO94" s="176"/>
      <c r="AP94" s="177">
        <v>29</v>
      </c>
      <c r="AQ94" s="190">
        <v>0.4</v>
      </c>
      <c r="AR94" s="176"/>
      <c r="AS94" s="176"/>
      <c r="AT94" s="176"/>
      <c r="AU94" s="176"/>
      <c r="AV94" s="176"/>
      <c r="AW94" s="176"/>
      <c r="AX94" s="176"/>
      <c r="AY94" s="176"/>
      <c r="AZ94" s="176"/>
      <c r="BA94" s="176"/>
      <c r="BB94" s="176"/>
      <c r="BC94" s="176"/>
      <c r="BD94" s="176"/>
      <c r="BE94" s="176"/>
      <c r="BF94" s="176"/>
    </row>
    <row r="95" spans="1:58">
      <c r="A95" s="198">
        <f t="shared" si="1"/>
        <v>39661</v>
      </c>
      <c r="B95" s="27">
        <v>6.9306833568911042E-2</v>
      </c>
      <c r="D95" s="189">
        <v>38534</v>
      </c>
      <c r="E95" s="25">
        <v>62.5</v>
      </c>
      <c r="F95" s="25">
        <v>82.5</v>
      </c>
      <c r="G95" s="25">
        <v>92.5</v>
      </c>
      <c r="H95" s="185"/>
      <c r="I95" s="25">
        <v>20.399999618530273</v>
      </c>
      <c r="J95" s="25">
        <v>25.399999618530273</v>
      </c>
      <c r="K95" s="25">
        <v>32.399999618530273</v>
      </c>
      <c r="L95" s="177"/>
      <c r="M95" s="178">
        <v>39417</v>
      </c>
      <c r="N95" s="35">
        <v>21</v>
      </c>
      <c r="O95" s="35">
        <v>24.75</v>
      </c>
      <c r="P95" s="35">
        <v>28.25</v>
      </c>
      <c r="Q95" s="176"/>
      <c r="R95" s="35">
        <v>19.5</v>
      </c>
      <c r="S95" s="35">
        <v>23.25</v>
      </c>
      <c r="T95" s="35">
        <v>26.75</v>
      </c>
      <c r="U95" s="176"/>
      <c r="V95" s="35">
        <v>0</v>
      </c>
      <c r="W95" s="35">
        <v>0</v>
      </c>
      <c r="X95" s="35">
        <v>2</v>
      </c>
      <c r="Y95" s="176"/>
      <c r="Z95" s="35">
        <v>0.22312499999999999</v>
      </c>
      <c r="AA95" s="35">
        <v>0.29749999999999999</v>
      </c>
      <c r="AB95" s="35">
        <v>0.44624999999999998</v>
      </c>
      <c r="AC95" s="176"/>
      <c r="AD95" s="35">
        <v>0.06</v>
      </c>
      <c r="AE95" s="35">
        <v>0.08</v>
      </c>
      <c r="AF95" s="35">
        <v>0.12</v>
      </c>
      <c r="AG95" s="176"/>
      <c r="AH95" s="35">
        <v>-0.5</v>
      </c>
      <c r="AI95" s="35">
        <v>2</v>
      </c>
      <c r="AJ95" s="35">
        <v>0.6</v>
      </c>
      <c r="AK95" s="176"/>
      <c r="AL95" s="35">
        <v>-0.1</v>
      </c>
      <c r="AM95" s="35">
        <v>2</v>
      </c>
      <c r="AN95" s="35">
        <v>0.1</v>
      </c>
      <c r="AO95" s="176"/>
      <c r="AP95" s="177">
        <v>29</v>
      </c>
      <c r="AQ95" s="190">
        <v>0.4</v>
      </c>
      <c r="AR95" s="176"/>
      <c r="AS95" s="176"/>
      <c r="AT95" s="176"/>
      <c r="AU95" s="176"/>
      <c r="AV95" s="176"/>
      <c r="AW95" s="176"/>
      <c r="AX95" s="176"/>
      <c r="AY95" s="176"/>
      <c r="AZ95" s="176"/>
      <c r="BA95" s="176"/>
      <c r="BB95" s="176"/>
      <c r="BC95" s="176"/>
      <c r="BD95" s="176"/>
      <c r="BE95" s="176"/>
      <c r="BF95" s="176"/>
    </row>
    <row r="96" spans="1:58">
      <c r="A96" s="198">
        <f t="shared" si="1"/>
        <v>39692</v>
      </c>
      <c r="B96" s="27">
        <v>6.9328956219476032E-2</v>
      </c>
      <c r="D96" s="189">
        <v>38565</v>
      </c>
      <c r="E96" s="25">
        <v>62.5</v>
      </c>
      <c r="F96" s="25">
        <v>82.5</v>
      </c>
      <c r="G96" s="25">
        <v>92.5</v>
      </c>
      <c r="H96" s="185"/>
      <c r="I96" s="25">
        <v>20.149999618530273</v>
      </c>
      <c r="J96" s="25">
        <v>25.149999618530273</v>
      </c>
      <c r="K96" s="25">
        <v>32.149999618530273</v>
      </c>
      <c r="L96" s="177"/>
      <c r="M96" s="178">
        <v>39448</v>
      </c>
      <c r="N96" s="35">
        <v>23</v>
      </c>
      <c r="O96" s="35">
        <v>27</v>
      </c>
      <c r="P96" s="35">
        <v>30.75</v>
      </c>
      <c r="Q96" s="176"/>
      <c r="R96" s="35">
        <v>21.75</v>
      </c>
      <c r="S96" s="35">
        <v>25.75</v>
      </c>
      <c r="T96" s="35">
        <v>29.5</v>
      </c>
      <c r="U96" s="176"/>
      <c r="V96" s="35">
        <v>0</v>
      </c>
      <c r="W96" s="35">
        <v>0</v>
      </c>
      <c r="X96" s="35">
        <v>3</v>
      </c>
      <c r="Y96" s="176"/>
      <c r="Z96" s="35">
        <v>0.06</v>
      </c>
      <c r="AA96" s="35">
        <v>0.08</v>
      </c>
      <c r="AB96" s="35">
        <v>0.12</v>
      </c>
      <c r="AC96" s="176"/>
      <c r="AD96" s="35">
        <v>0.06</v>
      </c>
      <c r="AE96" s="35">
        <v>0.08</v>
      </c>
      <c r="AF96" s="35">
        <v>0.12</v>
      </c>
      <c r="AG96" s="176"/>
      <c r="AH96" s="35">
        <v>-0.5</v>
      </c>
      <c r="AI96" s="35">
        <v>2.25</v>
      </c>
      <c r="AJ96" s="35">
        <v>1</v>
      </c>
      <c r="AK96" s="176"/>
      <c r="AL96" s="35">
        <v>-0.1</v>
      </c>
      <c r="AM96" s="35">
        <v>2.25</v>
      </c>
      <c r="AN96" s="35">
        <v>0.1</v>
      </c>
      <c r="AO96" s="176"/>
      <c r="AP96" s="177">
        <v>30</v>
      </c>
      <c r="AQ96" s="190">
        <v>0.4</v>
      </c>
      <c r="AR96" s="176"/>
      <c r="AS96" s="176"/>
      <c r="AT96" s="176"/>
      <c r="AU96" s="176"/>
      <c r="AV96" s="176"/>
      <c r="AW96" s="176"/>
      <c r="AX96" s="176"/>
      <c r="AY96" s="176"/>
      <c r="AZ96" s="176"/>
      <c r="BA96" s="176"/>
      <c r="BB96" s="176"/>
      <c r="BC96" s="176"/>
      <c r="BD96" s="176"/>
      <c r="BE96" s="176"/>
      <c r="BF96" s="176"/>
    </row>
    <row r="97" spans="1:58">
      <c r="A97" s="198">
        <f t="shared" si="1"/>
        <v>39722</v>
      </c>
      <c r="B97" s="27">
        <v>6.9350365236305014E-2</v>
      </c>
      <c r="D97" s="189">
        <v>38596</v>
      </c>
      <c r="E97" s="25">
        <v>29.75</v>
      </c>
      <c r="F97" s="25">
        <v>34.75</v>
      </c>
      <c r="G97" s="25">
        <v>39.75</v>
      </c>
      <c r="H97" s="185"/>
      <c r="I97" s="25">
        <v>15</v>
      </c>
      <c r="J97" s="25">
        <v>21.25</v>
      </c>
      <c r="K97" s="25">
        <v>23.25</v>
      </c>
      <c r="L97" s="177"/>
      <c r="M97" s="178">
        <v>39479</v>
      </c>
      <c r="N97" s="35">
        <v>21</v>
      </c>
      <c r="O97" s="35">
        <v>25</v>
      </c>
      <c r="P97" s="35">
        <v>28.75</v>
      </c>
      <c r="Q97" s="176"/>
      <c r="R97" s="35">
        <v>19.75</v>
      </c>
      <c r="S97" s="35">
        <v>23.75</v>
      </c>
      <c r="T97" s="35">
        <v>27.5</v>
      </c>
      <c r="U97" s="176"/>
      <c r="V97" s="35">
        <v>0</v>
      </c>
      <c r="W97" s="35">
        <v>0</v>
      </c>
      <c r="X97" s="35">
        <v>3</v>
      </c>
      <c r="Y97" s="176"/>
      <c r="Z97" s="35">
        <v>0.06</v>
      </c>
      <c r="AA97" s="35">
        <v>0.08</v>
      </c>
      <c r="AB97" s="35">
        <v>0.12</v>
      </c>
      <c r="AC97" s="176"/>
      <c r="AD97" s="35">
        <v>0.06</v>
      </c>
      <c r="AE97" s="35">
        <v>0.08</v>
      </c>
      <c r="AF97" s="35">
        <v>0.12</v>
      </c>
      <c r="AG97" s="176"/>
      <c r="AH97" s="35">
        <v>-0.5</v>
      </c>
      <c r="AI97" s="35">
        <v>2.25</v>
      </c>
      <c r="AJ97" s="35">
        <v>1</v>
      </c>
      <c r="AK97" s="176"/>
      <c r="AL97" s="35">
        <v>-0.1</v>
      </c>
      <c r="AM97" s="35">
        <v>2.25</v>
      </c>
      <c r="AN97" s="35">
        <v>0.1</v>
      </c>
      <c r="AO97" s="176"/>
      <c r="AP97" s="177">
        <v>30</v>
      </c>
      <c r="AQ97" s="190">
        <v>0.4</v>
      </c>
      <c r="AR97" s="176"/>
      <c r="AS97" s="176"/>
      <c r="AT97" s="176"/>
      <c r="AU97" s="176"/>
      <c r="AV97" s="176"/>
      <c r="AW97" s="176"/>
      <c r="AX97" s="176"/>
      <c r="AY97" s="176"/>
      <c r="AZ97" s="176"/>
      <c r="BA97" s="176"/>
      <c r="BB97" s="176"/>
      <c r="BC97" s="176"/>
      <c r="BD97" s="176"/>
      <c r="BE97" s="176"/>
      <c r="BF97" s="176"/>
    </row>
    <row r="98" spans="1:58">
      <c r="A98" s="198">
        <f t="shared" si="1"/>
        <v>39753</v>
      </c>
      <c r="B98" s="27">
        <v>6.9372487887188014E-2</v>
      </c>
      <c r="D98" s="189">
        <v>38626</v>
      </c>
      <c r="E98" s="25">
        <v>29.249998092651367</v>
      </c>
      <c r="F98" s="25">
        <v>30.499998092651367</v>
      </c>
      <c r="G98" s="25">
        <v>31.749998092651367</v>
      </c>
      <c r="H98" s="185"/>
      <c r="I98" s="25">
        <v>17.25</v>
      </c>
      <c r="J98" s="25">
        <v>21</v>
      </c>
      <c r="K98" s="25">
        <v>23</v>
      </c>
      <c r="L98" s="177"/>
      <c r="M98" s="178">
        <v>39508</v>
      </c>
      <c r="N98" s="35">
        <v>22</v>
      </c>
      <c r="O98" s="35">
        <v>26</v>
      </c>
      <c r="P98" s="35">
        <v>29.75</v>
      </c>
      <c r="Q98" s="176"/>
      <c r="R98" s="35">
        <v>20.75</v>
      </c>
      <c r="S98" s="35">
        <v>24.75</v>
      </c>
      <c r="T98" s="35">
        <v>28.5</v>
      </c>
      <c r="U98" s="176"/>
      <c r="V98" s="35">
        <v>0</v>
      </c>
      <c r="W98" s="35">
        <v>0</v>
      </c>
      <c r="X98" s="35">
        <v>2</v>
      </c>
      <c r="Y98" s="176"/>
      <c r="Z98" s="35">
        <v>0.06</v>
      </c>
      <c r="AA98" s="35">
        <v>0.08</v>
      </c>
      <c r="AB98" s="35">
        <v>0.12</v>
      </c>
      <c r="AC98" s="176"/>
      <c r="AD98" s="35">
        <v>0.06</v>
      </c>
      <c r="AE98" s="35">
        <v>0.08</v>
      </c>
      <c r="AF98" s="35">
        <v>0.12</v>
      </c>
      <c r="AG98" s="176"/>
      <c r="AH98" s="35">
        <v>-0.5</v>
      </c>
      <c r="AI98" s="35">
        <v>1.95</v>
      </c>
      <c r="AJ98" s="35">
        <v>0.5</v>
      </c>
      <c r="AK98" s="176"/>
      <c r="AL98" s="35">
        <v>-0.1</v>
      </c>
      <c r="AM98" s="35">
        <v>2</v>
      </c>
      <c r="AN98" s="35">
        <v>0.1</v>
      </c>
      <c r="AO98" s="176"/>
      <c r="AP98" s="177">
        <v>30</v>
      </c>
      <c r="AQ98" s="190">
        <v>0.4</v>
      </c>
      <c r="AR98" s="176"/>
      <c r="AS98" s="176"/>
      <c r="AT98" s="176"/>
      <c r="AU98" s="176"/>
      <c r="AV98" s="176"/>
      <c r="AW98" s="176"/>
      <c r="AX98" s="176"/>
      <c r="AY98" s="176"/>
      <c r="AZ98" s="176"/>
      <c r="BA98" s="176"/>
      <c r="BB98" s="176"/>
      <c r="BC98" s="176"/>
      <c r="BD98" s="176"/>
      <c r="BE98" s="176"/>
      <c r="BF98" s="176"/>
    </row>
    <row r="99" spans="1:58">
      <c r="A99" s="198">
        <f t="shared" si="1"/>
        <v>39783</v>
      </c>
      <c r="B99" s="27">
        <v>6.9393896904326027E-2</v>
      </c>
      <c r="D99" s="189">
        <v>38657</v>
      </c>
      <c r="E99" s="25">
        <v>29.249998092651367</v>
      </c>
      <c r="F99" s="25">
        <v>30.499998092651367</v>
      </c>
      <c r="G99" s="25">
        <v>31.749998092651367</v>
      </c>
      <c r="H99" s="185"/>
      <c r="I99" s="25">
        <v>17.25</v>
      </c>
      <c r="J99" s="25">
        <v>21</v>
      </c>
      <c r="K99" s="25">
        <v>23</v>
      </c>
      <c r="L99" s="177"/>
      <c r="M99" s="178">
        <v>39539</v>
      </c>
      <c r="N99" s="35">
        <v>23</v>
      </c>
      <c r="O99" s="35">
        <v>27</v>
      </c>
      <c r="P99" s="35">
        <v>30.75</v>
      </c>
      <c r="Q99" s="176"/>
      <c r="R99" s="35">
        <v>21.75</v>
      </c>
      <c r="S99" s="35">
        <v>25.75</v>
      </c>
      <c r="T99" s="35">
        <v>29.5</v>
      </c>
      <c r="U99" s="176"/>
      <c r="V99" s="35">
        <v>0</v>
      </c>
      <c r="W99" s="35">
        <v>0</v>
      </c>
      <c r="X99" s="35">
        <v>2</v>
      </c>
      <c r="Y99" s="176"/>
      <c r="Z99" s="35">
        <v>0.06</v>
      </c>
      <c r="AA99" s="35">
        <v>0.08</v>
      </c>
      <c r="AB99" s="35">
        <v>0.12</v>
      </c>
      <c r="AC99" s="176"/>
      <c r="AD99" s="35">
        <v>0.06</v>
      </c>
      <c r="AE99" s="35">
        <v>0.08</v>
      </c>
      <c r="AF99" s="35">
        <v>0.12</v>
      </c>
      <c r="AG99" s="176"/>
      <c r="AH99" s="35">
        <v>-0.5</v>
      </c>
      <c r="AI99" s="35">
        <v>1.9</v>
      </c>
      <c r="AJ99" s="35">
        <v>0.5</v>
      </c>
      <c r="AK99" s="176"/>
      <c r="AL99" s="35">
        <v>-0.1</v>
      </c>
      <c r="AM99" s="35">
        <v>2</v>
      </c>
      <c r="AN99" s="35">
        <v>0.1</v>
      </c>
      <c r="AO99" s="176"/>
      <c r="AP99" s="177">
        <v>31</v>
      </c>
      <c r="AQ99" s="190">
        <v>0.4</v>
      </c>
      <c r="AR99" s="176"/>
      <c r="AS99" s="176"/>
      <c r="AT99" s="176"/>
      <c r="AU99" s="176"/>
      <c r="AV99" s="176"/>
      <c r="AW99" s="176"/>
      <c r="AX99" s="176"/>
      <c r="AY99" s="176"/>
      <c r="AZ99" s="176"/>
      <c r="BA99" s="176"/>
      <c r="BB99" s="176"/>
      <c r="BC99" s="176"/>
      <c r="BD99" s="176"/>
      <c r="BE99" s="176"/>
      <c r="BF99" s="176"/>
    </row>
    <row r="100" spans="1:58">
      <c r="A100" s="198">
        <f t="shared" si="1"/>
        <v>39814</v>
      </c>
      <c r="B100" s="27">
        <v>6.9416019555527009E-2</v>
      </c>
      <c r="D100" s="189">
        <v>38687</v>
      </c>
      <c r="E100" s="25">
        <v>29.25</v>
      </c>
      <c r="F100" s="25">
        <v>30.5</v>
      </c>
      <c r="G100" s="25">
        <v>31.75</v>
      </c>
      <c r="H100" s="185"/>
      <c r="I100" s="25">
        <v>17.75</v>
      </c>
      <c r="J100" s="25">
        <v>21.5</v>
      </c>
      <c r="K100" s="25">
        <v>23.5</v>
      </c>
      <c r="L100" s="177"/>
      <c r="M100" s="178">
        <v>39569</v>
      </c>
      <c r="N100" s="35">
        <v>24</v>
      </c>
      <c r="O100" s="35">
        <v>28</v>
      </c>
      <c r="P100" s="35">
        <v>31.75</v>
      </c>
      <c r="Q100" s="176"/>
      <c r="R100" s="35">
        <v>22.75</v>
      </c>
      <c r="S100" s="35">
        <v>26.75</v>
      </c>
      <c r="T100" s="35">
        <v>30.5</v>
      </c>
      <c r="U100" s="176"/>
      <c r="V100" s="35">
        <v>0</v>
      </c>
      <c r="W100" s="35">
        <v>0</v>
      </c>
      <c r="X100" s="35">
        <v>3</v>
      </c>
      <c r="Y100" s="176"/>
      <c r="Z100" s="35">
        <v>0.06</v>
      </c>
      <c r="AA100" s="35">
        <v>0.08</v>
      </c>
      <c r="AB100" s="35">
        <v>0.12</v>
      </c>
      <c r="AC100" s="176"/>
      <c r="AD100" s="35">
        <v>0.06</v>
      </c>
      <c r="AE100" s="35">
        <v>0.08</v>
      </c>
      <c r="AF100" s="35">
        <v>0.12</v>
      </c>
      <c r="AG100" s="176"/>
      <c r="AH100" s="35">
        <v>-0.5</v>
      </c>
      <c r="AI100" s="35">
        <v>2</v>
      </c>
      <c r="AJ100" s="35">
        <v>0.5</v>
      </c>
      <c r="AK100" s="176"/>
      <c r="AL100" s="35">
        <v>-0.1</v>
      </c>
      <c r="AM100" s="35">
        <v>2</v>
      </c>
      <c r="AN100" s="35">
        <v>0.1</v>
      </c>
      <c r="AO100" s="176"/>
      <c r="AP100" s="177">
        <v>31</v>
      </c>
      <c r="AQ100" s="190">
        <v>0.4</v>
      </c>
      <c r="AR100" s="176"/>
      <c r="AS100" s="176"/>
      <c r="AT100" s="176"/>
      <c r="AU100" s="176"/>
      <c r="AV100" s="176"/>
      <c r="AW100" s="176"/>
      <c r="AX100" s="176"/>
      <c r="AY100" s="176"/>
      <c r="AZ100" s="176"/>
      <c r="BA100" s="176"/>
      <c r="BB100" s="176"/>
      <c r="BC100" s="176"/>
      <c r="BD100" s="176"/>
      <c r="BE100" s="176"/>
      <c r="BF100" s="176"/>
    </row>
    <row r="101" spans="1:58">
      <c r="A101" s="198">
        <f t="shared" si="1"/>
        <v>39845</v>
      </c>
      <c r="B101" s="27">
        <v>6.9438142206889999E-2</v>
      </c>
      <c r="D101" s="189">
        <v>38718</v>
      </c>
      <c r="E101" s="25">
        <v>33.504997253417969</v>
      </c>
      <c r="F101" s="25">
        <v>35.004997253417969</v>
      </c>
      <c r="G101" s="25">
        <v>36.504997253417969</v>
      </c>
      <c r="H101" s="185"/>
      <c r="I101" s="25">
        <v>18</v>
      </c>
      <c r="J101" s="25">
        <v>22.25</v>
      </c>
      <c r="K101" s="25">
        <v>24.25</v>
      </c>
      <c r="L101" s="177"/>
      <c r="M101" s="178">
        <v>39600</v>
      </c>
      <c r="N101" s="35">
        <v>28</v>
      </c>
      <c r="O101" s="35">
        <v>32</v>
      </c>
      <c r="P101" s="35">
        <v>35.75</v>
      </c>
      <c r="Q101" s="176"/>
      <c r="R101" s="35">
        <v>26.75</v>
      </c>
      <c r="S101" s="35">
        <v>30.75</v>
      </c>
      <c r="T101" s="35">
        <v>34.5</v>
      </c>
      <c r="U101" s="176"/>
      <c r="V101" s="35">
        <v>0.75</v>
      </c>
      <c r="W101" s="35">
        <v>3</v>
      </c>
      <c r="X101" s="35">
        <v>8</v>
      </c>
      <c r="Y101" s="176"/>
      <c r="Z101" s="35">
        <v>0.06</v>
      </c>
      <c r="AA101" s="35">
        <v>0.08</v>
      </c>
      <c r="AB101" s="35">
        <v>0.12</v>
      </c>
      <c r="AC101" s="176"/>
      <c r="AD101" s="35">
        <v>6.7500000000000004E-2</v>
      </c>
      <c r="AE101" s="35">
        <v>0.09</v>
      </c>
      <c r="AF101" s="35">
        <v>0.13500000000000001</v>
      </c>
      <c r="AG101" s="176"/>
      <c r="AH101" s="35">
        <v>-0.5</v>
      </c>
      <c r="AI101" s="35">
        <v>3.52</v>
      </c>
      <c r="AJ101" s="35">
        <v>1</v>
      </c>
      <c r="AK101" s="176"/>
      <c r="AL101" s="35">
        <v>-0.1</v>
      </c>
      <c r="AM101" s="35">
        <v>2.4</v>
      </c>
      <c r="AN101" s="35">
        <v>0.1</v>
      </c>
      <c r="AO101" s="176"/>
      <c r="AP101" s="177">
        <v>31</v>
      </c>
      <c r="AQ101" s="190">
        <v>0.4</v>
      </c>
      <c r="AR101" s="176"/>
      <c r="AS101" s="176"/>
      <c r="AT101" s="176"/>
      <c r="AU101" s="176"/>
      <c r="AV101" s="176"/>
      <c r="AW101" s="176"/>
      <c r="AX101" s="176"/>
      <c r="AY101" s="176"/>
      <c r="AZ101" s="176"/>
      <c r="BA101" s="176"/>
      <c r="BB101" s="176"/>
      <c r="BC101" s="176"/>
      <c r="BD101" s="176"/>
      <c r="BE101" s="176"/>
      <c r="BF101" s="176"/>
    </row>
    <row r="102" spans="1:58">
      <c r="A102" s="198">
        <f t="shared" si="1"/>
        <v>39873</v>
      </c>
      <c r="B102" s="27">
        <v>6.9458123956649021E-2</v>
      </c>
      <c r="D102" s="189">
        <v>38749</v>
      </c>
      <c r="E102" s="25">
        <v>33.500003814697266</v>
      </c>
      <c r="F102" s="25">
        <v>35.000003814697266</v>
      </c>
      <c r="G102" s="25">
        <v>36.500003814697266</v>
      </c>
      <c r="H102" s="185"/>
      <c r="I102" s="25">
        <v>18</v>
      </c>
      <c r="J102" s="25">
        <v>22</v>
      </c>
      <c r="K102" s="25">
        <v>24</v>
      </c>
      <c r="L102" s="177"/>
      <c r="M102" s="178">
        <v>39630</v>
      </c>
      <c r="N102" s="35">
        <v>35</v>
      </c>
      <c r="O102" s="35">
        <v>39</v>
      </c>
      <c r="P102" s="35">
        <v>42.75</v>
      </c>
      <c r="Q102" s="176"/>
      <c r="R102" s="35">
        <v>33.75</v>
      </c>
      <c r="S102" s="35">
        <v>37.75</v>
      </c>
      <c r="T102" s="35">
        <v>41.5</v>
      </c>
      <c r="U102" s="176"/>
      <c r="V102" s="35">
        <v>2</v>
      </c>
      <c r="W102" s="35">
        <v>7</v>
      </c>
      <c r="X102" s="35">
        <v>12</v>
      </c>
      <c r="Y102" s="176"/>
      <c r="Z102" s="35">
        <v>0.06</v>
      </c>
      <c r="AA102" s="35">
        <v>0.08</v>
      </c>
      <c r="AB102" s="35">
        <v>0.12</v>
      </c>
      <c r="AC102" s="176"/>
      <c r="AD102" s="35">
        <v>7.4999999999999997E-2</v>
      </c>
      <c r="AE102" s="35">
        <v>0.1</v>
      </c>
      <c r="AF102" s="35">
        <v>0.15</v>
      </c>
      <c r="AG102" s="176"/>
      <c r="AH102" s="35">
        <v>-0.85</v>
      </c>
      <c r="AI102" s="35">
        <v>4.5549999999999997</v>
      </c>
      <c r="AJ102" s="35">
        <v>1.5</v>
      </c>
      <c r="AK102" s="176"/>
      <c r="AL102" s="35">
        <v>-0.1</v>
      </c>
      <c r="AM102" s="35">
        <v>3.25</v>
      </c>
      <c r="AN102" s="35">
        <v>0.1</v>
      </c>
      <c r="AO102" s="176"/>
      <c r="AP102" s="177">
        <v>32</v>
      </c>
      <c r="AQ102" s="190">
        <v>0.4</v>
      </c>
      <c r="AR102" s="176"/>
      <c r="AS102" s="176"/>
      <c r="AT102" s="176"/>
      <c r="AU102" s="176"/>
      <c r="AV102" s="176"/>
      <c r="AW102" s="176"/>
      <c r="AX102" s="176"/>
      <c r="AY102" s="176"/>
      <c r="AZ102" s="176"/>
      <c r="BA102" s="176"/>
      <c r="BB102" s="176"/>
      <c r="BC102" s="176"/>
      <c r="BD102" s="176"/>
      <c r="BE102" s="176"/>
      <c r="BF102" s="176"/>
    </row>
    <row r="103" spans="1:58">
      <c r="A103" s="198">
        <f t="shared" si="1"/>
        <v>39904</v>
      </c>
      <c r="B103" s="27">
        <v>6.9480246608320015E-2</v>
      </c>
      <c r="D103" s="189">
        <v>38777</v>
      </c>
      <c r="E103" s="25">
        <v>29.000001907348633</v>
      </c>
      <c r="F103" s="25">
        <v>30.500001907348633</v>
      </c>
      <c r="G103" s="25">
        <v>32.000001907348633</v>
      </c>
      <c r="H103" s="185"/>
      <c r="I103" s="25">
        <v>17</v>
      </c>
      <c r="J103" s="25">
        <v>21</v>
      </c>
      <c r="K103" s="25">
        <v>23</v>
      </c>
      <c r="L103" s="177"/>
      <c r="M103" s="178">
        <v>39661</v>
      </c>
      <c r="N103" s="35">
        <v>35</v>
      </c>
      <c r="O103" s="35">
        <v>39</v>
      </c>
      <c r="P103" s="35">
        <v>42.75</v>
      </c>
      <c r="Q103" s="176"/>
      <c r="R103" s="35">
        <v>33.75</v>
      </c>
      <c r="S103" s="35">
        <v>37.75</v>
      </c>
      <c r="T103" s="35">
        <v>41.5</v>
      </c>
      <c r="U103" s="176"/>
      <c r="V103" s="35">
        <v>2</v>
      </c>
      <c r="W103" s="35">
        <v>7</v>
      </c>
      <c r="X103" s="35">
        <v>12</v>
      </c>
      <c r="Y103" s="176"/>
      <c r="Z103" s="35">
        <v>0.06</v>
      </c>
      <c r="AA103" s="35">
        <v>0.08</v>
      </c>
      <c r="AB103" s="35">
        <v>0.12</v>
      </c>
      <c r="AC103" s="176"/>
      <c r="AD103" s="35">
        <v>7.4999999999999997E-2</v>
      </c>
      <c r="AE103" s="35">
        <v>0.1</v>
      </c>
      <c r="AF103" s="35">
        <v>0.15</v>
      </c>
      <c r="AG103" s="176"/>
      <c r="AH103" s="35">
        <v>-0.85</v>
      </c>
      <c r="AI103" s="35">
        <v>4.5549999999999997</v>
      </c>
      <c r="AJ103" s="35">
        <v>1.5</v>
      </c>
      <c r="AK103" s="176"/>
      <c r="AL103" s="35">
        <v>-0.1</v>
      </c>
      <c r="AM103" s="35">
        <v>3.25</v>
      </c>
      <c r="AN103" s="35">
        <v>0.1</v>
      </c>
      <c r="AO103" s="176"/>
      <c r="AP103" s="177">
        <v>32</v>
      </c>
      <c r="AQ103" s="190">
        <v>0.4</v>
      </c>
      <c r="AR103" s="176"/>
      <c r="AS103" s="176"/>
      <c r="AT103" s="176"/>
      <c r="AU103" s="176"/>
      <c r="AV103" s="176"/>
      <c r="AW103" s="176"/>
      <c r="AX103" s="176"/>
      <c r="AY103" s="176"/>
      <c r="AZ103" s="176"/>
      <c r="BA103" s="176"/>
      <c r="BB103" s="176"/>
      <c r="BC103" s="176"/>
      <c r="BD103" s="176"/>
      <c r="BE103" s="176"/>
      <c r="BF103" s="176"/>
    </row>
    <row r="104" spans="1:58">
      <c r="A104" s="198">
        <f t="shared" si="1"/>
        <v>39934</v>
      </c>
      <c r="B104" s="27">
        <v>6.9501655626221015E-2</v>
      </c>
      <c r="D104" s="189">
        <v>38808</v>
      </c>
      <c r="E104" s="25">
        <v>29</v>
      </c>
      <c r="F104" s="25">
        <v>30.5</v>
      </c>
      <c r="G104" s="25">
        <v>32</v>
      </c>
      <c r="H104" s="185"/>
      <c r="I104" s="25">
        <v>16.75</v>
      </c>
      <c r="J104" s="25">
        <v>20.75</v>
      </c>
      <c r="K104" s="25">
        <v>22.75</v>
      </c>
      <c r="L104" s="177"/>
      <c r="M104" s="178">
        <v>39692</v>
      </c>
      <c r="N104" s="35">
        <v>24.25</v>
      </c>
      <c r="O104" s="35">
        <v>28.25</v>
      </c>
      <c r="P104" s="35">
        <v>32</v>
      </c>
      <c r="Q104" s="176"/>
      <c r="R104" s="35">
        <v>23</v>
      </c>
      <c r="S104" s="35">
        <v>27</v>
      </c>
      <c r="T104" s="35">
        <v>30.75</v>
      </c>
      <c r="U104" s="176"/>
      <c r="V104" s="35">
        <v>0.25</v>
      </c>
      <c r="W104" s="35">
        <v>1</v>
      </c>
      <c r="X104" s="35">
        <v>4</v>
      </c>
      <c r="Y104" s="176"/>
      <c r="Z104" s="35">
        <v>0.06</v>
      </c>
      <c r="AA104" s="35">
        <v>0.08</v>
      </c>
      <c r="AB104" s="35">
        <v>0.12</v>
      </c>
      <c r="AC104" s="176"/>
      <c r="AD104" s="35">
        <v>0.06</v>
      </c>
      <c r="AE104" s="35">
        <v>0.08</v>
      </c>
      <c r="AF104" s="35">
        <v>0.12</v>
      </c>
      <c r="AG104" s="176"/>
      <c r="AH104" s="35">
        <v>-0.5</v>
      </c>
      <c r="AI104" s="35">
        <v>2.706</v>
      </c>
      <c r="AJ104" s="35">
        <v>0.8</v>
      </c>
      <c r="AK104" s="176"/>
      <c r="AL104" s="35">
        <v>-0.1</v>
      </c>
      <c r="AM104" s="35">
        <v>2.4500000000000002</v>
      </c>
      <c r="AN104" s="35">
        <v>0.1</v>
      </c>
      <c r="AO104" s="176"/>
      <c r="AP104" s="177">
        <v>32</v>
      </c>
      <c r="AQ104" s="190">
        <v>0.4</v>
      </c>
      <c r="AR104" s="176"/>
      <c r="AS104" s="176"/>
      <c r="AT104" s="176"/>
      <c r="AU104" s="176"/>
      <c r="AV104" s="176"/>
      <c r="AW104" s="176"/>
      <c r="AX104" s="176"/>
      <c r="AY104" s="176"/>
      <c r="AZ104" s="176"/>
      <c r="BA104" s="176"/>
      <c r="BB104" s="176"/>
      <c r="BC104" s="176"/>
      <c r="BD104" s="176"/>
      <c r="BE104" s="176"/>
      <c r="BF104" s="176"/>
    </row>
    <row r="105" spans="1:58">
      <c r="A105" s="198">
        <f t="shared" si="1"/>
        <v>39965</v>
      </c>
      <c r="B105" s="27">
        <v>6.9523778278211018E-2</v>
      </c>
      <c r="D105" s="189">
        <v>38838</v>
      </c>
      <c r="E105" s="25">
        <v>36.75</v>
      </c>
      <c r="F105" s="25">
        <v>39.75</v>
      </c>
      <c r="G105" s="25">
        <v>42.75</v>
      </c>
      <c r="H105" s="185"/>
      <c r="I105" s="25">
        <v>19</v>
      </c>
      <c r="J105" s="25">
        <v>23</v>
      </c>
      <c r="K105" s="25">
        <v>25</v>
      </c>
      <c r="L105" s="177"/>
      <c r="M105" s="178">
        <v>39722</v>
      </c>
      <c r="N105" s="35">
        <v>23.25</v>
      </c>
      <c r="O105" s="35">
        <v>27.25</v>
      </c>
      <c r="P105" s="35">
        <v>31</v>
      </c>
      <c r="Q105" s="176"/>
      <c r="R105" s="35">
        <v>22</v>
      </c>
      <c r="S105" s="35">
        <v>26</v>
      </c>
      <c r="T105" s="35">
        <v>29.75</v>
      </c>
      <c r="U105" s="176"/>
      <c r="V105" s="35">
        <v>0</v>
      </c>
      <c r="W105" s="35">
        <v>0</v>
      </c>
      <c r="X105" s="35">
        <v>2</v>
      </c>
      <c r="Y105" s="176"/>
      <c r="Z105" s="35">
        <v>0.06</v>
      </c>
      <c r="AA105" s="35">
        <v>0.08</v>
      </c>
      <c r="AB105" s="35">
        <v>0.12</v>
      </c>
      <c r="AC105" s="176"/>
      <c r="AD105" s="35">
        <v>0.06</v>
      </c>
      <c r="AE105" s="35">
        <v>0.08</v>
      </c>
      <c r="AF105" s="35">
        <v>0.12</v>
      </c>
      <c r="AG105" s="176"/>
      <c r="AH105" s="35">
        <v>-0.5</v>
      </c>
      <c r="AI105" s="35">
        <v>1.9</v>
      </c>
      <c r="AJ105" s="35">
        <v>0.5</v>
      </c>
      <c r="AK105" s="176"/>
      <c r="AL105" s="35">
        <v>-0.1</v>
      </c>
      <c r="AM105" s="35">
        <v>2</v>
      </c>
      <c r="AN105" s="35">
        <v>0.1</v>
      </c>
      <c r="AO105" s="176"/>
      <c r="AP105" s="177">
        <v>33</v>
      </c>
      <c r="AQ105" s="190">
        <v>0.4</v>
      </c>
      <c r="AR105" s="176"/>
      <c r="AS105" s="176"/>
      <c r="AT105" s="176"/>
      <c r="AU105" s="176"/>
      <c r="AV105" s="176"/>
      <c r="AW105" s="176"/>
      <c r="AX105" s="176"/>
      <c r="AY105" s="176"/>
      <c r="AZ105" s="176"/>
      <c r="BA105" s="176"/>
      <c r="BB105" s="176"/>
      <c r="BC105" s="176"/>
      <c r="BD105" s="176"/>
      <c r="BE105" s="176"/>
      <c r="BF105" s="176"/>
    </row>
    <row r="106" spans="1:58">
      <c r="A106" s="198">
        <f t="shared" si="1"/>
        <v>39995</v>
      </c>
      <c r="B106" s="27">
        <v>6.9545187296420008E-2</v>
      </c>
      <c r="D106" s="189">
        <v>38869</v>
      </c>
      <c r="E106" s="25">
        <v>42.5</v>
      </c>
      <c r="F106" s="25">
        <v>57.5</v>
      </c>
      <c r="G106" s="25">
        <v>66.5</v>
      </c>
      <c r="H106" s="185"/>
      <c r="I106" s="25">
        <v>18.5</v>
      </c>
      <c r="J106" s="25">
        <v>24.25</v>
      </c>
      <c r="K106" s="25">
        <v>29</v>
      </c>
      <c r="L106" s="177"/>
      <c r="M106" s="178">
        <v>39753</v>
      </c>
      <c r="N106" s="35">
        <v>23.25</v>
      </c>
      <c r="O106" s="35">
        <v>27.25</v>
      </c>
      <c r="P106" s="35">
        <v>31</v>
      </c>
      <c r="Q106" s="176"/>
      <c r="R106" s="35">
        <v>22</v>
      </c>
      <c r="S106" s="35">
        <v>26</v>
      </c>
      <c r="T106" s="35">
        <v>29.75</v>
      </c>
      <c r="U106" s="176"/>
      <c r="V106" s="35">
        <v>0</v>
      </c>
      <c r="W106" s="35">
        <v>0</v>
      </c>
      <c r="X106" s="35">
        <v>2</v>
      </c>
      <c r="Y106" s="176"/>
      <c r="Z106" s="35">
        <v>0.06</v>
      </c>
      <c r="AA106" s="35">
        <v>0.08</v>
      </c>
      <c r="AB106" s="35">
        <v>0.12</v>
      </c>
      <c r="AC106" s="176"/>
      <c r="AD106" s="35">
        <v>0.06</v>
      </c>
      <c r="AE106" s="35">
        <v>0.08</v>
      </c>
      <c r="AF106" s="35">
        <v>0.12</v>
      </c>
      <c r="AG106" s="176"/>
      <c r="AH106" s="35">
        <v>-0.5</v>
      </c>
      <c r="AI106" s="35">
        <v>2</v>
      </c>
      <c r="AJ106" s="35">
        <v>0.5</v>
      </c>
      <c r="AK106" s="176"/>
      <c r="AL106" s="35">
        <v>-0.1</v>
      </c>
      <c r="AM106" s="35">
        <v>2</v>
      </c>
      <c r="AN106" s="35">
        <v>0.1</v>
      </c>
      <c r="AO106" s="176"/>
      <c r="AP106" s="177">
        <v>33</v>
      </c>
      <c r="AQ106" s="190">
        <v>0.4</v>
      </c>
      <c r="AR106" s="176"/>
      <c r="AS106" s="176"/>
      <c r="AT106" s="176"/>
      <c r="AU106" s="176"/>
      <c r="AV106" s="176"/>
      <c r="AW106" s="176"/>
      <c r="AX106" s="176"/>
      <c r="AY106" s="176"/>
      <c r="AZ106" s="176"/>
      <c r="BA106" s="176"/>
      <c r="BB106" s="176"/>
      <c r="BC106" s="176"/>
      <c r="BD106" s="176"/>
      <c r="BE106" s="176"/>
      <c r="BF106" s="176"/>
    </row>
    <row r="107" spans="1:58">
      <c r="A107" s="198">
        <f t="shared" si="1"/>
        <v>40026</v>
      </c>
      <c r="B107" s="27">
        <v>6.9567309948729006E-2</v>
      </c>
      <c r="D107" s="189">
        <v>38899</v>
      </c>
      <c r="E107" s="25">
        <v>62.5</v>
      </c>
      <c r="F107" s="25">
        <v>82.5</v>
      </c>
      <c r="G107" s="25">
        <v>92.5</v>
      </c>
      <c r="H107" s="185"/>
      <c r="I107" s="25">
        <v>20.649999618530273</v>
      </c>
      <c r="J107" s="25">
        <v>25.899999618530273</v>
      </c>
      <c r="K107" s="25">
        <v>33.149999618530273</v>
      </c>
      <c r="L107" s="177"/>
      <c r="M107" s="178">
        <v>39783</v>
      </c>
      <c r="N107" s="35">
        <v>21.25</v>
      </c>
      <c r="O107" s="35">
        <v>25.25</v>
      </c>
      <c r="P107" s="35">
        <v>29</v>
      </c>
      <c r="Q107" s="176"/>
      <c r="R107" s="35">
        <v>20</v>
      </c>
      <c r="S107" s="35">
        <v>24</v>
      </c>
      <c r="T107" s="35">
        <v>27.75</v>
      </c>
      <c r="U107" s="176"/>
      <c r="V107" s="35">
        <v>0</v>
      </c>
      <c r="W107" s="35">
        <v>0</v>
      </c>
      <c r="X107" s="35">
        <v>2</v>
      </c>
      <c r="Y107" s="176"/>
      <c r="Z107" s="35">
        <v>0.06</v>
      </c>
      <c r="AA107" s="35">
        <v>0.08</v>
      </c>
      <c r="AB107" s="35">
        <v>0.12</v>
      </c>
      <c r="AC107" s="176"/>
      <c r="AD107" s="35">
        <v>0.06</v>
      </c>
      <c r="AE107" s="35">
        <v>0.08</v>
      </c>
      <c r="AF107" s="35">
        <v>0.12</v>
      </c>
      <c r="AG107" s="176"/>
      <c r="AH107" s="35">
        <v>-0.5</v>
      </c>
      <c r="AI107" s="35">
        <v>2</v>
      </c>
      <c r="AJ107" s="35">
        <v>0.6</v>
      </c>
      <c r="AK107" s="176"/>
      <c r="AL107" s="35">
        <v>-0.1</v>
      </c>
      <c r="AM107" s="35">
        <v>2</v>
      </c>
      <c r="AN107" s="35">
        <v>0.1</v>
      </c>
      <c r="AO107" s="176"/>
      <c r="AP107" s="177">
        <v>33</v>
      </c>
      <c r="AQ107" s="190">
        <v>0.4</v>
      </c>
      <c r="AR107" s="176"/>
      <c r="AS107" s="176"/>
      <c r="AT107" s="176"/>
      <c r="AU107" s="176"/>
      <c r="AV107" s="176"/>
      <c r="AW107" s="176"/>
      <c r="AX107" s="176"/>
      <c r="AY107" s="176"/>
      <c r="AZ107" s="176"/>
      <c r="BA107" s="176"/>
      <c r="BB107" s="176"/>
      <c r="BC107" s="176"/>
      <c r="BD107" s="176"/>
      <c r="BE107" s="176"/>
      <c r="BF107" s="176"/>
    </row>
    <row r="108" spans="1:58">
      <c r="A108" s="198">
        <f t="shared" si="1"/>
        <v>40057</v>
      </c>
      <c r="B108" s="27">
        <v>6.9589432601199014E-2</v>
      </c>
      <c r="D108" s="189">
        <v>38930</v>
      </c>
      <c r="E108" s="25">
        <v>62.5</v>
      </c>
      <c r="F108" s="25">
        <v>82.5</v>
      </c>
      <c r="G108" s="25">
        <v>92.5</v>
      </c>
      <c r="H108" s="185"/>
      <c r="I108" s="25">
        <v>20.399999618530273</v>
      </c>
      <c r="J108" s="25">
        <v>25.649999618530273</v>
      </c>
      <c r="K108" s="25">
        <v>32.899999618530273</v>
      </c>
      <c r="L108" s="177"/>
      <c r="M108" s="178">
        <v>39814</v>
      </c>
      <c r="N108" s="35">
        <v>23.25</v>
      </c>
      <c r="O108" s="35">
        <v>27.5</v>
      </c>
      <c r="P108" s="35">
        <v>31.5</v>
      </c>
      <c r="Q108" s="176"/>
      <c r="R108" s="35">
        <v>22.25</v>
      </c>
      <c r="S108" s="35">
        <v>26.5</v>
      </c>
      <c r="T108" s="35">
        <v>30.5</v>
      </c>
      <c r="U108" s="176"/>
      <c r="V108" s="35">
        <v>0</v>
      </c>
      <c r="W108" s="35">
        <v>0</v>
      </c>
      <c r="X108" s="35">
        <v>3</v>
      </c>
      <c r="Y108" s="176"/>
      <c r="Z108" s="35">
        <v>0.06</v>
      </c>
      <c r="AA108" s="35">
        <v>0.08</v>
      </c>
      <c r="AB108" s="35">
        <v>0.12</v>
      </c>
      <c r="AC108" s="176"/>
      <c r="AD108" s="35">
        <v>0.06</v>
      </c>
      <c r="AE108" s="35">
        <v>0.08</v>
      </c>
      <c r="AF108" s="35">
        <v>0.12</v>
      </c>
      <c r="AG108" s="176"/>
      <c r="AH108" s="35">
        <v>-0.5</v>
      </c>
      <c r="AI108" s="35">
        <v>2.25</v>
      </c>
      <c r="AJ108" s="35">
        <v>1</v>
      </c>
      <c r="AK108" s="176"/>
      <c r="AL108" s="35">
        <v>-0.1</v>
      </c>
      <c r="AM108" s="35">
        <v>2.25</v>
      </c>
      <c r="AN108" s="35">
        <v>0.1</v>
      </c>
      <c r="AO108" s="176"/>
      <c r="AP108" s="177">
        <v>34</v>
      </c>
      <c r="AQ108" s="190">
        <v>0.4</v>
      </c>
      <c r="AR108" s="176"/>
      <c r="AS108" s="176"/>
      <c r="AT108" s="176"/>
      <c r="AU108" s="176"/>
      <c r="AV108" s="176"/>
      <c r="AW108" s="176"/>
      <c r="AX108" s="176"/>
      <c r="AY108" s="176"/>
      <c r="AZ108" s="176"/>
      <c r="BA108" s="176"/>
      <c r="BB108" s="176"/>
      <c r="BC108" s="176"/>
      <c r="BD108" s="176"/>
      <c r="BE108" s="176"/>
      <c r="BF108" s="176"/>
    </row>
    <row r="109" spans="1:58">
      <c r="A109" s="198">
        <f t="shared" si="1"/>
        <v>40087</v>
      </c>
      <c r="B109" s="27">
        <v>6.9610841619872993E-2</v>
      </c>
      <c r="D109" s="189">
        <v>38961</v>
      </c>
      <c r="E109" s="25">
        <v>29.25</v>
      </c>
      <c r="F109" s="25">
        <v>35.25</v>
      </c>
      <c r="G109" s="25">
        <v>41.25</v>
      </c>
      <c r="H109" s="185"/>
      <c r="I109" s="25">
        <v>15.25</v>
      </c>
      <c r="J109" s="25">
        <v>21.75</v>
      </c>
      <c r="K109" s="25">
        <v>23.75</v>
      </c>
      <c r="L109" s="177"/>
      <c r="M109" s="178">
        <v>39845</v>
      </c>
      <c r="N109" s="35">
        <v>21.25</v>
      </c>
      <c r="O109" s="35">
        <v>25.5</v>
      </c>
      <c r="P109" s="35">
        <v>29.5</v>
      </c>
      <c r="Q109" s="176"/>
      <c r="R109" s="35">
        <v>20.25</v>
      </c>
      <c r="S109" s="35">
        <v>24.5</v>
      </c>
      <c r="T109" s="35">
        <v>28.5</v>
      </c>
      <c r="U109" s="176"/>
      <c r="V109" s="35">
        <v>0</v>
      </c>
      <c r="W109" s="35">
        <v>0</v>
      </c>
      <c r="X109" s="35">
        <v>3</v>
      </c>
      <c r="Y109" s="176"/>
      <c r="Z109" s="35">
        <v>0.06</v>
      </c>
      <c r="AA109" s="35">
        <v>0.08</v>
      </c>
      <c r="AB109" s="35">
        <v>0.12</v>
      </c>
      <c r="AC109" s="176"/>
      <c r="AD109" s="35">
        <v>0.06</v>
      </c>
      <c r="AE109" s="35">
        <v>0.08</v>
      </c>
      <c r="AF109" s="35">
        <v>0.12</v>
      </c>
      <c r="AG109" s="176"/>
      <c r="AH109" s="35">
        <v>-0.5</v>
      </c>
      <c r="AI109" s="35">
        <v>2.25</v>
      </c>
      <c r="AJ109" s="35">
        <v>1</v>
      </c>
      <c r="AK109" s="176"/>
      <c r="AL109" s="35">
        <v>-0.1</v>
      </c>
      <c r="AM109" s="35">
        <v>2.25</v>
      </c>
      <c r="AN109" s="35">
        <v>0.1</v>
      </c>
      <c r="AO109" s="176"/>
      <c r="AP109" s="177">
        <v>34</v>
      </c>
      <c r="AQ109" s="190">
        <v>0.4</v>
      </c>
      <c r="AR109" s="176"/>
      <c r="AS109" s="176"/>
      <c r="AT109" s="176"/>
      <c r="AU109" s="176"/>
      <c r="AV109" s="176"/>
      <c r="AW109" s="176"/>
      <c r="AX109" s="176"/>
      <c r="AY109" s="176"/>
      <c r="AZ109" s="176"/>
      <c r="BA109" s="176"/>
      <c r="BB109" s="176"/>
      <c r="BC109" s="176"/>
      <c r="BD109" s="176"/>
      <c r="BE109" s="176"/>
      <c r="BF109" s="176"/>
    </row>
    <row r="110" spans="1:58">
      <c r="A110" s="198">
        <f t="shared" si="1"/>
        <v>40118</v>
      </c>
      <c r="B110" s="27">
        <v>6.9632964272662023E-2</v>
      </c>
      <c r="D110" s="189">
        <v>38991</v>
      </c>
      <c r="E110" s="25">
        <v>29.499998092651367</v>
      </c>
      <c r="F110" s="25">
        <v>30.999998092651367</v>
      </c>
      <c r="G110" s="25">
        <v>32.499998092651367</v>
      </c>
      <c r="H110" s="185"/>
      <c r="I110" s="25">
        <v>17.5</v>
      </c>
      <c r="J110" s="25">
        <v>21.5</v>
      </c>
      <c r="K110" s="25">
        <v>23.5</v>
      </c>
      <c r="L110" s="177"/>
      <c r="M110" s="178">
        <v>39873</v>
      </c>
      <c r="N110" s="35">
        <v>22.25</v>
      </c>
      <c r="O110" s="35">
        <v>26.5</v>
      </c>
      <c r="P110" s="35">
        <v>30.5</v>
      </c>
      <c r="Q110" s="176"/>
      <c r="R110" s="35">
        <v>21.25</v>
      </c>
      <c r="S110" s="35">
        <v>25.5</v>
      </c>
      <c r="T110" s="35">
        <v>29.5</v>
      </c>
      <c r="U110" s="176"/>
      <c r="V110" s="35">
        <v>0</v>
      </c>
      <c r="W110" s="35">
        <v>0</v>
      </c>
      <c r="X110" s="35">
        <v>2</v>
      </c>
      <c r="Y110" s="176"/>
      <c r="Z110" s="35">
        <v>0.06</v>
      </c>
      <c r="AA110" s="35">
        <v>0.08</v>
      </c>
      <c r="AB110" s="35">
        <v>0.12</v>
      </c>
      <c r="AC110" s="176"/>
      <c r="AD110" s="35">
        <v>0.06</v>
      </c>
      <c r="AE110" s="35">
        <v>0.08</v>
      </c>
      <c r="AF110" s="35">
        <v>0.12</v>
      </c>
      <c r="AG110" s="176"/>
      <c r="AH110" s="35">
        <v>-0.5</v>
      </c>
      <c r="AI110" s="35">
        <v>1.95</v>
      </c>
      <c r="AJ110" s="35">
        <v>0.5</v>
      </c>
      <c r="AK110" s="176"/>
      <c r="AL110" s="35">
        <v>-0.1</v>
      </c>
      <c r="AM110" s="35">
        <v>2</v>
      </c>
      <c r="AN110" s="35">
        <v>0.1</v>
      </c>
      <c r="AO110" s="176"/>
      <c r="AP110" s="177">
        <v>34</v>
      </c>
      <c r="AQ110" s="190">
        <v>0.4</v>
      </c>
      <c r="AR110" s="176"/>
      <c r="AS110" s="176"/>
      <c r="AT110" s="176"/>
      <c r="AU110" s="176"/>
      <c r="AV110" s="176"/>
      <c r="AW110" s="176"/>
      <c r="AX110" s="176"/>
      <c r="AY110" s="176"/>
      <c r="AZ110" s="176"/>
      <c r="BA110" s="176"/>
      <c r="BB110" s="176"/>
      <c r="BC110" s="176"/>
      <c r="BD110" s="176"/>
      <c r="BE110" s="176"/>
      <c r="BF110" s="176"/>
    </row>
    <row r="111" spans="1:58">
      <c r="A111" s="198">
        <f t="shared" si="1"/>
        <v>40148</v>
      </c>
      <c r="B111" s="27">
        <v>6.9654373291644034E-2</v>
      </c>
      <c r="D111" s="189">
        <v>39022</v>
      </c>
      <c r="E111" s="25">
        <v>29.499998092651367</v>
      </c>
      <c r="F111" s="25">
        <v>30.999998092651367</v>
      </c>
      <c r="G111" s="25">
        <v>32.499998092651367</v>
      </c>
      <c r="H111" s="185"/>
      <c r="I111" s="25">
        <v>17.5</v>
      </c>
      <c r="J111" s="25">
        <v>21.5</v>
      </c>
      <c r="K111" s="25">
        <v>23.5</v>
      </c>
      <c r="L111" s="177"/>
      <c r="M111" s="178">
        <v>39904</v>
      </c>
      <c r="N111" s="35">
        <v>23.25</v>
      </c>
      <c r="O111" s="35">
        <v>27.5</v>
      </c>
      <c r="P111" s="35">
        <v>31.5</v>
      </c>
      <c r="Q111" s="176"/>
      <c r="R111" s="35">
        <v>22.25</v>
      </c>
      <c r="S111" s="35">
        <v>26.5</v>
      </c>
      <c r="T111" s="35">
        <v>30.5</v>
      </c>
      <c r="U111" s="176"/>
      <c r="V111" s="35">
        <v>0</v>
      </c>
      <c r="W111" s="35">
        <v>0</v>
      </c>
      <c r="X111" s="35">
        <v>2</v>
      </c>
      <c r="Y111" s="176"/>
      <c r="Z111" s="35">
        <v>0.06</v>
      </c>
      <c r="AA111" s="35">
        <v>0.08</v>
      </c>
      <c r="AB111" s="35">
        <v>0.12</v>
      </c>
      <c r="AC111" s="176"/>
      <c r="AD111" s="35">
        <v>0.06</v>
      </c>
      <c r="AE111" s="35">
        <v>0.08</v>
      </c>
      <c r="AF111" s="35">
        <v>0.12</v>
      </c>
      <c r="AG111" s="176"/>
      <c r="AH111" s="35">
        <v>-0.5</v>
      </c>
      <c r="AI111" s="35">
        <v>1.9</v>
      </c>
      <c r="AJ111" s="35">
        <v>0.5</v>
      </c>
      <c r="AK111" s="176"/>
      <c r="AL111" s="35">
        <v>-0.1</v>
      </c>
      <c r="AM111" s="35">
        <v>2</v>
      </c>
      <c r="AN111" s="35">
        <v>0.1</v>
      </c>
      <c r="AO111" s="176"/>
      <c r="AP111" s="177">
        <v>35</v>
      </c>
      <c r="AQ111" s="190">
        <v>0.4</v>
      </c>
      <c r="AR111" s="176"/>
      <c r="AS111" s="176"/>
      <c r="AT111" s="176"/>
      <c r="AU111" s="176"/>
      <c r="AV111" s="176"/>
      <c r="AW111" s="176"/>
      <c r="AX111" s="176"/>
      <c r="AY111" s="176"/>
      <c r="AZ111" s="176"/>
      <c r="BA111" s="176"/>
      <c r="BB111" s="176"/>
      <c r="BC111" s="176"/>
      <c r="BD111" s="176"/>
      <c r="BE111" s="176"/>
      <c r="BF111" s="176"/>
    </row>
    <row r="112" spans="1:58">
      <c r="A112" s="198">
        <f t="shared" si="1"/>
        <v>40179</v>
      </c>
      <c r="B112" s="27">
        <v>6.9676495944751032E-2</v>
      </c>
      <c r="D112" s="189">
        <v>39052</v>
      </c>
      <c r="E112" s="25">
        <v>29.5</v>
      </c>
      <c r="F112" s="25">
        <v>31</v>
      </c>
      <c r="G112" s="25">
        <v>32.5</v>
      </c>
      <c r="H112" s="185"/>
      <c r="I112" s="25">
        <v>18</v>
      </c>
      <c r="J112" s="25">
        <v>22</v>
      </c>
      <c r="K112" s="25">
        <v>24</v>
      </c>
      <c r="L112" s="177"/>
      <c r="M112" s="178">
        <v>39934</v>
      </c>
      <c r="N112" s="35">
        <v>24.25</v>
      </c>
      <c r="O112" s="35">
        <v>28.5</v>
      </c>
      <c r="P112" s="35">
        <v>32.5</v>
      </c>
      <c r="Q112" s="176"/>
      <c r="R112" s="35">
        <v>23.25</v>
      </c>
      <c r="S112" s="35">
        <v>27.5</v>
      </c>
      <c r="T112" s="35">
        <v>31.5</v>
      </c>
      <c r="U112" s="176"/>
      <c r="V112" s="35">
        <v>0</v>
      </c>
      <c r="W112" s="35">
        <v>0</v>
      </c>
      <c r="X112" s="35">
        <v>3</v>
      </c>
      <c r="Y112" s="176"/>
      <c r="Z112" s="35">
        <v>0.06</v>
      </c>
      <c r="AA112" s="35">
        <v>0.08</v>
      </c>
      <c r="AB112" s="35">
        <v>0.12</v>
      </c>
      <c r="AC112" s="176"/>
      <c r="AD112" s="35">
        <v>0.06</v>
      </c>
      <c r="AE112" s="35">
        <v>0.08</v>
      </c>
      <c r="AF112" s="35">
        <v>0.12</v>
      </c>
      <c r="AG112" s="176"/>
      <c r="AH112" s="35">
        <v>-0.5</v>
      </c>
      <c r="AI112" s="35">
        <v>2</v>
      </c>
      <c r="AJ112" s="35">
        <v>0.5</v>
      </c>
      <c r="AK112" s="176"/>
      <c r="AL112" s="35">
        <v>-0.1</v>
      </c>
      <c r="AM112" s="35">
        <v>2</v>
      </c>
      <c r="AN112" s="35">
        <v>0.1</v>
      </c>
      <c r="AO112" s="176"/>
      <c r="AP112" s="177">
        <v>35</v>
      </c>
      <c r="AQ112" s="190">
        <v>0.4</v>
      </c>
      <c r="AR112" s="176"/>
      <c r="AS112" s="176"/>
      <c r="AT112" s="176"/>
      <c r="AU112" s="176"/>
      <c r="AV112" s="176"/>
      <c r="AW112" s="176"/>
      <c r="AX112" s="176"/>
      <c r="AY112" s="176"/>
      <c r="AZ112" s="176"/>
      <c r="BA112" s="176"/>
      <c r="BB112" s="176"/>
      <c r="BC112" s="176"/>
      <c r="BD112" s="176"/>
      <c r="BE112" s="176"/>
      <c r="BF112" s="176"/>
    </row>
    <row r="113" spans="1:58">
      <c r="A113" s="198">
        <f t="shared" si="1"/>
        <v>40210</v>
      </c>
      <c r="B113" s="27">
        <v>6.9698618598021012E-2</v>
      </c>
      <c r="D113" s="189">
        <v>39083</v>
      </c>
      <c r="E113" s="25">
        <v>33.754997253417969</v>
      </c>
      <c r="F113" s="25">
        <v>35.504997253417969</v>
      </c>
      <c r="G113" s="25">
        <v>37.254997253417969</v>
      </c>
      <c r="H113" s="185"/>
      <c r="I113" s="25">
        <v>18.25</v>
      </c>
      <c r="J113" s="25">
        <v>22.75</v>
      </c>
      <c r="K113" s="25">
        <v>24.75</v>
      </c>
      <c r="L113" s="177"/>
      <c r="M113" s="178">
        <v>39965</v>
      </c>
      <c r="N113" s="35">
        <v>28.25</v>
      </c>
      <c r="O113" s="35">
        <v>32.5</v>
      </c>
      <c r="P113" s="35">
        <v>36.5</v>
      </c>
      <c r="Q113" s="176"/>
      <c r="R113" s="35">
        <v>27.25</v>
      </c>
      <c r="S113" s="35">
        <v>31.5</v>
      </c>
      <c r="T113" s="35">
        <v>35.5</v>
      </c>
      <c r="U113" s="176"/>
      <c r="V113" s="35">
        <v>0.75</v>
      </c>
      <c r="W113" s="35">
        <v>3</v>
      </c>
      <c r="X113" s="35">
        <v>8</v>
      </c>
      <c r="Y113" s="176"/>
      <c r="Z113" s="35">
        <v>0.06</v>
      </c>
      <c r="AA113" s="35">
        <v>0.08</v>
      </c>
      <c r="AB113" s="35">
        <v>0.12</v>
      </c>
      <c r="AC113" s="176"/>
      <c r="AD113" s="35">
        <v>6.7500000000000004E-2</v>
      </c>
      <c r="AE113" s="35">
        <v>0.09</v>
      </c>
      <c r="AF113" s="35">
        <v>0.13500000000000001</v>
      </c>
      <c r="AG113" s="176"/>
      <c r="AH113" s="35">
        <v>-0.5</v>
      </c>
      <c r="AI113" s="35">
        <v>3.52</v>
      </c>
      <c r="AJ113" s="35">
        <v>1</v>
      </c>
      <c r="AK113" s="176"/>
      <c r="AL113" s="35">
        <v>-0.1</v>
      </c>
      <c r="AM113" s="35">
        <v>2.4</v>
      </c>
      <c r="AN113" s="35">
        <v>0.1</v>
      </c>
      <c r="AO113" s="176"/>
      <c r="AP113" s="177">
        <v>35</v>
      </c>
      <c r="AQ113" s="190">
        <v>0.4</v>
      </c>
      <c r="AR113" s="176"/>
      <c r="AS113" s="176"/>
      <c r="AT113" s="176"/>
      <c r="AU113" s="176"/>
      <c r="AV113" s="176"/>
      <c r="AW113" s="176"/>
      <c r="AX113" s="176"/>
      <c r="AY113" s="176"/>
      <c r="AZ113" s="176"/>
      <c r="BA113" s="176"/>
      <c r="BB113" s="176"/>
      <c r="BC113" s="176"/>
      <c r="BD113" s="176"/>
      <c r="BE113" s="176"/>
      <c r="BF113" s="176"/>
    </row>
    <row r="114" spans="1:58">
      <c r="A114" s="198">
        <f t="shared" si="1"/>
        <v>40238</v>
      </c>
      <c r="B114" s="27">
        <v>6.9718600349499019E-2</v>
      </c>
      <c r="D114" s="189">
        <v>39114</v>
      </c>
      <c r="E114" s="25">
        <v>33.750003814697266</v>
      </c>
      <c r="F114" s="25">
        <v>35.500003814697266</v>
      </c>
      <c r="G114" s="25">
        <v>37.250003814697266</v>
      </c>
      <c r="H114" s="185"/>
      <c r="I114" s="25">
        <v>18.25</v>
      </c>
      <c r="J114" s="25">
        <v>22.5</v>
      </c>
      <c r="K114" s="25">
        <v>24.5</v>
      </c>
      <c r="L114" s="177"/>
      <c r="M114" s="178">
        <v>39995</v>
      </c>
      <c r="N114" s="35">
        <v>35.25</v>
      </c>
      <c r="O114" s="35">
        <v>39.5</v>
      </c>
      <c r="P114" s="35">
        <v>43.5</v>
      </c>
      <c r="Q114" s="176"/>
      <c r="R114" s="35">
        <v>34.25</v>
      </c>
      <c r="S114" s="35">
        <v>38.5</v>
      </c>
      <c r="T114" s="35">
        <v>42.5</v>
      </c>
      <c r="U114" s="176"/>
      <c r="V114" s="35">
        <v>2</v>
      </c>
      <c r="W114" s="35">
        <v>7</v>
      </c>
      <c r="X114" s="35">
        <v>12</v>
      </c>
      <c r="Y114" s="176"/>
      <c r="Z114" s="35">
        <v>0.06</v>
      </c>
      <c r="AA114" s="35">
        <v>0.08</v>
      </c>
      <c r="AB114" s="35">
        <v>0.12</v>
      </c>
      <c r="AC114" s="176"/>
      <c r="AD114" s="35">
        <v>7.4999999999999997E-2</v>
      </c>
      <c r="AE114" s="35">
        <v>0.1</v>
      </c>
      <c r="AF114" s="35">
        <v>0.15</v>
      </c>
      <c r="AG114" s="176"/>
      <c r="AH114" s="35">
        <v>-0.85</v>
      </c>
      <c r="AI114" s="35">
        <v>4.5549999999999997</v>
      </c>
      <c r="AJ114" s="35">
        <v>1.5</v>
      </c>
      <c r="AK114" s="176"/>
      <c r="AL114" s="35">
        <v>-0.1</v>
      </c>
      <c r="AM114" s="35">
        <v>3.25</v>
      </c>
      <c r="AN114" s="35">
        <v>0.1</v>
      </c>
      <c r="AO114" s="176"/>
      <c r="AP114" s="177">
        <v>36</v>
      </c>
      <c r="AQ114" s="190">
        <v>0.4</v>
      </c>
      <c r="AR114" s="176"/>
      <c r="AS114" s="176"/>
      <c r="AT114" s="176"/>
      <c r="AU114" s="176"/>
      <c r="AV114" s="176"/>
      <c r="AW114" s="176"/>
      <c r="AX114" s="176"/>
      <c r="AY114" s="176"/>
      <c r="AZ114" s="176"/>
      <c r="BA114" s="176"/>
      <c r="BB114" s="176"/>
      <c r="BC114" s="176"/>
      <c r="BD114" s="176"/>
      <c r="BE114" s="176"/>
      <c r="BF114" s="176"/>
    </row>
    <row r="115" spans="1:58">
      <c r="A115" s="198">
        <f t="shared" si="1"/>
        <v>40269</v>
      </c>
      <c r="B115" s="27">
        <v>6.9740723003077015E-2</v>
      </c>
      <c r="D115" s="189">
        <v>39142</v>
      </c>
      <c r="E115" s="25">
        <v>29.250001907348633</v>
      </c>
      <c r="F115" s="25">
        <v>31.000001907348633</v>
      </c>
      <c r="G115" s="25">
        <v>32.750001907348633</v>
      </c>
      <c r="H115" s="185"/>
      <c r="I115" s="25">
        <v>17.25</v>
      </c>
      <c r="J115" s="25">
        <v>21.5</v>
      </c>
      <c r="K115" s="25">
        <v>23.5</v>
      </c>
      <c r="L115" s="177"/>
      <c r="M115" s="178">
        <v>40026</v>
      </c>
      <c r="N115" s="35">
        <v>35.25</v>
      </c>
      <c r="O115" s="35">
        <v>39.5</v>
      </c>
      <c r="P115" s="35">
        <v>43.5</v>
      </c>
      <c r="Q115" s="176"/>
      <c r="R115" s="35">
        <v>34.25</v>
      </c>
      <c r="S115" s="35">
        <v>38.5</v>
      </c>
      <c r="T115" s="35">
        <v>42.5</v>
      </c>
      <c r="U115" s="176"/>
      <c r="V115" s="35">
        <v>2</v>
      </c>
      <c r="W115" s="35">
        <v>7</v>
      </c>
      <c r="X115" s="35">
        <v>12</v>
      </c>
      <c r="Y115" s="176"/>
      <c r="Z115" s="35">
        <v>0.06</v>
      </c>
      <c r="AA115" s="35">
        <v>0.08</v>
      </c>
      <c r="AB115" s="35">
        <v>0.12</v>
      </c>
      <c r="AC115" s="176"/>
      <c r="AD115" s="35">
        <v>7.4999999999999997E-2</v>
      </c>
      <c r="AE115" s="35">
        <v>0.1</v>
      </c>
      <c r="AF115" s="35">
        <v>0.15</v>
      </c>
      <c r="AG115" s="176"/>
      <c r="AH115" s="35">
        <v>-0.85</v>
      </c>
      <c r="AI115" s="35">
        <v>4.5549999999999997</v>
      </c>
      <c r="AJ115" s="35">
        <v>1.5</v>
      </c>
      <c r="AK115" s="176"/>
      <c r="AL115" s="35">
        <v>-0.1</v>
      </c>
      <c r="AM115" s="35">
        <v>3.25</v>
      </c>
      <c r="AN115" s="35">
        <v>0.1</v>
      </c>
      <c r="AO115" s="176"/>
      <c r="AP115" s="177">
        <v>36</v>
      </c>
      <c r="AQ115" s="190">
        <v>0.4</v>
      </c>
      <c r="AR115" s="176"/>
      <c r="AS115" s="176"/>
      <c r="AT115" s="176"/>
      <c r="AU115" s="176"/>
      <c r="AV115" s="176"/>
      <c r="AW115" s="176"/>
      <c r="AX115" s="176"/>
      <c r="AY115" s="176"/>
      <c r="AZ115" s="176"/>
      <c r="BA115" s="176"/>
      <c r="BB115" s="176"/>
      <c r="BC115" s="176"/>
      <c r="BD115" s="176"/>
      <c r="BE115" s="176"/>
      <c r="BF115" s="176"/>
    </row>
    <row r="116" spans="1:58">
      <c r="A116" s="198">
        <f t="shared" si="1"/>
        <v>40299</v>
      </c>
      <c r="B116" s="27">
        <v>6.9762132022822027E-2</v>
      </c>
      <c r="D116" s="189">
        <v>39173</v>
      </c>
      <c r="E116" s="25">
        <v>29.25</v>
      </c>
      <c r="F116" s="25">
        <v>31</v>
      </c>
      <c r="G116" s="25">
        <v>32.75</v>
      </c>
      <c r="H116" s="185"/>
      <c r="I116" s="25">
        <v>17</v>
      </c>
      <c r="J116" s="25">
        <v>21.25</v>
      </c>
      <c r="K116" s="25">
        <v>23.25</v>
      </c>
      <c r="L116" s="177"/>
      <c r="M116" s="178">
        <v>40057</v>
      </c>
      <c r="N116" s="35">
        <v>24.5</v>
      </c>
      <c r="O116" s="35">
        <v>28.75</v>
      </c>
      <c r="P116" s="35">
        <v>32.75</v>
      </c>
      <c r="Q116" s="176"/>
      <c r="R116" s="35">
        <v>23.5</v>
      </c>
      <c r="S116" s="35">
        <v>27.75</v>
      </c>
      <c r="T116" s="35">
        <v>31.75</v>
      </c>
      <c r="U116" s="176"/>
      <c r="V116" s="35">
        <v>0.25</v>
      </c>
      <c r="W116" s="35">
        <v>1</v>
      </c>
      <c r="X116" s="35">
        <v>4</v>
      </c>
      <c r="Y116" s="176"/>
      <c r="Z116" s="35">
        <v>0.06</v>
      </c>
      <c r="AA116" s="35">
        <v>0.08</v>
      </c>
      <c r="AB116" s="35">
        <v>0.12</v>
      </c>
      <c r="AC116" s="176"/>
      <c r="AD116" s="35">
        <v>0.06</v>
      </c>
      <c r="AE116" s="35">
        <v>0.08</v>
      </c>
      <c r="AF116" s="35">
        <v>0.12</v>
      </c>
      <c r="AG116" s="176"/>
      <c r="AH116" s="35">
        <v>-0.5</v>
      </c>
      <c r="AI116" s="35">
        <v>2.706</v>
      </c>
      <c r="AJ116" s="35">
        <v>0.8</v>
      </c>
      <c r="AK116" s="176"/>
      <c r="AL116" s="35">
        <v>-0.1</v>
      </c>
      <c r="AM116" s="35">
        <v>2.4500000000000002</v>
      </c>
      <c r="AN116" s="35">
        <v>0.1</v>
      </c>
      <c r="AO116" s="176"/>
      <c r="AP116" s="177">
        <v>36</v>
      </c>
      <c r="AQ116" s="190">
        <v>0.4</v>
      </c>
      <c r="AR116" s="176"/>
      <c r="AS116" s="176"/>
      <c r="AT116" s="176"/>
      <c r="AU116" s="176"/>
      <c r="AV116" s="176"/>
      <c r="AW116" s="176"/>
      <c r="AX116" s="176"/>
      <c r="AY116" s="176"/>
      <c r="AZ116" s="176"/>
      <c r="BA116" s="176"/>
      <c r="BB116" s="176"/>
      <c r="BC116" s="176"/>
      <c r="BD116" s="176"/>
      <c r="BE116" s="176"/>
      <c r="BF116" s="176"/>
    </row>
    <row r="117" spans="1:58">
      <c r="A117" s="198">
        <f t="shared" si="1"/>
        <v>40330</v>
      </c>
      <c r="B117" s="27">
        <v>6.9784254676717006E-2</v>
      </c>
      <c r="D117" s="189">
        <v>39203</v>
      </c>
      <c r="E117" s="25">
        <v>36.75</v>
      </c>
      <c r="F117" s="25">
        <v>40.25</v>
      </c>
      <c r="G117" s="25">
        <v>43.75</v>
      </c>
      <c r="H117" s="185"/>
      <c r="I117" s="25">
        <v>19.25</v>
      </c>
      <c r="J117" s="25">
        <v>23.5</v>
      </c>
      <c r="K117" s="25">
        <v>25.5</v>
      </c>
      <c r="L117" s="177"/>
      <c r="M117" s="178">
        <v>40087</v>
      </c>
      <c r="N117" s="35">
        <v>23.5</v>
      </c>
      <c r="O117" s="35">
        <v>27.75</v>
      </c>
      <c r="P117" s="35">
        <v>31.75</v>
      </c>
      <c r="Q117" s="176"/>
      <c r="R117" s="35">
        <v>22.5</v>
      </c>
      <c r="S117" s="35">
        <v>26.75</v>
      </c>
      <c r="T117" s="35">
        <v>30.75</v>
      </c>
      <c r="U117" s="176"/>
      <c r="V117" s="35">
        <v>0</v>
      </c>
      <c r="W117" s="35">
        <v>0</v>
      </c>
      <c r="X117" s="35">
        <v>2</v>
      </c>
      <c r="Y117" s="176"/>
      <c r="Z117" s="35">
        <v>0.06</v>
      </c>
      <c r="AA117" s="35">
        <v>0.08</v>
      </c>
      <c r="AB117" s="35">
        <v>0.12</v>
      </c>
      <c r="AC117" s="176"/>
      <c r="AD117" s="35">
        <v>0.06</v>
      </c>
      <c r="AE117" s="35">
        <v>0.08</v>
      </c>
      <c r="AF117" s="35">
        <v>0.12</v>
      </c>
      <c r="AG117" s="176"/>
      <c r="AH117" s="35">
        <v>-0.5</v>
      </c>
      <c r="AI117" s="35">
        <v>1.9</v>
      </c>
      <c r="AJ117" s="35">
        <v>0.5</v>
      </c>
      <c r="AK117" s="176"/>
      <c r="AL117" s="35">
        <v>-0.1</v>
      </c>
      <c r="AM117" s="35">
        <v>2</v>
      </c>
      <c r="AN117" s="35">
        <v>0.1</v>
      </c>
      <c r="AO117" s="176"/>
      <c r="AP117" s="177">
        <v>37</v>
      </c>
      <c r="AQ117" s="190">
        <v>0.4</v>
      </c>
      <c r="AR117" s="176"/>
      <c r="AS117" s="176"/>
      <c r="AT117" s="176"/>
      <c r="AU117" s="176"/>
      <c r="AV117" s="176"/>
      <c r="AW117" s="176"/>
      <c r="AX117" s="176"/>
      <c r="AY117" s="176"/>
      <c r="AZ117" s="176"/>
      <c r="BA117" s="176"/>
      <c r="BB117" s="176"/>
      <c r="BC117" s="176"/>
      <c r="BD117" s="176"/>
      <c r="BE117" s="176"/>
      <c r="BF117" s="176"/>
    </row>
    <row r="118" spans="1:58">
      <c r="A118" s="198">
        <f t="shared" si="1"/>
        <v>40360</v>
      </c>
      <c r="B118" s="27">
        <v>6.9805663696771006E-2</v>
      </c>
      <c r="D118" s="189">
        <v>39234</v>
      </c>
      <c r="E118" s="25">
        <v>42.5</v>
      </c>
      <c r="F118" s="25">
        <v>57.5</v>
      </c>
      <c r="G118" s="25">
        <v>67.5</v>
      </c>
      <c r="H118" s="185"/>
      <c r="I118" s="25">
        <v>18.75</v>
      </c>
      <c r="J118" s="25">
        <v>24.75</v>
      </c>
      <c r="K118" s="25">
        <v>29.75</v>
      </c>
      <c r="L118" s="177"/>
      <c r="M118" s="178">
        <v>40118</v>
      </c>
      <c r="N118" s="35">
        <v>23.5</v>
      </c>
      <c r="O118" s="35">
        <v>27.75</v>
      </c>
      <c r="P118" s="35">
        <v>31.75</v>
      </c>
      <c r="Q118" s="176"/>
      <c r="R118" s="35">
        <v>22.5</v>
      </c>
      <c r="S118" s="35">
        <v>26.75</v>
      </c>
      <c r="T118" s="35">
        <v>30.75</v>
      </c>
      <c r="U118" s="176"/>
      <c r="V118" s="35">
        <v>0</v>
      </c>
      <c r="W118" s="35">
        <v>0</v>
      </c>
      <c r="X118" s="35">
        <v>2</v>
      </c>
      <c r="Y118" s="176"/>
      <c r="Z118" s="35">
        <v>0.06</v>
      </c>
      <c r="AA118" s="35">
        <v>0.08</v>
      </c>
      <c r="AB118" s="35">
        <v>0.12</v>
      </c>
      <c r="AC118" s="176"/>
      <c r="AD118" s="35">
        <v>0.06</v>
      </c>
      <c r="AE118" s="35">
        <v>0.08</v>
      </c>
      <c r="AF118" s="35">
        <v>0.12</v>
      </c>
      <c r="AG118" s="176"/>
      <c r="AH118" s="35">
        <v>-0.5</v>
      </c>
      <c r="AI118" s="35">
        <v>2</v>
      </c>
      <c r="AJ118" s="35">
        <v>0.5</v>
      </c>
      <c r="AK118" s="176"/>
      <c r="AL118" s="35">
        <v>-0.1</v>
      </c>
      <c r="AM118" s="35">
        <v>2</v>
      </c>
      <c r="AN118" s="35">
        <v>0.1</v>
      </c>
      <c r="AO118" s="176"/>
      <c r="AP118" s="177">
        <v>37</v>
      </c>
      <c r="AQ118" s="190">
        <v>0.4</v>
      </c>
      <c r="AR118" s="176"/>
      <c r="AS118" s="176"/>
      <c r="AT118" s="176"/>
      <c r="AU118" s="176"/>
      <c r="AV118" s="176"/>
      <c r="AW118" s="176"/>
      <c r="AX118" s="176"/>
      <c r="AY118" s="176"/>
      <c r="AZ118" s="176"/>
      <c r="BA118" s="176"/>
      <c r="BB118" s="176"/>
      <c r="BC118" s="176"/>
      <c r="BD118" s="176"/>
      <c r="BE118" s="176"/>
      <c r="BF118" s="176"/>
    </row>
    <row r="119" spans="1:58">
      <c r="A119" s="198">
        <f t="shared" si="1"/>
        <v>40391</v>
      </c>
      <c r="B119" s="27">
        <v>6.9827786350985008E-2</v>
      </c>
      <c r="D119" s="189">
        <v>39264</v>
      </c>
      <c r="E119" s="25">
        <v>57.5</v>
      </c>
      <c r="F119" s="25">
        <v>82.5</v>
      </c>
      <c r="G119" s="25">
        <v>92.5</v>
      </c>
      <c r="H119" s="185"/>
      <c r="I119" s="25">
        <v>20.899999618530273</v>
      </c>
      <c r="J119" s="25">
        <v>26.399999618530273</v>
      </c>
      <c r="K119" s="25">
        <v>33.899999618530273</v>
      </c>
      <c r="L119" s="177"/>
      <c r="M119" s="178">
        <v>40148</v>
      </c>
      <c r="N119" s="35">
        <v>21.5</v>
      </c>
      <c r="O119" s="35">
        <v>25.75</v>
      </c>
      <c r="P119" s="35">
        <v>29.75</v>
      </c>
      <c r="Q119" s="176"/>
      <c r="R119" s="35">
        <v>20.5</v>
      </c>
      <c r="S119" s="35">
        <v>24.75</v>
      </c>
      <c r="T119" s="35">
        <v>28.75</v>
      </c>
      <c r="U119" s="176"/>
      <c r="V119" s="35">
        <v>0</v>
      </c>
      <c r="W119" s="35">
        <v>0</v>
      </c>
      <c r="X119" s="35">
        <v>2</v>
      </c>
      <c r="Y119" s="176"/>
      <c r="Z119" s="35">
        <v>0.06</v>
      </c>
      <c r="AA119" s="35">
        <v>0.08</v>
      </c>
      <c r="AB119" s="35">
        <v>0.12</v>
      </c>
      <c r="AC119" s="176"/>
      <c r="AD119" s="35">
        <v>0.06</v>
      </c>
      <c r="AE119" s="35">
        <v>0.08</v>
      </c>
      <c r="AF119" s="35">
        <v>0.12</v>
      </c>
      <c r="AG119" s="176"/>
      <c r="AH119" s="35">
        <v>-0.5</v>
      </c>
      <c r="AI119" s="35">
        <v>2</v>
      </c>
      <c r="AJ119" s="35">
        <v>0.6</v>
      </c>
      <c r="AK119" s="176"/>
      <c r="AL119" s="35">
        <v>-0.1</v>
      </c>
      <c r="AM119" s="35">
        <v>2</v>
      </c>
      <c r="AN119" s="35">
        <v>0.1</v>
      </c>
      <c r="AO119" s="176"/>
      <c r="AP119" s="177">
        <v>37</v>
      </c>
      <c r="AQ119" s="190">
        <v>0.4</v>
      </c>
      <c r="AR119" s="176"/>
      <c r="AS119" s="176"/>
      <c r="AT119" s="176"/>
      <c r="AU119" s="176"/>
      <c r="AV119" s="176"/>
      <c r="AW119" s="176"/>
      <c r="AX119" s="176"/>
      <c r="AY119" s="176"/>
      <c r="AZ119" s="176"/>
      <c r="BA119" s="176"/>
      <c r="BB119" s="176"/>
      <c r="BC119" s="176"/>
      <c r="BD119" s="176"/>
      <c r="BE119" s="176"/>
      <c r="BF119" s="176"/>
    </row>
    <row r="120" spans="1:58">
      <c r="A120" s="198">
        <f t="shared" si="1"/>
        <v>40422</v>
      </c>
      <c r="B120" s="27">
        <v>6.9849909005361019E-2</v>
      </c>
      <c r="D120" s="189">
        <v>39295</v>
      </c>
      <c r="E120" s="25">
        <v>57.5</v>
      </c>
      <c r="F120" s="25">
        <v>82.5</v>
      </c>
      <c r="G120" s="25">
        <v>92.5</v>
      </c>
      <c r="H120" s="185"/>
      <c r="I120" s="25">
        <v>20.649999618530273</v>
      </c>
      <c r="J120" s="25">
        <v>26.149999618530273</v>
      </c>
      <c r="K120" s="25">
        <v>33.649999618530273</v>
      </c>
      <c r="L120" s="177"/>
      <c r="M120" s="178">
        <v>40179</v>
      </c>
      <c r="N120" s="35">
        <v>23.5</v>
      </c>
      <c r="O120" s="35">
        <v>28</v>
      </c>
      <c r="P120" s="35">
        <v>32.25</v>
      </c>
      <c r="Q120" s="176"/>
      <c r="R120" s="35">
        <v>22.75</v>
      </c>
      <c r="S120" s="35">
        <v>27.25</v>
      </c>
      <c r="T120" s="35">
        <v>31.5</v>
      </c>
      <c r="U120" s="176"/>
      <c r="V120" s="35">
        <v>0</v>
      </c>
      <c r="W120" s="35">
        <v>0</v>
      </c>
      <c r="X120" s="35">
        <v>3</v>
      </c>
      <c r="Y120" s="176"/>
      <c r="Z120" s="35">
        <v>0.06</v>
      </c>
      <c r="AA120" s="35">
        <v>0.08</v>
      </c>
      <c r="AB120" s="35">
        <v>0.12</v>
      </c>
      <c r="AC120" s="176"/>
      <c r="AD120" s="35">
        <v>0.06</v>
      </c>
      <c r="AE120" s="35">
        <v>0.08</v>
      </c>
      <c r="AF120" s="35">
        <v>0.12</v>
      </c>
      <c r="AG120" s="176"/>
      <c r="AH120" s="35">
        <v>-0.5</v>
      </c>
      <c r="AI120" s="35">
        <v>2.25</v>
      </c>
      <c r="AJ120" s="35">
        <v>1</v>
      </c>
      <c r="AK120" s="176"/>
      <c r="AL120" s="35">
        <v>-0.1</v>
      </c>
      <c r="AM120" s="35">
        <v>2.25</v>
      </c>
      <c r="AN120" s="35">
        <v>0.1</v>
      </c>
      <c r="AO120" s="176"/>
      <c r="AP120" s="177">
        <v>38</v>
      </c>
      <c r="AQ120" s="190">
        <v>0.4</v>
      </c>
      <c r="AR120" s="176"/>
      <c r="AS120" s="176"/>
      <c r="AT120" s="176"/>
      <c r="AU120" s="176"/>
      <c r="AV120" s="176"/>
      <c r="AW120" s="176"/>
      <c r="AX120" s="176"/>
      <c r="AY120" s="176"/>
      <c r="AZ120" s="176"/>
      <c r="BA120" s="176"/>
      <c r="BB120" s="176"/>
      <c r="BC120" s="176"/>
      <c r="BD120" s="176"/>
      <c r="BE120" s="176"/>
      <c r="BF120" s="176"/>
    </row>
    <row r="121" spans="1:58">
      <c r="A121" s="198">
        <f t="shared" si="1"/>
        <v>40452</v>
      </c>
      <c r="B121" s="27">
        <v>6.9871318025879009E-2</v>
      </c>
      <c r="D121" s="189">
        <v>39326</v>
      </c>
      <c r="E121" s="25">
        <v>28.75</v>
      </c>
      <c r="F121" s="25">
        <v>35.75</v>
      </c>
      <c r="G121" s="25">
        <v>42.75</v>
      </c>
      <c r="H121" s="185"/>
      <c r="I121" s="25">
        <v>15.5</v>
      </c>
      <c r="J121" s="25">
        <v>22.25</v>
      </c>
      <c r="K121" s="25">
        <v>24.25</v>
      </c>
      <c r="L121" s="177"/>
      <c r="M121" s="178">
        <v>40210</v>
      </c>
      <c r="N121" s="35">
        <v>21.5</v>
      </c>
      <c r="O121" s="35">
        <v>26</v>
      </c>
      <c r="P121" s="35">
        <v>30.25</v>
      </c>
      <c r="Q121" s="176"/>
      <c r="R121" s="35">
        <v>20.75</v>
      </c>
      <c r="S121" s="35">
        <v>25.25</v>
      </c>
      <c r="T121" s="35">
        <v>29.5</v>
      </c>
      <c r="U121" s="176"/>
      <c r="V121" s="35">
        <v>0</v>
      </c>
      <c r="W121" s="35">
        <v>0</v>
      </c>
      <c r="X121" s="35">
        <v>3</v>
      </c>
      <c r="Y121" s="176"/>
      <c r="Z121" s="35">
        <v>0.06</v>
      </c>
      <c r="AA121" s="35">
        <v>0.08</v>
      </c>
      <c r="AB121" s="35">
        <v>0.12</v>
      </c>
      <c r="AC121" s="176"/>
      <c r="AD121" s="35">
        <v>0.06</v>
      </c>
      <c r="AE121" s="35">
        <v>0.08</v>
      </c>
      <c r="AF121" s="35">
        <v>0.12</v>
      </c>
      <c r="AG121" s="176"/>
      <c r="AH121" s="35">
        <v>-0.5</v>
      </c>
      <c r="AI121" s="35">
        <v>2.25</v>
      </c>
      <c r="AJ121" s="35">
        <v>1</v>
      </c>
      <c r="AK121" s="176"/>
      <c r="AL121" s="35">
        <v>-0.1</v>
      </c>
      <c r="AM121" s="35">
        <v>2.25</v>
      </c>
      <c r="AN121" s="35">
        <v>0.1</v>
      </c>
      <c r="AO121" s="176"/>
      <c r="AP121" s="177">
        <v>38</v>
      </c>
      <c r="AQ121" s="190">
        <v>0.4</v>
      </c>
      <c r="AR121" s="176"/>
      <c r="AS121" s="176"/>
      <c r="AT121" s="176"/>
      <c r="AU121" s="176"/>
      <c r="AV121" s="176"/>
      <c r="AW121" s="176"/>
      <c r="AX121" s="176"/>
      <c r="AY121" s="176"/>
      <c r="AZ121" s="176"/>
      <c r="BA121" s="176"/>
      <c r="BB121" s="176"/>
      <c r="BC121" s="176"/>
      <c r="BD121" s="176"/>
      <c r="BE121" s="176"/>
      <c r="BF121" s="176"/>
    </row>
    <row r="122" spans="1:58">
      <c r="A122" s="198">
        <f t="shared" si="1"/>
        <v>40483</v>
      </c>
      <c r="B122" s="27">
        <v>6.9893440680573002E-2</v>
      </c>
      <c r="D122" s="189">
        <v>39356</v>
      </c>
      <c r="E122" s="25">
        <v>29.749998092651367</v>
      </c>
      <c r="F122" s="25">
        <v>31.499998092651367</v>
      </c>
      <c r="G122" s="25">
        <v>33.249998092651367</v>
      </c>
      <c r="H122" s="185"/>
      <c r="I122" s="25">
        <v>17.75</v>
      </c>
      <c r="J122" s="25">
        <v>22</v>
      </c>
      <c r="K122" s="25">
        <v>24</v>
      </c>
      <c r="L122" s="177"/>
      <c r="M122" s="178">
        <v>40238</v>
      </c>
      <c r="N122" s="35">
        <v>22.5</v>
      </c>
      <c r="O122" s="35">
        <v>27</v>
      </c>
      <c r="P122" s="35">
        <v>31.25</v>
      </c>
      <c r="Q122" s="176"/>
      <c r="R122" s="35">
        <v>21.75</v>
      </c>
      <c r="S122" s="35">
        <v>26.25</v>
      </c>
      <c r="T122" s="35">
        <v>30.5</v>
      </c>
      <c r="U122" s="176"/>
      <c r="V122" s="35">
        <v>0</v>
      </c>
      <c r="W122" s="35">
        <v>0</v>
      </c>
      <c r="X122" s="35">
        <v>2</v>
      </c>
      <c r="Y122" s="176"/>
      <c r="Z122" s="35">
        <v>0.06</v>
      </c>
      <c r="AA122" s="35">
        <v>0.08</v>
      </c>
      <c r="AB122" s="35">
        <v>0.12</v>
      </c>
      <c r="AC122" s="176"/>
      <c r="AD122" s="35">
        <v>0.06</v>
      </c>
      <c r="AE122" s="35">
        <v>0.08</v>
      </c>
      <c r="AF122" s="35">
        <v>0.12</v>
      </c>
      <c r="AG122" s="176"/>
      <c r="AH122" s="35">
        <v>-0.5</v>
      </c>
      <c r="AI122" s="35">
        <v>1.95</v>
      </c>
      <c r="AJ122" s="35">
        <v>0.5</v>
      </c>
      <c r="AK122" s="176"/>
      <c r="AL122" s="35">
        <v>-0.1</v>
      </c>
      <c r="AM122" s="35">
        <v>2</v>
      </c>
      <c r="AN122" s="35">
        <v>0.1</v>
      </c>
      <c r="AO122" s="176"/>
      <c r="AP122" s="177">
        <v>38</v>
      </c>
      <c r="AQ122" s="190">
        <v>0.4</v>
      </c>
      <c r="AR122" s="176"/>
      <c r="AS122" s="176"/>
      <c r="AT122" s="176"/>
      <c r="AU122" s="176"/>
      <c r="AV122" s="176"/>
      <c r="AW122" s="176"/>
      <c r="AX122" s="176"/>
      <c r="AY122" s="176"/>
      <c r="AZ122" s="176"/>
      <c r="BA122" s="176"/>
      <c r="BB122" s="176"/>
      <c r="BC122" s="176"/>
      <c r="BD122" s="176"/>
      <c r="BE122" s="176"/>
      <c r="BF122" s="176"/>
    </row>
    <row r="123" spans="1:58">
      <c r="A123" s="198">
        <f t="shared" si="1"/>
        <v>40513</v>
      </c>
      <c r="B123" s="27">
        <v>6.9904339151624015E-2</v>
      </c>
      <c r="D123" s="189">
        <v>39387</v>
      </c>
      <c r="E123" s="25">
        <v>29.749998092651367</v>
      </c>
      <c r="F123" s="25">
        <v>31.499998092651367</v>
      </c>
      <c r="G123" s="25">
        <v>33.249998092651367</v>
      </c>
      <c r="H123" s="185"/>
      <c r="I123" s="25">
        <v>17.75</v>
      </c>
      <c r="J123" s="25">
        <v>22</v>
      </c>
      <c r="K123" s="25">
        <v>24</v>
      </c>
      <c r="L123" s="177"/>
      <c r="M123" s="178">
        <v>40269</v>
      </c>
      <c r="N123" s="35">
        <v>23.5</v>
      </c>
      <c r="O123" s="35">
        <v>28</v>
      </c>
      <c r="P123" s="35">
        <v>32.25</v>
      </c>
      <c r="Q123" s="176"/>
      <c r="R123" s="35">
        <v>22.75</v>
      </c>
      <c r="S123" s="35">
        <v>27.25</v>
      </c>
      <c r="T123" s="35">
        <v>31.5</v>
      </c>
      <c r="U123" s="176"/>
      <c r="V123" s="35">
        <v>0</v>
      </c>
      <c r="W123" s="35">
        <v>0</v>
      </c>
      <c r="X123" s="35">
        <v>2</v>
      </c>
      <c r="Y123" s="176"/>
      <c r="Z123" s="35">
        <v>0.06</v>
      </c>
      <c r="AA123" s="35">
        <v>0.08</v>
      </c>
      <c r="AB123" s="35">
        <v>0.12</v>
      </c>
      <c r="AC123" s="176"/>
      <c r="AD123" s="35">
        <v>0.06</v>
      </c>
      <c r="AE123" s="35">
        <v>0.08</v>
      </c>
      <c r="AF123" s="35">
        <v>0.12</v>
      </c>
      <c r="AG123" s="176"/>
      <c r="AH123" s="35">
        <v>-0.5</v>
      </c>
      <c r="AI123" s="35">
        <v>1.9</v>
      </c>
      <c r="AJ123" s="35">
        <v>0.5</v>
      </c>
      <c r="AK123" s="176"/>
      <c r="AL123" s="35">
        <v>-0.1</v>
      </c>
      <c r="AM123" s="35">
        <v>2</v>
      </c>
      <c r="AN123" s="35">
        <v>0.1</v>
      </c>
      <c r="AO123" s="176"/>
      <c r="AP123" s="177">
        <v>39</v>
      </c>
      <c r="AQ123" s="190">
        <v>0.4</v>
      </c>
      <c r="AR123" s="176"/>
      <c r="AS123" s="176"/>
      <c r="AT123" s="176"/>
      <c r="AU123" s="176"/>
      <c r="AV123" s="176"/>
      <c r="AW123" s="176"/>
      <c r="AX123" s="176"/>
      <c r="AY123" s="176"/>
      <c r="AZ123" s="176"/>
      <c r="BA123" s="176"/>
      <c r="BB123" s="176"/>
      <c r="BC123" s="176"/>
      <c r="BD123" s="176"/>
      <c r="BE123" s="176"/>
      <c r="BF123" s="176"/>
    </row>
    <row r="124" spans="1:58">
      <c r="A124" s="198">
        <f t="shared" si="1"/>
        <v>40544</v>
      </c>
      <c r="B124" s="27">
        <v>6.9912295413339015E-2</v>
      </c>
      <c r="D124" s="189">
        <v>39417</v>
      </c>
      <c r="E124" s="25">
        <v>29.75</v>
      </c>
      <c r="F124" s="25">
        <v>31.5</v>
      </c>
      <c r="G124" s="25">
        <v>33.25</v>
      </c>
      <c r="H124" s="185"/>
      <c r="I124" s="25">
        <v>18.25</v>
      </c>
      <c r="J124" s="25">
        <v>22.5</v>
      </c>
      <c r="K124" s="25">
        <v>24.5</v>
      </c>
      <c r="L124" s="177"/>
      <c r="M124" s="178">
        <v>40299</v>
      </c>
      <c r="N124" s="35">
        <v>24.5</v>
      </c>
      <c r="O124" s="35">
        <v>29</v>
      </c>
      <c r="P124" s="35">
        <v>33.25</v>
      </c>
      <c r="Q124" s="176"/>
      <c r="R124" s="35">
        <v>23.75</v>
      </c>
      <c r="S124" s="35">
        <v>28.25</v>
      </c>
      <c r="T124" s="35">
        <v>32.5</v>
      </c>
      <c r="U124" s="176"/>
      <c r="V124" s="35">
        <v>0</v>
      </c>
      <c r="W124" s="35">
        <v>0</v>
      </c>
      <c r="X124" s="35">
        <v>3</v>
      </c>
      <c r="Y124" s="176"/>
      <c r="Z124" s="35">
        <v>0.06</v>
      </c>
      <c r="AA124" s="35">
        <v>0.08</v>
      </c>
      <c r="AB124" s="35">
        <v>0.12</v>
      </c>
      <c r="AC124" s="176"/>
      <c r="AD124" s="35">
        <v>0.06</v>
      </c>
      <c r="AE124" s="35">
        <v>0.08</v>
      </c>
      <c r="AF124" s="35">
        <v>0.12</v>
      </c>
      <c r="AG124" s="176"/>
      <c r="AH124" s="35">
        <v>-0.5</v>
      </c>
      <c r="AI124" s="35">
        <v>2</v>
      </c>
      <c r="AJ124" s="35">
        <v>0.5</v>
      </c>
      <c r="AK124" s="176"/>
      <c r="AL124" s="35">
        <v>-0.1</v>
      </c>
      <c r="AM124" s="35">
        <v>2</v>
      </c>
      <c r="AN124" s="35">
        <v>0.1</v>
      </c>
      <c r="AO124" s="176"/>
      <c r="AP124" s="177">
        <v>39</v>
      </c>
      <c r="AQ124" s="190">
        <v>0.4</v>
      </c>
      <c r="AR124" s="176"/>
      <c r="AS124" s="176"/>
      <c r="AT124" s="176"/>
      <c r="AU124" s="176"/>
      <c r="AV124" s="176"/>
      <c r="AW124" s="176"/>
      <c r="AX124" s="176"/>
      <c r="AY124" s="176"/>
      <c r="AZ124" s="176"/>
      <c r="BA124" s="176"/>
      <c r="BB124" s="176"/>
      <c r="BC124" s="176"/>
      <c r="BD124" s="176"/>
      <c r="BE124" s="176"/>
      <c r="BF124" s="176"/>
    </row>
    <row r="125" spans="1:58">
      <c r="A125" s="198">
        <f t="shared" si="1"/>
        <v>40575</v>
      </c>
      <c r="B125" s="27">
        <v>6.9920251675074999E-2</v>
      </c>
      <c r="D125" s="189">
        <v>39448</v>
      </c>
      <c r="E125" s="25">
        <v>34.004997253417969</v>
      </c>
      <c r="F125" s="25">
        <v>36.004997253417969</v>
      </c>
      <c r="G125" s="25">
        <v>38.004997253417969</v>
      </c>
      <c r="H125" s="185"/>
      <c r="I125" s="25">
        <v>18.5</v>
      </c>
      <c r="J125" s="25">
        <v>23.25</v>
      </c>
      <c r="K125" s="25">
        <v>25.25</v>
      </c>
      <c r="L125" s="177"/>
      <c r="M125" s="178">
        <v>40330</v>
      </c>
      <c r="N125" s="35">
        <v>28.5</v>
      </c>
      <c r="O125" s="35">
        <v>33</v>
      </c>
      <c r="P125" s="35">
        <v>37.25</v>
      </c>
      <c r="Q125" s="176"/>
      <c r="R125" s="35">
        <v>27.75</v>
      </c>
      <c r="S125" s="35">
        <v>32.25</v>
      </c>
      <c r="T125" s="35">
        <v>36.5</v>
      </c>
      <c r="U125" s="176"/>
      <c r="V125" s="35">
        <v>0.75</v>
      </c>
      <c r="W125" s="35">
        <v>3</v>
      </c>
      <c r="X125" s="35">
        <v>8</v>
      </c>
      <c r="Y125" s="176"/>
      <c r="Z125" s="35">
        <v>0.06</v>
      </c>
      <c r="AA125" s="35">
        <v>0.08</v>
      </c>
      <c r="AB125" s="35">
        <v>0.12</v>
      </c>
      <c r="AC125" s="176"/>
      <c r="AD125" s="35">
        <v>6.7500000000000004E-2</v>
      </c>
      <c r="AE125" s="35">
        <v>0.09</v>
      </c>
      <c r="AF125" s="35">
        <v>0.13500000000000001</v>
      </c>
      <c r="AG125" s="176"/>
      <c r="AH125" s="35">
        <v>-0.5</v>
      </c>
      <c r="AI125" s="35">
        <v>3.52</v>
      </c>
      <c r="AJ125" s="35">
        <v>1</v>
      </c>
      <c r="AK125" s="176"/>
      <c r="AL125" s="35">
        <v>-0.1</v>
      </c>
      <c r="AM125" s="35">
        <v>2.4</v>
      </c>
      <c r="AN125" s="35">
        <v>0.1</v>
      </c>
      <c r="AO125" s="176"/>
      <c r="AP125" s="177">
        <v>39</v>
      </c>
      <c r="AQ125" s="190">
        <v>0.4</v>
      </c>
      <c r="AR125" s="176"/>
      <c r="AS125" s="176"/>
      <c r="AT125" s="176"/>
      <c r="AU125" s="176"/>
      <c r="AV125" s="176"/>
      <c r="AW125" s="176"/>
      <c r="AX125" s="176"/>
      <c r="AY125" s="176"/>
      <c r="AZ125" s="176"/>
      <c r="BA125" s="176"/>
      <c r="BB125" s="176"/>
      <c r="BC125" s="176"/>
      <c r="BD125" s="176"/>
      <c r="BE125" s="176"/>
      <c r="BF125" s="176"/>
    </row>
    <row r="126" spans="1:58">
      <c r="A126" s="198">
        <f t="shared" si="1"/>
        <v>40603</v>
      </c>
      <c r="B126" s="27">
        <v>6.9927437976015E-2</v>
      </c>
      <c r="D126" s="189">
        <v>39479</v>
      </c>
      <c r="E126" s="25">
        <v>34.000003814697266</v>
      </c>
      <c r="F126" s="25">
        <v>36.000003814697266</v>
      </c>
      <c r="G126" s="25">
        <v>38.000003814697266</v>
      </c>
      <c r="H126" s="185"/>
      <c r="I126" s="25">
        <v>18.5</v>
      </c>
      <c r="J126" s="25">
        <v>23</v>
      </c>
      <c r="K126" s="25">
        <v>25</v>
      </c>
      <c r="L126" s="177"/>
      <c r="M126" s="178">
        <v>40360</v>
      </c>
      <c r="N126" s="35">
        <v>35.5</v>
      </c>
      <c r="O126" s="35">
        <v>40</v>
      </c>
      <c r="P126" s="35">
        <v>44.25</v>
      </c>
      <c r="Q126" s="176"/>
      <c r="R126" s="35">
        <v>34.75</v>
      </c>
      <c r="S126" s="35">
        <v>39.25</v>
      </c>
      <c r="T126" s="35">
        <v>43.5</v>
      </c>
      <c r="U126" s="176"/>
      <c r="V126" s="35">
        <v>2</v>
      </c>
      <c r="W126" s="35">
        <v>7</v>
      </c>
      <c r="X126" s="35">
        <v>12</v>
      </c>
      <c r="Y126" s="176"/>
      <c r="Z126" s="35">
        <v>0.06</v>
      </c>
      <c r="AA126" s="35">
        <v>0.08</v>
      </c>
      <c r="AB126" s="35">
        <v>0.12</v>
      </c>
      <c r="AC126" s="176"/>
      <c r="AD126" s="35">
        <v>7.4999999999999997E-2</v>
      </c>
      <c r="AE126" s="35">
        <v>0.1</v>
      </c>
      <c r="AF126" s="35">
        <v>0.15</v>
      </c>
      <c r="AG126" s="176"/>
      <c r="AH126" s="35">
        <v>-0.85</v>
      </c>
      <c r="AI126" s="35">
        <v>4.5549999999999997</v>
      </c>
      <c r="AJ126" s="35">
        <v>1.5</v>
      </c>
      <c r="AK126" s="176"/>
      <c r="AL126" s="35">
        <v>-0.1</v>
      </c>
      <c r="AM126" s="35">
        <v>3.25</v>
      </c>
      <c r="AN126" s="35">
        <v>0.1</v>
      </c>
      <c r="AO126" s="176"/>
      <c r="AP126" s="177">
        <v>40</v>
      </c>
      <c r="AQ126" s="190">
        <v>0.4</v>
      </c>
      <c r="AR126" s="176"/>
      <c r="AS126" s="176"/>
      <c r="AT126" s="176"/>
      <c r="AU126" s="176"/>
      <c r="AV126" s="176"/>
      <c r="AW126" s="176"/>
      <c r="AX126" s="176"/>
      <c r="AY126" s="176"/>
      <c r="AZ126" s="176"/>
      <c r="BA126" s="176"/>
      <c r="BB126" s="176"/>
      <c r="BC126" s="176"/>
      <c r="BD126" s="176"/>
      <c r="BE126" s="176"/>
      <c r="BF126" s="176"/>
    </row>
    <row r="127" spans="1:58">
      <c r="A127" s="198">
        <f t="shared" si="1"/>
        <v>40634</v>
      </c>
      <c r="B127" s="27">
        <v>6.9935394237791007E-2</v>
      </c>
      <c r="D127" s="189">
        <v>39508</v>
      </c>
      <c r="E127" s="25">
        <v>29.500001907348633</v>
      </c>
      <c r="F127" s="25">
        <v>31.500001907348633</v>
      </c>
      <c r="G127" s="25">
        <v>33.500001907348633</v>
      </c>
      <c r="H127" s="185"/>
      <c r="I127" s="25">
        <v>17.5</v>
      </c>
      <c r="J127" s="25">
        <v>22</v>
      </c>
      <c r="K127" s="25">
        <v>24</v>
      </c>
      <c r="L127" s="177"/>
      <c r="M127" s="178">
        <v>40391</v>
      </c>
      <c r="N127" s="35">
        <v>35.5</v>
      </c>
      <c r="O127" s="35">
        <v>40</v>
      </c>
      <c r="P127" s="35">
        <v>44.25</v>
      </c>
      <c r="Q127" s="176"/>
      <c r="R127" s="35">
        <v>34.75</v>
      </c>
      <c r="S127" s="35">
        <v>39.25</v>
      </c>
      <c r="T127" s="35">
        <v>43.5</v>
      </c>
      <c r="U127" s="176"/>
      <c r="V127" s="35">
        <v>2</v>
      </c>
      <c r="W127" s="35">
        <v>7</v>
      </c>
      <c r="X127" s="35">
        <v>12</v>
      </c>
      <c r="Y127" s="176"/>
      <c r="Z127" s="35">
        <v>0.06</v>
      </c>
      <c r="AA127" s="35">
        <v>0.08</v>
      </c>
      <c r="AB127" s="35">
        <v>0.12</v>
      </c>
      <c r="AC127" s="176"/>
      <c r="AD127" s="35">
        <v>7.4999999999999997E-2</v>
      </c>
      <c r="AE127" s="35">
        <v>0.1</v>
      </c>
      <c r="AF127" s="35">
        <v>0.15</v>
      </c>
      <c r="AG127" s="176"/>
      <c r="AH127" s="35">
        <v>-0.85</v>
      </c>
      <c r="AI127" s="35">
        <v>4.5549999999999997</v>
      </c>
      <c r="AJ127" s="35">
        <v>1.5</v>
      </c>
      <c r="AK127" s="176"/>
      <c r="AL127" s="35">
        <v>-0.1</v>
      </c>
      <c r="AM127" s="35">
        <v>3.25</v>
      </c>
      <c r="AN127" s="35">
        <v>0.1</v>
      </c>
      <c r="AO127" s="176"/>
      <c r="AP127" s="177">
        <v>40</v>
      </c>
      <c r="AQ127" s="190">
        <v>0.4</v>
      </c>
      <c r="AR127" s="176"/>
      <c r="AS127" s="176"/>
      <c r="AT127" s="176"/>
      <c r="AU127" s="176"/>
      <c r="AV127" s="176"/>
      <c r="AW127" s="176"/>
      <c r="AX127" s="176"/>
      <c r="AY127" s="176"/>
      <c r="AZ127" s="176"/>
      <c r="BA127" s="176"/>
      <c r="BB127" s="176"/>
      <c r="BC127" s="176"/>
      <c r="BD127" s="176"/>
      <c r="BE127" s="176"/>
      <c r="BF127" s="176"/>
    </row>
    <row r="128" spans="1:58">
      <c r="A128" s="198">
        <f t="shared" si="1"/>
        <v>40664</v>
      </c>
      <c r="B128" s="27">
        <v>6.9943093845981019E-2</v>
      </c>
      <c r="D128" s="189">
        <v>39539</v>
      </c>
      <c r="E128" s="25">
        <v>29.5</v>
      </c>
      <c r="F128" s="25">
        <v>31.5</v>
      </c>
      <c r="G128" s="25">
        <v>33.5</v>
      </c>
      <c r="H128" s="185"/>
      <c r="I128" s="25">
        <v>17.25</v>
      </c>
      <c r="J128" s="25">
        <v>21.75</v>
      </c>
      <c r="K128" s="25">
        <v>23.75</v>
      </c>
      <c r="L128" s="177"/>
      <c r="M128" s="178">
        <v>40422</v>
      </c>
      <c r="N128" s="35">
        <v>24.75</v>
      </c>
      <c r="O128" s="35">
        <v>29.25</v>
      </c>
      <c r="P128" s="35">
        <v>33.5</v>
      </c>
      <c r="Q128" s="176"/>
      <c r="R128" s="35">
        <v>24</v>
      </c>
      <c r="S128" s="35">
        <v>28.5</v>
      </c>
      <c r="T128" s="35">
        <v>32.75</v>
      </c>
      <c r="U128" s="176"/>
      <c r="V128" s="35">
        <v>0.25</v>
      </c>
      <c r="W128" s="35">
        <v>1</v>
      </c>
      <c r="X128" s="35">
        <v>4</v>
      </c>
      <c r="Y128" s="176"/>
      <c r="Z128" s="35">
        <v>0.06</v>
      </c>
      <c r="AA128" s="35">
        <v>0.08</v>
      </c>
      <c r="AB128" s="35">
        <v>0.12</v>
      </c>
      <c r="AC128" s="176"/>
      <c r="AD128" s="35">
        <v>0.06</v>
      </c>
      <c r="AE128" s="35">
        <v>0.08</v>
      </c>
      <c r="AF128" s="35">
        <v>0.12</v>
      </c>
      <c r="AG128" s="176"/>
      <c r="AH128" s="35">
        <v>-0.5</v>
      </c>
      <c r="AI128" s="35">
        <v>2.706</v>
      </c>
      <c r="AJ128" s="35">
        <v>0.8</v>
      </c>
      <c r="AK128" s="176"/>
      <c r="AL128" s="35">
        <v>-0.1</v>
      </c>
      <c r="AM128" s="35">
        <v>2.4500000000000002</v>
      </c>
      <c r="AN128" s="35">
        <v>0.1</v>
      </c>
      <c r="AO128" s="176"/>
      <c r="AP128" s="177">
        <v>40</v>
      </c>
      <c r="AQ128" s="190">
        <v>0.4</v>
      </c>
      <c r="AR128" s="176"/>
      <c r="AS128" s="176"/>
      <c r="AT128" s="176"/>
      <c r="AU128" s="176"/>
      <c r="AV128" s="176"/>
      <c r="AW128" s="176"/>
      <c r="AX128" s="176"/>
      <c r="AY128" s="176"/>
      <c r="AZ128" s="176"/>
      <c r="BA128" s="176"/>
      <c r="BB128" s="176"/>
      <c r="BC128" s="176"/>
      <c r="BD128" s="176"/>
      <c r="BE128" s="176"/>
      <c r="BF128" s="176"/>
    </row>
    <row r="129" spans="1:58">
      <c r="A129" s="198">
        <f t="shared" si="1"/>
        <v>40695</v>
      </c>
      <c r="B129" s="27">
        <v>6.9951050107797022E-2</v>
      </c>
      <c r="D129" s="189">
        <v>39569</v>
      </c>
      <c r="E129" s="25">
        <v>36.75</v>
      </c>
      <c r="F129" s="25">
        <v>40.75</v>
      </c>
      <c r="G129" s="25">
        <v>44.75</v>
      </c>
      <c r="H129" s="185"/>
      <c r="I129" s="25">
        <v>19.5</v>
      </c>
      <c r="J129" s="25">
        <v>24</v>
      </c>
      <c r="K129" s="25">
        <v>26</v>
      </c>
      <c r="L129" s="177"/>
      <c r="M129" s="178">
        <v>40452</v>
      </c>
      <c r="N129" s="35">
        <v>23.75</v>
      </c>
      <c r="O129" s="35">
        <v>28.25</v>
      </c>
      <c r="P129" s="35">
        <v>32.5</v>
      </c>
      <c r="Q129" s="176"/>
      <c r="R129" s="35">
        <v>23</v>
      </c>
      <c r="S129" s="35">
        <v>27.5</v>
      </c>
      <c r="T129" s="35">
        <v>31.75</v>
      </c>
      <c r="U129" s="176"/>
      <c r="V129" s="35">
        <v>0</v>
      </c>
      <c r="W129" s="35">
        <v>0</v>
      </c>
      <c r="X129" s="35">
        <v>2</v>
      </c>
      <c r="Y129" s="176"/>
      <c r="Z129" s="35">
        <v>0.06</v>
      </c>
      <c r="AA129" s="35">
        <v>0.08</v>
      </c>
      <c r="AB129" s="35">
        <v>0.12</v>
      </c>
      <c r="AC129" s="176"/>
      <c r="AD129" s="35">
        <v>0.06</v>
      </c>
      <c r="AE129" s="35">
        <v>0.08</v>
      </c>
      <c r="AF129" s="35">
        <v>0.12</v>
      </c>
      <c r="AG129" s="176"/>
      <c r="AH129" s="35">
        <v>-0.5</v>
      </c>
      <c r="AI129" s="35">
        <v>1.9</v>
      </c>
      <c r="AJ129" s="35">
        <v>0.5</v>
      </c>
      <c r="AK129" s="176"/>
      <c r="AL129" s="35">
        <v>-0.1</v>
      </c>
      <c r="AM129" s="35">
        <v>2</v>
      </c>
      <c r="AN129" s="35">
        <v>0.1</v>
      </c>
      <c r="AO129" s="176"/>
      <c r="AP129" s="177">
        <v>41</v>
      </c>
      <c r="AQ129" s="190">
        <v>0.4</v>
      </c>
      <c r="AR129" s="176"/>
      <c r="AS129" s="176"/>
      <c r="AT129" s="176"/>
      <c r="AU129" s="176"/>
      <c r="AV129" s="176"/>
      <c r="AW129" s="176"/>
      <c r="AX129" s="176"/>
      <c r="AY129" s="176"/>
      <c r="AZ129" s="176"/>
      <c r="BA129" s="176"/>
      <c r="BB129" s="176"/>
      <c r="BC129" s="176"/>
      <c r="BD129" s="176"/>
      <c r="BE129" s="176"/>
      <c r="BF129" s="176"/>
    </row>
    <row r="130" spans="1:58">
      <c r="A130" s="198">
        <f t="shared" si="1"/>
        <v>40725</v>
      </c>
      <c r="B130" s="27">
        <v>6.9958749716027016E-2</v>
      </c>
      <c r="D130" s="189">
        <v>39600</v>
      </c>
      <c r="E130" s="25">
        <v>43.5</v>
      </c>
      <c r="F130" s="25">
        <v>58.5</v>
      </c>
      <c r="G130" s="25">
        <v>68.5</v>
      </c>
      <c r="H130" s="185"/>
      <c r="I130" s="25">
        <v>19</v>
      </c>
      <c r="J130" s="25">
        <v>25.25</v>
      </c>
      <c r="K130" s="25">
        <v>30.5</v>
      </c>
      <c r="L130" s="177"/>
      <c r="M130" s="178">
        <v>40483</v>
      </c>
      <c r="N130" s="35">
        <v>23.75</v>
      </c>
      <c r="O130" s="35">
        <v>28.25</v>
      </c>
      <c r="P130" s="35">
        <v>32.5</v>
      </c>
      <c r="Q130" s="176"/>
      <c r="R130" s="35">
        <v>23</v>
      </c>
      <c r="S130" s="35">
        <v>27.5</v>
      </c>
      <c r="T130" s="35">
        <v>31.75</v>
      </c>
      <c r="U130" s="176"/>
      <c r="V130" s="35">
        <v>0</v>
      </c>
      <c r="W130" s="35">
        <v>0</v>
      </c>
      <c r="X130" s="35">
        <v>2</v>
      </c>
      <c r="Y130" s="176"/>
      <c r="Z130" s="35">
        <v>0.06</v>
      </c>
      <c r="AA130" s="35">
        <v>0.08</v>
      </c>
      <c r="AB130" s="35">
        <v>0.12</v>
      </c>
      <c r="AC130" s="176"/>
      <c r="AD130" s="35">
        <v>0.06</v>
      </c>
      <c r="AE130" s="35">
        <v>0.08</v>
      </c>
      <c r="AF130" s="35">
        <v>0.12</v>
      </c>
      <c r="AG130" s="176"/>
      <c r="AH130" s="35">
        <v>-0.5</v>
      </c>
      <c r="AI130" s="35">
        <v>2</v>
      </c>
      <c r="AJ130" s="35">
        <v>0.5</v>
      </c>
      <c r="AK130" s="176"/>
      <c r="AL130" s="35">
        <v>-0.1</v>
      </c>
      <c r="AM130" s="35">
        <v>2</v>
      </c>
      <c r="AN130" s="35">
        <v>0.1</v>
      </c>
      <c r="AO130" s="176"/>
      <c r="AP130" s="177">
        <v>41</v>
      </c>
      <c r="AQ130" s="190">
        <v>0.4</v>
      </c>
      <c r="AR130" s="176"/>
      <c r="AS130" s="176"/>
      <c r="AT130" s="176"/>
      <c r="AU130" s="176"/>
      <c r="AV130" s="176"/>
      <c r="AW130" s="176"/>
      <c r="AX130" s="176"/>
      <c r="AY130" s="176"/>
      <c r="AZ130" s="176"/>
      <c r="BA130" s="176"/>
      <c r="BB130" s="176"/>
      <c r="BC130" s="176"/>
      <c r="BD130" s="176"/>
      <c r="BE130" s="176"/>
      <c r="BF130" s="176"/>
    </row>
    <row r="131" spans="1:58">
      <c r="A131" s="198">
        <f t="shared" si="1"/>
        <v>40756</v>
      </c>
      <c r="B131" s="27">
        <v>6.9966705977884999E-2</v>
      </c>
      <c r="D131" s="189">
        <v>39630</v>
      </c>
      <c r="E131" s="25">
        <v>60</v>
      </c>
      <c r="F131" s="25">
        <v>85</v>
      </c>
      <c r="G131" s="25">
        <v>96</v>
      </c>
      <c r="H131" s="185"/>
      <c r="I131" s="25">
        <v>21.149999618530273</v>
      </c>
      <c r="J131" s="25">
        <v>26.899999618530273</v>
      </c>
      <c r="K131" s="25">
        <v>34.649999618530273</v>
      </c>
      <c r="L131" s="177"/>
      <c r="M131" s="178">
        <v>40513</v>
      </c>
      <c r="N131" s="35">
        <v>21.75</v>
      </c>
      <c r="O131" s="35">
        <v>26.25</v>
      </c>
      <c r="P131" s="35">
        <v>30.5</v>
      </c>
      <c r="Q131" s="176"/>
      <c r="R131" s="35">
        <v>21</v>
      </c>
      <c r="S131" s="35">
        <v>25.5</v>
      </c>
      <c r="T131" s="35">
        <v>29.75</v>
      </c>
      <c r="U131" s="176"/>
      <c r="V131" s="35">
        <v>0</v>
      </c>
      <c r="W131" s="35">
        <v>0</v>
      </c>
      <c r="X131" s="35">
        <v>2</v>
      </c>
      <c r="Y131" s="176"/>
      <c r="Z131" s="35">
        <v>0.06</v>
      </c>
      <c r="AA131" s="35">
        <v>0.08</v>
      </c>
      <c r="AB131" s="35">
        <v>0.12</v>
      </c>
      <c r="AC131" s="176"/>
      <c r="AD131" s="35">
        <v>0.06</v>
      </c>
      <c r="AE131" s="35">
        <v>0.08</v>
      </c>
      <c r="AF131" s="35">
        <v>0.12</v>
      </c>
      <c r="AG131" s="176"/>
      <c r="AH131" s="35">
        <v>-0.5</v>
      </c>
      <c r="AI131" s="35">
        <v>2</v>
      </c>
      <c r="AJ131" s="35">
        <v>0.6</v>
      </c>
      <c r="AK131" s="176"/>
      <c r="AL131" s="35">
        <v>-0.1</v>
      </c>
      <c r="AM131" s="35">
        <v>2</v>
      </c>
      <c r="AN131" s="35">
        <v>0.1</v>
      </c>
      <c r="AO131" s="176"/>
      <c r="AP131" s="177">
        <v>41</v>
      </c>
      <c r="AQ131" s="190">
        <v>0.4</v>
      </c>
      <c r="AR131" s="176"/>
      <c r="AS131" s="176"/>
      <c r="AT131" s="176"/>
      <c r="AU131" s="176"/>
      <c r="AV131" s="176"/>
      <c r="AW131" s="176"/>
      <c r="AX131" s="176"/>
      <c r="AY131" s="176"/>
      <c r="AZ131" s="176"/>
      <c r="BA131" s="176"/>
      <c r="BB131" s="176"/>
      <c r="BC131" s="176"/>
      <c r="BD131" s="176"/>
      <c r="BE131" s="176"/>
      <c r="BF131" s="176"/>
    </row>
    <row r="132" spans="1:58">
      <c r="A132" s="198">
        <f t="shared" ref="A132:A195" si="2">EOMONTH(A131,0)+1</f>
        <v>40787</v>
      </c>
      <c r="B132" s="27">
        <v>6.9974662239764021E-2</v>
      </c>
      <c r="D132" s="189">
        <v>39661</v>
      </c>
      <c r="E132" s="25">
        <v>60</v>
      </c>
      <c r="F132" s="25">
        <v>85</v>
      </c>
      <c r="G132" s="25">
        <v>96</v>
      </c>
      <c r="H132" s="185"/>
      <c r="I132" s="25">
        <v>20.899999618530273</v>
      </c>
      <c r="J132" s="25">
        <v>26.649999618530273</v>
      </c>
      <c r="K132" s="25">
        <v>34.399999618530273</v>
      </c>
      <c r="L132" s="177"/>
      <c r="M132" s="178">
        <v>40544</v>
      </c>
      <c r="N132" s="35">
        <v>23.75</v>
      </c>
      <c r="O132" s="35">
        <v>28.5</v>
      </c>
      <c r="P132" s="35">
        <v>33</v>
      </c>
      <c r="Q132" s="176"/>
      <c r="R132" s="35">
        <v>23.25</v>
      </c>
      <c r="S132" s="35">
        <v>28</v>
      </c>
      <c r="T132" s="35">
        <v>32.5</v>
      </c>
      <c r="U132" s="176"/>
      <c r="V132" s="35">
        <v>0</v>
      </c>
      <c r="W132" s="35">
        <v>0</v>
      </c>
      <c r="X132" s="35">
        <v>3</v>
      </c>
      <c r="Y132" s="176"/>
      <c r="Z132" s="35">
        <v>0.06</v>
      </c>
      <c r="AA132" s="35">
        <v>0.08</v>
      </c>
      <c r="AB132" s="35">
        <v>0.12</v>
      </c>
      <c r="AC132" s="176"/>
      <c r="AD132" s="35">
        <v>0.06</v>
      </c>
      <c r="AE132" s="35">
        <v>0.08</v>
      </c>
      <c r="AF132" s="35">
        <v>0.12</v>
      </c>
      <c r="AG132" s="176"/>
      <c r="AH132" s="35">
        <v>-0.5</v>
      </c>
      <c r="AI132" s="35">
        <v>2.25</v>
      </c>
      <c r="AJ132" s="35">
        <v>1</v>
      </c>
      <c r="AK132" s="176"/>
      <c r="AL132" s="35">
        <v>-0.1</v>
      </c>
      <c r="AM132" s="35">
        <v>2.25</v>
      </c>
      <c r="AN132" s="35">
        <v>0.1</v>
      </c>
      <c r="AO132" s="176"/>
      <c r="AP132" s="177">
        <v>42</v>
      </c>
      <c r="AQ132" s="190">
        <v>0.4</v>
      </c>
      <c r="AR132" s="176"/>
      <c r="AS132" s="176"/>
      <c r="AT132" s="176"/>
      <c r="AU132" s="176"/>
      <c r="AV132" s="176"/>
      <c r="AW132" s="176"/>
      <c r="AX132" s="176"/>
      <c r="AY132" s="176"/>
      <c r="AZ132" s="176"/>
      <c r="BA132" s="176"/>
      <c r="BB132" s="176"/>
      <c r="BC132" s="176"/>
      <c r="BD132" s="176"/>
      <c r="BE132" s="176"/>
      <c r="BF132" s="176"/>
    </row>
    <row r="133" spans="1:58">
      <c r="A133" s="198">
        <f t="shared" si="2"/>
        <v>40817</v>
      </c>
      <c r="B133" s="27">
        <v>6.9982361848052996E-2</v>
      </c>
      <c r="D133" s="189">
        <v>39692</v>
      </c>
      <c r="E133" s="25">
        <v>27.75</v>
      </c>
      <c r="F133" s="25">
        <v>35.75</v>
      </c>
      <c r="G133" s="25">
        <v>43.75</v>
      </c>
      <c r="H133" s="185"/>
      <c r="I133" s="25">
        <v>15.75</v>
      </c>
      <c r="J133" s="25">
        <v>22.75</v>
      </c>
      <c r="K133" s="25">
        <v>24.75</v>
      </c>
      <c r="L133" s="177"/>
      <c r="M133" s="178">
        <v>40575</v>
      </c>
      <c r="N133" s="35">
        <v>21.75</v>
      </c>
      <c r="O133" s="35">
        <v>26.5</v>
      </c>
      <c r="P133" s="35">
        <v>31</v>
      </c>
      <c r="Q133" s="176"/>
      <c r="R133" s="35">
        <v>21.25</v>
      </c>
      <c r="S133" s="35">
        <v>26</v>
      </c>
      <c r="T133" s="35">
        <v>30.5</v>
      </c>
      <c r="U133" s="176"/>
      <c r="V133" s="35">
        <v>0</v>
      </c>
      <c r="W133" s="35">
        <v>0</v>
      </c>
      <c r="X133" s="35">
        <v>3</v>
      </c>
      <c r="Y133" s="176"/>
      <c r="Z133" s="35">
        <v>0.06</v>
      </c>
      <c r="AA133" s="35">
        <v>0.08</v>
      </c>
      <c r="AB133" s="35">
        <v>0.12</v>
      </c>
      <c r="AC133" s="176"/>
      <c r="AD133" s="35">
        <v>0.06</v>
      </c>
      <c r="AE133" s="35">
        <v>0.08</v>
      </c>
      <c r="AF133" s="35">
        <v>0.12</v>
      </c>
      <c r="AG133" s="176"/>
      <c r="AH133" s="35">
        <v>-0.5</v>
      </c>
      <c r="AI133" s="35">
        <v>2.25</v>
      </c>
      <c r="AJ133" s="35">
        <v>1</v>
      </c>
      <c r="AK133" s="176"/>
      <c r="AL133" s="35">
        <v>-0.1</v>
      </c>
      <c r="AM133" s="35">
        <v>2.25</v>
      </c>
      <c r="AN133" s="35">
        <v>0.1</v>
      </c>
      <c r="AO133" s="176"/>
      <c r="AP133" s="177">
        <v>42</v>
      </c>
      <c r="AQ133" s="190">
        <v>0.4</v>
      </c>
      <c r="AR133" s="176"/>
      <c r="AS133" s="176"/>
      <c r="AT133" s="176"/>
      <c r="AU133" s="176"/>
      <c r="AV133" s="176"/>
      <c r="AW133" s="176"/>
      <c r="AX133" s="176"/>
      <c r="AY133" s="176"/>
      <c r="AZ133" s="176"/>
      <c r="BA133" s="176"/>
      <c r="BB133" s="176"/>
      <c r="BC133" s="176"/>
      <c r="BD133" s="176"/>
      <c r="BE133" s="176"/>
      <c r="BF133" s="176"/>
    </row>
    <row r="134" spans="1:58">
      <c r="A134" s="198">
        <f t="shared" si="2"/>
        <v>40848</v>
      </c>
      <c r="B134" s="27">
        <v>6.9990318109974012E-2</v>
      </c>
      <c r="D134" s="189">
        <v>39722</v>
      </c>
      <c r="E134" s="25">
        <v>29.999998092651367</v>
      </c>
      <c r="F134" s="25">
        <v>31.999998092651367</v>
      </c>
      <c r="G134" s="25">
        <v>33.999998092651367</v>
      </c>
      <c r="H134" s="185"/>
      <c r="I134" s="25">
        <v>18</v>
      </c>
      <c r="J134" s="25">
        <v>22.5</v>
      </c>
      <c r="K134" s="25">
        <v>24.5</v>
      </c>
      <c r="L134" s="177"/>
      <c r="M134" s="178">
        <v>40603</v>
      </c>
      <c r="N134" s="35">
        <v>22.75</v>
      </c>
      <c r="O134" s="35">
        <v>27.5</v>
      </c>
      <c r="P134" s="35">
        <v>32</v>
      </c>
      <c r="Q134" s="176"/>
      <c r="R134" s="35">
        <v>22.25</v>
      </c>
      <c r="S134" s="35">
        <v>27</v>
      </c>
      <c r="T134" s="35">
        <v>31.5</v>
      </c>
      <c r="U134" s="176"/>
      <c r="V134" s="35">
        <v>0</v>
      </c>
      <c r="W134" s="35">
        <v>0</v>
      </c>
      <c r="X134" s="35">
        <v>2</v>
      </c>
      <c r="Y134" s="176"/>
      <c r="Z134" s="35">
        <v>0.06</v>
      </c>
      <c r="AA134" s="35">
        <v>0.08</v>
      </c>
      <c r="AB134" s="35">
        <v>0.12</v>
      </c>
      <c r="AC134" s="176"/>
      <c r="AD134" s="35">
        <v>0.06</v>
      </c>
      <c r="AE134" s="35">
        <v>0.08</v>
      </c>
      <c r="AF134" s="35">
        <v>0.12</v>
      </c>
      <c r="AG134" s="176"/>
      <c r="AH134" s="35">
        <v>-0.5</v>
      </c>
      <c r="AI134" s="35">
        <v>1.95</v>
      </c>
      <c r="AJ134" s="35">
        <v>0.5</v>
      </c>
      <c r="AK134" s="176"/>
      <c r="AL134" s="35">
        <v>-0.1</v>
      </c>
      <c r="AM134" s="35">
        <v>2</v>
      </c>
      <c r="AN134" s="35">
        <v>0.1</v>
      </c>
      <c r="AO134" s="176"/>
      <c r="AP134" s="177">
        <v>42</v>
      </c>
      <c r="AQ134" s="190">
        <v>0.4</v>
      </c>
      <c r="AR134" s="176"/>
      <c r="AS134" s="176"/>
      <c r="AT134" s="176"/>
      <c r="AU134" s="176"/>
      <c r="AV134" s="176"/>
      <c r="AW134" s="176"/>
      <c r="AX134" s="176"/>
      <c r="AY134" s="176"/>
      <c r="AZ134" s="176"/>
      <c r="BA134" s="176"/>
      <c r="BB134" s="176"/>
      <c r="BC134" s="176"/>
      <c r="BD134" s="176"/>
      <c r="BE134" s="176"/>
      <c r="BF134" s="176"/>
    </row>
    <row r="135" spans="1:58">
      <c r="A135" s="198">
        <f t="shared" si="2"/>
        <v>40878</v>
      </c>
      <c r="B135" s="27">
        <v>6.999801771830301E-2</v>
      </c>
      <c r="D135" s="189">
        <v>39753</v>
      </c>
      <c r="E135" s="25">
        <v>29.999998092651367</v>
      </c>
      <c r="F135" s="25">
        <v>31.999998092651367</v>
      </c>
      <c r="G135" s="25">
        <v>33.999998092651367</v>
      </c>
      <c r="H135" s="185"/>
      <c r="I135" s="25">
        <v>18</v>
      </c>
      <c r="J135" s="25">
        <v>22.5</v>
      </c>
      <c r="K135" s="25">
        <v>24.5</v>
      </c>
      <c r="L135" s="177"/>
      <c r="M135" s="178">
        <v>40634</v>
      </c>
      <c r="N135" s="35">
        <v>23.75</v>
      </c>
      <c r="O135" s="35">
        <v>28.5</v>
      </c>
      <c r="P135" s="35">
        <v>33</v>
      </c>
      <c r="Q135" s="176"/>
      <c r="R135" s="35">
        <v>23.25</v>
      </c>
      <c r="S135" s="35">
        <v>28</v>
      </c>
      <c r="T135" s="35">
        <v>32.5</v>
      </c>
      <c r="U135" s="176"/>
      <c r="V135" s="35">
        <v>0</v>
      </c>
      <c r="W135" s="35">
        <v>0</v>
      </c>
      <c r="X135" s="35">
        <v>2</v>
      </c>
      <c r="Y135" s="176"/>
      <c r="Z135" s="35">
        <v>0.06</v>
      </c>
      <c r="AA135" s="35">
        <v>0.08</v>
      </c>
      <c r="AB135" s="35">
        <v>0.12</v>
      </c>
      <c r="AC135" s="176"/>
      <c r="AD135" s="35">
        <v>0.06</v>
      </c>
      <c r="AE135" s="35">
        <v>0.08</v>
      </c>
      <c r="AF135" s="35">
        <v>0.12</v>
      </c>
      <c r="AG135" s="176"/>
      <c r="AH135" s="35">
        <v>-0.5</v>
      </c>
      <c r="AI135" s="35">
        <v>1.9</v>
      </c>
      <c r="AJ135" s="35">
        <v>0.5</v>
      </c>
      <c r="AK135" s="176"/>
      <c r="AL135" s="35">
        <v>-0.1</v>
      </c>
      <c r="AM135" s="35">
        <v>2</v>
      </c>
      <c r="AN135" s="35">
        <v>0.1</v>
      </c>
      <c r="AO135" s="176"/>
      <c r="AP135" s="177">
        <v>43</v>
      </c>
      <c r="AQ135" s="190">
        <v>0.4</v>
      </c>
      <c r="AR135" s="176"/>
      <c r="AS135" s="176"/>
      <c r="AT135" s="176"/>
      <c r="AU135" s="176"/>
      <c r="AV135" s="176"/>
      <c r="AW135" s="176"/>
      <c r="AX135" s="176"/>
      <c r="AY135" s="176"/>
      <c r="AZ135" s="176"/>
      <c r="BA135" s="176"/>
      <c r="BB135" s="176"/>
      <c r="BC135" s="176"/>
      <c r="BD135" s="176"/>
      <c r="BE135" s="176"/>
      <c r="BF135" s="176"/>
    </row>
    <row r="136" spans="1:58">
      <c r="A136" s="198">
        <f t="shared" si="2"/>
        <v>40909</v>
      </c>
      <c r="B136" s="27">
        <v>7.0005973980264008E-2</v>
      </c>
      <c r="D136" s="189">
        <v>39783</v>
      </c>
      <c r="E136" s="25">
        <v>30</v>
      </c>
      <c r="F136" s="25">
        <v>32</v>
      </c>
      <c r="G136" s="25">
        <v>34</v>
      </c>
      <c r="H136" s="185"/>
      <c r="I136" s="25">
        <v>18.5</v>
      </c>
      <c r="J136" s="25">
        <v>23</v>
      </c>
      <c r="K136" s="25">
        <v>25</v>
      </c>
      <c r="L136" s="177"/>
      <c r="M136" s="178">
        <v>40664</v>
      </c>
      <c r="N136" s="35">
        <v>24.75</v>
      </c>
      <c r="O136" s="35">
        <v>29.5</v>
      </c>
      <c r="P136" s="35">
        <v>34</v>
      </c>
      <c r="Q136" s="176"/>
      <c r="R136" s="35">
        <v>24.25</v>
      </c>
      <c r="S136" s="35">
        <v>29</v>
      </c>
      <c r="T136" s="35">
        <v>33.5</v>
      </c>
      <c r="U136" s="176"/>
      <c r="V136" s="35">
        <v>0</v>
      </c>
      <c r="W136" s="35">
        <v>0</v>
      </c>
      <c r="X136" s="35">
        <v>3</v>
      </c>
      <c r="Y136" s="176"/>
      <c r="Z136" s="35">
        <v>0.06</v>
      </c>
      <c r="AA136" s="35">
        <v>0.08</v>
      </c>
      <c r="AB136" s="35">
        <v>0.12</v>
      </c>
      <c r="AC136" s="176"/>
      <c r="AD136" s="35">
        <v>0.06</v>
      </c>
      <c r="AE136" s="35">
        <v>0.08</v>
      </c>
      <c r="AF136" s="35">
        <v>0.12</v>
      </c>
      <c r="AG136" s="176"/>
      <c r="AH136" s="35">
        <v>-0.5</v>
      </c>
      <c r="AI136" s="35">
        <v>2</v>
      </c>
      <c r="AJ136" s="35">
        <v>0.5</v>
      </c>
      <c r="AK136" s="176"/>
      <c r="AL136" s="35">
        <v>-0.1</v>
      </c>
      <c r="AM136" s="35">
        <v>2</v>
      </c>
      <c r="AN136" s="35">
        <v>0.1</v>
      </c>
      <c r="AO136" s="176"/>
      <c r="AP136" s="177">
        <v>43</v>
      </c>
      <c r="AQ136" s="190">
        <v>0.4</v>
      </c>
      <c r="AR136" s="176"/>
      <c r="AS136" s="176"/>
      <c r="AT136" s="176"/>
      <c r="AU136" s="176"/>
      <c r="AV136" s="176"/>
      <c r="AW136" s="176"/>
      <c r="AX136" s="176"/>
      <c r="AY136" s="176"/>
      <c r="AZ136" s="176"/>
      <c r="BA136" s="176"/>
      <c r="BB136" s="176"/>
      <c r="BC136" s="176"/>
      <c r="BD136" s="176"/>
      <c r="BE136" s="176"/>
      <c r="BF136" s="176"/>
    </row>
    <row r="137" spans="1:58">
      <c r="A137" s="198">
        <f t="shared" si="2"/>
        <v>40940</v>
      </c>
      <c r="B137" s="27">
        <v>7.001393024224703E-2</v>
      </c>
      <c r="D137" s="189">
        <v>39814</v>
      </c>
      <c r="E137" s="25">
        <v>34.004997253417969</v>
      </c>
      <c r="F137" s="25">
        <v>36.254997253417969</v>
      </c>
      <c r="G137" s="25">
        <v>38.504997253417969</v>
      </c>
      <c r="H137" s="185"/>
      <c r="I137" s="25">
        <v>18.75</v>
      </c>
      <c r="J137" s="25">
        <v>23.75</v>
      </c>
      <c r="K137" s="25">
        <v>25.75</v>
      </c>
      <c r="L137" s="177"/>
      <c r="M137" s="178">
        <v>40695</v>
      </c>
      <c r="N137" s="35">
        <v>28.75</v>
      </c>
      <c r="O137" s="35">
        <v>33.5</v>
      </c>
      <c r="P137" s="35">
        <v>38</v>
      </c>
      <c r="Q137" s="176"/>
      <c r="R137" s="35">
        <v>28.25</v>
      </c>
      <c r="S137" s="35">
        <v>33</v>
      </c>
      <c r="T137" s="35">
        <v>37.5</v>
      </c>
      <c r="U137" s="176"/>
      <c r="V137" s="35">
        <v>0.75</v>
      </c>
      <c r="W137" s="35">
        <v>3</v>
      </c>
      <c r="X137" s="35">
        <v>8</v>
      </c>
      <c r="Y137" s="176"/>
      <c r="Z137" s="35">
        <v>0.06</v>
      </c>
      <c r="AA137" s="35">
        <v>0.08</v>
      </c>
      <c r="AB137" s="35">
        <v>0.12</v>
      </c>
      <c r="AC137" s="176"/>
      <c r="AD137" s="35">
        <v>0.06</v>
      </c>
      <c r="AE137" s="35">
        <v>0.08</v>
      </c>
      <c r="AF137" s="35">
        <v>0.12</v>
      </c>
      <c r="AG137" s="176"/>
      <c r="AH137" s="35">
        <v>-0.5</v>
      </c>
      <c r="AI137" s="35">
        <v>3.52</v>
      </c>
      <c r="AJ137" s="35">
        <v>1</v>
      </c>
      <c r="AK137" s="176"/>
      <c r="AL137" s="35">
        <v>-0.1</v>
      </c>
      <c r="AM137" s="35">
        <v>2.4</v>
      </c>
      <c r="AN137" s="35">
        <v>0.1</v>
      </c>
      <c r="AO137" s="176"/>
      <c r="AP137" s="177">
        <v>43</v>
      </c>
      <c r="AQ137" s="190">
        <v>0.4</v>
      </c>
      <c r="AR137" s="176"/>
      <c r="AS137" s="176"/>
      <c r="AT137" s="176"/>
      <c r="AU137" s="176"/>
      <c r="AV137" s="176"/>
      <c r="AW137" s="176"/>
      <c r="AX137" s="176"/>
      <c r="AY137" s="176"/>
      <c r="AZ137" s="176"/>
      <c r="BA137" s="176"/>
      <c r="BB137" s="176"/>
      <c r="BC137" s="176"/>
      <c r="BD137" s="176"/>
      <c r="BE137" s="176"/>
      <c r="BF137" s="176"/>
    </row>
    <row r="138" spans="1:58">
      <c r="A138" s="198">
        <f t="shared" si="2"/>
        <v>40969</v>
      </c>
      <c r="B138" s="27">
        <v>7.0021373197023007E-2</v>
      </c>
      <c r="D138" s="189">
        <v>39845</v>
      </c>
      <c r="E138" s="25">
        <v>34.000003814697266</v>
      </c>
      <c r="F138" s="25">
        <v>36.250003814697266</v>
      </c>
      <c r="G138" s="25">
        <v>38.500003814697266</v>
      </c>
      <c r="H138" s="185"/>
      <c r="I138" s="25">
        <v>18.75</v>
      </c>
      <c r="J138" s="25">
        <v>23.5</v>
      </c>
      <c r="K138" s="25">
        <v>25.5</v>
      </c>
      <c r="L138" s="177"/>
      <c r="M138" s="178">
        <v>40725</v>
      </c>
      <c r="N138" s="35">
        <v>35.75</v>
      </c>
      <c r="O138" s="35">
        <v>40.5</v>
      </c>
      <c r="P138" s="35">
        <v>45</v>
      </c>
      <c r="Q138" s="176"/>
      <c r="R138" s="35">
        <v>35.25</v>
      </c>
      <c r="S138" s="35">
        <v>40</v>
      </c>
      <c r="T138" s="35">
        <v>44.5</v>
      </c>
      <c r="U138" s="176"/>
      <c r="V138" s="35">
        <v>2</v>
      </c>
      <c r="W138" s="35">
        <v>7</v>
      </c>
      <c r="X138" s="35">
        <v>12</v>
      </c>
      <c r="Y138" s="176"/>
      <c r="Z138" s="35">
        <v>0.06</v>
      </c>
      <c r="AA138" s="35">
        <v>0.08</v>
      </c>
      <c r="AB138" s="35">
        <v>0.12</v>
      </c>
      <c r="AC138" s="176"/>
      <c r="AD138" s="35">
        <v>0.06</v>
      </c>
      <c r="AE138" s="35">
        <v>0.08</v>
      </c>
      <c r="AF138" s="35">
        <v>0.12</v>
      </c>
      <c r="AG138" s="176"/>
      <c r="AH138" s="35">
        <v>-0.85</v>
      </c>
      <c r="AI138" s="35">
        <v>4.5549999999999997</v>
      </c>
      <c r="AJ138" s="35">
        <v>1.5</v>
      </c>
      <c r="AK138" s="176"/>
      <c r="AL138" s="35">
        <v>-0.1</v>
      </c>
      <c r="AM138" s="35">
        <v>3.25</v>
      </c>
      <c r="AN138" s="35">
        <v>0.1</v>
      </c>
      <c r="AO138" s="176"/>
      <c r="AP138" s="177">
        <v>44</v>
      </c>
      <c r="AQ138" s="190">
        <v>0.4</v>
      </c>
      <c r="AR138" s="176"/>
      <c r="AS138" s="176"/>
      <c r="AT138" s="176"/>
      <c r="AU138" s="176"/>
      <c r="AV138" s="176"/>
      <c r="AW138" s="176"/>
      <c r="AX138" s="176"/>
      <c r="AY138" s="176"/>
      <c r="AZ138" s="176"/>
      <c r="BA138" s="176"/>
      <c r="BB138" s="176"/>
      <c r="BC138" s="176"/>
      <c r="BD138" s="176"/>
      <c r="BE138" s="176"/>
      <c r="BF138" s="176"/>
    </row>
    <row r="139" spans="1:58">
      <c r="A139" s="198">
        <f t="shared" si="2"/>
        <v>41000</v>
      </c>
      <c r="B139" s="27">
        <v>7.0029329459046011E-2</v>
      </c>
      <c r="D139" s="189">
        <v>39873</v>
      </c>
      <c r="E139" s="25">
        <v>29.500001907348633</v>
      </c>
      <c r="F139" s="25">
        <v>31.750001907348633</v>
      </c>
      <c r="G139" s="25">
        <v>34.000001907348633</v>
      </c>
      <c r="H139" s="185"/>
      <c r="I139" s="25">
        <v>17.75</v>
      </c>
      <c r="J139" s="25">
        <v>22.5</v>
      </c>
      <c r="K139" s="25">
        <v>24.5</v>
      </c>
      <c r="L139" s="177"/>
      <c r="M139" s="178">
        <v>40756</v>
      </c>
      <c r="N139" s="35">
        <v>35.75</v>
      </c>
      <c r="O139" s="35">
        <v>40.5</v>
      </c>
      <c r="P139" s="35">
        <v>45</v>
      </c>
      <c r="Q139" s="176"/>
      <c r="R139" s="35">
        <v>35.25</v>
      </c>
      <c r="S139" s="35">
        <v>40</v>
      </c>
      <c r="T139" s="35">
        <v>44.5</v>
      </c>
      <c r="U139" s="176"/>
      <c r="V139" s="35">
        <v>2</v>
      </c>
      <c r="W139" s="35">
        <v>7</v>
      </c>
      <c r="X139" s="35">
        <v>12</v>
      </c>
      <c r="Y139" s="176"/>
      <c r="Z139" s="35">
        <v>0.06</v>
      </c>
      <c r="AA139" s="35">
        <v>0.08</v>
      </c>
      <c r="AB139" s="35">
        <v>0.12</v>
      </c>
      <c r="AC139" s="176"/>
      <c r="AD139" s="35">
        <v>0.06</v>
      </c>
      <c r="AE139" s="35">
        <v>0.08</v>
      </c>
      <c r="AF139" s="35">
        <v>0.12</v>
      </c>
      <c r="AG139" s="176"/>
      <c r="AH139" s="35">
        <v>-0.85</v>
      </c>
      <c r="AI139" s="35">
        <v>4.5549999999999997</v>
      </c>
      <c r="AJ139" s="35">
        <v>1.5</v>
      </c>
      <c r="AK139" s="176"/>
      <c r="AL139" s="35">
        <v>-0.1</v>
      </c>
      <c r="AM139" s="35">
        <v>3.25</v>
      </c>
      <c r="AN139" s="35">
        <v>0.1</v>
      </c>
      <c r="AO139" s="176"/>
      <c r="AP139" s="177">
        <v>44</v>
      </c>
      <c r="AQ139" s="190">
        <v>0.4</v>
      </c>
      <c r="AR139" s="176"/>
      <c r="AS139" s="176"/>
      <c r="AT139" s="176"/>
      <c r="AU139" s="176"/>
      <c r="AV139" s="176"/>
      <c r="AW139" s="176"/>
      <c r="AX139" s="176"/>
      <c r="AY139" s="176"/>
      <c r="AZ139" s="176"/>
      <c r="BA139" s="176"/>
      <c r="BB139" s="176"/>
      <c r="BC139" s="176"/>
      <c r="BD139" s="176"/>
      <c r="BE139" s="176"/>
      <c r="BF139" s="176"/>
    </row>
    <row r="140" spans="1:58">
      <c r="A140" s="198">
        <f t="shared" si="2"/>
        <v>41030</v>
      </c>
      <c r="B140" s="27">
        <v>7.0037029067475026E-2</v>
      </c>
      <c r="D140" s="189">
        <v>39904</v>
      </c>
      <c r="E140" s="25">
        <v>29.5</v>
      </c>
      <c r="F140" s="25">
        <v>31.75</v>
      </c>
      <c r="G140" s="25">
        <v>34</v>
      </c>
      <c r="H140" s="185"/>
      <c r="I140" s="25">
        <v>17.5</v>
      </c>
      <c r="J140" s="25">
        <v>22.25</v>
      </c>
      <c r="K140" s="25">
        <v>24.25</v>
      </c>
      <c r="L140" s="177"/>
      <c r="M140" s="178">
        <v>40787</v>
      </c>
      <c r="N140" s="35">
        <v>25</v>
      </c>
      <c r="O140" s="35">
        <v>29.75</v>
      </c>
      <c r="P140" s="35">
        <v>34.25</v>
      </c>
      <c r="Q140" s="176"/>
      <c r="R140" s="35">
        <v>24.5</v>
      </c>
      <c r="S140" s="35">
        <v>29.25</v>
      </c>
      <c r="T140" s="35">
        <v>33.75</v>
      </c>
      <c r="U140" s="176"/>
      <c r="V140" s="35">
        <v>0.25</v>
      </c>
      <c r="W140" s="35">
        <v>1</v>
      </c>
      <c r="X140" s="35">
        <v>4</v>
      </c>
      <c r="Y140" s="176"/>
      <c r="Z140" s="35">
        <v>0.06</v>
      </c>
      <c r="AA140" s="35">
        <v>0.08</v>
      </c>
      <c r="AB140" s="35">
        <v>0.12</v>
      </c>
      <c r="AC140" s="176"/>
      <c r="AD140" s="35">
        <v>0.06</v>
      </c>
      <c r="AE140" s="35">
        <v>0.08</v>
      </c>
      <c r="AF140" s="35">
        <v>0.12</v>
      </c>
      <c r="AG140" s="176"/>
      <c r="AH140" s="35">
        <v>-0.5</v>
      </c>
      <c r="AI140" s="35">
        <v>2.706</v>
      </c>
      <c r="AJ140" s="35">
        <v>0.8</v>
      </c>
      <c r="AK140" s="176"/>
      <c r="AL140" s="35">
        <v>-0.1</v>
      </c>
      <c r="AM140" s="35">
        <v>2.4500000000000002</v>
      </c>
      <c r="AN140" s="35">
        <v>0.1</v>
      </c>
      <c r="AO140" s="176"/>
      <c r="AP140" s="177">
        <v>44</v>
      </c>
      <c r="AQ140" s="190">
        <v>0.4</v>
      </c>
      <c r="AR140" s="176"/>
      <c r="AS140" s="176"/>
      <c r="AT140" s="176"/>
      <c r="AU140" s="176"/>
      <c r="AV140" s="176"/>
      <c r="AW140" s="176"/>
      <c r="AX140" s="176"/>
      <c r="AY140" s="176"/>
      <c r="AZ140" s="176"/>
      <c r="BA140" s="176"/>
      <c r="BB140" s="176"/>
      <c r="BC140" s="176"/>
      <c r="BD140" s="176"/>
      <c r="BE140" s="176"/>
      <c r="BF140" s="176"/>
    </row>
    <row r="141" spans="1:58">
      <c r="A141" s="198">
        <f t="shared" si="2"/>
        <v>41061</v>
      </c>
      <c r="B141" s="27">
        <v>7.0044985329539011E-2</v>
      </c>
      <c r="D141" s="189">
        <v>39934</v>
      </c>
      <c r="E141" s="25">
        <v>36.5</v>
      </c>
      <c r="F141" s="25">
        <v>41</v>
      </c>
      <c r="G141" s="25">
        <v>45.5</v>
      </c>
      <c r="H141" s="185"/>
      <c r="I141" s="25">
        <v>19.75</v>
      </c>
      <c r="J141" s="25">
        <v>24.5</v>
      </c>
      <c r="K141" s="25">
        <v>26.5</v>
      </c>
      <c r="L141" s="177"/>
      <c r="M141" s="178">
        <v>40817</v>
      </c>
      <c r="N141" s="35">
        <v>24</v>
      </c>
      <c r="O141" s="35">
        <v>28.75</v>
      </c>
      <c r="P141" s="35">
        <v>33.25</v>
      </c>
      <c r="Q141" s="176"/>
      <c r="R141" s="35">
        <v>23.5</v>
      </c>
      <c r="S141" s="35">
        <v>28.25</v>
      </c>
      <c r="T141" s="35">
        <v>32.75</v>
      </c>
      <c r="U141" s="176"/>
      <c r="V141" s="35">
        <v>0</v>
      </c>
      <c r="W141" s="35">
        <v>0</v>
      </c>
      <c r="X141" s="35">
        <v>2</v>
      </c>
      <c r="Y141" s="176"/>
      <c r="Z141" s="35">
        <v>0.06</v>
      </c>
      <c r="AA141" s="35">
        <v>0.08</v>
      </c>
      <c r="AB141" s="35">
        <v>0.12</v>
      </c>
      <c r="AC141" s="176"/>
      <c r="AD141" s="35">
        <v>0.06</v>
      </c>
      <c r="AE141" s="35">
        <v>0.08</v>
      </c>
      <c r="AF141" s="35">
        <v>0.12</v>
      </c>
      <c r="AG141" s="176"/>
      <c r="AH141" s="35">
        <v>-0.5</v>
      </c>
      <c r="AI141" s="35">
        <v>1.9</v>
      </c>
      <c r="AJ141" s="35">
        <v>0.5</v>
      </c>
      <c r="AK141" s="176"/>
      <c r="AL141" s="35">
        <v>-0.1</v>
      </c>
      <c r="AM141" s="35">
        <v>2</v>
      </c>
      <c r="AN141" s="35">
        <v>0.1</v>
      </c>
      <c r="AO141" s="176"/>
      <c r="AP141" s="177">
        <v>45</v>
      </c>
      <c r="AQ141" s="190">
        <v>0.4</v>
      </c>
      <c r="AR141" s="176"/>
      <c r="AS141" s="176"/>
      <c r="AT141" s="176"/>
      <c r="AU141" s="176"/>
      <c r="AV141" s="176"/>
      <c r="AW141" s="176"/>
      <c r="AX141" s="176"/>
      <c r="AY141" s="176"/>
      <c r="AZ141" s="176"/>
      <c r="BA141" s="176"/>
      <c r="BB141" s="176"/>
      <c r="BC141" s="176"/>
      <c r="BD141" s="176"/>
      <c r="BE141" s="176"/>
      <c r="BF141" s="176"/>
    </row>
    <row r="142" spans="1:58">
      <c r="A142" s="198">
        <f t="shared" si="2"/>
        <v>41091</v>
      </c>
      <c r="B142" s="27">
        <v>7.0052684938007009E-2</v>
      </c>
      <c r="D142" s="189">
        <v>39965</v>
      </c>
      <c r="E142" s="25">
        <v>45.5</v>
      </c>
      <c r="F142" s="25">
        <v>60.5</v>
      </c>
      <c r="G142" s="25">
        <v>70.5</v>
      </c>
      <c r="H142" s="185"/>
      <c r="I142" s="25">
        <v>19.25</v>
      </c>
      <c r="J142" s="25">
        <v>25.75</v>
      </c>
      <c r="K142" s="25">
        <v>31.25</v>
      </c>
      <c r="L142" s="177"/>
      <c r="M142" s="178">
        <v>40848</v>
      </c>
      <c r="N142" s="35">
        <v>24</v>
      </c>
      <c r="O142" s="35">
        <v>28.75</v>
      </c>
      <c r="P142" s="35">
        <v>33.25</v>
      </c>
      <c r="Q142" s="176"/>
      <c r="R142" s="35">
        <v>23.5</v>
      </c>
      <c r="S142" s="35">
        <v>28.25</v>
      </c>
      <c r="T142" s="35">
        <v>32.75</v>
      </c>
      <c r="U142" s="176"/>
      <c r="V142" s="35">
        <v>0</v>
      </c>
      <c r="W142" s="35">
        <v>0</v>
      </c>
      <c r="X142" s="35">
        <v>2</v>
      </c>
      <c r="Y142" s="176"/>
      <c r="Z142" s="35">
        <v>0.06</v>
      </c>
      <c r="AA142" s="35">
        <v>0.08</v>
      </c>
      <c r="AB142" s="35">
        <v>0.12</v>
      </c>
      <c r="AC142" s="176"/>
      <c r="AD142" s="35">
        <v>0.06</v>
      </c>
      <c r="AE142" s="35">
        <v>0.08</v>
      </c>
      <c r="AF142" s="35">
        <v>0.12</v>
      </c>
      <c r="AG142" s="176"/>
      <c r="AH142" s="35">
        <v>-0.5</v>
      </c>
      <c r="AI142" s="35">
        <v>2</v>
      </c>
      <c r="AJ142" s="35">
        <v>0.5</v>
      </c>
      <c r="AK142" s="176"/>
      <c r="AL142" s="35">
        <v>-0.1</v>
      </c>
      <c r="AM142" s="35">
        <v>2</v>
      </c>
      <c r="AN142" s="35">
        <v>0.1</v>
      </c>
      <c r="AO142" s="176"/>
      <c r="AP142" s="177">
        <v>45</v>
      </c>
      <c r="AQ142" s="190">
        <v>0.4</v>
      </c>
      <c r="AR142" s="176"/>
      <c r="AS142" s="176"/>
      <c r="AT142" s="176"/>
      <c r="AU142" s="176"/>
      <c r="AV142" s="176"/>
      <c r="AW142" s="176"/>
      <c r="AX142" s="176"/>
      <c r="AY142" s="176"/>
      <c r="AZ142" s="176"/>
      <c r="BA142" s="176"/>
      <c r="BB142" s="176"/>
      <c r="BC142" s="176"/>
      <c r="BD142" s="176"/>
      <c r="BE142" s="176"/>
      <c r="BF142" s="176"/>
    </row>
    <row r="143" spans="1:58">
      <c r="A143" s="198">
        <f t="shared" si="2"/>
        <v>41122</v>
      </c>
      <c r="B143" s="27">
        <v>7.0060641200112003E-2</v>
      </c>
      <c r="D143" s="189">
        <v>39995</v>
      </c>
      <c r="E143" s="25">
        <v>62</v>
      </c>
      <c r="F143" s="25">
        <v>87</v>
      </c>
      <c r="G143" s="25">
        <v>102</v>
      </c>
      <c r="H143" s="185"/>
      <c r="I143" s="25">
        <v>21.399999618530273</v>
      </c>
      <c r="J143" s="25">
        <v>27.399999618530273</v>
      </c>
      <c r="K143" s="25">
        <v>35.399999618530273</v>
      </c>
      <c r="L143" s="177"/>
      <c r="M143" s="178">
        <v>40878</v>
      </c>
      <c r="N143" s="35">
        <v>22</v>
      </c>
      <c r="O143" s="35">
        <v>26.75</v>
      </c>
      <c r="P143" s="35">
        <v>31.25</v>
      </c>
      <c r="Q143" s="176"/>
      <c r="R143" s="35">
        <v>21.5</v>
      </c>
      <c r="S143" s="35">
        <v>26.25</v>
      </c>
      <c r="T143" s="35">
        <v>30.75</v>
      </c>
      <c r="U143" s="176"/>
      <c r="V143" s="35">
        <v>0</v>
      </c>
      <c r="W143" s="35">
        <v>0</v>
      </c>
      <c r="X143" s="35">
        <v>2</v>
      </c>
      <c r="Y143" s="176"/>
      <c r="Z143" s="35">
        <v>0.06</v>
      </c>
      <c r="AA143" s="35">
        <v>0.08</v>
      </c>
      <c r="AB143" s="35">
        <v>0.12</v>
      </c>
      <c r="AC143" s="176"/>
      <c r="AD143" s="35">
        <v>0.06</v>
      </c>
      <c r="AE143" s="35">
        <v>0.08</v>
      </c>
      <c r="AF143" s="35">
        <v>0.12</v>
      </c>
      <c r="AG143" s="176"/>
      <c r="AH143" s="35">
        <v>-0.5</v>
      </c>
      <c r="AI143" s="35">
        <v>2</v>
      </c>
      <c r="AJ143" s="35">
        <v>0.6</v>
      </c>
      <c r="AK143" s="176"/>
      <c r="AL143" s="35">
        <v>-0.1</v>
      </c>
      <c r="AM143" s="35">
        <v>2</v>
      </c>
      <c r="AN143" s="35">
        <v>0.1</v>
      </c>
      <c r="AO143" s="176"/>
      <c r="AP143" s="177">
        <v>45</v>
      </c>
      <c r="AQ143" s="190">
        <v>0.4</v>
      </c>
      <c r="AR143" s="176"/>
      <c r="AS143" s="176"/>
      <c r="AT143" s="176"/>
      <c r="AU143" s="176"/>
      <c r="AV143" s="176"/>
      <c r="AW143" s="176"/>
      <c r="AX143" s="176"/>
      <c r="AY143" s="176"/>
      <c r="AZ143" s="176"/>
      <c r="BA143" s="176"/>
      <c r="BB143" s="176"/>
      <c r="BC143" s="176"/>
      <c r="BD143" s="176"/>
      <c r="BE143" s="176"/>
      <c r="BF143" s="176"/>
    </row>
    <row r="144" spans="1:58">
      <c r="A144" s="198">
        <f t="shared" si="2"/>
        <v>41153</v>
      </c>
      <c r="B144" s="27">
        <v>7.0068597462238022E-2</v>
      </c>
      <c r="D144" s="189">
        <v>40026</v>
      </c>
      <c r="E144" s="25">
        <v>62</v>
      </c>
      <c r="F144" s="25">
        <v>87</v>
      </c>
      <c r="G144" s="25">
        <v>102</v>
      </c>
      <c r="H144" s="185"/>
      <c r="I144" s="25">
        <v>21.149999618530273</v>
      </c>
      <c r="J144" s="25">
        <v>27.149999618530273</v>
      </c>
      <c r="K144" s="25">
        <v>35.149999618530273</v>
      </c>
      <c r="L144" s="177"/>
      <c r="M144" s="178">
        <v>40909</v>
      </c>
      <c r="N144" s="35">
        <v>24</v>
      </c>
      <c r="O144" s="35">
        <v>29</v>
      </c>
      <c r="P144" s="35">
        <v>33.75</v>
      </c>
      <c r="Q144" s="176"/>
      <c r="R144" s="35">
        <v>23.75</v>
      </c>
      <c r="S144" s="35">
        <v>28.75</v>
      </c>
      <c r="T144" s="35">
        <v>33.5</v>
      </c>
      <c r="U144" s="176"/>
      <c r="V144" s="35">
        <v>0</v>
      </c>
      <c r="W144" s="35">
        <v>0</v>
      </c>
      <c r="X144" s="35">
        <v>3</v>
      </c>
      <c r="Y144" s="176"/>
      <c r="Z144" s="35">
        <v>0.06</v>
      </c>
      <c r="AA144" s="35">
        <v>0.08</v>
      </c>
      <c r="AB144" s="35">
        <v>0.12</v>
      </c>
      <c r="AC144" s="176"/>
      <c r="AD144" s="35">
        <v>0.06</v>
      </c>
      <c r="AE144" s="35">
        <v>0.08</v>
      </c>
      <c r="AF144" s="35">
        <v>0.12</v>
      </c>
      <c r="AG144" s="176"/>
      <c r="AH144" s="35">
        <v>-0.5</v>
      </c>
      <c r="AI144" s="35">
        <v>2.25</v>
      </c>
      <c r="AJ144" s="35">
        <v>1</v>
      </c>
      <c r="AK144" s="176"/>
      <c r="AL144" s="35">
        <v>-0.1</v>
      </c>
      <c r="AM144" s="35">
        <v>2.25</v>
      </c>
      <c r="AN144" s="35">
        <v>0.1</v>
      </c>
      <c r="AO144" s="176"/>
      <c r="AP144" s="177">
        <v>46</v>
      </c>
      <c r="AQ144" s="190">
        <v>0.4</v>
      </c>
      <c r="AR144" s="176"/>
      <c r="AS144" s="176"/>
      <c r="AT144" s="176"/>
      <c r="AU144" s="176"/>
      <c r="AV144" s="176"/>
      <c r="AW144" s="176"/>
      <c r="AX144" s="176"/>
      <c r="AY144" s="176"/>
      <c r="AZ144" s="176"/>
      <c r="BA144" s="176"/>
      <c r="BB144" s="176"/>
      <c r="BC144" s="176"/>
      <c r="BD144" s="176"/>
      <c r="BE144" s="176"/>
      <c r="BF144" s="176"/>
    </row>
    <row r="145" spans="1:58">
      <c r="A145" s="198">
        <f t="shared" si="2"/>
        <v>41183</v>
      </c>
      <c r="B145" s="27">
        <v>7.0076297070767013E-2</v>
      </c>
      <c r="D145" s="189">
        <v>40057</v>
      </c>
      <c r="E145" s="25">
        <v>26.75</v>
      </c>
      <c r="F145" s="25">
        <v>35.75</v>
      </c>
      <c r="G145" s="25">
        <v>44.75</v>
      </c>
      <c r="H145" s="185"/>
      <c r="I145" s="25">
        <v>16</v>
      </c>
      <c r="J145" s="25">
        <v>23.25</v>
      </c>
      <c r="K145" s="25">
        <v>25.25</v>
      </c>
      <c r="L145" s="177"/>
      <c r="M145" s="178">
        <v>40940</v>
      </c>
      <c r="N145" s="35">
        <v>22</v>
      </c>
      <c r="O145" s="35">
        <v>27</v>
      </c>
      <c r="P145" s="35">
        <v>31.75</v>
      </c>
      <c r="Q145" s="176"/>
      <c r="R145" s="35">
        <v>21.75</v>
      </c>
      <c r="S145" s="35">
        <v>26.75</v>
      </c>
      <c r="T145" s="35">
        <v>31.5</v>
      </c>
      <c r="U145" s="176"/>
      <c r="V145" s="35">
        <v>0</v>
      </c>
      <c r="W145" s="35">
        <v>0</v>
      </c>
      <c r="X145" s="35">
        <v>3</v>
      </c>
      <c r="Y145" s="176"/>
      <c r="Z145" s="35">
        <v>0.06</v>
      </c>
      <c r="AA145" s="35">
        <v>0.08</v>
      </c>
      <c r="AB145" s="35">
        <v>0.12</v>
      </c>
      <c r="AC145" s="176"/>
      <c r="AD145" s="35">
        <v>0.06</v>
      </c>
      <c r="AE145" s="35">
        <v>0.08</v>
      </c>
      <c r="AF145" s="35">
        <v>0.12</v>
      </c>
      <c r="AG145" s="176"/>
      <c r="AH145" s="35">
        <v>-0.5</v>
      </c>
      <c r="AI145" s="35">
        <v>2.25</v>
      </c>
      <c r="AJ145" s="35">
        <v>1</v>
      </c>
      <c r="AK145" s="176"/>
      <c r="AL145" s="35">
        <v>-0.1</v>
      </c>
      <c r="AM145" s="35">
        <v>2.25</v>
      </c>
      <c r="AN145" s="35">
        <v>0.1</v>
      </c>
      <c r="AO145" s="176"/>
      <c r="AP145" s="177">
        <v>46</v>
      </c>
      <c r="AQ145" s="190">
        <v>0.4</v>
      </c>
      <c r="AR145" s="176"/>
      <c r="AS145" s="176"/>
      <c r="AT145" s="176"/>
      <c r="AU145" s="176"/>
      <c r="AV145" s="176"/>
      <c r="AW145" s="176"/>
      <c r="AX145" s="176"/>
      <c r="AY145" s="176"/>
      <c r="AZ145" s="176"/>
      <c r="BA145" s="176"/>
      <c r="BB145" s="176"/>
      <c r="BC145" s="176"/>
      <c r="BD145" s="176"/>
      <c r="BE145" s="176"/>
      <c r="BF145" s="176"/>
    </row>
    <row r="146" spans="1:58">
      <c r="A146" s="198">
        <f t="shared" si="2"/>
        <v>41214</v>
      </c>
      <c r="B146" s="27">
        <v>7.0084253332934013E-2</v>
      </c>
      <c r="D146" s="189">
        <v>40087</v>
      </c>
      <c r="E146" s="25">
        <v>29.999998092651367</v>
      </c>
      <c r="F146" s="25">
        <v>32.249998092651367</v>
      </c>
      <c r="G146" s="25">
        <v>34.499998092651367</v>
      </c>
      <c r="H146" s="185"/>
      <c r="I146" s="25">
        <v>18.25</v>
      </c>
      <c r="J146" s="25">
        <v>23</v>
      </c>
      <c r="K146" s="25">
        <v>25</v>
      </c>
      <c r="L146" s="177"/>
      <c r="M146" s="178">
        <v>40969</v>
      </c>
      <c r="N146" s="35">
        <v>23</v>
      </c>
      <c r="O146" s="35">
        <v>28</v>
      </c>
      <c r="P146" s="35">
        <v>32.75</v>
      </c>
      <c r="Q146" s="176"/>
      <c r="R146" s="35">
        <v>22.75</v>
      </c>
      <c r="S146" s="35">
        <v>27.75</v>
      </c>
      <c r="T146" s="35">
        <v>32.5</v>
      </c>
      <c r="U146" s="176"/>
      <c r="V146" s="35">
        <v>0</v>
      </c>
      <c r="W146" s="35">
        <v>0</v>
      </c>
      <c r="X146" s="35">
        <v>2</v>
      </c>
      <c r="Y146" s="176"/>
      <c r="Z146" s="35">
        <v>0.06</v>
      </c>
      <c r="AA146" s="35">
        <v>0.08</v>
      </c>
      <c r="AB146" s="35">
        <v>0.12</v>
      </c>
      <c r="AC146" s="176"/>
      <c r="AD146" s="35">
        <v>0.06</v>
      </c>
      <c r="AE146" s="35">
        <v>0.08</v>
      </c>
      <c r="AF146" s="35">
        <v>0.12</v>
      </c>
      <c r="AG146" s="176"/>
      <c r="AH146" s="35">
        <v>-0.5</v>
      </c>
      <c r="AI146" s="35">
        <v>1.95</v>
      </c>
      <c r="AJ146" s="35">
        <v>0.5</v>
      </c>
      <c r="AK146" s="176"/>
      <c r="AL146" s="35">
        <v>-0.1</v>
      </c>
      <c r="AM146" s="35">
        <v>2</v>
      </c>
      <c r="AN146" s="35">
        <v>0.1</v>
      </c>
      <c r="AO146" s="176"/>
      <c r="AP146" s="177">
        <v>46</v>
      </c>
      <c r="AQ146" s="190">
        <v>0.4</v>
      </c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</row>
    <row r="147" spans="1:58">
      <c r="A147" s="198">
        <f t="shared" si="2"/>
        <v>41244</v>
      </c>
      <c r="B147" s="27">
        <v>7.0091952941503027E-2</v>
      </c>
      <c r="D147" s="189">
        <v>40118</v>
      </c>
      <c r="E147" s="25">
        <v>29.999998092651367</v>
      </c>
      <c r="F147" s="25">
        <v>32.249998092651367</v>
      </c>
      <c r="G147" s="25">
        <v>34.499998092651367</v>
      </c>
      <c r="H147" s="185"/>
      <c r="I147" s="25">
        <v>18.25</v>
      </c>
      <c r="J147" s="25">
        <v>23</v>
      </c>
      <c r="K147" s="25">
        <v>25</v>
      </c>
      <c r="L147" s="177"/>
      <c r="M147" s="178">
        <v>41000</v>
      </c>
      <c r="N147" s="35">
        <v>24</v>
      </c>
      <c r="O147" s="35">
        <v>29</v>
      </c>
      <c r="P147" s="35">
        <v>33.75</v>
      </c>
      <c r="Q147" s="176"/>
      <c r="R147" s="35">
        <v>23.75</v>
      </c>
      <c r="S147" s="35">
        <v>28.75</v>
      </c>
      <c r="T147" s="35">
        <v>33.5</v>
      </c>
      <c r="U147" s="176"/>
      <c r="V147" s="35">
        <v>0</v>
      </c>
      <c r="W147" s="35">
        <v>0</v>
      </c>
      <c r="X147" s="35">
        <v>2</v>
      </c>
      <c r="Y147" s="176"/>
      <c r="Z147" s="35">
        <v>0.06</v>
      </c>
      <c r="AA147" s="35">
        <v>0.08</v>
      </c>
      <c r="AB147" s="35">
        <v>0.12</v>
      </c>
      <c r="AC147" s="176"/>
      <c r="AD147" s="35">
        <v>0.06</v>
      </c>
      <c r="AE147" s="35">
        <v>0.08</v>
      </c>
      <c r="AF147" s="35">
        <v>0.12</v>
      </c>
      <c r="AG147" s="176"/>
      <c r="AH147" s="35">
        <v>-0.5</v>
      </c>
      <c r="AI147" s="35">
        <v>1.9</v>
      </c>
      <c r="AJ147" s="35">
        <v>0.5</v>
      </c>
      <c r="AK147" s="176"/>
      <c r="AL147" s="35">
        <v>-0.1</v>
      </c>
      <c r="AM147" s="35">
        <v>2</v>
      </c>
      <c r="AN147" s="35">
        <v>0.1</v>
      </c>
      <c r="AO147" s="176"/>
      <c r="AP147" s="177">
        <v>47</v>
      </c>
      <c r="AQ147" s="190">
        <v>0.4</v>
      </c>
      <c r="AR147" s="176"/>
      <c r="AS147" s="176"/>
      <c r="AT147" s="176"/>
      <c r="AU147" s="176"/>
      <c r="AV147" s="176"/>
      <c r="AW147" s="176"/>
      <c r="AX147" s="176"/>
      <c r="AY147" s="176"/>
      <c r="AZ147" s="176"/>
      <c r="BA147" s="176"/>
      <c r="BB147" s="176"/>
      <c r="BC147" s="176"/>
      <c r="BD147" s="176"/>
      <c r="BE147" s="176"/>
      <c r="BF147" s="176"/>
    </row>
    <row r="148" spans="1:58">
      <c r="A148" s="198">
        <f t="shared" si="2"/>
        <v>41275</v>
      </c>
      <c r="B148" s="27">
        <v>7.0099909203711022E-2</v>
      </c>
      <c r="D148" s="189">
        <v>40148</v>
      </c>
      <c r="E148" s="25">
        <v>30</v>
      </c>
      <c r="F148" s="25">
        <v>32.25</v>
      </c>
      <c r="G148" s="25">
        <v>34.5</v>
      </c>
      <c r="H148" s="185"/>
      <c r="I148" s="25">
        <v>18.75</v>
      </c>
      <c r="J148" s="25">
        <v>23.5</v>
      </c>
      <c r="K148" s="25">
        <v>25.5</v>
      </c>
      <c r="L148" s="177"/>
      <c r="M148" s="178">
        <v>41030</v>
      </c>
      <c r="N148" s="35">
        <v>25</v>
      </c>
      <c r="O148" s="35">
        <v>30</v>
      </c>
      <c r="P148" s="35">
        <v>34.75</v>
      </c>
      <c r="Q148" s="176"/>
      <c r="R148" s="35">
        <v>24.75</v>
      </c>
      <c r="S148" s="35">
        <v>29.75</v>
      </c>
      <c r="T148" s="35">
        <v>34.5</v>
      </c>
      <c r="U148" s="176"/>
      <c r="V148" s="35">
        <v>0</v>
      </c>
      <c r="W148" s="35">
        <v>0</v>
      </c>
      <c r="X148" s="35">
        <v>3</v>
      </c>
      <c r="Y148" s="176"/>
      <c r="Z148" s="35">
        <v>0.06</v>
      </c>
      <c r="AA148" s="35">
        <v>0.08</v>
      </c>
      <c r="AB148" s="35">
        <v>0.12</v>
      </c>
      <c r="AC148" s="176"/>
      <c r="AD148" s="35">
        <v>0.06</v>
      </c>
      <c r="AE148" s="35">
        <v>0.08</v>
      </c>
      <c r="AF148" s="35">
        <v>0.12</v>
      </c>
      <c r="AG148" s="176"/>
      <c r="AH148" s="35">
        <v>-0.5</v>
      </c>
      <c r="AI148" s="35">
        <v>2</v>
      </c>
      <c r="AJ148" s="35">
        <v>0.5</v>
      </c>
      <c r="AK148" s="176"/>
      <c r="AL148" s="35">
        <v>-0.1</v>
      </c>
      <c r="AM148" s="35">
        <v>2</v>
      </c>
      <c r="AN148" s="35">
        <v>0.1</v>
      </c>
      <c r="AO148" s="176"/>
      <c r="AP148" s="177">
        <v>47</v>
      </c>
      <c r="AQ148" s="190">
        <v>0.4</v>
      </c>
      <c r="AR148" s="176"/>
      <c r="AS148" s="176"/>
      <c r="AT148" s="176"/>
      <c r="AU148" s="176"/>
      <c r="AV148" s="176"/>
      <c r="AW148" s="176"/>
      <c r="AX148" s="176"/>
      <c r="AY148" s="176"/>
      <c r="AZ148" s="176"/>
      <c r="BA148" s="176"/>
      <c r="BB148" s="176"/>
      <c r="BC148" s="176"/>
      <c r="BD148" s="176"/>
      <c r="BE148" s="176"/>
      <c r="BF148" s="176"/>
    </row>
    <row r="149" spans="1:58">
      <c r="A149" s="198">
        <f t="shared" si="2"/>
        <v>41306</v>
      </c>
      <c r="B149" s="27">
        <v>7.0107865465941013E-2</v>
      </c>
      <c r="D149" s="189">
        <v>40179</v>
      </c>
      <c r="E149" s="25">
        <v>34.004997253417969</v>
      </c>
      <c r="F149" s="25">
        <v>36.504997253417969</v>
      </c>
      <c r="G149" s="25">
        <v>39.004997253417969</v>
      </c>
      <c r="H149" s="185"/>
      <c r="I149" s="25">
        <v>19</v>
      </c>
      <c r="J149" s="25">
        <v>24.25</v>
      </c>
      <c r="K149" s="25">
        <v>26.25</v>
      </c>
      <c r="L149" s="177"/>
      <c r="M149" s="178">
        <v>41061</v>
      </c>
      <c r="N149" s="35">
        <v>29</v>
      </c>
      <c r="O149" s="35">
        <v>34</v>
      </c>
      <c r="P149" s="35">
        <v>38.75</v>
      </c>
      <c r="Q149" s="176"/>
      <c r="R149" s="35">
        <v>28.75</v>
      </c>
      <c r="S149" s="35">
        <v>33.75</v>
      </c>
      <c r="T149" s="35">
        <v>38.5</v>
      </c>
      <c r="U149" s="176"/>
      <c r="V149" s="35">
        <v>0.75</v>
      </c>
      <c r="W149" s="35">
        <v>3</v>
      </c>
      <c r="X149" s="35">
        <v>8</v>
      </c>
      <c r="Y149" s="176"/>
      <c r="Z149" s="35">
        <v>0.06</v>
      </c>
      <c r="AA149" s="35">
        <v>0.08</v>
      </c>
      <c r="AB149" s="35">
        <v>0.12</v>
      </c>
      <c r="AC149" s="176"/>
      <c r="AD149" s="35">
        <v>0.06</v>
      </c>
      <c r="AE149" s="35">
        <v>0.08</v>
      </c>
      <c r="AF149" s="35">
        <v>0.12</v>
      </c>
      <c r="AG149" s="176"/>
      <c r="AH149" s="35">
        <v>-0.5</v>
      </c>
      <c r="AI149" s="35">
        <v>3.52</v>
      </c>
      <c r="AJ149" s="35">
        <v>1</v>
      </c>
      <c r="AK149" s="176"/>
      <c r="AL149" s="35">
        <v>-0.1</v>
      </c>
      <c r="AM149" s="35">
        <v>2.4</v>
      </c>
      <c r="AN149" s="35">
        <v>0.1</v>
      </c>
      <c r="AO149" s="176"/>
      <c r="AP149" s="177">
        <v>47</v>
      </c>
      <c r="AQ149" s="190">
        <v>0.4</v>
      </c>
      <c r="AR149" s="176"/>
      <c r="AS149" s="176"/>
      <c r="AT149" s="176"/>
      <c r="AU149" s="176"/>
      <c r="AV149" s="176"/>
      <c r="AW149" s="176"/>
      <c r="AX149" s="176"/>
      <c r="AY149" s="176"/>
      <c r="AZ149" s="176"/>
      <c r="BA149" s="176"/>
      <c r="BB149" s="176"/>
      <c r="BC149" s="176"/>
      <c r="BD149" s="176"/>
      <c r="BE149" s="176"/>
      <c r="BF149" s="176"/>
    </row>
    <row r="150" spans="1:58">
      <c r="A150" s="198">
        <f t="shared" si="2"/>
        <v>41334</v>
      </c>
      <c r="B150" s="27">
        <v>7.0115051767327005E-2</v>
      </c>
      <c r="D150" s="189">
        <v>40210</v>
      </c>
      <c r="E150" s="25">
        <v>34.000003814697266</v>
      </c>
      <c r="F150" s="25">
        <v>36.500003814697266</v>
      </c>
      <c r="G150" s="25">
        <v>39.000003814697266</v>
      </c>
      <c r="H150" s="185"/>
      <c r="I150" s="25">
        <v>19</v>
      </c>
      <c r="J150" s="25">
        <v>24</v>
      </c>
      <c r="K150" s="25">
        <v>26</v>
      </c>
      <c r="L150" s="177"/>
      <c r="M150" s="178">
        <v>41091</v>
      </c>
      <c r="N150" s="35">
        <v>36</v>
      </c>
      <c r="O150" s="35">
        <v>41</v>
      </c>
      <c r="P150" s="35">
        <v>45.75</v>
      </c>
      <c r="Q150" s="176"/>
      <c r="R150" s="35">
        <v>35.75</v>
      </c>
      <c r="S150" s="35">
        <v>40.75</v>
      </c>
      <c r="T150" s="35">
        <v>45.5</v>
      </c>
      <c r="U150" s="176"/>
      <c r="V150" s="35">
        <v>2</v>
      </c>
      <c r="W150" s="35">
        <v>7</v>
      </c>
      <c r="X150" s="35">
        <v>12</v>
      </c>
      <c r="Y150" s="176"/>
      <c r="Z150" s="35">
        <v>0.06</v>
      </c>
      <c r="AA150" s="35">
        <v>0.08</v>
      </c>
      <c r="AB150" s="35">
        <v>0.12</v>
      </c>
      <c r="AC150" s="176"/>
      <c r="AD150" s="35">
        <v>0.06</v>
      </c>
      <c r="AE150" s="35">
        <v>0.08</v>
      </c>
      <c r="AF150" s="35">
        <v>0.12</v>
      </c>
      <c r="AG150" s="176"/>
      <c r="AH150" s="35">
        <v>-0.85</v>
      </c>
      <c r="AI150" s="35">
        <v>4.5549999999999997</v>
      </c>
      <c r="AJ150" s="35">
        <v>1.5</v>
      </c>
      <c r="AK150" s="176"/>
      <c r="AL150" s="35">
        <v>-0.1</v>
      </c>
      <c r="AM150" s="35">
        <v>3.25</v>
      </c>
      <c r="AN150" s="35">
        <v>0.1</v>
      </c>
      <c r="AO150" s="176"/>
      <c r="AP150" s="177">
        <v>48</v>
      </c>
      <c r="AQ150" s="190">
        <v>0.4</v>
      </c>
      <c r="AR150" s="176"/>
      <c r="AS150" s="176"/>
      <c r="AT150" s="176"/>
      <c r="AU150" s="176"/>
      <c r="AV150" s="176"/>
      <c r="AW150" s="176"/>
      <c r="AX150" s="176"/>
      <c r="AY150" s="176"/>
      <c r="AZ150" s="176"/>
      <c r="BA150" s="176"/>
      <c r="BB150" s="176"/>
      <c r="BC150" s="176"/>
      <c r="BD150" s="176"/>
      <c r="BE150" s="176"/>
      <c r="BF150" s="176"/>
    </row>
    <row r="151" spans="1:58">
      <c r="A151" s="198">
        <f t="shared" si="2"/>
        <v>41365</v>
      </c>
      <c r="B151" s="27">
        <v>7.0123008029596007E-2</v>
      </c>
      <c r="D151" s="189">
        <v>40238</v>
      </c>
      <c r="E151" s="25">
        <v>29.500001907348633</v>
      </c>
      <c r="F151" s="25">
        <v>32.000001907348633</v>
      </c>
      <c r="G151" s="25">
        <v>34.500001907348633</v>
      </c>
      <c r="H151" s="185"/>
      <c r="I151" s="25">
        <v>18</v>
      </c>
      <c r="J151" s="25">
        <v>23</v>
      </c>
      <c r="K151" s="25">
        <v>25</v>
      </c>
      <c r="L151" s="177"/>
      <c r="M151" s="178">
        <v>41122</v>
      </c>
      <c r="N151" s="35">
        <v>36</v>
      </c>
      <c r="O151" s="35">
        <v>41</v>
      </c>
      <c r="P151" s="35">
        <v>45.75</v>
      </c>
      <c r="Q151" s="176"/>
      <c r="R151" s="35">
        <v>35.75</v>
      </c>
      <c r="S151" s="35">
        <v>40.75</v>
      </c>
      <c r="T151" s="35">
        <v>45.5</v>
      </c>
      <c r="U151" s="176"/>
      <c r="V151" s="35">
        <v>2</v>
      </c>
      <c r="W151" s="35">
        <v>7</v>
      </c>
      <c r="X151" s="35">
        <v>12</v>
      </c>
      <c r="Y151" s="176"/>
      <c r="Z151" s="35">
        <v>0.06</v>
      </c>
      <c r="AA151" s="35">
        <v>0.08</v>
      </c>
      <c r="AB151" s="35">
        <v>0.12</v>
      </c>
      <c r="AC151" s="176"/>
      <c r="AD151" s="35">
        <v>0.06</v>
      </c>
      <c r="AE151" s="35">
        <v>0.08</v>
      </c>
      <c r="AF151" s="35">
        <v>0.12</v>
      </c>
      <c r="AG151" s="176"/>
      <c r="AH151" s="35">
        <v>-0.85</v>
      </c>
      <c r="AI151" s="35">
        <v>4.5549999999999997</v>
      </c>
      <c r="AJ151" s="35">
        <v>1.5</v>
      </c>
      <c r="AK151" s="176"/>
      <c r="AL151" s="35">
        <v>-0.1</v>
      </c>
      <c r="AM151" s="35">
        <v>3.25</v>
      </c>
      <c r="AN151" s="35">
        <v>0.1</v>
      </c>
      <c r="AO151" s="176"/>
      <c r="AP151" s="177">
        <v>48</v>
      </c>
      <c r="AQ151" s="190">
        <v>0.4</v>
      </c>
      <c r="AR151" s="176"/>
      <c r="AS151" s="176"/>
      <c r="AT151" s="176"/>
      <c r="AU151" s="176"/>
      <c r="AV151" s="176"/>
      <c r="AW151" s="176"/>
      <c r="AX151" s="176"/>
      <c r="AY151" s="176"/>
      <c r="AZ151" s="176"/>
      <c r="BA151" s="176"/>
      <c r="BB151" s="176"/>
      <c r="BC151" s="176"/>
      <c r="BD151" s="176"/>
      <c r="BE151" s="176"/>
      <c r="BF151" s="176"/>
    </row>
    <row r="152" spans="1:58">
      <c r="A152" s="198">
        <f t="shared" si="2"/>
        <v>41395</v>
      </c>
      <c r="B152" s="27">
        <v>7.0130707638263012E-2</v>
      </c>
      <c r="D152" s="189">
        <v>40269</v>
      </c>
      <c r="E152" s="25">
        <v>29.5</v>
      </c>
      <c r="F152" s="25">
        <v>32</v>
      </c>
      <c r="G152" s="25">
        <v>34.5</v>
      </c>
      <c r="H152" s="185"/>
      <c r="I152" s="25">
        <v>17.75</v>
      </c>
      <c r="J152" s="25">
        <v>22.75</v>
      </c>
      <c r="K152" s="25">
        <v>24.75</v>
      </c>
      <c r="L152" s="177"/>
      <c r="M152" s="178">
        <v>41153</v>
      </c>
      <c r="N152" s="35">
        <v>25.25</v>
      </c>
      <c r="O152" s="35">
        <v>30.25</v>
      </c>
      <c r="P152" s="35">
        <v>35</v>
      </c>
      <c r="Q152" s="176"/>
      <c r="R152" s="35">
        <v>25</v>
      </c>
      <c r="S152" s="35">
        <v>30</v>
      </c>
      <c r="T152" s="35">
        <v>34.75</v>
      </c>
      <c r="U152" s="176"/>
      <c r="V152" s="35">
        <v>0.25</v>
      </c>
      <c r="W152" s="35">
        <v>1</v>
      </c>
      <c r="X152" s="35">
        <v>4</v>
      </c>
      <c r="Y152" s="176"/>
      <c r="Z152" s="35">
        <v>0.06</v>
      </c>
      <c r="AA152" s="35">
        <v>0.08</v>
      </c>
      <c r="AB152" s="35">
        <v>0.12</v>
      </c>
      <c r="AC152" s="176"/>
      <c r="AD152" s="35">
        <v>0.06</v>
      </c>
      <c r="AE152" s="35">
        <v>0.08</v>
      </c>
      <c r="AF152" s="35">
        <v>0.12</v>
      </c>
      <c r="AG152" s="176"/>
      <c r="AH152" s="35">
        <v>-0.5</v>
      </c>
      <c r="AI152" s="35">
        <v>2.706</v>
      </c>
      <c r="AJ152" s="35">
        <v>0.8</v>
      </c>
      <c r="AK152" s="176"/>
      <c r="AL152" s="35">
        <v>-0.1</v>
      </c>
      <c r="AM152" s="35">
        <v>2.4500000000000002</v>
      </c>
      <c r="AN152" s="35">
        <v>0.1</v>
      </c>
      <c r="AO152" s="176"/>
      <c r="AP152" s="177">
        <v>48</v>
      </c>
      <c r="AQ152" s="190">
        <v>0.4</v>
      </c>
      <c r="AR152" s="176"/>
      <c r="AS152" s="176"/>
      <c r="AT152" s="176"/>
      <c r="AU152" s="176"/>
      <c r="AV152" s="176"/>
      <c r="AW152" s="176"/>
      <c r="AX152" s="176"/>
      <c r="AY152" s="176"/>
      <c r="AZ152" s="176"/>
      <c r="BA152" s="176"/>
      <c r="BB152" s="176"/>
      <c r="BC152" s="176"/>
      <c r="BD152" s="176"/>
      <c r="BE152" s="176"/>
      <c r="BF152" s="176"/>
    </row>
    <row r="153" spans="1:58">
      <c r="A153" s="198">
        <f t="shared" si="2"/>
        <v>41426</v>
      </c>
      <c r="B153" s="27">
        <v>7.0138663900574022E-2</v>
      </c>
      <c r="D153" s="189">
        <v>40299</v>
      </c>
      <c r="E153" s="25">
        <v>36.25</v>
      </c>
      <c r="F153" s="25">
        <v>41.25</v>
      </c>
      <c r="G153" s="25">
        <v>46.25</v>
      </c>
      <c r="H153" s="185"/>
      <c r="I153" s="25">
        <v>20</v>
      </c>
      <c r="J153" s="25">
        <v>25</v>
      </c>
      <c r="K153" s="25">
        <v>27</v>
      </c>
      <c r="L153" s="177"/>
      <c r="M153" s="178">
        <v>41183</v>
      </c>
      <c r="N153" s="35">
        <v>24.25</v>
      </c>
      <c r="O153" s="35">
        <v>29.25</v>
      </c>
      <c r="P153" s="35">
        <v>34</v>
      </c>
      <c r="Q153" s="176"/>
      <c r="R153" s="35">
        <v>24</v>
      </c>
      <c r="S153" s="35">
        <v>29</v>
      </c>
      <c r="T153" s="35">
        <v>33.75</v>
      </c>
      <c r="U153" s="176"/>
      <c r="V153" s="35">
        <v>0</v>
      </c>
      <c r="W153" s="35">
        <v>0</v>
      </c>
      <c r="X153" s="35">
        <v>2</v>
      </c>
      <c r="Y153" s="176"/>
      <c r="Z153" s="35">
        <v>0.06</v>
      </c>
      <c r="AA153" s="35">
        <v>0.08</v>
      </c>
      <c r="AB153" s="35">
        <v>0.12</v>
      </c>
      <c r="AC153" s="176"/>
      <c r="AD153" s="35">
        <v>0.06</v>
      </c>
      <c r="AE153" s="35">
        <v>0.08</v>
      </c>
      <c r="AF153" s="35">
        <v>0.12</v>
      </c>
      <c r="AG153" s="176"/>
      <c r="AH153" s="35">
        <v>-0.5</v>
      </c>
      <c r="AI153" s="35">
        <v>1.9</v>
      </c>
      <c r="AJ153" s="35">
        <v>0.5</v>
      </c>
      <c r="AK153" s="176"/>
      <c r="AL153" s="35">
        <v>-0.1</v>
      </c>
      <c r="AM153" s="35">
        <v>2</v>
      </c>
      <c r="AN153" s="35">
        <v>0.1</v>
      </c>
      <c r="AO153" s="176"/>
      <c r="AP153" s="177">
        <v>49</v>
      </c>
      <c r="AQ153" s="190">
        <v>0.4</v>
      </c>
      <c r="AR153" s="176"/>
      <c r="AS153" s="176"/>
      <c r="AT153" s="176"/>
      <c r="AU153" s="176"/>
      <c r="AV153" s="176"/>
      <c r="AW153" s="176"/>
      <c r="AX153" s="176"/>
      <c r="AY153" s="176"/>
      <c r="AZ153" s="176"/>
      <c r="BA153" s="176"/>
      <c r="BB153" s="176"/>
      <c r="BC153" s="176"/>
      <c r="BD153" s="176"/>
      <c r="BE153" s="176"/>
      <c r="BF153" s="176"/>
    </row>
    <row r="154" spans="1:58">
      <c r="A154" s="198">
        <f t="shared" si="2"/>
        <v>41456</v>
      </c>
      <c r="B154" s="27">
        <v>7.0146363509281009E-2</v>
      </c>
      <c r="D154" s="189">
        <v>40330</v>
      </c>
      <c r="E154" s="25">
        <v>47.5</v>
      </c>
      <c r="F154" s="25">
        <v>62.5</v>
      </c>
      <c r="G154" s="25">
        <v>72.5</v>
      </c>
      <c r="H154" s="185"/>
      <c r="I154" s="25">
        <v>19.5</v>
      </c>
      <c r="J154" s="25">
        <v>26.25</v>
      </c>
      <c r="K154" s="25">
        <v>32</v>
      </c>
      <c r="L154" s="177"/>
      <c r="M154" s="178">
        <v>41214</v>
      </c>
      <c r="N154" s="35">
        <v>24.25</v>
      </c>
      <c r="O154" s="35">
        <v>29.25</v>
      </c>
      <c r="P154" s="35">
        <v>34</v>
      </c>
      <c r="Q154" s="176"/>
      <c r="R154" s="35">
        <v>24</v>
      </c>
      <c r="S154" s="35">
        <v>29</v>
      </c>
      <c r="T154" s="35">
        <v>33.75</v>
      </c>
      <c r="U154" s="176"/>
      <c r="V154" s="35">
        <v>0</v>
      </c>
      <c r="W154" s="35">
        <v>0</v>
      </c>
      <c r="X154" s="35">
        <v>2</v>
      </c>
      <c r="Y154" s="176"/>
      <c r="Z154" s="35">
        <v>0.06</v>
      </c>
      <c r="AA154" s="35">
        <v>0.08</v>
      </c>
      <c r="AB154" s="35">
        <v>0.12</v>
      </c>
      <c r="AC154" s="176"/>
      <c r="AD154" s="35">
        <v>0.06</v>
      </c>
      <c r="AE154" s="35">
        <v>0.08</v>
      </c>
      <c r="AF154" s="35">
        <v>0.12</v>
      </c>
      <c r="AG154" s="176"/>
      <c r="AH154" s="35">
        <v>-0.5</v>
      </c>
      <c r="AI154" s="35">
        <v>2</v>
      </c>
      <c r="AJ154" s="35">
        <v>0.5</v>
      </c>
      <c r="AK154" s="176"/>
      <c r="AL154" s="35">
        <v>-0.1</v>
      </c>
      <c r="AM154" s="35">
        <v>2</v>
      </c>
      <c r="AN154" s="35">
        <v>0.1</v>
      </c>
      <c r="AO154" s="176"/>
      <c r="AP154" s="177">
        <v>49</v>
      </c>
      <c r="AQ154" s="190">
        <v>0.4</v>
      </c>
      <c r="AR154" s="176"/>
      <c r="AS154" s="176"/>
      <c r="AT154" s="176"/>
      <c r="AU154" s="176"/>
      <c r="AV154" s="176"/>
      <c r="AW154" s="176"/>
      <c r="AX154" s="176"/>
      <c r="AY154" s="176"/>
      <c r="AZ154" s="176"/>
      <c r="BA154" s="176"/>
      <c r="BB154" s="176"/>
      <c r="BC154" s="176"/>
      <c r="BD154" s="176"/>
      <c r="BE154" s="176"/>
      <c r="BF154" s="176"/>
    </row>
    <row r="155" spans="1:58">
      <c r="A155" s="198">
        <f t="shared" si="2"/>
        <v>41487</v>
      </c>
      <c r="B155" s="27">
        <v>7.0154319771632001E-2</v>
      </c>
      <c r="D155" s="189">
        <v>40360</v>
      </c>
      <c r="E155" s="25">
        <v>59</v>
      </c>
      <c r="F155" s="25">
        <v>89</v>
      </c>
      <c r="G155" s="25">
        <v>104</v>
      </c>
      <c r="H155" s="185"/>
      <c r="I155" s="25">
        <v>21.649999618530273</v>
      </c>
      <c r="J155" s="25">
        <v>27.899999618530273</v>
      </c>
      <c r="K155" s="25">
        <v>36.149999618530273</v>
      </c>
      <c r="L155" s="177"/>
      <c r="M155" s="178">
        <v>41244</v>
      </c>
      <c r="N155" s="35">
        <v>22.25</v>
      </c>
      <c r="O155" s="35">
        <v>27.25</v>
      </c>
      <c r="P155" s="35">
        <v>32</v>
      </c>
      <c r="Q155" s="176"/>
      <c r="R155" s="35">
        <v>22</v>
      </c>
      <c r="S155" s="35">
        <v>27</v>
      </c>
      <c r="T155" s="35">
        <v>31.75</v>
      </c>
      <c r="U155" s="176"/>
      <c r="V155" s="35">
        <v>0</v>
      </c>
      <c r="W155" s="35">
        <v>0</v>
      </c>
      <c r="X155" s="35">
        <v>2</v>
      </c>
      <c r="Y155" s="176"/>
      <c r="Z155" s="35">
        <v>0.06</v>
      </c>
      <c r="AA155" s="35">
        <v>0.08</v>
      </c>
      <c r="AB155" s="35">
        <v>0.12</v>
      </c>
      <c r="AC155" s="176"/>
      <c r="AD155" s="35">
        <v>0.06</v>
      </c>
      <c r="AE155" s="35">
        <v>0.08</v>
      </c>
      <c r="AF155" s="35">
        <v>0.12</v>
      </c>
      <c r="AG155" s="176"/>
      <c r="AH155" s="35">
        <v>-0.5</v>
      </c>
      <c r="AI155" s="35">
        <v>2</v>
      </c>
      <c r="AJ155" s="35">
        <v>0.6</v>
      </c>
      <c r="AK155" s="176"/>
      <c r="AL155" s="35">
        <v>-0.1</v>
      </c>
      <c r="AM155" s="35">
        <v>2</v>
      </c>
      <c r="AN155" s="35">
        <v>0.1</v>
      </c>
      <c r="AO155" s="176"/>
      <c r="AP155" s="177">
        <v>49</v>
      </c>
      <c r="AQ155" s="190">
        <v>0.4</v>
      </c>
      <c r="AR155" s="176"/>
      <c r="AS155" s="176"/>
      <c r="AT155" s="176"/>
      <c r="AU155" s="176"/>
      <c r="AV155" s="176"/>
      <c r="AW155" s="176"/>
      <c r="AX155" s="176"/>
      <c r="AY155" s="176"/>
      <c r="AZ155" s="176"/>
      <c r="BA155" s="176"/>
      <c r="BB155" s="176"/>
      <c r="BC155" s="176"/>
      <c r="BD155" s="176"/>
      <c r="BE155" s="176"/>
      <c r="BF155" s="176"/>
    </row>
    <row r="156" spans="1:58">
      <c r="A156" s="198">
        <f t="shared" si="2"/>
        <v>41518</v>
      </c>
      <c r="B156" s="27">
        <v>7.0162276034005017E-2</v>
      </c>
      <c r="D156" s="189">
        <v>40391</v>
      </c>
      <c r="E156" s="25">
        <v>59</v>
      </c>
      <c r="F156" s="25">
        <v>89</v>
      </c>
      <c r="G156" s="25">
        <v>104</v>
      </c>
      <c r="H156" s="185"/>
      <c r="I156" s="25">
        <v>21.399999618530273</v>
      </c>
      <c r="J156" s="25">
        <v>27.649999618530273</v>
      </c>
      <c r="K156" s="25">
        <v>35.899999618530273</v>
      </c>
      <c r="L156" s="177"/>
      <c r="M156" s="178">
        <v>41275</v>
      </c>
      <c r="N156" s="35">
        <v>24.25</v>
      </c>
      <c r="O156" s="35">
        <v>29.5</v>
      </c>
      <c r="P156" s="35">
        <v>34.5</v>
      </c>
      <c r="Q156" s="176"/>
      <c r="R156" s="35">
        <v>24.25</v>
      </c>
      <c r="S156" s="35">
        <v>29.5</v>
      </c>
      <c r="T156" s="35">
        <v>34.5</v>
      </c>
      <c r="U156" s="176"/>
      <c r="V156" s="35">
        <v>0</v>
      </c>
      <c r="W156" s="35">
        <v>0</v>
      </c>
      <c r="X156" s="35">
        <v>3</v>
      </c>
      <c r="Y156" s="176"/>
      <c r="Z156" s="35">
        <v>0.06</v>
      </c>
      <c r="AA156" s="35">
        <v>0.08</v>
      </c>
      <c r="AB156" s="35">
        <v>0.12</v>
      </c>
      <c r="AC156" s="176"/>
      <c r="AD156" s="35">
        <v>0.06</v>
      </c>
      <c r="AE156" s="35">
        <v>0.08</v>
      </c>
      <c r="AF156" s="35">
        <v>0.12</v>
      </c>
      <c r="AG156" s="176"/>
      <c r="AH156" s="35">
        <v>-0.5</v>
      </c>
      <c r="AI156" s="35">
        <v>2.25</v>
      </c>
      <c r="AJ156" s="35">
        <v>1</v>
      </c>
      <c r="AK156" s="176"/>
      <c r="AL156" s="35">
        <v>-0.1</v>
      </c>
      <c r="AM156" s="35">
        <v>2.25</v>
      </c>
      <c r="AN156" s="35">
        <v>0.1</v>
      </c>
      <c r="AO156" s="176"/>
      <c r="AP156" s="177">
        <v>50</v>
      </c>
      <c r="AQ156" s="190">
        <v>0.4</v>
      </c>
      <c r="AR156" s="176"/>
      <c r="AS156" s="176"/>
      <c r="AT156" s="176"/>
      <c r="AU156" s="176"/>
      <c r="AV156" s="176"/>
      <c r="AW156" s="176"/>
      <c r="AX156" s="176"/>
      <c r="AY156" s="176"/>
      <c r="AZ156" s="176"/>
      <c r="BA156" s="176"/>
      <c r="BB156" s="176"/>
      <c r="BC156" s="176"/>
      <c r="BD156" s="176"/>
      <c r="BE156" s="176"/>
      <c r="BF156" s="176"/>
    </row>
    <row r="157" spans="1:58">
      <c r="A157" s="198">
        <f t="shared" si="2"/>
        <v>41548</v>
      </c>
      <c r="B157" s="27">
        <v>7.0169975642772012E-2</v>
      </c>
      <c r="D157" s="189">
        <v>40422</v>
      </c>
      <c r="E157" s="25">
        <v>25.75</v>
      </c>
      <c r="F157" s="25">
        <v>35.75</v>
      </c>
      <c r="G157" s="25">
        <v>45.75</v>
      </c>
      <c r="H157" s="185"/>
      <c r="I157" s="25">
        <v>16.25</v>
      </c>
      <c r="J157" s="25">
        <v>23.75</v>
      </c>
      <c r="K157" s="25">
        <v>25.75</v>
      </c>
      <c r="L157" s="177"/>
      <c r="M157" s="178">
        <v>41306</v>
      </c>
      <c r="N157" s="35">
        <v>22.25</v>
      </c>
      <c r="O157" s="35">
        <v>27.5</v>
      </c>
      <c r="P157" s="35">
        <v>32.5</v>
      </c>
      <c r="Q157" s="176"/>
      <c r="R157" s="35">
        <v>22.25</v>
      </c>
      <c r="S157" s="35">
        <v>27.5</v>
      </c>
      <c r="T157" s="35">
        <v>32.5</v>
      </c>
      <c r="U157" s="176"/>
      <c r="V157" s="35">
        <v>0</v>
      </c>
      <c r="W157" s="35">
        <v>0</v>
      </c>
      <c r="X157" s="35">
        <v>3</v>
      </c>
      <c r="Y157" s="176"/>
      <c r="Z157" s="35">
        <v>0.06</v>
      </c>
      <c r="AA157" s="35">
        <v>0.08</v>
      </c>
      <c r="AB157" s="35">
        <v>0.12</v>
      </c>
      <c r="AC157" s="176"/>
      <c r="AD157" s="35">
        <v>0.06</v>
      </c>
      <c r="AE157" s="35">
        <v>0.08</v>
      </c>
      <c r="AF157" s="35">
        <v>0.12</v>
      </c>
      <c r="AG157" s="176"/>
      <c r="AH157" s="35">
        <v>-0.5</v>
      </c>
      <c r="AI157" s="35">
        <v>2.25</v>
      </c>
      <c r="AJ157" s="35">
        <v>1</v>
      </c>
      <c r="AK157" s="176"/>
      <c r="AL157" s="35">
        <v>-0.1</v>
      </c>
      <c r="AM157" s="35">
        <v>2.25</v>
      </c>
      <c r="AN157" s="35">
        <v>0.1</v>
      </c>
      <c r="AO157" s="176"/>
      <c r="AP157" s="177">
        <v>50</v>
      </c>
      <c r="AQ157" s="190">
        <v>0.4</v>
      </c>
      <c r="AR157" s="176"/>
      <c r="AS157" s="176"/>
      <c r="AT157" s="176"/>
      <c r="AU157" s="176"/>
      <c r="AV157" s="176"/>
      <c r="AW157" s="176"/>
      <c r="AX157" s="176"/>
      <c r="AY157" s="176"/>
      <c r="AZ157" s="176"/>
      <c r="BA157" s="176"/>
      <c r="BB157" s="176"/>
      <c r="BC157" s="176"/>
      <c r="BD157" s="176"/>
      <c r="BE157" s="176"/>
      <c r="BF157" s="176"/>
    </row>
    <row r="158" spans="1:58">
      <c r="A158" s="198">
        <f t="shared" si="2"/>
        <v>41579</v>
      </c>
      <c r="B158" s="27">
        <v>7.0177931905186008E-2</v>
      </c>
      <c r="D158" s="189">
        <v>40452</v>
      </c>
      <c r="E158" s="25">
        <v>29.999998092651367</v>
      </c>
      <c r="F158" s="25">
        <v>32.499998092651367</v>
      </c>
      <c r="G158" s="25">
        <v>34.999998092651367</v>
      </c>
      <c r="H158" s="185"/>
      <c r="I158" s="25">
        <v>18.5</v>
      </c>
      <c r="J158" s="25">
        <v>23.5</v>
      </c>
      <c r="K158" s="25">
        <v>25.5</v>
      </c>
      <c r="L158" s="177"/>
      <c r="M158" s="178">
        <v>41334</v>
      </c>
      <c r="N158" s="35">
        <v>23.25</v>
      </c>
      <c r="O158" s="35">
        <v>28.5</v>
      </c>
      <c r="P158" s="35">
        <v>33.5</v>
      </c>
      <c r="Q158" s="176"/>
      <c r="R158" s="35">
        <v>23.25</v>
      </c>
      <c r="S158" s="35">
        <v>28.5</v>
      </c>
      <c r="T158" s="35">
        <v>33.5</v>
      </c>
      <c r="U158" s="176"/>
      <c r="V158" s="35">
        <v>0</v>
      </c>
      <c r="W158" s="35">
        <v>0</v>
      </c>
      <c r="X158" s="35">
        <v>2</v>
      </c>
      <c r="Y158" s="176"/>
      <c r="Z158" s="35">
        <v>0.06</v>
      </c>
      <c r="AA158" s="35">
        <v>0.08</v>
      </c>
      <c r="AB158" s="35">
        <v>0.12</v>
      </c>
      <c r="AC158" s="176"/>
      <c r="AD158" s="35">
        <v>0.06</v>
      </c>
      <c r="AE158" s="35">
        <v>0.08</v>
      </c>
      <c r="AF158" s="35">
        <v>0.12</v>
      </c>
      <c r="AG158" s="176"/>
      <c r="AH158" s="35">
        <v>-0.5</v>
      </c>
      <c r="AI158" s="35">
        <v>1.95</v>
      </c>
      <c r="AJ158" s="35">
        <v>0.5</v>
      </c>
      <c r="AK158" s="176"/>
      <c r="AL158" s="35">
        <v>-0.1</v>
      </c>
      <c r="AM158" s="35">
        <v>2</v>
      </c>
      <c r="AN158" s="35">
        <v>0.1</v>
      </c>
      <c r="AO158" s="176"/>
      <c r="AP158" s="177">
        <v>50</v>
      </c>
      <c r="AQ158" s="190">
        <v>0.4</v>
      </c>
      <c r="AR158" s="176"/>
      <c r="AS158" s="176"/>
      <c r="AT158" s="176"/>
      <c r="AU158" s="176"/>
      <c r="AV158" s="176"/>
      <c r="AW158" s="176"/>
      <c r="AX158" s="176"/>
      <c r="AY158" s="176"/>
      <c r="AZ158" s="176"/>
      <c r="BA158" s="176"/>
      <c r="BB158" s="176"/>
      <c r="BC158" s="176"/>
      <c r="BD158" s="176"/>
      <c r="BE158" s="176"/>
      <c r="BF158" s="176"/>
    </row>
    <row r="159" spans="1:58">
      <c r="A159" s="198">
        <f t="shared" si="2"/>
        <v>41609</v>
      </c>
      <c r="B159" s="27">
        <v>7.0185631514000008E-2</v>
      </c>
      <c r="D159" s="189">
        <v>40483</v>
      </c>
      <c r="E159" s="25">
        <v>29.999998092651367</v>
      </c>
      <c r="F159" s="25">
        <v>32.499998092651367</v>
      </c>
      <c r="G159" s="25">
        <v>34.999998092651367</v>
      </c>
      <c r="H159" s="185"/>
      <c r="I159" s="25">
        <v>18.5</v>
      </c>
      <c r="J159" s="25">
        <v>23.5</v>
      </c>
      <c r="K159" s="25">
        <v>25.5</v>
      </c>
      <c r="L159" s="177"/>
      <c r="M159" s="178">
        <v>41365</v>
      </c>
      <c r="N159" s="35">
        <v>24.25</v>
      </c>
      <c r="O159" s="35">
        <v>29.5</v>
      </c>
      <c r="P159" s="35">
        <v>34.5</v>
      </c>
      <c r="Q159" s="176"/>
      <c r="R159" s="35">
        <v>24.25</v>
      </c>
      <c r="S159" s="35">
        <v>29.5</v>
      </c>
      <c r="T159" s="35">
        <v>34.5</v>
      </c>
      <c r="U159" s="176"/>
      <c r="V159" s="35">
        <v>0</v>
      </c>
      <c r="W159" s="35">
        <v>0</v>
      </c>
      <c r="X159" s="35">
        <v>2</v>
      </c>
      <c r="Y159" s="176"/>
      <c r="Z159" s="35">
        <v>0.06</v>
      </c>
      <c r="AA159" s="35">
        <v>0.08</v>
      </c>
      <c r="AB159" s="35">
        <v>0.12</v>
      </c>
      <c r="AC159" s="176"/>
      <c r="AD159" s="35">
        <v>0.06</v>
      </c>
      <c r="AE159" s="35">
        <v>0.08</v>
      </c>
      <c r="AF159" s="35">
        <v>0.12</v>
      </c>
      <c r="AG159" s="176"/>
      <c r="AH159" s="35">
        <v>-0.5</v>
      </c>
      <c r="AI159" s="35">
        <v>1.9</v>
      </c>
      <c r="AJ159" s="35">
        <v>0.5</v>
      </c>
      <c r="AK159" s="176"/>
      <c r="AL159" s="35">
        <v>-0.1</v>
      </c>
      <c r="AM159" s="35">
        <v>2</v>
      </c>
      <c r="AN159" s="35">
        <v>0.1</v>
      </c>
      <c r="AO159" s="176"/>
      <c r="AP159" s="177">
        <v>51</v>
      </c>
      <c r="AQ159" s="190">
        <v>0.4</v>
      </c>
      <c r="AR159" s="176"/>
      <c r="AS159" s="176"/>
      <c r="AT159" s="176"/>
      <c r="AU159" s="176"/>
      <c r="AV159" s="176"/>
      <c r="AW159" s="176"/>
      <c r="AX159" s="176"/>
      <c r="AY159" s="176"/>
      <c r="AZ159" s="176"/>
      <c r="BA159" s="176"/>
      <c r="BB159" s="176"/>
      <c r="BC159" s="176"/>
      <c r="BD159" s="176"/>
      <c r="BE159" s="176"/>
      <c r="BF159" s="176"/>
    </row>
    <row r="160" spans="1:58">
      <c r="A160" s="198">
        <f t="shared" si="2"/>
        <v>41640</v>
      </c>
      <c r="B160" s="27">
        <v>7.0193587776448005E-2</v>
      </c>
      <c r="D160" s="189">
        <v>40513</v>
      </c>
      <c r="E160" s="25">
        <v>30</v>
      </c>
      <c r="F160" s="25">
        <v>32.5</v>
      </c>
      <c r="G160" s="25">
        <v>35</v>
      </c>
      <c r="H160" s="185"/>
      <c r="I160" s="25">
        <v>19</v>
      </c>
      <c r="J160" s="25">
        <v>24</v>
      </c>
      <c r="K160" s="25">
        <v>26</v>
      </c>
      <c r="L160" s="177"/>
      <c r="M160" s="178">
        <v>41395</v>
      </c>
      <c r="N160" s="35">
        <v>25.25</v>
      </c>
      <c r="O160" s="35">
        <v>30.5</v>
      </c>
      <c r="P160" s="35">
        <v>35.5</v>
      </c>
      <c r="Q160" s="176"/>
      <c r="R160" s="35">
        <v>25.25</v>
      </c>
      <c r="S160" s="35">
        <v>30.5</v>
      </c>
      <c r="T160" s="35">
        <v>35.5</v>
      </c>
      <c r="U160" s="176"/>
      <c r="V160" s="35">
        <v>0</v>
      </c>
      <c r="W160" s="35">
        <v>0</v>
      </c>
      <c r="X160" s="35">
        <v>3</v>
      </c>
      <c r="Y160" s="176"/>
      <c r="Z160" s="35">
        <v>0.06</v>
      </c>
      <c r="AA160" s="35">
        <v>0.08</v>
      </c>
      <c r="AB160" s="35">
        <v>0.12</v>
      </c>
      <c r="AC160" s="176"/>
      <c r="AD160" s="35">
        <v>0.06</v>
      </c>
      <c r="AE160" s="35">
        <v>0.08</v>
      </c>
      <c r="AF160" s="35">
        <v>0.12</v>
      </c>
      <c r="AG160" s="176"/>
      <c r="AH160" s="35">
        <v>-0.5</v>
      </c>
      <c r="AI160" s="35">
        <v>2</v>
      </c>
      <c r="AJ160" s="35">
        <v>0.5</v>
      </c>
      <c r="AK160" s="176"/>
      <c r="AL160" s="35">
        <v>-0.1</v>
      </c>
      <c r="AM160" s="35">
        <v>2</v>
      </c>
      <c r="AN160" s="35">
        <v>0.1</v>
      </c>
      <c r="AO160" s="176"/>
      <c r="AP160" s="177">
        <v>51</v>
      </c>
      <c r="AQ160" s="190">
        <v>0.4</v>
      </c>
      <c r="AR160" s="176"/>
      <c r="AS160" s="176"/>
      <c r="AT160" s="176"/>
      <c r="AU160" s="176"/>
      <c r="AV160" s="176"/>
      <c r="AW160" s="176"/>
      <c r="AX160" s="176"/>
      <c r="AY160" s="176"/>
      <c r="AZ160" s="176"/>
      <c r="BA160" s="176"/>
      <c r="BB160" s="176"/>
      <c r="BC160" s="176"/>
      <c r="BD160" s="176"/>
      <c r="BE160" s="176"/>
      <c r="BF160" s="176"/>
    </row>
    <row r="161" spans="1:58">
      <c r="A161" s="198">
        <f t="shared" si="2"/>
        <v>41671</v>
      </c>
      <c r="B161" s="27">
        <v>7.0201544038924021E-2</v>
      </c>
      <c r="D161" s="189">
        <v>40544</v>
      </c>
      <c r="E161" s="25">
        <v>34.004997253417969</v>
      </c>
      <c r="F161" s="25">
        <v>36.754997253417969</v>
      </c>
      <c r="G161" s="25">
        <v>39.504997253417969</v>
      </c>
      <c r="H161" s="185"/>
      <c r="I161" s="25">
        <v>19.25</v>
      </c>
      <c r="J161" s="25">
        <v>24.75</v>
      </c>
      <c r="K161" s="25">
        <v>26.75</v>
      </c>
      <c r="L161" s="177"/>
      <c r="M161" s="178">
        <v>41426</v>
      </c>
      <c r="N161" s="35">
        <v>29.25</v>
      </c>
      <c r="O161" s="35">
        <v>34.5</v>
      </c>
      <c r="P161" s="35">
        <v>39.5</v>
      </c>
      <c r="Q161" s="176"/>
      <c r="R161" s="35">
        <v>29.25</v>
      </c>
      <c r="S161" s="35">
        <v>34.5</v>
      </c>
      <c r="T161" s="35">
        <v>39.5</v>
      </c>
      <c r="U161" s="176"/>
      <c r="V161" s="35">
        <v>0.75</v>
      </c>
      <c r="W161" s="35">
        <v>3</v>
      </c>
      <c r="X161" s="35">
        <v>8</v>
      </c>
      <c r="Y161" s="176"/>
      <c r="Z161" s="35">
        <v>0.06</v>
      </c>
      <c r="AA161" s="35">
        <v>0.08</v>
      </c>
      <c r="AB161" s="35">
        <v>0.12</v>
      </c>
      <c r="AC161" s="176"/>
      <c r="AD161" s="35">
        <v>0.06</v>
      </c>
      <c r="AE161" s="35">
        <v>0.08</v>
      </c>
      <c r="AF161" s="35">
        <v>0.12</v>
      </c>
      <c r="AG161" s="176"/>
      <c r="AH161" s="35">
        <v>-0.5</v>
      </c>
      <c r="AI161" s="35">
        <v>3.52</v>
      </c>
      <c r="AJ161" s="35">
        <v>1</v>
      </c>
      <c r="AK161" s="176"/>
      <c r="AL161" s="35">
        <v>-0.1</v>
      </c>
      <c r="AM161" s="35">
        <v>2.4</v>
      </c>
      <c r="AN161" s="35">
        <v>0.1</v>
      </c>
      <c r="AO161" s="176"/>
      <c r="AP161" s="177">
        <v>51</v>
      </c>
      <c r="AQ161" s="190">
        <v>0.4</v>
      </c>
      <c r="AR161" s="176"/>
      <c r="AS161" s="176"/>
      <c r="AT161" s="176"/>
      <c r="AU161" s="176"/>
      <c r="AV161" s="176"/>
      <c r="AW161" s="176"/>
      <c r="AX161" s="176"/>
      <c r="AY161" s="176"/>
      <c r="AZ161" s="176"/>
      <c r="BA161" s="176"/>
      <c r="BB161" s="176"/>
      <c r="BC161" s="176"/>
      <c r="BD161" s="176"/>
      <c r="BE161" s="176"/>
      <c r="BF161" s="176"/>
    </row>
    <row r="162" spans="1:58">
      <c r="A162" s="198">
        <f t="shared" si="2"/>
        <v>41699</v>
      </c>
      <c r="B162" s="27">
        <v>7.0208730340533015E-2</v>
      </c>
      <c r="D162" s="189">
        <v>40575</v>
      </c>
      <c r="E162" s="25">
        <v>34.000003814697266</v>
      </c>
      <c r="F162" s="25">
        <v>36.750003814697266</v>
      </c>
      <c r="G162" s="25">
        <v>39.500003814697266</v>
      </c>
      <c r="H162" s="185"/>
      <c r="I162" s="25">
        <v>19.25</v>
      </c>
      <c r="J162" s="25">
        <v>24.5</v>
      </c>
      <c r="K162" s="25">
        <v>26.5</v>
      </c>
      <c r="L162" s="177"/>
      <c r="M162" s="178">
        <v>41456</v>
      </c>
      <c r="N162" s="35">
        <v>36.25</v>
      </c>
      <c r="O162" s="35">
        <v>41.5</v>
      </c>
      <c r="P162" s="35">
        <v>46.5</v>
      </c>
      <c r="Q162" s="176"/>
      <c r="R162" s="35">
        <v>36.25</v>
      </c>
      <c r="S162" s="35">
        <v>41.5</v>
      </c>
      <c r="T162" s="35">
        <v>46.5</v>
      </c>
      <c r="U162" s="176"/>
      <c r="V162" s="35">
        <v>2</v>
      </c>
      <c r="W162" s="35">
        <v>7</v>
      </c>
      <c r="X162" s="35">
        <v>12</v>
      </c>
      <c r="Y162" s="176"/>
      <c r="Z162" s="35">
        <v>0.06</v>
      </c>
      <c r="AA162" s="35">
        <v>0.08</v>
      </c>
      <c r="AB162" s="35">
        <v>0.12</v>
      </c>
      <c r="AC162" s="176"/>
      <c r="AD162" s="35">
        <v>0.06</v>
      </c>
      <c r="AE162" s="35">
        <v>0.08</v>
      </c>
      <c r="AF162" s="35">
        <v>0.12</v>
      </c>
      <c r="AG162" s="176"/>
      <c r="AH162" s="35">
        <v>-0.85</v>
      </c>
      <c r="AI162" s="35">
        <v>4.5549999999999997</v>
      </c>
      <c r="AJ162" s="35">
        <v>1.5</v>
      </c>
      <c r="AK162" s="176"/>
      <c r="AL162" s="35">
        <v>-0.1</v>
      </c>
      <c r="AM162" s="35">
        <v>3.25</v>
      </c>
      <c r="AN162" s="35">
        <v>0.1</v>
      </c>
      <c r="AO162" s="176"/>
      <c r="AP162" s="177">
        <v>52</v>
      </c>
      <c r="AQ162" s="190">
        <v>0.4</v>
      </c>
      <c r="AR162" s="176"/>
      <c r="AS162" s="176"/>
      <c r="AT162" s="176"/>
      <c r="AU162" s="176"/>
      <c r="AV162" s="176"/>
      <c r="AW162" s="176"/>
      <c r="AX162" s="176"/>
      <c r="AY162" s="176"/>
      <c r="AZ162" s="176"/>
      <c r="BA162" s="176"/>
      <c r="BB162" s="176"/>
      <c r="BC162" s="176"/>
      <c r="BD162" s="176"/>
      <c r="BE162" s="176"/>
      <c r="BF162" s="176"/>
    </row>
    <row r="163" spans="1:58">
      <c r="A163" s="198">
        <f t="shared" si="2"/>
        <v>41730</v>
      </c>
      <c r="B163" s="27">
        <v>7.0216686603048001E-2</v>
      </c>
      <c r="D163" s="189">
        <v>40603</v>
      </c>
      <c r="E163" s="25">
        <v>29.500001907348633</v>
      </c>
      <c r="F163" s="25">
        <v>32.250001907348633</v>
      </c>
      <c r="G163" s="25">
        <v>35.000001907348633</v>
      </c>
      <c r="H163" s="185"/>
      <c r="I163" s="25">
        <v>18.25</v>
      </c>
      <c r="J163" s="25">
        <v>23.5</v>
      </c>
      <c r="K163" s="25">
        <v>25.5</v>
      </c>
      <c r="L163" s="177"/>
      <c r="M163" s="178">
        <v>41487</v>
      </c>
      <c r="N163" s="35">
        <v>36.25</v>
      </c>
      <c r="O163" s="35">
        <v>41.5</v>
      </c>
      <c r="P163" s="35">
        <v>46.5</v>
      </c>
      <c r="Q163" s="176"/>
      <c r="R163" s="35">
        <v>36.25</v>
      </c>
      <c r="S163" s="35">
        <v>41.5</v>
      </c>
      <c r="T163" s="35">
        <v>46.5</v>
      </c>
      <c r="U163" s="176"/>
      <c r="V163" s="35">
        <v>2</v>
      </c>
      <c r="W163" s="35">
        <v>7</v>
      </c>
      <c r="X163" s="35">
        <v>12</v>
      </c>
      <c r="Y163" s="176"/>
      <c r="Z163" s="35">
        <v>0.06</v>
      </c>
      <c r="AA163" s="35">
        <v>0.08</v>
      </c>
      <c r="AB163" s="35">
        <v>0.12</v>
      </c>
      <c r="AC163" s="176"/>
      <c r="AD163" s="35">
        <v>0.06</v>
      </c>
      <c r="AE163" s="35">
        <v>0.08</v>
      </c>
      <c r="AF163" s="35">
        <v>0.12</v>
      </c>
      <c r="AG163" s="176"/>
      <c r="AH163" s="35">
        <v>-0.85</v>
      </c>
      <c r="AI163" s="35">
        <v>4.5549999999999997</v>
      </c>
      <c r="AJ163" s="35">
        <v>1.5</v>
      </c>
      <c r="AK163" s="176"/>
      <c r="AL163" s="35">
        <v>-0.1</v>
      </c>
      <c r="AM163" s="35">
        <v>3.25</v>
      </c>
      <c r="AN163" s="35">
        <v>0.1</v>
      </c>
      <c r="AO163" s="176"/>
      <c r="AP163" s="177">
        <v>52</v>
      </c>
      <c r="AQ163" s="190">
        <v>0.4</v>
      </c>
      <c r="AR163" s="176"/>
      <c r="AS163" s="176"/>
      <c r="AT163" s="176"/>
      <c r="AU163" s="176"/>
      <c r="AV163" s="176"/>
      <c r="AW163" s="176"/>
      <c r="AX163" s="176"/>
      <c r="AY163" s="176"/>
      <c r="AZ163" s="176"/>
      <c r="BA163" s="176"/>
      <c r="BB163" s="176"/>
      <c r="BC163" s="176"/>
      <c r="BD163" s="176"/>
      <c r="BE163" s="176"/>
      <c r="BF163" s="176"/>
    </row>
    <row r="164" spans="1:58">
      <c r="A164" s="198">
        <f t="shared" si="2"/>
        <v>41760</v>
      </c>
      <c r="B164" s="27">
        <v>7.0224386211954024E-2</v>
      </c>
      <c r="D164" s="189">
        <v>40634</v>
      </c>
      <c r="E164" s="25">
        <v>29.5</v>
      </c>
      <c r="F164" s="25">
        <v>32.25</v>
      </c>
      <c r="G164" s="25">
        <v>35</v>
      </c>
      <c r="H164" s="185"/>
      <c r="I164" s="25">
        <v>18</v>
      </c>
      <c r="J164" s="25">
        <v>23.25</v>
      </c>
      <c r="K164" s="25">
        <v>25.25</v>
      </c>
      <c r="L164" s="177"/>
      <c r="M164" s="178">
        <v>41518</v>
      </c>
      <c r="N164" s="35">
        <v>25.5</v>
      </c>
      <c r="O164" s="35">
        <v>30.75</v>
      </c>
      <c r="P164" s="35">
        <v>35.75</v>
      </c>
      <c r="Q164" s="176"/>
      <c r="R164" s="35">
        <v>25.5</v>
      </c>
      <c r="S164" s="35">
        <v>30.75</v>
      </c>
      <c r="T164" s="35">
        <v>35.75</v>
      </c>
      <c r="U164" s="176"/>
      <c r="V164" s="35">
        <v>0.25</v>
      </c>
      <c r="W164" s="35">
        <v>1</v>
      </c>
      <c r="X164" s="35">
        <v>4</v>
      </c>
      <c r="Y164" s="176"/>
      <c r="Z164" s="35">
        <v>0.06</v>
      </c>
      <c r="AA164" s="35">
        <v>0.08</v>
      </c>
      <c r="AB164" s="35">
        <v>0.12</v>
      </c>
      <c r="AC164" s="176"/>
      <c r="AD164" s="35">
        <v>0.06</v>
      </c>
      <c r="AE164" s="35">
        <v>0.08</v>
      </c>
      <c r="AF164" s="35">
        <v>0.12</v>
      </c>
      <c r="AG164" s="176"/>
      <c r="AH164" s="35">
        <v>-0.5</v>
      </c>
      <c r="AI164" s="35">
        <v>2.706</v>
      </c>
      <c r="AJ164" s="35">
        <v>0.8</v>
      </c>
      <c r="AK164" s="176"/>
      <c r="AL164" s="35">
        <v>-0.1</v>
      </c>
      <c r="AM164" s="35">
        <v>2.4500000000000002</v>
      </c>
      <c r="AN164" s="35">
        <v>0.1</v>
      </c>
      <c r="AO164" s="176"/>
      <c r="AP164" s="177">
        <v>52</v>
      </c>
      <c r="AQ164" s="190">
        <v>0.4</v>
      </c>
      <c r="AR164" s="176"/>
      <c r="AS164" s="176"/>
      <c r="AT164" s="176"/>
      <c r="AU164" s="176"/>
      <c r="AV164" s="176"/>
      <c r="AW164" s="176"/>
      <c r="AX164" s="176"/>
      <c r="AY164" s="176"/>
      <c r="AZ164" s="176"/>
      <c r="BA164" s="176"/>
      <c r="BB164" s="176"/>
      <c r="BC164" s="176"/>
      <c r="BD164" s="176"/>
      <c r="BE164" s="176"/>
      <c r="BF164" s="176"/>
    </row>
    <row r="165" spans="1:58">
      <c r="A165" s="198">
        <f t="shared" si="2"/>
        <v>41791</v>
      </c>
      <c r="B165" s="27">
        <v>7.0232342474511017E-2</v>
      </c>
      <c r="D165" s="189">
        <v>40664</v>
      </c>
      <c r="E165" s="25">
        <v>36.5</v>
      </c>
      <c r="F165" s="25">
        <v>41.5</v>
      </c>
      <c r="G165" s="25">
        <v>46.5</v>
      </c>
      <c r="H165" s="185"/>
      <c r="I165" s="25">
        <v>20.25</v>
      </c>
      <c r="J165" s="25">
        <v>25.5</v>
      </c>
      <c r="K165" s="25">
        <v>27.5</v>
      </c>
      <c r="L165" s="177"/>
      <c r="M165" s="178">
        <v>41548</v>
      </c>
      <c r="N165" s="35">
        <v>24.5</v>
      </c>
      <c r="O165" s="35">
        <v>29.75</v>
      </c>
      <c r="P165" s="35">
        <v>34.75</v>
      </c>
      <c r="Q165" s="176"/>
      <c r="R165" s="35">
        <v>24.5</v>
      </c>
      <c r="S165" s="35">
        <v>29.75</v>
      </c>
      <c r="T165" s="35">
        <v>34.75</v>
      </c>
      <c r="U165" s="176"/>
      <c r="V165" s="35">
        <v>0</v>
      </c>
      <c r="W165" s="35">
        <v>0</v>
      </c>
      <c r="X165" s="35">
        <v>2</v>
      </c>
      <c r="Y165" s="176"/>
      <c r="Z165" s="35">
        <v>0.06</v>
      </c>
      <c r="AA165" s="35">
        <v>0.08</v>
      </c>
      <c r="AB165" s="35">
        <v>0.12</v>
      </c>
      <c r="AC165" s="176"/>
      <c r="AD165" s="35">
        <v>0.06</v>
      </c>
      <c r="AE165" s="35">
        <v>0.08</v>
      </c>
      <c r="AF165" s="35">
        <v>0.12</v>
      </c>
      <c r="AG165" s="176"/>
      <c r="AH165" s="35">
        <v>-0.5</v>
      </c>
      <c r="AI165" s="35">
        <v>1.9</v>
      </c>
      <c r="AJ165" s="35">
        <v>0.5</v>
      </c>
      <c r="AK165" s="176"/>
      <c r="AL165" s="35">
        <v>-0.1</v>
      </c>
      <c r="AM165" s="35">
        <v>2</v>
      </c>
      <c r="AN165" s="35">
        <v>0.1</v>
      </c>
      <c r="AO165" s="176"/>
      <c r="AP165" s="177">
        <v>53</v>
      </c>
      <c r="AQ165" s="190">
        <v>0.4</v>
      </c>
      <c r="AR165" s="176"/>
      <c r="AS165" s="176"/>
      <c r="AT165" s="176"/>
      <c r="AU165" s="176"/>
      <c r="AV165" s="176"/>
      <c r="AW165" s="176"/>
      <c r="AX165" s="176"/>
      <c r="AY165" s="176"/>
      <c r="AZ165" s="176"/>
      <c r="BA165" s="176"/>
      <c r="BB165" s="176"/>
      <c r="BC165" s="176"/>
      <c r="BD165" s="176"/>
      <c r="BE165" s="176"/>
      <c r="BF165" s="176"/>
    </row>
    <row r="166" spans="1:58">
      <c r="A166" s="198">
        <f t="shared" si="2"/>
        <v>41821</v>
      </c>
      <c r="B166" s="27">
        <v>7.0240042083457008E-2</v>
      </c>
      <c r="D166" s="189">
        <v>40695</v>
      </c>
      <c r="E166" s="25">
        <v>49.5</v>
      </c>
      <c r="F166" s="25">
        <v>64.5</v>
      </c>
      <c r="G166" s="25">
        <v>74.5</v>
      </c>
      <c r="H166" s="185"/>
      <c r="I166" s="25">
        <v>19.75</v>
      </c>
      <c r="J166" s="25">
        <v>26.75</v>
      </c>
      <c r="K166" s="25">
        <v>32.75</v>
      </c>
      <c r="L166" s="177"/>
      <c r="M166" s="178">
        <v>41579</v>
      </c>
      <c r="N166" s="35">
        <v>24.5</v>
      </c>
      <c r="O166" s="35">
        <v>29.75</v>
      </c>
      <c r="P166" s="35">
        <v>34.75</v>
      </c>
      <c r="Q166" s="176"/>
      <c r="R166" s="35">
        <v>24.5</v>
      </c>
      <c r="S166" s="35">
        <v>29.75</v>
      </c>
      <c r="T166" s="35">
        <v>34.75</v>
      </c>
      <c r="U166" s="176"/>
      <c r="V166" s="35">
        <v>0</v>
      </c>
      <c r="W166" s="35">
        <v>0</v>
      </c>
      <c r="X166" s="35">
        <v>2</v>
      </c>
      <c r="Y166" s="176"/>
      <c r="Z166" s="35">
        <v>0.06</v>
      </c>
      <c r="AA166" s="35">
        <v>0.08</v>
      </c>
      <c r="AB166" s="35">
        <v>0.12</v>
      </c>
      <c r="AC166" s="176"/>
      <c r="AD166" s="35">
        <v>0.06</v>
      </c>
      <c r="AE166" s="35">
        <v>0.08</v>
      </c>
      <c r="AF166" s="35">
        <v>0.12</v>
      </c>
      <c r="AG166" s="176"/>
      <c r="AH166" s="35">
        <v>-0.5</v>
      </c>
      <c r="AI166" s="35">
        <v>2</v>
      </c>
      <c r="AJ166" s="35">
        <v>0.5</v>
      </c>
      <c r="AK166" s="176"/>
      <c r="AL166" s="35">
        <v>-0.1</v>
      </c>
      <c r="AM166" s="35">
        <v>2</v>
      </c>
      <c r="AN166" s="35">
        <v>0.1</v>
      </c>
      <c r="AO166" s="176"/>
      <c r="AP166" s="177">
        <v>53</v>
      </c>
      <c r="AQ166" s="190">
        <v>0.4</v>
      </c>
      <c r="AR166" s="176"/>
      <c r="AS166" s="176"/>
      <c r="AT166" s="176"/>
      <c r="AU166" s="176"/>
      <c r="AV166" s="176"/>
      <c r="AW166" s="176"/>
      <c r="AX166" s="176"/>
      <c r="AY166" s="176"/>
      <c r="AZ166" s="176"/>
      <c r="BA166" s="176"/>
      <c r="BB166" s="176"/>
      <c r="BC166" s="176"/>
      <c r="BD166" s="176"/>
      <c r="BE166" s="176"/>
      <c r="BF166" s="176"/>
    </row>
    <row r="167" spans="1:58">
      <c r="A167" s="198">
        <f t="shared" si="2"/>
        <v>41852</v>
      </c>
      <c r="B167" s="27">
        <v>7.0247998346054011E-2</v>
      </c>
      <c r="D167" s="189">
        <v>40725</v>
      </c>
      <c r="E167" s="25">
        <v>56</v>
      </c>
      <c r="F167" s="25">
        <v>91</v>
      </c>
      <c r="G167" s="25">
        <v>106</v>
      </c>
      <c r="H167" s="185"/>
      <c r="I167" s="25">
        <v>21.899999618530273</v>
      </c>
      <c r="J167" s="25">
        <v>28.399999618530273</v>
      </c>
      <c r="K167" s="25">
        <v>36.899999618530273</v>
      </c>
      <c r="L167" s="177"/>
      <c r="M167" s="178">
        <v>41609</v>
      </c>
      <c r="N167" s="35">
        <v>22.5</v>
      </c>
      <c r="O167" s="35">
        <v>27.75</v>
      </c>
      <c r="P167" s="35">
        <v>32.75</v>
      </c>
      <c r="Q167" s="176"/>
      <c r="R167" s="35">
        <v>22.5</v>
      </c>
      <c r="S167" s="35">
        <v>27.75</v>
      </c>
      <c r="T167" s="35">
        <v>32.75</v>
      </c>
      <c r="U167" s="176"/>
      <c r="V167" s="35">
        <v>0</v>
      </c>
      <c r="W167" s="35">
        <v>0</v>
      </c>
      <c r="X167" s="35">
        <v>2</v>
      </c>
      <c r="Y167" s="176"/>
      <c r="Z167" s="35">
        <v>0.06</v>
      </c>
      <c r="AA167" s="35">
        <v>0.08</v>
      </c>
      <c r="AB167" s="35">
        <v>0.12</v>
      </c>
      <c r="AC167" s="176"/>
      <c r="AD167" s="35">
        <v>0.06</v>
      </c>
      <c r="AE167" s="35">
        <v>0.08</v>
      </c>
      <c r="AF167" s="35">
        <v>0.12</v>
      </c>
      <c r="AG167" s="176"/>
      <c r="AH167" s="35">
        <v>-0.5</v>
      </c>
      <c r="AI167" s="35">
        <v>2</v>
      </c>
      <c r="AJ167" s="35">
        <v>0.6</v>
      </c>
      <c r="AK167" s="176"/>
      <c r="AL167" s="35">
        <v>-0.1</v>
      </c>
      <c r="AM167" s="35">
        <v>2</v>
      </c>
      <c r="AN167" s="35">
        <v>0.1</v>
      </c>
      <c r="AO167" s="176"/>
      <c r="AP167" s="177">
        <v>53</v>
      </c>
      <c r="AQ167" s="190">
        <v>0.4</v>
      </c>
      <c r="AR167" s="176"/>
      <c r="AS167" s="176"/>
      <c r="AT167" s="176"/>
      <c r="AU167" s="176"/>
      <c r="AV167" s="176"/>
      <c r="AW167" s="176"/>
      <c r="AX167" s="176"/>
      <c r="AY167" s="176"/>
      <c r="AZ167" s="176"/>
      <c r="BA167" s="176"/>
      <c r="BB167" s="176"/>
      <c r="BC167" s="176"/>
      <c r="BD167" s="176"/>
      <c r="BE167" s="176"/>
      <c r="BF167" s="176"/>
    </row>
    <row r="168" spans="1:58">
      <c r="A168" s="198">
        <f t="shared" si="2"/>
        <v>41883</v>
      </c>
      <c r="B168" s="27">
        <v>7.0255954608673024E-2</v>
      </c>
      <c r="D168" s="189">
        <v>40756</v>
      </c>
      <c r="E168" s="25">
        <v>56</v>
      </c>
      <c r="F168" s="25">
        <v>91</v>
      </c>
      <c r="G168" s="25">
        <v>106</v>
      </c>
      <c r="H168" s="185"/>
      <c r="I168" s="25">
        <v>21.649999618530273</v>
      </c>
      <c r="J168" s="25">
        <v>28.149999618530273</v>
      </c>
      <c r="K168" s="25">
        <v>36.649999618530273</v>
      </c>
      <c r="L168" s="177"/>
      <c r="M168" s="178">
        <v>41640</v>
      </c>
      <c r="N168" s="35">
        <v>24.5</v>
      </c>
      <c r="O168" s="35">
        <v>30</v>
      </c>
      <c r="P168" s="35">
        <v>35.25</v>
      </c>
      <c r="Q168" s="176"/>
      <c r="R168" s="35">
        <v>24.75</v>
      </c>
      <c r="S168" s="35">
        <v>30.25</v>
      </c>
      <c r="T168" s="35">
        <v>35.5</v>
      </c>
      <c r="U168" s="176"/>
      <c r="V168" s="35">
        <v>0</v>
      </c>
      <c r="W168" s="35">
        <v>0</v>
      </c>
      <c r="X168" s="35">
        <v>3</v>
      </c>
      <c r="Y168" s="176"/>
      <c r="Z168" s="35">
        <v>0.06</v>
      </c>
      <c r="AA168" s="35">
        <v>0.08</v>
      </c>
      <c r="AB168" s="35">
        <v>0.12</v>
      </c>
      <c r="AC168" s="176"/>
      <c r="AD168" s="35">
        <v>0.06</v>
      </c>
      <c r="AE168" s="35">
        <v>0.08</v>
      </c>
      <c r="AF168" s="35">
        <v>0.12</v>
      </c>
      <c r="AG168" s="176"/>
      <c r="AH168" s="35">
        <v>-0.5</v>
      </c>
      <c r="AI168" s="35">
        <v>2.25</v>
      </c>
      <c r="AJ168" s="35">
        <v>1</v>
      </c>
      <c r="AK168" s="176"/>
      <c r="AL168" s="35">
        <v>-0.1</v>
      </c>
      <c r="AM168" s="35">
        <v>2.25</v>
      </c>
      <c r="AN168" s="35">
        <v>0.1</v>
      </c>
      <c r="AO168" s="176"/>
      <c r="AP168" s="177">
        <v>54</v>
      </c>
      <c r="AQ168" s="190">
        <v>0.4</v>
      </c>
      <c r="AR168" s="176"/>
      <c r="AS168" s="176"/>
      <c r="AT168" s="176"/>
      <c r="AU168" s="176"/>
      <c r="AV168" s="176"/>
      <c r="AW168" s="176"/>
      <c r="AX168" s="176"/>
      <c r="AY168" s="176"/>
      <c r="AZ168" s="176"/>
      <c r="BA168" s="176"/>
      <c r="BB168" s="176"/>
      <c r="BC168" s="176"/>
      <c r="BD168" s="176"/>
      <c r="BE168" s="176"/>
      <c r="BF168" s="176"/>
    </row>
    <row r="169" spans="1:58">
      <c r="A169" s="198">
        <f t="shared" si="2"/>
        <v>41913</v>
      </c>
      <c r="B169" s="27">
        <v>7.0263654217678995E-2</v>
      </c>
      <c r="D169" s="189">
        <v>40787</v>
      </c>
      <c r="E169" s="25">
        <v>25.75</v>
      </c>
      <c r="F169" s="25">
        <v>35.75</v>
      </c>
      <c r="G169" s="25">
        <v>45.75</v>
      </c>
      <c r="H169" s="185"/>
      <c r="I169" s="25">
        <v>16.5</v>
      </c>
      <c r="J169" s="25">
        <v>24.25</v>
      </c>
      <c r="K169" s="25">
        <v>26.25</v>
      </c>
      <c r="L169" s="177"/>
      <c r="M169" s="178">
        <v>41671</v>
      </c>
      <c r="N169" s="35">
        <v>22.5</v>
      </c>
      <c r="O169" s="35">
        <v>28</v>
      </c>
      <c r="P169" s="35">
        <v>33.25</v>
      </c>
      <c r="Q169" s="176"/>
      <c r="R169" s="35">
        <v>22.75</v>
      </c>
      <c r="S169" s="35">
        <v>28.25</v>
      </c>
      <c r="T169" s="35">
        <v>33.5</v>
      </c>
      <c r="U169" s="176"/>
      <c r="V169" s="35">
        <v>0</v>
      </c>
      <c r="W169" s="35">
        <v>0</v>
      </c>
      <c r="X169" s="35">
        <v>3</v>
      </c>
      <c r="Y169" s="176"/>
      <c r="Z169" s="35">
        <v>0.06</v>
      </c>
      <c r="AA169" s="35">
        <v>0.08</v>
      </c>
      <c r="AB169" s="35">
        <v>0.12</v>
      </c>
      <c r="AC169" s="176"/>
      <c r="AD169" s="35">
        <v>0.06</v>
      </c>
      <c r="AE169" s="35">
        <v>0.08</v>
      </c>
      <c r="AF169" s="35">
        <v>0.12</v>
      </c>
      <c r="AG169" s="176"/>
      <c r="AH169" s="35">
        <v>-0.5</v>
      </c>
      <c r="AI169" s="35">
        <v>2.25</v>
      </c>
      <c r="AJ169" s="35">
        <v>1</v>
      </c>
      <c r="AK169" s="176"/>
      <c r="AL169" s="35">
        <v>-0.1</v>
      </c>
      <c r="AM169" s="35">
        <v>2.25</v>
      </c>
      <c r="AN169" s="35">
        <v>0.1</v>
      </c>
      <c r="AO169" s="176"/>
      <c r="AP169" s="177">
        <v>54</v>
      </c>
      <c r="AQ169" s="190">
        <v>0.4</v>
      </c>
      <c r="AR169" s="176"/>
      <c r="AS169" s="176"/>
      <c r="AT169" s="176"/>
      <c r="AU169" s="176"/>
      <c r="AV169" s="176"/>
      <c r="AW169" s="176"/>
      <c r="AX169" s="176"/>
      <c r="AY169" s="176"/>
      <c r="AZ169" s="176"/>
      <c r="BA169" s="176"/>
      <c r="BB169" s="176"/>
      <c r="BC169" s="176"/>
      <c r="BD169" s="176"/>
      <c r="BE169" s="176"/>
      <c r="BF169" s="176"/>
    </row>
    <row r="170" spans="1:58">
      <c r="A170" s="198">
        <f t="shared" si="2"/>
        <v>41944</v>
      </c>
      <c r="B170" s="27">
        <v>7.0271610480339017E-2</v>
      </c>
      <c r="D170" s="189">
        <v>40817</v>
      </c>
      <c r="E170" s="25">
        <v>29.999998092651367</v>
      </c>
      <c r="F170" s="25">
        <v>32.749998092651367</v>
      </c>
      <c r="G170" s="25">
        <v>35.499998092651367</v>
      </c>
      <c r="H170" s="185"/>
      <c r="I170" s="25">
        <v>18.75</v>
      </c>
      <c r="J170" s="25">
        <v>24</v>
      </c>
      <c r="K170" s="25">
        <v>26</v>
      </c>
      <c r="L170" s="177"/>
      <c r="M170" s="178">
        <v>41699</v>
      </c>
      <c r="N170" s="35">
        <v>23.5</v>
      </c>
      <c r="O170" s="35">
        <v>29</v>
      </c>
      <c r="P170" s="35">
        <v>34.25</v>
      </c>
      <c r="Q170" s="176"/>
      <c r="R170" s="35">
        <v>23.75</v>
      </c>
      <c r="S170" s="35">
        <v>29.25</v>
      </c>
      <c r="T170" s="35">
        <v>34.5</v>
      </c>
      <c r="U170" s="176"/>
      <c r="V170" s="35">
        <v>0</v>
      </c>
      <c r="W170" s="35">
        <v>0</v>
      </c>
      <c r="X170" s="35">
        <v>2</v>
      </c>
      <c r="Y170" s="176"/>
      <c r="Z170" s="35">
        <v>0.06</v>
      </c>
      <c r="AA170" s="35">
        <v>0.08</v>
      </c>
      <c r="AB170" s="35">
        <v>0.12</v>
      </c>
      <c r="AC170" s="176"/>
      <c r="AD170" s="35">
        <v>0.06</v>
      </c>
      <c r="AE170" s="35">
        <v>0.08</v>
      </c>
      <c r="AF170" s="35">
        <v>0.12</v>
      </c>
      <c r="AG170" s="176"/>
      <c r="AH170" s="35">
        <v>-0.5</v>
      </c>
      <c r="AI170" s="35">
        <v>1.95</v>
      </c>
      <c r="AJ170" s="35">
        <v>0.5</v>
      </c>
      <c r="AK170" s="176"/>
      <c r="AL170" s="35">
        <v>-0.1</v>
      </c>
      <c r="AM170" s="35">
        <v>2</v>
      </c>
      <c r="AN170" s="35">
        <v>0.1</v>
      </c>
      <c r="AO170" s="176"/>
      <c r="AP170" s="177">
        <v>54</v>
      </c>
      <c r="AQ170" s="190">
        <v>0.4</v>
      </c>
      <c r="AR170" s="176"/>
      <c r="AS170" s="176"/>
      <c r="AT170" s="176"/>
      <c r="AU170" s="176"/>
      <c r="AV170" s="176"/>
      <c r="AW170" s="176"/>
      <c r="AX170" s="176"/>
      <c r="AY170" s="176"/>
      <c r="AZ170" s="176"/>
      <c r="BA170" s="176"/>
      <c r="BB170" s="176"/>
      <c r="BC170" s="176"/>
      <c r="BD170" s="176"/>
      <c r="BE170" s="176"/>
      <c r="BF170" s="176"/>
    </row>
    <row r="171" spans="1:58">
      <c r="A171" s="198">
        <f t="shared" si="2"/>
        <v>41974</v>
      </c>
      <c r="B171" s="27">
        <v>7.0279310089385011E-2</v>
      </c>
      <c r="D171" s="189">
        <v>40848</v>
      </c>
      <c r="E171" s="25">
        <v>29.999998092651367</v>
      </c>
      <c r="F171" s="25">
        <v>32.749998092651367</v>
      </c>
      <c r="G171" s="25">
        <v>35.499998092651367</v>
      </c>
      <c r="H171" s="185"/>
      <c r="I171" s="25">
        <v>18.75</v>
      </c>
      <c r="J171" s="25">
        <v>24</v>
      </c>
      <c r="K171" s="25">
        <v>26</v>
      </c>
      <c r="L171" s="177"/>
      <c r="M171" s="178">
        <v>41730</v>
      </c>
      <c r="N171" s="35">
        <v>24.5</v>
      </c>
      <c r="O171" s="35">
        <v>30</v>
      </c>
      <c r="P171" s="35">
        <v>35.25</v>
      </c>
      <c r="Q171" s="176"/>
      <c r="R171" s="35">
        <v>24.75</v>
      </c>
      <c r="S171" s="35">
        <v>30.25</v>
      </c>
      <c r="T171" s="35">
        <v>35.5</v>
      </c>
      <c r="U171" s="176"/>
      <c r="V171" s="35">
        <v>0</v>
      </c>
      <c r="W171" s="35">
        <v>0</v>
      </c>
      <c r="X171" s="35">
        <v>2</v>
      </c>
      <c r="Y171" s="176"/>
      <c r="Z171" s="35">
        <v>0.06</v>
      </c>
      <c r="AA171" s="35">
        <v>0.08</v>
      </c>
      <c r="AB171" s="35">
        <v>0.12</v>
      </c>
      <c r="AC171" s="176"/>
      <c r="AD171" s="35">
        <v>0.06</v>
      </c>
      <c r="AE171" s="35">
        <v>0.08</v>
      </c>
      <c r="AF171" s="35">
        <v>0.12</v>
      </c>
      <c r="AG171" s="176"/>
      <c r="AH171" s="35">
        <v>-0.5</v>
      </c>
      <c r="AI171" s="35">
        <v>1.9</v>
      </c>
      <c r="AJ171" s="35">
        <v>0.5</v>
      </c>
      <c r="AK171" s="176"/>
      <c r="AL171" s="35">
        <v>-0.1</v>
      </c>
      <c r="AM171" s="35">
        <v>2</v>
      </c>
      <c r="AN171" s="35">
        <v>0.1</v>
      </c>
      <c r="AO171" s="176"/>
      <c r="AP171" s="177">
        <v>55</v>
      </c>
      <c r="AQ171" s="190">
        <v>0.4</v>
      </c>
      <c r="AR171" s="176"/>
      <c r="AS171" s="176"/>
      <c r="AT171" s="176"/>
      <c r="AU171" s="176"/>
      <c r="AV171" s="176"/>
      <c r="AW171" s="176"/>
      <c r="AX171" s="176"/>
      <c r="AY171" s="176"/>
      <c r="AZ171" s="176"/>
      <c r="BA171" s="176"/>
      <c r="BB171" s="176"/>
      <c r="BC171" s="176"/>
      <c r="BD171" s="176"/>
      <c r="BE171" s="176"/>
      <c r="BF171" s="176"/>
    </row>
    <row r="172" spans="1:58">
      <c r="A172" s="198">
        <f t="shared" si="2"/>
        <v>42005</v>
      </c>
      <c r="B172" s="27">
        <v>7.0287266352086028E-2</v>
      </c>
      <c r="D172" s="189">
        <v>40878</v>
      </c>
      <c r="E172" s="25">
        <v>30</v>
      </c>
      <c r="F172" s="25">
        <v>32.75</v>
      </c>
      <c r="G172" s="25">
        <v>35.5</v>
      </c>
      <c r="H172" s="185"/>
      <c r="I172" s="25">
        <v>19.25</v>
      </c>
      <c r="J172" s="25">
        <v>24.5</v>
      </c>
      <c r="K172" s="25">
        <v>26.5</v>
      </c>
      <c r="L172" s="177"/>
      <c r="M172" s="178">
        <v>41760</v>
      </c>
      <c r="N172" s="35">
        <v>25.5</v>
      </c>
      <c r="O172" s="35">
        <v>31</v>
      </c>
      <c r="P172" s="35">
        <v>36.25</v>
      </c>
      <c r="Q172" s="176"/>
      <c r="R172" s="35">
        <v>25.75</v>
      </c>
      <c r="S172" s="35">
        <v>31.25</v>
      </c>
      <c r="T172" s="35">
        <v>36.5</v>
      </c>
      <c r="U172" s="176"/>
      <c r="V172" s="35">
        <v>0</v>
      </c>
      <c r="W172" s="35">
        <v>0</v>
      </c>
      <c r="X172" s="35">
        <v>3</v>
      </c>
      <c r="Y172" s="176"/>
      <c r="Z172" s="35">
        <v>0.06</v>
      </c>
      <c r="AA172" s="35">
        <v>0.08</v>
      </c>
      <c r="AB172" s="35">
        <v>0.12</v>
      </c>
      <c r="AC172" s="176"/>
      <c r="AD172" s="35">
        <v>0.06</v>
      </c>
      <c r="AE172" s="35">
        <v>0.08</v>
      </c>
      <c r="AF172" s="35">
        <v>0.12</v>
      </c>
      <c r="AG172" s="176"/>
      <c r="AH172" s="35">
        <v>-0.5</v>
      </c>
      <c r="AI172" s="35">
        <v>2</v>
      </c>
      <c r="AJ172" s="35">
        <v>0.5</v>
      </c>
      <c r="AK172" s="176"/>
      <c r="AL172" s="35">
        <v>-0.1</v>
      </c>
      <c r="AM172" s="35">
        <v>2</v>
      </c>
      <c r="AN172" s="35">
        <v>0.1</v>
      </c>
      <c r="AO172" s="176"/>
      <c r="AP172" s="177">
        <v>55</v>
      </c>
      <c r="AQ172" s="190">
        <v>0.4</v>
      </c>
      <c r="AR172" s="176"/>
      <c r="AS172" s="176"/>
      <c r="AT172" s="176"/>
      <c r="AU172" s="176"/>
      <c r="AV172" s="176"/>
      <c r="AW172" s="176"/>
      <c r="AX172" s="176"/>
      <c r="AY172" s="176"/>
      <c r="AZ172" s="176"/>
      <c r="BA172" s="176"/>
      <c r="BB172" s="176"/>
      <c r="BC172" s="176"/>
      <c r="BD172" s="176"/>
      <c r="BE172" s="176"/>
      <c r="BF172" s="176"/>
    </row>
    <row r="173" spans="1:58">
      <c r="A173" s="198">
        <f t="shared" si="2"/>
        <v>42036</v>
      </c>
      <c r="B173" s="27">
        <v>7.0295222614808001E-2</v>
      </c>
      <c r="D173" s="189">
        <v>40909</v>
      </c>
      <c r="E173" s="25">
        <v>34.004997253417969</v>
      </c>
      <c r="F173" s="25">
        <v>37.004997253417969</v>
      </c>
      <c r="G173" s="25">
        <v>40.004997253417969</v>
      </c>
      <c r="H173" s="185"/>
      <c r="I173" s="25">
        <v>19.5</v>
      </c>
      <c r="J173" s="25">
        <v>25.25</v>
      </c>
      <c r="K173" s="25">
        <v>27.25</v>
      </c>
      <c r="L173" s="177"/>
      <c r="M173" s="178">
        <v>41791</v>
      </c>
      <c r="N173" s="35">
        <v>29.5</v>
      </c>
      <c r="O173" s="35">
        <v>35</v>
      </c>
      <c r="P173" s="35">
        <v>40.25</v>
      </c>
      <c r="Q173" s="176"/>
      <c r="R173" s="35">
        <v>29.75</v>
      </c>
      <c r="S173" s="35">
        <v>35.25</v>
      </c>
      <c r="T173" s="35">
        <v>40.5</v>
      </c>
      <c r="U173" s="176"/>
      <c r="V173" s="35">
        <v>0.75</v>
      </c>
      <c r="W173" s="35">
        <v>3</v>
      </c>
      <c r="X173" s="35">
        <v>8</v>
      </c>
      <c r="Y173" s="176"/>
      <c r="Z173" s="35">
        <v>0.06</v>
      </c>
      <c r="AA173" s="35">
        <v>0.08</v>
      </c>
      <c r="AB173" s="35">
        <v>0.12</v>
      </c>
      <c r="AC173" s="176"/>
      <c r="AD173" s="35">
        <v>0.06</v>
      </c>
      <c r="AE173" s="35">
        <v>0.08</v>
      </c>
      <c r="AF173" s="35">
        <v>0.12</v>
      </c>
      <c r="AG173" s="176"/>
      <c r="AH173" s="35">
        <v>-0.5</v>
      </c>
      <c r="AI173" s="35">
        <v>3.52</v>
      </c>
      <c r="AJ173" s="35">
        <v>1</v>
      </c>
      <c r="AK173" s="176"/>
      <c r="AL173" s="35">
        <v>-0.1</v>
      </c>
      <c r="AM173" s="35">
        <v>2.4</v>
      </c>
      <c r="AN173" s="35">
        <v>0.1</v>
      </c>
      <c r="AO173" s="176"/>
      <c r="AP173" s="177">
        <v>55</v>
      </c>
      <c r="AQ173" s="190">
        <v>0.4</v>
      </c>
      <c r="AR173" s="176"/>
      <c r="AS173" s="176"/>
      <c r="AT173" s="176"/>
      <c r="AU173" s="176"/>
      <c r="AV173" s="176"/>
      <c r="AW173" s="176"/>
      <c r="AX173" s="176"/>
      <c r="AY173" s="176"/>
      <c r="AZ173" s="176"/>
      <c r="BA173" s="176"/>
      <c r="BB173" s="176"/>
      <c r="BC173" s="176"/>
      <c r="BD173" s="176"/>
      <c r="BE173" s="176"/>
      <c r="BF173" s="176"/>
    </row>
    <row r="174" spans="1:58">
      <c r="A174" s="198">
        <f t="shared" si="2"/>
        <v>42064</v>
      </c>
      <c r="B174" s="27">
        <v>7.0302408916638998E-2</v>
      </c>
      <c r="D174" s="189">
        <v>40940</v>
      </c>
      <c r="E174" s="25">
        <v>34.000003814697266</v>
      </c>
      <c r="F174" s="25">
        <v>37.000003814697266</v>
      </c>
      <c r="G174" s="25">
        <v>40.000003814697266</v>
      </c>
      <c r="H174" s="185"/>
      <c r="I174" s="25">
        <v>19.5</v>
      </c>
      <c r="J174" s="25">
        <v>25</v>
      </c>
      <c r="K174" s="25">
        <v>27</v>
      </c>
      <c r="L174" s="177"/>
      <c r="M174" s="178">
        <v>41821</v>
      </c>
      <c r="N174" s="35">
        <v>36.5</v>
      </c>
      <c r="O174" s="35">
        <v>42</v>
      </c>
      <c r="P174" s="35">
        <v>47.25</v>
      </c>
      <c r="Q174" s="176"/>
      <c r="R174" s="35">
        <v>36.75</v>
      </c>
      <c r="S174" s="35">
        <v>42.25</v>
      </c>
      <c r="T174" s="35">
        <v>47.5</v>
      </c>
      <c r="U174" s="176"/>
      <c r="V174" s="35">
        <v>2</v>
      </c>
      <c r="W174" s="35">
        <v>7</v>
      </c>
      <c r="X174" s="35">
        <v>12</v>
      </c>
      <c r="Y174" s="176"/>
      <c r="Z174" s="35">
        <v>0.06</v>
      </c>
      <c r="AA174" s="35">
        <v>0.08</v>
      </c>
      <c r="AB174" s="35">
        <v>0.12</v>
      </c>
      <c r="AC174" s="176"/>
      <c r="AD174" s="35">
        <v>0.06</v>
      </c>
      <c r="AE174" s="35">
        <v>0.08</v>
      </c>
      <c r="AF174" s="35">
        <v>0.12</v>
      </c>
      <c r="AG174" s="176"/>
      <c r="AH174" s="35">
        <v>-0.85</v>
      </c>
      <c r="AI174" s="35">
        <v>4.5549999999999997</v>
      </c>
      <c r="AJ174" s="35">
        <v>1.5</v>
      </c>
      <c r="AK174" s="176"/>
      <c r="AL174" s="35">
        <v>-0.1</v>
      </c>
      <c r="AM174" s="35">
        <v>3.25</v>
      </c>
      <c r="AN174" s="35">
        <v>0.1</v>
      </c>
      <c r="AO174" s="176"/>
      <c r="AP174" s="177">
        <v>56</v>
      </c>
      <c r="AQ174" s="190">
        <v>0.4</v>
      </c>
      <c r="AR174" s="176"/>
      <c r="AS174" s="176"/>
      <c r="AT174" s="176"/>
      <c r="AU174" s="176"/>
      <c r="AV174" s="176"/>
      <c r="AW174" s="176"/>
      <c r="AX174" s="176"/>
      <c r="AY174" s="176"/>
      <c r="AZ174" s="176"/>
      <c r="BA174" s="176"/>
      <c r="BB174" s="176"/>
      <c r="BC174" s="176"/>
      <c r="BD174" s="176"/>
      <c r="BE174" s="176"/>
      <c r="BF174" s="176"/>
    </row>
    <row r="175" spans="1:58">
      <c r="A175" s="198">
        <f t="shared" si="2"/>
        <v>42095</v>
      </c>
      <c r="B175" s="27">
        <v>7.0310365179401008E-2</v>
      </c>
      <c r="D175" s="189">
        <v>40969</v>
      </c>
      <c r="E175" s="25">
        <v>29.500001907348633</v>
      </c>
      <c r="F175" s="25">
        <v>32.500001907348633</v>
      </c>
      <c r="G175" s="25">
        <v>35.500001907348633</v>
      </c>
      <c r="H175" s="185"/>
      <c r="I175" s="25">
        <v>18.5</v>
      </c>
      <c r="J175" s="25">
        <v>24</v>
      </c>
      <c r="K175" s="25">
        <v>26</v>
      </c>
      <c r="L175" s="177"/>
      <c r="M175" s="178">
        <v>41852</v>
      </c>
      <c r="N175" s="35">
        <v>36.5</v>
      </c>
      <c r="O175" s="35">
        <v>42</v>
      </c>
      <c r="P175" s="35">
        <v>47.25</v>
      </c>
      <c r="Q175" s="176"/>
      <c r="R175" s="35">
        <v>36.75</v>
      </c>
      <c r="S175" s="35">
        <v>42.25</v>
      </c>
      <c r="T175" s="35">
        <v>47.5</v>
      </c>
      <c r="U175" s="176"/>
      <c r="V175" s="35">
        <v>2</v>
      </c>
      <c r="W175" s="35">
        <v>7</v>
      </c>
      <c r="X175" s="35">
        <v>12</v>
      </c>
      <c r="Y175" s="176"/>
      <c r="Z175" s="35">
        <v>0.06</v>
      </c>
      <c r="AA175" s="35">
        <v>0.08</v>
      </c>
      <c r="AB175" s="35">
        <v>0.12</v>
      </c>
      <c r="AC175" s="176"/>
      <c r="AD175" s="35">
        <v>0.06</v>
      </c>
      <c r="AE175" s="35">
        <v>0.08</v>
      </c>
      <c r="AF175" s="35">
        <v>0.12</v>
      </c>
      <c r="AG175" s="176"/>
      <c r="AH175" s="35">
        <v>-0.85</v>
      </c>
      <c r="AI175" s="35">
        <v>4.5549999999999997</v>
      </c>
      <c r="AJ175" s="35">
        <v>1.5</v>
      </c>
      <c r="AK175" s="176"/>
      <c r="AL175" s="35">
        <v>-0.1</v>
      </c>
      <c r="AM175" s="35">
        <v>3.25</v>
      </c>
      <c r="AN175" s="35">
        <v>0.1</v>
      </c>
      <c r="AO175" s="176"/>
      <c r="AP175" s="177">
        <v>56</v>
      </c>
      <c r="AQ175" s="190">
        <v>0.4</v>
      </c>
      <c r="AR175" s="176"/>
      <c r="AS175" s="176"/>
      <c r="AT175" s="176"/>
      <c r="AU175" s="176"/>
      <c r="AV175" s="176"/>
      <c r="AW175" s="176"/>
      <c r="AX175" s="176"/>
      <c r="AY175" s="176"/>
      <c r="AZ175" s="176"/>
      <c r="BA175" s="176"/>
      <c r="BB175" s="176"/>
      <c r="BC175" s="176"/>
      <c r="BD175" s="176"/>
      <c r="BE175" s="176"/>
      <c r="BF175" s="176"/>
    </row>
    <row r="176" spans="1:58">
      <c r="A176" s="198">
        <f t="shared" si="2"/>
        <v>42125</v>
      </c>
      <c r="B176" s="27">
        <v>7.0318064788546006E-2</v>
      </c>
      <c r="D176" s="189">
        <v>41000</v>
      </c>
      <c r="E176" s="25">
        <v>29.5</v>
      </c>
      <c r="F176" s="25">
        <v>32.5</v>
      </c>
      <c r="G176" s="25">
        <v>35.5</v>
      </c>
      <c r="H176" s="185"/>
      <c r="I176" s="25">
        <v>18.25</v>
      </c>
      <c r="J176" s="25">
        <v>23.75</v>
      </c>
      <c r="K176" s="25">
        <v>25.75</v>
      </c>
      <c r="L176" s="177"/>
      <c r="M176" s="178">
        <v>41883</v>
      </c>
      <c r="N176" s="35">
        <v>25.75</v>
      </c>
      <c r="O176" s="35">
        <v>31.25</v>
      </c>
      <c r="P176" s="35">
        <v>36.5</v>
      </c>
      <c r="Q176" s="176"/>
      <c r="R176" s="35">
        <v>26</v>
      </c>
      <c r="S176" s="35">
        <v>31.5</v>
      </c>
      <c r="T176" s="35">
        <v>36.75</v>
      </c>
      <c r="U176" s="176"/>
      <c r="V176" s="35">
        <v>0.25</v>
      </c>
      <c r="W176" s="35">
        <v>1</v>
      </c>
      <c r="X176" s="35">
        <v>4</v>
      </c>
      <c r="Y176" s="176"/>
      <c r="Z176" s="35">
        <v>0.06</v>
      </c>
      <c r="AA176" s="35">
        <v>0.08</v>
      </c>
      <c r="AB176" s="35">
        <v>0.12</v>
      </c>
      <c r="AC176" s="176"/>
      <c r="AD176" s="35">
        <v>0.06</v>
      </c>
      <c r="AE176" s="35">
        <v>0.08</v>
      </c>
      <c r="AF176" s="35">
        <v>0.12</v>
      </c>
      <c r="AG176" s="176"/>
      <c r="AH176" s="35">
        <v>-0.5</v>
      </c>
      <c r="AI176" s="35">
        <v>2.706</v>
      </c>
      <c r="AJ176" s="35">
        <v>0.8</v>
      </c>
      <c r="AK176" s="176"/>
      <c r="AL176" s="35">
        <v>-0.1</v>
      </c>
      <c r="AM176" s="35">
        <v>2.4500000000000002</v>
      </c>
      <c r="AN176" s="35">
        <v>0.1</v>
      </c>
      <c r="AO176" s="176"/>
      <c r="AP176" s="177">
        <v>56</v>
      </c>
      <c r="AQ176" s="190">
        <v>0.4</v>
      </c>
      <c r="AR176" s="176"/>
      <c r="AS176" s="176"/>
      <c r="AT176" s="176"/>
      <c r="AU176" s="176"/>
      <c r="AV176" s="176"/>
      <c r="AW176" s="176"/>
      <c r="AX176" s="176"/>
      <c r="AY176" s="176"/>
      <c r="AZ176" s="176"/>
      <c r="BA176" s="176"/>
      <c r="BB176" s="176"/>
      <c r="BC176" s="176"/>
      <c r="BD176" s="176"/>
      <c r="BE176" s="176"/>
      <c r="BF176" s="176"/>
    </row>
    <row r="177" spans="1:58">
      <c r="A177" s="198">
        <f t="shared" si="2"/>
        <v>42156</v>
      </c>
      <c r="B177" s="27">
        <v>7.0326021051349011E-2</v>
      </c>
      <c r="D177" s="189">
        <v>41030</v>
      </c>
      <c r="E177" s="25">
        <v>36.75</v>
      </c>
      <c r="F177" s="25">
        <v>41.75</v>
      </c>
      <c r="G177" s="25">
        <v>46.75</v>
      </c>
      <c r="H177" s="185"/>
      <c r="I177" s="25">
        <v>20.5</v>
      </c>
      <c r="J177" s="25">
        <v>26</v>
      </c>
      <c r="K177" s="25">
        <v>28</v>
      </c>
      <c r="L177" s="177"/>
      <c r="M177" s="178">
        <v>41913</v>
      </c>
      <c r="N177" s="35">
        <v>24.75</v>
      </c>
      <c r="O177" s="35">
        <v>30.25</v>
      </c>
      <c r="P177" s="35">
        <v>35.5</v>
      </c>
      <c r="Q177" s="176"/>
      <c r="R177" s="35">
        <v>25</v>
      </c>
      <c r="S177" s="35">
        <v>30.5</v>
      </c>
      <c r="T177" s="35">
        <v>35.75</v>
      </c>
      <c r="U177" s="176"/>
      <c r="V177" s="35">
        <v>0</v>
      </c>
      <c r="W177" s="35">
        <v>0</v>
      </c>
      <c r="X177" s="35">
        <v>2</v>
      </c>
      <c r="Y177" s="176"/>
      <c r="Z177" s="35">
        <v>0.06</v>
      </c>
      <c r="AA177" s="35">
        <v>0.08</v>
      </c>
      <c r="AB177" s="35">
        <v>0.12</v>
      </c>
      <c r="AC177" s="176"/>
      <c r="AD177" s="35">
        <v>0.06</v>
      </c>
      <c r="AE177" s="35">
        <v>0.08</v>
      </c>
      <c r="AF177" s="35">
        <v>0.12</v>
      </c>
      <c r="AG177" s="176"/>
      <c r="AH177" s="35">
        <v>-0.5</v>
      </c>
      <c r="AI177" s="35">
        <v>1.9</v>
      </c>
      <c r="AJ177" s="35">
        <v>0.5</v>
      </c>
      <c r="AK177" s="176"/>
      <c r="AL177" s="35">
        <v>-0.1</v>
      </c>
      <c r="AM177" s="35">
        <v>2</v>
      </c>
      <c r="AN177" s="35">
        <v>0.1</v>
      </c>
      <c r="AO177" s="176"/>
      <c r="AP177" s="177">
        <v>57</v>
      </c>
      <c r="AQ177" s="190">
        <v>0.4</v>
      </c>
      <c r="AR177" s="176"/>
      <c r="AS177" s="176"/>
      <c r="AT177" s="176"/>
      <c r="AU177" s="176"/>
      <c r="AV177" s="176"/>
      <c r="AW177" s="176"/>
      <c r="AX177" s="176"/>
      <c r="AY177" s="176"/>
      <c r="AZ177" s="176"/>
      <c r="BA177" s="176"/>
      <c r="BB177" s="176"/>
      <c r="BC177" s="176"/>
      <c r="BD177" s="176"/>
      <c r="BE177" s="176"/>
      <c r="BF177" s="176"/>
    </row>
    <row r="178" spans="1:58">
      <c r="A178" s="198">
        <f t="shared" si="2"/>
        <v>42186</v>
      </c>
      <c r="B178" s="27">
        <v>7.033372066053302E-2</v>
      </c>
      <c r="D178" s="189">
        <v>41061</v>
      </c>
      <c r="E178" s="25">
        <v>51.5</v>
      </c>
      <c r="F178" s="25">
        <v>66.5</v>
      </c>
      <c r="G178" s="25">
        <v>76.5</v>
      </c>
      <c r="H178" s="185"/>
      <c r="I178" s="25">
        <v>20</v>
      </c>
      <c r="J178" s="25">
        <v>27.25</v>
      </c>
      <c r="K178" s="25">
        <v>33.5</v>
      </c>
      <c r="L178" s="177"/>
      <c r="M178" s="178">
        <v>41944</v>
      </c>
      <c r="N178" s="35">
        <v>24.75</v>
      </c>
      <c r="O178" s="35">
        <v>30.25</v>
      </c>
      <c r="P178" s="35">
        <v>35.5</v>
      </c>
      <c r="Q178" s="176"/>
      <c r="R178" s="35">
        <v>25</v>
      </c>
      <c r="S178" s="35">
        <v>30.5</v>
      </c>
      <c r="T178" s="35">
        <v>35.75</v>
      </c>
      <c r="U178" s="176"/>
      <c r="V178" s="35">
        <v>0</v>
      </c>
      <c r="W178" s="35">
        <v>0</v>
      </c>
      <c r="X178" s="35">
        <v>2</v>
      </c>
      <c r="Y178" s="176"/>
      <c r="Z178" s="35">
        <v>0.06</v>
      </c>
      <c r="AA178" s="35">
        <v>0.08</v>
      </c>
      <c r="AB178" s="35">
        <v>0.12</v>
      </c>
      <c r="AC178" s="176"/>
      <c r="AD178" s="35">
        <v>0.06</v>
      </c>
      <c r="AE178" s="35">
        <v>0.08</v>
      </c>
      <c r="AF178" s="35">
        <v>0.12</v>
      </c>
      <c r="AG178" s="176"/>
      <c r="AH178" s="35">
        <v>-0.5</v>
      </c>
      <c r="AI178" s="35">
        <v>2</v>
      </c>
      <c r="AJ178" s="35">
        <v>0.5</v>
      </c>
      <c r="AK178" s="176"/>
      <c r="AL178" s="35">
        <v>-0.1</v>
      </c>
      <c r="AM178" s="35">
        <v>2</v>
      </c>
      <c r="AN178" s="35">
        <v>0.1</v>
      </c>
      <c r="AO178" s="176"/>
      <c r="AP178" s="177">
        <v>57</v>
      </c>
      <c r="AQ178" s="190">
        <v>0.4</v>
      </c>
      <c r="AR178" s="176"/>
      <c r="AS178" s="176"/>
      <c r="AT178" s="176"/>
      <c r="AU178" s="176"/>
      <c r="AV178" s="176"/>
      <c r="AW178" s="176"/>
      <c r="AX178" s="176"/>
      <c r="AY178" s="176"/>
      <c r="AZ178" s="176"/>
      <c r="BA178" s="176"/>
      <c r="BB178" s="176"/>
      <c r="BC178" s="176"/>
      <c r="BD178" s="176"/>
      <c r="BE178" s="176"/>
      <c r="BF178" s="176"/>
    </row>
    <row r="179" spans="1:58">
      <c r="A179" s="198">
        <f t="shared" si="2"/>
        <v>42217</v>
      </c>
      <c r="B179" s="27">
        <v>7.0341676923378019E-2</v>
      </c>
      <c r="D179" s="189">
        <v>41091</v>
      </c>
      <c r="E179" s="25">
        <v>58</v>
      </c>
      <c r="F179" s="25">
        <v>93</v>
      </c>
      <c r="G179" s="25">
        <v>108</v>
      </c>
      <c r="H179" s="185"/>
      <c r="I179" s="25">
        <v>22.149999618530273</v>
      </c>
      <c r="J179" s="25">
        <v>28.899999618530273</v>
      </c>
      <c r="K179" s="25">
        <v>37.649999618530273</v>
      </c>
      <c r="L179" s="177"/>
      <c r="M179" s="178">
        <v>41974</v>
      </c>
      <c r="N179" s="35">
        <v>22.75</v>
      </c>
      <c r="O179" s="35">
        <v>28.25</v>
      </c>
      <c r="P179" s="35">
        <v>33.5</v>
      </c>
      <c r="Q179" s="176"/>
      <c r="R179" s="35">
        <v>23</v>
      </c>
      <c r="S179" s="35">
        <v>28.5</v>
      </c>
      <c r="T179" s="35">
        <v>33.75</v>
      </c>
      <c r="U179" s="176"/>
      <c r="V179" s="35">
        <v>0</v>
      </c>
      <c r="W179" s="35">
        <v>0</v>
      </c>
      <c r="X179" s="35">
        <v>2</v>
      </c>
      <c r="Y179" s="176"/>
      <c r="Z179" s="35">
        <v>0.06</v>
      </c>
      <c r="AA179" s="35">
        <v>0.08</v>
      </c>
      <c r="AB179" s="35">
        <v>0.12</v>
      </c>
      <c r="AC179" s="176"/>
      <c r="AD179" s="35">
        <v>0.06</v>
      </c>
      <c r="AE179" s="35">
        <v>0.08</v>
      </c>
      <c r="AF179" s="35">
        <v>0.12</v>
      </c>
      <c r="AG179" s="176"/>
      <c r="AH179" s="35">
        <v>-0.5</v>
      </c>
      <c r="AI179" s="35">
        <v>2</v>
      </c>
      <c r="AJ179" s="35">
        <v>0.6</v>
      </c>
      <c r="AK179" s="176"/>
      <c r="AL179" s="35">
        <v>-0.1</v>
      </c>
      <c r="AM179" s="35">
        <v>2</v>
      </c>
      <c r="AN179" s="35">
        <v>0.1</v>
      </c>
      <c r="AO179" s="176"/>
      <c r="AP179" s="177">
        <v>57</v>
      </c>
      <c r="AQ179" s="190">
        <v>0.4</v>
      </c>
      <c r="AR179" s="176"/>
      <c r="AS179" s="176"/>
      <c r="AT179" s="176"/>
      <c r="AU179" s="176"/>
      <c r="AV179" s="176"/>
      <c r="AW179" s="176"/>
      <c r="AX179" s="176"/>
      <c r="AY179" s="176"/>
      <c r="AZ179" s="176"/>
      <c r="BA179" s="176"/>
      <c r="BB179" s="176"/>
      <c r="BC179" s="176"/>
      <c r="BD179" s="176"/>
      <c r="BE179" s="176"/>
      <c r="BF179" s="176"/>
    </row>
    <row r="180" spans="1:58">
      <c r="A180" s="198">
        <f t="shared" si="2"/>
        <v>42248</v>
      </c>
      <c r="B180" s="27">
        <v>7.0349633186243002E-2</v>
      </c>
      <c r="D180" s="189">
        <v>41122</v>
      </c>
      <c r="E180" s="25">
        <v>58</v>
      </c>
      <c r="F180" s="25">
        <v>93</v>
      </c>
      <c r="G180" s="25">
        <v>108</v>
      </c>
      <c r="H180" s="185"/>
      <c r="I180" s="25">
        <v>21.899999618530273</v>
      </c>
      <c r="J180" s="25">
        <v>28.649999618530273</v>
      </c>
      <c r="K180" s="25">
        <v>37.399999618530273</v>
      </c>
      <c r="L180" s="177"/>
      <c r="M180" s="178">
        <v>42005</v>
      </c>
      <c r="N180" s="35">
        <v>24.75</v>
      </c>
      <c r="O180" s="35">
        <v>30.5</v>
      </c>
      <c r="P180" s="35">
        <v>36</v>
      </c>
      <c r="Q180" s="176"/>
      <c r="R180" s="35">
        <v>25.25</v>
      </c>
      <c r="S180" s="35">
        <v>31</v>
      </c>
      <c r="T180" s="35">
        <v>36.5</v>
      </c>
      <c r="U180" s="176"/>
      <c r="V180" s="35">
        <v>0</v>
      </c>
      <c r="W180" s="35">
        <v>0</v>
      </c>
      <c r="X180" s="35">
        <v>3</v>
      </c>
      <c r="Y180" s="176"/>
      <c r="Z180" s="35">
        <v>0.06</v>
      </c>
      <c r="AA180" s="35">
        <v>0.08</v>
      </c>
      <c r="AB180" s="35">
        <v>0.12</v>
      </c>
      <c r="AC180" s="176"/>
      <c r="AD180" s="35">
        <v>0.06</v>
      </c>
      <c r="AE180" s="35">
        <v>0.08</v>
      </c>
      <c r="AF180" s="35">
        <v>0.12</v>
      </c>
      <c r="AG180" s="176"/>
      <c r="AH180" s="35">
        <v>-0.5</v>
      </c>
      <c r="AI180" s="35">
        <v>2.25</v>
      </c>
      <c r="AJ180" s="35">
        <v>1</v>
      </c>
      <c r="AK180" s="176"/>
      <c r="AL180" s="35">
        <v>-0.1</v>
      </c>
      <c r="AM180" s="35">
        <v>2.25</v>
      </c>
      <c r="AN180" s="35">
        <v>0.1</v>
      </c>
      <c r="AO180" s="176"/>
      <c r="AP180" s="177">
        <v>58</v>
      </c>
      <c r="AQ180" s="190">
        <v>0.4</v>
      </c>
      <c r="AR180" s="176"/>
      <c r="AS180" s="176"/>
      <c r="AT180" s="176"/>
      <c r="AU180" s="176"/>
      <c r="AV180" s="176"/>
      <c r="AW180" s="176"/>
      <c r="AX180" s="176"/>
      <c r="AY180" s="176"/>
      <c r="AZ180" s="176"/>
      <c r="BA180" s="176"/>
      <c r="BB180" s="176"/>
      <c r="BC180" s="176"/>
      <c r="BD180" s="176"/>
      <c r="BE180" s="176"/>
      <c r="BF180" s="176"/>
    </row>
    <row r="181" spans="1:58">
      <c r="A181" s="198">
        <f t="shared" si="2"/>
        <v>42278</v>
      </c>
      <c r="B181" s="27">
        <v>7.0357332795487004E-2</v>
      </c>
      <c r="D181" s="189">
        <v>41153</v>
      </c>
      <c r="E181" s="25">
        <v>25.75</v>
      </c>
      <c r="F181" s="25">
        <v>35.75</v>
      </c>
      <c r="G181" s="25">
        <v>45.75</v>
      </c>
      <c r="H181" s="185"/>
      <c r="I181" s="25">
        <v>16.75</v>
      </c>
      <c r="J181" s="25">
        <v>24.75</v>
      </c>
      <c r="K181" s="25">
        <v>26.75</v>
      </c>
      <c r="L181" s="177"/>
      <c r="M181" s="178">
        <v>42036</v>
      </c>
      <c r="N181" s="35">
        <v>22.75</v>
      </c>
      <c r="O181" s="35">
        <v>28.5</v>
      </c>
      <c r="P181" s="35">
        <v>34</v>
      </c>
      <c r="Q181" s="176"/>
      <c r="R181" s="35">
        <v>23.25</v>
      </c>
      <c r="S181" s="35">
        <v>29</v>
      </c>
      <c r="T181" s="35">
        <v>34.5</v>
      </c>
      <c r="U181" s="176"/>
      <c r="V181" s="35">
        <v>0</v>
      </c>
      <c r="W181" s="35">
        <v>0</v>
      </c>
      <c r="X181" s="35">
        <v>3</v>
      </c>
      <c r="Y181" s="176"/>
      <c r="Z181" s="35">
        <v>0.06</v>
      </c>
      <c r="AA181" s="35">
        <v>0.08</v>
      </c>
      <c r="AB181" s="35">
        <v>0.12</v>
      </c>
      <c r="AC181" s="176"/>
      <c r="AD181" s="35">
        <v>0.06</v>
      </c>
      <c r="AE181" s="35">
        <v>0.08</v>
      </c>
      <c r="AF181" s="35">
        <v>0.12</v>
      </c>
      <c r="AG181" s="176"/>
      <c r="AH181" s="35">
        <v>-0.5</v>
      </c>
      <c r="AI181" s="35">
        <v>2.25</v>
      </c>
      <c r="AJ181" s="35">
        <v>1</v>
      </c>
      <c r="AK181" s="176"/>
      <c r="AL181" s="35">
        <v>-0.1</v>
      </c>
      <c r="AM181" s="35">
        <v>2.25</v>
      </c>
      <c r="AN181" s="35">
        <v>0.1</v>
      </c>
      <c r="AO181" s="176"/>
      <c r="AP181" s="177">
        <v>58</v>
      </c>
      <c r="AQ181" s="190">
        <v>0.4</v>
      </c>
      <c r="AR181" s="176"/>
      <c r="AS181" s="176"/>
      <c r="AT181" s="176"/>
      <c r="AU181" s="176"/>
      <c r="AV181" s="176"/>
      <c r="AW181" s="176"/>
      <c r="AX181" s="176"/>
      <c r="AY181" s="176"/>
      <c r="AZ181" s="176"/>
      <c r="BA181" s="176"/>
      <c r="BB181" s="176"/>
      <c r="BC181" s="176"/>
      <c r="BD181" s="176"/>
      <c r="BE181" s="176"/>
      <c r="BF181" s="176"/>
    </row>
    <row r="182" spans="1:58">
      <c r="A182" s="198">
        <f t="shared" si="2"/>
        <v>42309</v>
      </c>
      <c r="B182" s="27">
        <v>7.0365289058394023E-2</v>
      </c>
      <c r="D182" s="189">
        <v>41183</v>
      </c>
      <c r="E182" s="25">
        <v>29.999998092651367</v>
      </c>
      <c r="F182" s="25">
        <v>32.999998092651367</v>
      </c>
      <c r="G182" s="25">
        <v>35.999998092651367</v>
      </c>
      <c r="H182" s="185"/>
      <c r="I182" s="25">
        <v>19</v>
      </c>
      <c r="J182" s="25">
        <v>24.5</v>
      </c>
      <c r="K182" s="25">
        <v>26.5</v>
      </c>
      <c r="L182" s="177"/>
      <c r="M182" s="178">
        <v>42064</v>
      </c>
      <c r="N182" s="35">
        <v>23.75</v>
      </c>
      <c r="O182" s="35">
        <v>29.5</v>
      </c>
      <c r="P182" s="35">
        <v>35</v>
      </c>
      <c r="Q182" s="176"/>
      <c r="R182" s="35">
        <v>24.25</v>
      </c>
      <c r="S182" s="35">
        <v>30</v>
      </c>
      <c r="T182" s="35">
        <v>35.5</v>
      </c>
      <c r="U182" s="176"/>
      <c r="V182" s="35">
        <v>0</v>
      </c>
      <c r="W182" s="35">
        <v>0</v>
      </c>
      <c r="X182" s="35">
        <v>2</v>
      </c>
      <c r="Y182" s="176"/>
      <c r="Z182" s="35">
        <v>0.06</v>
      </c>
      <c r="AA182" s="35">
        <v>0.08</v>
      </c>
      <c r="AB182" s="35">
        <v>0.12</v>
      </c>
      <c r="AC182" s="176"/>
      <c r="AD182" s="35">
        <v>0.06</v>
      </c>
      <c r="AE182" s="35">
        <v>0.08</v>
      </c>
      <c r="AF182" s="35">
        <v>0.12</v>
      </c>
      <c r="AG182" s="176"/>
      <c r="AH182" s="35">
        <v>-0.5</v>
      </c>
      <c r="AI182" s="35">
        <v>1.95</v>
      </c>
      <c r="AJ182" s="35">
        <v>0.5</v>
      </c>
      <c r="AK182" s="176"/>
      <c r="AL182" s="35">
        <v>-0.1</v>
      </c>
      <c r="AM182" s="35">
        <v>2</v>
      </c>
      <c r="AN182" s="35">
        <v>0.1</v>
      </c>
      <c r="AO182" s="176"/>
      <c r="AP182" s="177">
        <v>58</v>
      </c>
      <c r="AQ182" s="190">
        <v>0.4</v>
      </c>
      <c r="AR182" s="176"/>
      <c r="AS182" s="176"/>
      <c r="AT182" s="176"/>
      <c r="AU182" s="176"/>
      <c r="AV182" s="176"/>
      <c r="AW182" s="176"/>
      <c r="AX182" s="176"/>
      <c r="AY182" s="176"/>
      <c r="AZ182" s="176"/>
      <c r="BA182" s="176"/>
      <c r="BB182" s="176"/>
      <c r="BC182" s="176"/>
      <c r="BD182" s="176"/>
      <c r="BE182" s="176"/>
      <c r="BF182" s="176"/>
    </row>
    <row r="183" spans="1:58">
      <c r="A183" s="198">
        <f t="shared" si="2"/>
        <v>42339</v>
      </c>
      <c r="B183" s="27">
        <v>7.0372988667677994E-2</v>
      </c>
      <c r="D183" s="189">
        <v>41214</v>
      </c>
      <c r="E183" s="25">
        <v>29.999998092651367</v>
      </c>
      <c r="F183" s="25">
        <v>32.999998092651367</v>
      </c>
      <c r="G183" s="25">
        <v>35.999998092651367</v>
      </c>
      <c r="H183" s="185"/>
      <c r="I183" s="25">
        <v>19</v>
      </c>
      <c r="J183" s="25">
        <v>24.5</v>
      </c>
      <c r="K183" s="25">
        <v>26.5</v>
      </c>
      <c r="L183" s="177"/>
      <c r="M183" s="178">
        <v>42095</v>
      </c>
      <c r="N183" s="35">
        <v>24.75</v>
      </c>
      <c r="O183" s="35">
        <v>30.5</v>
      </c>
      <c r="P183" s="35">
        <v>36</v>
      </c>
      <c r="Q183" s="176"/>
      <c r="R183" s="35">
        <v>25.25</v>
      </c>
      <c r="S183" s="35">
        <v>31</v>
      </c>
      <c r="T183" s="35">
        <v>36.5</v>
      </c>
      <c r="U183" s="176"/>
      <c r="V183" s="35">
        <v>0</v>
      </c>
      <c r="W183" s="35">
        <v>0</v>
      </c>
      <c r="X183" s="35">
        <v>2</v>
      </c>
      <c r="Y183" s="176"/>
      <c r="Z183" s="35">
        <v>0.06</v>
      </c>
      <c r="AA183" s="35">
        <v>0.08</v>
      </c>
      <c r="AB183" s="35">
        <v>0.12</v>
      </c>
      <c r="AC183" s="176"/>
      <c r="AD183" s="35">
        <v>0.06</v>
      </c>
      <c r="AE183" s="35">
        <v>0.08</v>
      </c>
      <c r="AF183" s="35">
        <v>0.12</v>
      </c>
      <c r="AG183" s="176"/>
      <c r="AH183" s="35">
        <v>-0.5</v>
      </c>
      <c r="AI183" s="35">
        <v>1.9</v>
      </c>
      <c r="AJ183" s="35">
        <v>0.5</v>
      </c>
      <c r="AK183" s="176"/>
      <c r="AL183" s="35">
        <v>-0.1</v>
      </c>
      <c r="AM183" s="35">
        <v>2</v>
      </c>
      <c r="AN183" s="35">
        <v>0.1</v>
      </c>
      <c r="AO183" s="176"/>
      <c r="AP183" s="177">
        <v>59</v>
      </c>
      <c r="AQ183" s="190">
        <v>0.4</v>
      </c>
      <c r="AR183" s="176"/>
      <c r="AS183" s="176"/>
      <c r="AT183" s="176"/>
      <c r="AU183" s="176"/>
      <c r="AV183" s="176"/>
      <c r="AW183" s="176"/>
      <c r="AX183" s="176"/>
      <c r="AY183" s="176"/>
      <c r="AZ183" s="176"/>
      <c r="BA183" s="176"/>
      <c r="BB183" s="176"/>
      <c r="BC183" s="176"/>
      <c r="BD183" s="176"/>
      <c r="BE183" s="176"/>
      <c r="BF183" s="176"/>
    </row>
    <row r="184" spans="1:58">
      <c r="A184" s="198">
        <f t="shared" si="2"/>
        <v>42370</v>
      </c>
      <c r="B184" s="27">
        <v>7.0380944930625008E-2</v>
      </c>
      <c r="D184" s="189">
        <v>41244</v>
      </c>
      <c r="E184" s="25">
        <v>30</v>
      </c>
      <c r="F184" s="25">
        <v>33</v>
      </c>
      <c r="G184" s="25">
        <v>36</v>
      </c>
      <c r="H184" s="185"/>
      <c r="I184" s="25">
        <v>19.5</v>
      </c>
      <c r="J184" s="25">
        <v>25</v>
      </c>
      <c r="K184" s="25">
        <v>27</v>
      </c>
      <c r="L184" s="177"/>
      <c r="M184" s="178">
        <v>42125</v>
      </c>
      <c r="N184" s="35">
        <v>25.75</v>
      </c>
      <c r="O184" s="35">
        <v>31.5</v>
      </c>
      <c r="P184" s="35">
        <v>37</v>
      </c>
      <c r="Q184" s="176"/>
      <c r="R184" s="35">
        <v>26.25</v>
      </c>
      <c r="S184" s="35">
        <v>32</v>
      </c>
      <c r="T184" s="35">
        <v>37.5</v>
      </c>
      <c r="U184" s="176"/>
      <c r="V184" s="35">
        <v>0</v>
      </c>
      <c r="W184" s="35">
        <v>0</v>
      </c>
      <c r="X184" s="35">
        <v>3</v>
      </c>
      <c r="Y184" s="176"/>
      <c r="Z184" s="35">
        <v>0.06</v>
      </c>
      <c r="AA184" s="35">
        <v>0.08</v>
      </c>
      <c r="AB184" s="35">
        <v>0.12</v>
      </c>
      <c r="AC184" s="176"/>
      <c r="AD184" s="35">
        <v>0.06</v>
      </c>
      <c r="AE184" s="35">
        <v>0.08</v>
      </c>
      <c r="AF184" s="35">
        <v>0.12</v>
      </c>
      <c r="AG184" s="176"/>
      <c r="AH184" s="35">
        <v>-0.5</v>
      </c>
      <c r="AI184" s="35">
        <v>2</v>
      </c>
      <c r="AJ184" s="35">
        <v>0.5</v>
      </c>
      <c r="AK184" s="176"/>
      <c r="AL184" s="35">
        <v>-0.1</v>
      </c>
      <c r="AM184" s="35">
        <v>2</v>
      </c>
      <c r="AN184" s="35">
        <v>0.1</v>
      </c>
      <c r="AO184" s="176"/>
      <c r="AP184" s="177">
        <v>59</v>
      </c>
      <c r="AQ184" s="190">
        <v>0.4</v>
      </c>
      <c r="AR184" s="176"/>
      <c r="AS184" s="176"/>
      <c r="AT184" s="176"/>
      <c r="AU184" s="176"/>
      <c r="AV184" s="176"/>
      <c r="AW184" s="176"/>
      <c r="AX184" s="176"/>
      <c r="AY184" s="176"/>
      <c r="AZ184" s="176"/>
      <c r="BA184" s="176"/>
      <c r="BB184" s="176"/>
      <c r="BC184" s="176"/>
      <c r="BD184" s="176"/>
      <c r="BE184" s="176"/>
      <c r="BF184" s="176"/>
    </row>
    <row r="185" spans="1:58">
      <c r="A185" s="198">
        <f t="shared" si="2"/>
        <v>42401</v>
      </c>
      <c r="B185" s="27">
        <v>7.038890119359402E-2</v>
      </c>
      <c r="D185" s="189">
        <v>41275</v>
      </c>
      <c r="E185" s="25">
        <v>34.254997253417969</v>
      </c>
      <c r="F185" s="25">
        <v>37.254997253417969</v>
      </c>
      <c r="G185" s="25">
        <v>40.254997253417969</v>
      </c>
      <c r="H185" s="185"/>
      <c r="I185" s="25">
        <v>19.75</v>
      </c>
      <c r="J185" s="25">
        <v>25.75</v>
      </c>
      <c r="K185" s="25">
        <v>27.75</v>
      </c>
      <c r="L185" s="177"/>
      <c r="M185" s="178">
        <v>42156</v>
      </c>
      <c r="N185" s="35">
        <v>29.75</v>
      </c>
      <c r="O185" s="35">
        <v>35.5</v>
      </c>
      <c r="P185" s="35">
        <v>41</v>
      </c>
      <c r="Q185" s="176"/>
      <c r="R185" s="35">
        <v>30.25</v>
      </c>
      <c r="S185" s="35">
        <v>36</v>
      </c>
      <c r="T185" s="35">
        <v>41.5</v>
      </c>
      <c r="U185" s="176"/>
      <c r="V185" s="35">
        <v>0.75</v>
      </c>
      <c r="W185" s="35">
        <v>3</v>
      </c>
      <c r="X185" s="35">
        <v>8</v>
      </c>
      <c r="Y185" s="176"/>
      <c r="Z185" s="35">
        <v>0.06</v>
      </c>
      <c r="AA185" s="35">
        <v>0.08</v>
      </c>
      <c r="AB185" s="35">
        <v>0.12</v>
      </c>
      <c r="AC185" s="176"/>
      <c r="AD185" s="35">
        <v>0.06</v>
      </c>
      <c r="AE185" s="35">
        <v>0.08</v>
      </c>
      <c r="AF185" s="35">
        <v>0.12</v>
      </c>
      <c r="AG185" s="176"/>
      <c r="AH185" s="35">
        <v>-0.5</v>
      </c>
      <c r="AI185" s="35">
        <v>3.52</v>
      </c>
      <c r="AJ185" s="35">
        <v>1</v>
      </c>
      <c r="AK185" s="176"/>
      <c r="AL185" s="35">
        <v>-0.1</v>
      </c>
      <c r="AM185" s="35">
        <v>2.4</v>
      </c>
      <c r="AN185" s="35">
        <v>0.1</v>
      </c>
      <c r="AO185" s="176"/>
      <c r="AP185" s="177">
        <v>59</v>
      </c>
      <c r="AQ185" s="190">
        <v>0.4</v>
      </c>
      <c r="AR185" s="176"/>
      <c r="AS185" s="176"/>
      <c r="AT185" s="176"/>
      <c r="AU185" s="176"/>
      <c r="AV185" s="176"/>
      <c r="AW185" s="176"/>
      <c r="AX185" s="176"/>
      <c r="AY185" s="176"/>
      <c r="AZ185" s="176"/>
      <c r="BA185" s="176"/>
      <c r="BB185" s="176"/>
      <c r="BC185" s="176"/>
      <c r="BD185" s="176"/>
      <c r="BE185" s="176"/>
      <c r="BF185" s="176"/>
    </row>
    <row r="186" spans="1:58">
      <c r="A186" s="198">
        <f t="shared" si="2"/>
        <v>42430</v>
      </c>
      <c r="B186" s="27">
        <v>7.0396344149293022E-2</v>
      </c>
      <c r="D186" s="189">
        <v>41306</v>
      </c>
      <c r="E186" s="25">
        <v>34.250003814697266</v>
      </c>
      <c r="F186" s="25">
        <v>37.250003814697266</v>
      </c>
      <c r="G186" s="25">
        <v>40.250003814697266</v>
      </c>
      <c r="H186" s="185"/>
      <c r="I186" s="25">
        <v>19.75</v>
      </c>
      <c r="J186" s="25">
        <v>25.5</v>
      </c>
      <c r="K186" s="25">
        <v>27.5</v>
      </c>
      <c r="L186" s="177"/>
      <c r="M186" s="178">
        <v>42186</v>
      </c>
      <c r="N186" s="35">
        <v>36.75</v>
      </c>
      <c r="O186" s="35">
        <v>42.5</v>
      </c>
      <c r="P186" s="35">
        <v>48</v>
      </c>
      <c r="Q186" s="176"/>
      <c r="R186" s="35">
        <v>37.25</v>
      </c>
      <c r="S186" s="35">
        <v>43</v>
      </c>
      <c r="T186" s="35">
        <v>48.5</v>
      </c>
      <c r="U186" s="176"/>
      <c r="V186" s="35">
        <v>2</v>
      </c>
      <c r="W186" s="35">
        <v>7</v>
      </c>
      <c r="X186" s="35">
        <v>12</v>
      </c>
      <c r="Y186" s="176"/>
      <c r="Z186" s="35">
        <v>0.06</v>
      </c>
      <c r="AA186" s="35">
        <v>0.08</v>
      </c>
      <c r="AB186" s="35">
        <v>0.12</v>
      </c>
      <c r="AC186" s="176"/>
      <c r="AD186" s="35">
        <v>0.06</v>
      </c>
      <c r="AE186" s="35">
        <v>0.08</v>
      </c>
      <c r="AF186" s="35">
        <v>0.12</v>
      </c>
      <c r="AG186" s="176"/>
      <c r="AH186" s="35">
        <v>-0.85</v>
      </c>
      <c r="AI186" s="35">
        <v>4.5549999999999997</v>
      </c>
      <c r="AJ186" s="35">
        <v>1.5</v>
      </c>
      <c r="AK186" s="176"/>
      <c r="AL186" s="35">
        <v>-0.1</v>
      </c>
      <c r="AM186" s="35">
        <v>3.25</v>
      </c>
      <c r="AN186" s="35">
        <v>0.1</v>
      </c>
      <c r="AO186" s="176"/>
      <c r="AP186" s="177">
        <v>60</v>
      </c>
      <c r="AQ186" s="190">
        <v>0.4</v>
      </c>
      <c r="AR186" s="176"/>
      <c r="AS186" s="176"/>
      <c r="AT186" s="176"/>
      <c r="AU186" s="176"/>
      <c r="AV186" s="176"/>
      <c r="AW186" s="176"/>
      <c r="AX186" s="176"/>
      <c r="AY186" s="176"/>
      <c r="AZ186" s="176"/>
      <c r="BA186" s="176"/>
      <c r="BB186" s="176"/>
      <c r="BC186" s="176"/>
      <c r="BD186" s="176"/>
      <c r="BE186" s="176"/>
      <c r="BF186" s="176"/>
    </row>
    <row r="187" spans="1:58">
      <c r="A187" s="198">
        <f t="shared" si="2"/>
        <v>42461</v>
      </c>
      <c r="B187" s="27">
        <v>7.0404300412302015E-2</v>
      </c>
      <c r="D187" s="189">
        <v>41334</v>
      </c>
      <c r="E187" s="25">
        <v>29.750001907348633</v>
      </c>
      <c r="F187" s="25">
        <v>32.750001907348633</v>
      </c>
      <c r="G187" s="25">
        <v>35.750001907348633</v>
      </c>
      <c r="H187" s="185"/>
      <c r="I187" s="25">
        <v>18.75</v>
      </c>
      <c r="J187" s="25">
        <v>24.5</v>
      </c>
      <c r="K187" s="25">
        <v>26.5</v>
      </c>
      <c r="L187" s="177"/>
      <c r="M187" s="178">
        <v>42217</v>
      </c>
      <c r="N187" s="35">
        <v>36.75</v>
      </c>
      <c r="O187" s="35">
        <v>42.5</v>
      </c>
      <c r="P187" s="35">
        <v>48</v>
      </c>
      <c r="Q187" s="176"/>
      <c r="R187" s="35">
        <v>37.25</v>
      </c>
      <c r="S187" s="35">
        <v>43</v>
      </c>
      <c r="T187" s="35">
        <v>48.5</v>
      </c>
      <c r="U187" s="176"/>
      <c r="V187" s="35">
        <v>2</v>
      </c>
      <c r="W187" s="35">
        <v>7</v>
      </c>
      <c r="X187" s="35">
        <v>12</v>
      </c>
      <c r="Y187" s="176"/>
      <c r="Z187" s="35">
        <v>0.06</v>
      </c>
      <c r="AA187" s="35">
        <v>0.08</v>
      </c>
      <c r="AB187" s="35">
        <v>0.12</v>
      </c>
      <c r="AC187" s="176"/>
      <c r="AD187" s="35">
        <v>0.06</v>
      </c>
      <c r="AE187" s="35">
        <v>0.08</v>
      </c>
      <c r="AF187" s="35">
        <v>0.12</v>
      </c>
      <c r="AG187" s="176"/>
      <c r="AH187" s="35">
        <v>-0.85</v>
      </c>
      <c r="AI187" s="35">
        <v>4.5549999999999997</v>
      </c>
      <c r="AJ187" s="35">
        <v>1.5</v>
      </c>
      <c r="AK187" s="176"/>
      <c r="AL187" s="35">
        <v>-0.1</v>
      </c>
      <c r="AM187" s="35">
        <v>3.25</v>
      </c>
      <c r="AN187" s="35">
        <v>0.1</v>
      </c>
      <c r="AO187" s="176"/>
      <c r="AP187" s="177">
        <v>60</v>
      </c>
      <c r="AQ187" s="190">
        <v>0.4</v>
      </c>
      <c r="AR187" s="176"/>
      <c r="AS187" s="176"/>
      <c r="AT187" s="176"/>
      <c r="AU187" s="176"/>
      <c r="AV187" s="176"/>
      <c r="AW187" s="176"/>
      <c r="AX187" s="176"/>
      <c r="AY187" s="176"/>
      <c r="AZ187" s="176"/>
      <c r="BA187" s="176"/>
      <c r="BB187" s="176"/>
      <c r="BC187" s="176"/>
      <c r="BD187" s="176"/>
      <c r="BE187" s="176"/>
      <c r="BF187" s="176"/>
    </row>
    <row r="188" spans="1:58">
      <c r="A188" s="198">
        <f t="shared" si="2"/>
        <v>42491</v>
      </c>
      <c r="B188" s="27">
        <v>7.0412000021685017E-2</v>
      </c>
      <c r="D188" s="189">
        <v>41365</v>
      </c>
      <c r="E188" s="25">
        <v>29.75</v>
      </c>
      <c r="F188" s="25">
        <v>32.75</v>
      </c>
      <c r="G188" s="25">
        <v>35.75</v>
      </c>
      <c r="H188" s="185"/>
      <c r="I188" s="25">
        <v>18.5</v>
      </c>
      <c r="J188" s="25">
        <v>24.25</v>
      </c>
      <c r="K188" s="25">
        <v>26.25</v>
      </c>
      <c r="L188" s="177"/>
      <c r="M188" s="178">
        <v>42248</v>
      </c>
      <c r="N188" s="35">
        <v>26</v>
      </c>
      <c r="O188" s="35">
        <v>31.75</v>
      </c>
      <c r="P188" s="35">
        <v>37.25</v>
      </c>
      <c r="Q188" s="176"/>
      <c r="R188" s="35">
        <v>26.5</v>
      </c>
      <c r="S188" s="35">
        <v>32.25</v>
      </c>
      <c r="T188" s="35">
        <v>37.75</v>
      </c>
      <c r="U188" s="176"/>
      <c r="V188" s="35">
        <v>0.25</v>
      </c>
      <c r="W188" s="35">
        <v>1</v>
      </c>
      <c r="X188" s="35">
        <v>4</v>
      </c>
      <c r="Y188" s="176"/>
      <c r="Z188" s="35">
        <v>0.06</v>
      </c>
      <c r="AA188" s="35">
        <v>0.08</v>
      </c>
      <c r="AB188" s="35">
        <v>0.12</v>
      </c>
      <c r="AC188" s="176"/>
      <c r="AD188" s="35">
        <v>0.06</v>
      </c>
      <c r="AE188" s="35">
        <v>0.08</v>
      </c>
      <c r="AF188" s="35">
        <v>0.12</v>
      </c>
      <c r="AG188" s="176"/>
      <c r="AH188" s="35">
        <v>-0.5</v>
      </c>
      <c r="AI188" s="35">
        <v>2.706</v>
      </c>
      <c r="AJ188" s="35">
        <v>0.8</v>
      </c>
      <c r="AK188" s="176"/>
      <c r="AL188" s="35">
        <v>-0.1</v>
      </c>
      <c r="AM188" s="35">
        <v>2.4500000000000002</v>
      </c>
      <c r="AN188" s="35">
        <v>0.1</v>
      </c>
      <c r="AO188" s="176"/>
      <c r="AP188" s="177">
        <v>60</v>
      </c>
      <c r="AQ188" s="190">
        <v>0.4</v>
      </c>
      <c r="AR188" s="176"/>
      <c r="AS188" s="176"/>
      <c r="AT188" s="176"/>
      <c r="AU188" s="176"/>
      <c r="AV188" s="176"/>
      <c r="AW188" s="176"/>
      <c r="AX188" s="176"/>
      <c r="AY188" s="176"/>
      <c r="AZ188" s="176"/>
      <c r="BA188" s="176"/>
      <c r="BB188" s="176"/>
      <c r="BC188" s="176"/>
      <c r="BD188" s="176"/>
      <c r="BE188" s="176"/>
      <c r="BF188" s="176"/>
    </row>
    <row r="189" spans="1:58">
      <c r="A189" s="198">
        <f t="shared" si="2"/>
        <v>42522</v>
      </c>
      <c r="B189" s="27">
        <v>7.0419956284736018E-2</v>
      </c>
      <c r="D189" s="189">
        <v>41395</v>
      </c>
      <c r="E189" s="25">
        <v>37</v>
      </c>
      <c r="F189" s="25">
        <v>42</v>
      </c>
      <c r="G189" s="25">
        <v>47</v>
      </c>
      <c r="H189" s="185"/>
      <c r="I189" s="25">
        <v>20.75</v>
      </c>
      <c r="J189" s="25">
        <v>26.5</v>
      </c>
      <c r="K189" s="25">
        <v>28.5</v>
      </c>
      <c r="L189" s="177"/>
      <c r="M189" s="178">
        <v>42278</v>
      </c>
      <c r="N189" s="35">
        <v>25</v>
      </c>
      <c r="O189" s="35">
        <v>30.75</v>
      </c>
      <c r="P189" s="35">
        <v>36.25</v>
      </c>
      <c r="Q189" s="176"/>
      <c r="R189" s="35">
        <v>25.5</v>
      </c>
      <c r="S189" s="35">
        <v>31.25</v>
      </c>
      <c r="T189" s="35">
        <v>36.75</v>
      </c>
      <c r="U189" s="176"/>
      <c r="V189" s="35">
        <v>0</v>
      </c>
      <c r="W189" s="35">
        <v>0</v>
      </c>
      <c r="X189" s="35">
        <v>2</v>
      </c>
      <c r="Y189" s="176"/>
      <c r="Z189" s="35">
        <v>0.06</v>
      </c>
      <c r="AA189" s="35">
        <v>0.08</v>
      </c>
      <c r="AB189" s="35">
        <v>0.12</v>
      </c>
      <c r="AC189" s="176"/>
      <c r="AD189" s="35">
        <v>0.06</v>
      </c>
      <c r="AE189" s="35">
        <v>0.08</v>
      </c>
      <c r="AF189" s="35">
        <v>0.12</v>
      </c>
      <c r="AG189" s="176"/>
      <c r="AH189" s="35">
        <v>-0.5</v>
      </c>
      <c r="AI189" s="35">
        <v>1.9</v>
      </c>
      <c r="AJ189" s="35">
        <v>0.5</v>
      </c>
      <c r="AK189" s="176"/>
      <c r="AL189" s="35">
        <v>-0.1</v>
      </c>
      <c r="AM189" s="35">
        <v>2</v>
      </c>
      <c r="AN189" s="35">
        <v>0.1</v>
      </c>
      <c r="AO189" s="176"/>
      <c r="AP189" s="177">
        <v>61</v>
      </c>
      <c r="AQ189" s="190">
        <v>0.4</v>
      </c>
      <c r="AR189" s="176"/>
      <c r="AS189" s="176"/>
      <c r="AT189" s="176"/>
      <c r="AU189" s="176"/>
      <c r="AV189" s="176"/>
      <c r="AW189" s="176"/>
      <c r="AX189" s="176"/>
      <c r="AY189" s="176"/>
      <c r="AZ189" s="176"/>
      <c r="BA189" s="176"/>
      <c r="BB189" s="176"/>
      <c r="BC189" s="176"/>
      <c r="BD189" s="176"/>
      <c r="BE189" s="176"/>
      <c r="BF189" s="176"/>
    </row>
    <row r="190" spans="1:58">
      <c r="A190" s="198">
        <f t="shared" si="2"/>
        <v>42552</v>
      </c>
      <c r="B190" s="27">
        <v>7.0427655894159016E-2</v>
      </c>
      <c r="D190" s="189">
        <v>41426</v>
      </c>
      <c r="E190" s="25">
        <v>53.5</v>
      </c>
      <c r="F190" s="25">
        <v>68.5</v>
      </c>
      <c r="G190" s="25">
        <v>78.5</v>
      </c>
      <c r="H190" s="185"/>
      <c r="I190" s="25">
        <v>20.25</v>
      </c>
      <c r="J190" s="25">
        <v>27.75</v>
      </c>
      <c r="K190" s="25">
        <v>34.25</v>
      </c>
      <c r="L190" s="177"/>
      <c r="M190" s="178">
        <v>42309</v>
      </c>
      <c r="N190" s="35">
        <v>25</v>
      </c>
      <c r="O190" s="35">
        <v>30.75</v>
      </c>
      <c r="P190" s="35">
        <v>36.25</v>
      </c>
      <c r="Q190" s="176"/>
      <c r="R190" s="35">
        <v>25.5</v>
      </c>
      <c r="S190" s="35">
        <v>31.25</v>
      </c>
      <c r="T190" s="35">
        <v>36.75</v>
      </c>
      <c r="U190" s="176"/>
      <c r="V190" s="35">
        <v>0</v>
      </c>
      <c r="W190" s="35">
        <v>0</v>
      </c>
      <c r="X190" s="35">
        <v>2</v>
      </c>
      <c r="Y190" s="176"/>
      <c r="Z190" s="35">
        <v>0.06</v>
      </c>
      <c r="AA190" s="35">
        <v>0.08</v>
      </c>
      <c r="AB190" s="35">
        <v>0.12</v>
      </c>
      <c r="AC190" s="176"/>
      <c r="AD190" s="35">
        <v>0.06</v>
      </c>
      <c r="AE190" s="35">
        <v>0.08</v>
      </c>
      <c r="AF190" s="35">
        <v>0.12</v>
      </c>
      <c r="AG190" s="176"/>
      <c r="AH190" s="35">
        <v>-0.5</v>
      </c>
      <c r="AI190" s="35">
        <v>2</v>
      </c>
      <c r="AJ190" s="35">
        <v>0.5</v>
      </c>
      <c r="AK190" s="176"/>
      <c r="AL190" s="35">
        <v>-0.1</v>
      </c>
      <c r="AM190" s="35">
        <v>2</v>
      </c>
      <c r="AN190" s="35">
        <v>0.1</v>
      </c>
      <c r="AO190" s="176"/>
      <c r="AP190" s="177">
        <v>61</v>
      </c>
      <c r="AQ190" s="190">
        <v>0.4</v>
      </c>
      <c r="AR190" s="176"/>
      <c r="AS190" s="176"/>
      <c r="AT190" s="176"/>
      <c r="AU190" s="176"/>
      <c r="AV190" s="176"/>
      <c r="AW190" s="176"/>
      <c r="AX190" s="176"/>
      <c r="AY190" s="176"/>
      <c r="AZ190" s="176"/>
      <c r="BA190" s="176"/>
      <c r="BB190" s="176"/>
      <c r="BC190" s="176"/>
      <c r="BD190" s="176"/>
      <c r="BE190" s="176"/>
      <c r="BF190" s="176"/>
    </row>
    <row r="191" spans="1:58">
      <c r="A191" s="198">
        <f t="shared" si="2"/>
        <v>42583</v>
      </c>
      <c r="B191" s="27">
        <v>7.0435612157249999E-2</v>
      </c>
      <c r="D191" s="189">
        <v>41456</v>
      </c>
      <c r="E191" s="25">
        <v>60</v>
      </c>
      <c r="F191" s="25">
        <v>95</v>
      </c>
      <c r="G191" s="25">
        <v>110</v>
      </c>
      <c r="H191" s="185"/>
      <c r="I191" s="25">
        <v>22.399999618530273</v>
      </c>
      <c r="J191" s="25">
        <v>29.399999618530273</v>
      </c>
      <c r="K191" s="25">
        <v>38.399999618530273</v>
      </c>
      <c r="L191" s="177"/>
      <c r="M191" s="178">
        <v>42339</v>
      </c>
      <c r="N191" s="35">
        <v>23</v>
      </c>
      <c r="O191" s="35">
        <v>28.75</v>
      </c>
      <c r="P191" s="35">
        <v>34.25</v>
      </c>
      <c r="Q191" s="176"/>
      <c r="R191" s="35">
        <v>23.5</v>
      </c>
      <c r="S191" s="35">
        <v>29.25</v>
      </c>
      <c r="T191" s="35">
        <v>34.75</v>
      </c>
      <c r="U191" s="176"/>
      <c r="V191" s="35">
        <v>0</v>
      </c>
      <c r="W191" s="35">
        <v>0</v>
      </c>
      <c r="X191" s="35">
        <v>2</v>
      </c>
      <c r="Y191" s="176"/>
      <c r="Z191" s="35">
        <v>0.06</v>
      </c>
      <c r="AA191" s="35">
        <v>0.08</v>
      </c>
      <c r="AB191" s="35">
        <v>0.12</v>
      </c>
      <c r="AC191" s="176"/>
      <c r="AD191" s="35">
        <v>0.06</v>
      </c>
      <c r="AE191" s="35">
        <v>0.08</v>
      </c>
      <c r="AF191" s="35">
        <v>0.12</v>
      </c>
      <c r="AG191" s="176"/>
      <c r="AH191" s="35">
        <v>-0.5</v>
      </c>
      <c r="AI191" s="35">
        <v>2</v>
      </c>
      <c r="AJ191" s="35">
        <v>0.6</v>
      </c>
      <c r="AK191" s="176"/>
      <c r="AL191" s="35">
        <v>-0.1</v>
      </c>
      <c r="AM191" s="35">
        <v>2</v>
      </c>
      <c r="AN191" s="35">
        <v>0.1</v>
      </c>
      <c r="AO191" s="176"/>
      <c r="AP191" s="177">
        <v>61</v>
      </c>
      <c r="AQ191" s="190">
        <v>0.4</v>
      </c>
      <c r="AR191" s="176"/>
      <c r="AS191" s="176"/>
      <c r="AT191" s="176"/>
      <c r="AU191" s="176"/>
      <c r="AV191" s="176"/>
      <c r="AW191" s="176"/>
      <c r="AX191" s="176"/>
      <c r="AY191" s="176"/>
      <c r="AZ191" s="176"/>
      <c r="BA191" s="176"/>
      <c r="BB191" s="176"/>
      <c r="BC191" s="176"/>
      <c r="BD191" s="176"/>
      <c r="BE191" s="176"/>
      <c r="BF191" s="176"/>
    </row>
    <row r="192" spans="1:58">
      <c r="A192" s="198">
        <f t="shared" si="2"/>
        <v>42614</v>
      </c>
      <c r="B192" s="27">
        <v>7.0443568420362021E-2</v>
      </c>
      <c r="D192" s="189">
        <v>41487</v>
      </c>
      <c r="E192" s="25">
        <v>60</v>
      </c>
      <c r="F192" s="25">
        <v>95</v>
      </c>
      <c r="G192" s="25">
        <v>110</v>
      </c>
      <c r="H192" s="185"/>
      <c r="I192" s="25">
        <v>22.149999618530273</v>
      </c>
      <c r="J192" s="25">
        <v>29.149999618530273</v>
      </c>
      <c r="K192" s="25">
        <v>38.149999618530273</v>
      </c>
      <c r="L192" s="177"/>
      <c r="M192" s="178">
        <v>42370</v>
      </c>
      <c r="N192" s="35">
        <v>25</v>
      </c>
      <c r="O192" s="35">
        <v>31</v>
      </c>
      <c r="P192" s="35">
        <v>36.75</v>
      </c>
      <c r="Q192" s="176"/>
      <c r="R192" s="35">
        <v>25.75</v>
      </c>
      <c r="S192" s="35">
        <v>31.75</v>
      </c>
      <c r="T192" s="35">
        <v>37.5</v>
      </c>
      <c r="U192" s="176"/>
      <c r="V192" s="35">
        <v>0</v>
      </c>
      <c r="W192" s="35">
        <v>0</v>
      </c>
      <c r="X192" s="35">
        <v>3</v>
      </c>
      <c r="Y192" s="176"/>
      <c r="Z192" s="35">
        <v>0.06</v>
      </c>
      <c r="AA192" s="35">
        <v>0.08</v>
      </c>
      <c r="AB192" s="35">
        <v>0.12</v>
      </c>
      <c r="AC192" s="176"/>
      <c r="AD192" s="35">
        <v>0.06</v>
      </c>
      <c r="AE192" s="35">
        <v>0.08</v>
      </c>
      <c r="AF192" s="35">
        <v>0.12</v>
      </c>
      <c r="AG192" s="176"/>
      <c r="AH192" s="35">
        <v>-0.5</v>
      </c>
      <c r="AI192" s="35">
        <v>2.25</v>
      </c>
      <c r="AJ192" s="35">
        <v>1</v>
      </c>
      <c r="AK192" s="176"/>
      <c r="AL192" s="35">
        <v>-0.1</v>
      </c>
      <c r="AM192" s="35">
        <v>2.25</v>
      </c>
      <c r="AN192" s="35">
        <v>0.1</v>
      </c>
      <c r="AO192" s="176"/>
      <c r="AP192" s="177">
        <v>62</v>
      </c>
      <c r="AQ192" s="190">
        <v>0.4</v>
      </c>
      <c r="AR192" s="176"/>
      <c r="AS192" s="176"/>
      <c r="AT192" s="176"/>
      <c r="AU192" s="176"/>
      <c r="AV192" s="176"/>
      <c r="AW192" s="176"/>
      <c r="AX192" s="176"/>
      <c r="AY192" s="176"/>
      <c r="AZ192" s="176"/>
      <c r="BA192" s="176"/>
      <c r="BB192" s="176"/>
      <c r="BC192" s="176"/>
      <c r="BD192" s="176"/>
      <c r="BE192" s="176"/>
      <c r="BF192" s="176"/>
    </row>
    <row r="193" spans="1:58">
      <c r="A193" s="198">
        <f t="shared" si="2"/>
        <v>42644</v>
      </c>
      <c r="B193" s="27">
        <v>7.0451268029846026E-2</v>
      </c>
      <c r="D193" s="189">
        <v>41518</v>
      </c>
      <c r="E193" s="25">
        <v>25.75</v>
      </c>
      <c r="F193" s="25">
        <v>35.75</v>
      </c>
      <c r="G193" s="25">
        <v>45.75</v>
      </c>
      <c r="H193" s="185"/>
      <c r="I193" s="25">
        <v>17</v>
      </c>
      <c r="J193" s="25">
        <v>25.25</v>
      </c>
      <c r="K193" s="25">
        <v>27.25</v>
      </c>
      <c r="L193" s="177"/>
      <c r="M193" s="178">
        <v>42401</v>
      </c>
      <c r="N193" s="35">
        <v>23</v>
      </c>
      <c r="O193" s="35">
        <v>29</v>
      </c>
      <c r="P193" s="35">
        <v>34.75</v>
      </c>
      <c r="Q193" s="176"/>
      <c r="R193" s="35">
        <v>23.75</v>
      </c>
      <c r="S193" s="35">
        <v>29.75</v>
      </c>
      <c r="T193" s="35">
        <v>35.5</v>
      </c>
      <c r="U193" s="176"/>
      <c r="V193" s="35">
        <v>0</v>
      </c>
      <c r="W193" s="35">
        <v>0</v>
      </c>
      <c r="X193" s="35">
        <v>3</v>
      </c>
      <c r="Y193" s="176"/>
      <c r="Z193" s="35">
        <v>0.06</v>
      </c>
      <c r="AA193" s="35">
        <v>0.08</v>
      </c>
      <c r="AB193" s="35">
        <v>0.12</v>
      </c>
      <c r="AC193" s="176"/>
      <c r="AD193" s="35">
        <v>0.06</v>
      </c>
      <c r="AE193" s="35">
        <v>0.08</v>
      </c>
      <c r="AF193" s="35">
        <v>0.12</v>
      </c>
      <c r="AG193" s="176"/>
      <c r="AH193" s="35">
        <v>-0.5</v>
      </c>
      <c r="AI193" s="35">
        <v>2.25</v>
      </c>
      <c r="AJ193" s="35">
        <v>1</v>
      </c>
      <c r="AK193" s="176"/>
      <c r="AL193" s="35">
        <v>-0.1</v>
      </c>
      <c r="AM193" s="35">
        <v>2.25</v>
      </c>
      <c r="AN193" s="35">
        <v>0.1</v>
      </c>
      <c r="AO193" s="176"/>
      <c r="AP193" s="177">
        <v>62</v>
      </c>
      <c r="AQ193" s="190">
        <v>0.4</v>
      </c>
      <c r="AR193" s="176"/>
      <c r="AS193" s="176"/>
      <c r="AT193" s="176"/>
      <c r="AU193" s="176"/>
      <c r="AV193" s="176"/>
      <c r="AW193" s="176"/>
      <c r="AX193" s="176"/>
      <c r="AY193" s="176"/>
      <c r="AZ193" s="176"/>
      <c r="BA193" s="176"/>
      <c r="BB193" s="176"/>
      <c r="BC193" s="176"/>
      <c r="BD193" s="176"/>
      <c r="BE193" s="176"/>
      <c r="BF193" s="176"/>
    </row>
    <row r="194" spans="1:58">
      <c r="A194" s="198">
        <f t="shared" si="2"/>
        <v>42675</v>
      </c>
      <c r="B194" s="27">
        <v>7.0459224293000014E-2</v>
      </c>
      <c r="D194" s="189">
        <v>41548</v>
      </c>
      <c r="E194" s="25">
        <v>30.249998092651367</v>
      </c>
      <c r="F194" s="25">
        <v>33.249998092651367</v>
      </c>
      <c r="G194" s="25">
        <v>36.249998092651367</v>
      </c>
      <c r="H194" s="185"/>
      <c r="I194" s="25">
        <v>19.25</v>
      </c>
      <c r="J194" s="25">
        <v>25</v>
      </c>
      <c r="K194" s="25">
        <v>27</v>
      </c>
      <c r="L194" s="177"/>
      <c r="M194" s="178">
        <v>42430</v>
      </c>
      <c r="N194" s="35">
        <v>24</v>
      </c>
      <c r="O194" s="35">
        <v>30</v>
      </c>
      <c r="P194" s="35">
        <v>35.75</v>
      </c>
      <c r="Q194" s="176"/>
      <c r="R194" s="35">
        <v>24.75</v>
      </c>
      <c r="S194" s="35">
        <v>30.75</v>
      </c>
      <c r="T194" s="35">
        <v>36.5</v>
      </c>
      <c r="U194" s="176"/>
      <c r="V194" s="35">
        <v>0</v>
      </c>
      <c r="W194" s="35">
        <v>0</v>
      </c>
      <c r="X194" s="35">
        <v>2</v>
      </c>
      <c r="Y194" s="176"/>
      <c r="Z194" s="35">
        <v>0.06</v>
      </c>
      <c r="AA194" s="35">
        <v>0.08</v>
      </c>
      <c r="AB194" s="35">
        <v>0.12</v>
      </c>
      <c r="AC194" s="176"/>
      <c r="AD194" s="35">
        <v>0.06</v>
      </c>
      <c r="AE194" s="35">
        <v>0.08</v>
      </c>
      <c r="AF194" s="35">
        <v>0.12</v>
      </c>
      <c r="AG194" s="176"/>
      <c r="AH194" s="35">
        <v>-0.5</v>
      </c>
      <c r="AI194" s="35">
        <v>1.95</v>
      </c>
      <c r="AJ194" s="35">
        <v>0.5</v>
      </c>
      <c r="AK194" s="176"/>
      <c r="AL194" s="35">
        <v>-0.1</v>
      </c>
      <c r="AM194" s="35">
        <v>2</v>
      </c>
      <c r="AN194" s="35">
        <v>0.1</v>
      </c>
      <c r="AO194" s="176"/>
      <c r="AP194" s="177">
        <v>62</v>
      </c>
      <c r="AQ194" s="190">
        <v>0.4</v>
      </c>
      <c r="AR194" s="176"/>
      <c r="AS194" s="176"/>
      <c r="AT194" s="176"/>
      <c r="AU194" s="176"/>
      <c r="AV194" s="176"/>
      <c r="AW194" s="176"/>
      <c r="AX194" s="176"/>
      <c r="AY194" s="176"/>
      <c r="AZ194" s="176"/>
      <c r="BA194" s="176"/>
      <c r="BB194" s="176"/>
      <c r="BC194" s="176"/>
      <c r="BD194" s="176"/>
      <c r="BE194" s="176"/>
      <c r="BF194" s="176"/>
    </row>
    <row r="195" spans="1:58">
      <c r="A195" s="198">
        <f t="shared" si="2"/>
        <v>42705</v>
      </c>
      <c r="B195" s="27">
        <v>7.0466923902522988E-2</v>
      </c>
      <c r="D195" s="189">
        <v>41579</v>
      </c>
      <c r="E195" s="25">
        <v>30.249998092651367</v>
      </c>
      <c r="F195" s="25">
        <v>33.249998092651367</v>
      </c>
      <c r="G195" s="25">
        <v>36.249998092651367</v>
      </c>
      <c r="H195" s="185"/>
      <c r="I195" s="25">
        <v>19.25</v>
      </c>
      <c r="J195" s="25">
        <v>25</v>
      </c>
      <c r="K195" s="25">
        <v>27</v>
      </c>
      <c r="L195" s="177"/>
      <c r="M195" s="178">
        <v>42461</v>
      </c>
      <c r="N195" s="35">
        <v>25</v>
      </c>
      <c r="O195" s="35">
        <v>31</v>
      </c>
      <c r="P195" s="35">
        <v>36.75</v>
      </c>
      <c r="Q195" s="176"/>
      <c r="R195" s="35">
        <v>25.75</v>
      </c>
      <c r="S195" s="35">
        <v>31.75</v>
      </c>
      <c r="T195" s="35">
        <v>37.5</v>
      </c>
      <c r="U195" s="176"/>
      <c r="V195" s="35">
        <v>0</v>
      </c>
      <c r="W195" s="35">
        <v>0</v>
      </c>
      <c r="X195" s="35">
        <v>2</v>
      </c>
      <c r="Y195" s="176"/>
      <c r="Z195" s="35">
        <v>0.06</v>
      </c>
      <c r="AA195" s="35">
        <v>0.08</v>
      </c>
      <c r="AB195" s="35">
        <v>0.12</v>
      </c>
      <c r="AC195" s="176"/>
      <c r="AD195" s="35">
        <v>0.06</v>
      </c>
      <c r="AE195" s="35">
        <v>0.08</v>
      </c>
      <c r="AF195" s="35">
        <v>0.12</v>
      </c>
      <c r="AG195" s="176"/>
      <c r="AH195" s="35">
        <v>-0.5</v>
      </c>
      <c r="AI195" s="35">
        <v>1.9</v>
      </c>
      <c r="AJ195" s="35">
        <v>0.5</v>
      </c>
      <c r="AK195" s="176"/>
      <c r="AL195" s="35">
        <v>-0.1</v>
      </c>
      <c r="AM195" s="35">
        <v>2</v>
      </c>
      <c r="AN195" s="35">
        <v>0.1</v>
      </c>
      <c r="AO195" s="176"/>
      <c r="AP195" s="177">
        <v>63</v>
      </c>
      <c r="AQ195" s="190">
        <v>0.4</v>
      </c>
      <c r="AR195" s="176"/>
      <c r="AS195" s="176"/>
      <c r="AT195" s="176"/>
      <c r="AU195" s="176"/>
      <c r="AV195" s="176"/>
      <c r="AW195" s="176"/>
      <c r="AX195" s="176"/>
      <c r="AY195" s="176"/>
      <c r="AZ195" s="176"/>
      <c r="BA195" s="176"/>
      <c r="BB195" s="176"/>
      <c r="BC195" s="176"/>
      <c r="BD195" s="176"/>
      <c r="BE195" s="176"/>
      <c r="BF195" s="176"/>
    </row>
    <row r="196" spans="1:58">
      <c r="A196" s="198">
        <f t="shared" ref="A196:A261" si="3">EOMONTH(A195,0)+1</f>
        <v>42736</v>
      </c>
      <c r="B196" s="27">
        <v>7.0474880165717013E-2</v>
      </c>
      <c r="D196" s="189">
        <v>41609</v>
      </c>
      <c r="E196" s="25">
        <v>30.25</v>
      </c>
      <c r="F196" s="25">
        <v>33.25</v>
      </c>
      <c r="G196" s="25">
        <v>36.25</v>
      </c>
      <c r="H196" s="185"/>
      <c r="I196" s="25">
        <v>19.75</v>
      </c>
      <c r="J196" s="25">
        <v>25.5</v>
      </c>
      <c r="K196" s="25">
        <v>27.5</v>
      </c>
      <c r="L196" s="177"/>
      <c r="M196" s="178">
        <v>42491</v>
      </c>
      <c r="N196" s="35">
        <v>26</v>
      </c>
      <c r="O196" s="35">
        <v>32</v>
      </c>
      <c r="P196" s="35">
        <v>37.75</v>
      </c>
      <c r="Q196" s="176"/>
      <c r="R196" s="35">
        <v>26.75</v>
      </c>
      <c r="S196" s="35">
        <v>32.75</v>
      </c>
      <c r="T196" s="35">
        <v>38.5</v>
      </c>
      <c r="U196" s="176"/>
      <c r="V196" s="35">
        <v>0</v>
      </c>
      <c r="W196" s="35">
        <v>0</v>
      </c>
      <c r="X196" s="35">
        <v>3</v>
      </c>
      <c r="Y196" s="176"/>
      <c r="Z196" s="35">
        <v>0.06</v>
      </c>
      <c r="AA196" s="35">
        <v>0.08</v>
      </c>
      <c r="AB196" s="35">
        <v>0.12</v>
      </c>
      <c r="AC196" s="176"/>
      <c r="AD196" s="35">
        <v>0.06</v>
      </c>
      <c r="AE196" s="35">
        <v>0.08</v>
      </c>
      <c r="AF196" s="35">
        <v>0.12</v>
      </c>
      <c r="AG196" s="176"/>
      <c r="AH196" s="35">
        <v>-0.5</v>
      </c>
      <c r="AI196" s="35">
        <v>2</v>
      </c>
      <c r="AJ196" s="35">
        <v>0.5</v>
      </c>
      <c r="AK196" s="176"/>
      <c r="AL196" s="35">
        <v>-0.1</v>
      </c>
      <c r="AM196" s="35">
        <v>2</v>
      </c>
      <c r="AN196" s="35">
        <v>0.1</v>
      </c>
      <c r="AO196" s="176"/>
      <c r="AP196" s="177">
        <v>63</v>
      </c>
      <c r="AQ196" s="190">
        <v>0.4</v>
      </c>
      <c r="AR196" s="176"/>
      <c r="AS196" s="176"/>
      <c r="AT196" s="176"/>
      <c r="AU196" s="176"/>
      <c r="AV196" s="176"/>
      <c r="AW196" s="176"/>
      <c r="AX196" s="176"/>
      <c r="AY196" s="176"/>
      <c r="AZ196" s="176"/>
      <c r="BA196" s="176"/>
      <c r="BB196" s="176"/>
      <c r="BC196" s="176"/>
      <c r="BD196" s="176"/>
      <c r="BE196" s="176"/>
      <c r="BF196" s="176"/>
    </row>
    <row r="197" spans="1:58">
      <c r="A197" s="198">
        <f t="shared" si="3"/>
        <v>42767</v>
      </c>
      <c r="B197" s="27">
        <v>7.0482836428933021E-2</v>
      </c>
      <c r="D197" s="189">
        <v>41640</v>
      </c>
      <c r="E197" s="25">
        <v>34.504997253417969</v>
      </c>
      <c r="F197" s="25">
        <v>37.504997253417969</v>
      </c>
      <c r="G197" s="25">
        <v>40.504997253417969</v>
      </c>
      <c r="H197" s="185"/>
      <c r="I197" s="25">
        <v>20</v>
      </c>
      <c r="J197" s="25">
        <v>26.25</v>
      </c>
      <c r="K197" s="25">
        <v>28.25</v>
      </c>
      <c r="L197" s="177"/>
      <c r="M197" s="178">
        <v>42522</v>
      </c>
      <c r="N197" s="35">
        <v>30</v>
      </c>
      <c r="O197" s="35">
        <v>36</v>
      </c>
      <c r="P197" s="35">
        <v>41.75</v>
      </c>
      <c r="Q197" s="176"/>
      <c r="R197" s="35">
        <v>30.75</v>
      </c>
      <c r="S197" s="35">
        <v>36.75</v>
      </c>
      <c r="T197" s="35">
        <v>42.5</v>
      </c>
      <c r="U197" s="176"/>
      <c r="V197" s="35">
        <v>0.75</v>
      </c>
      <c r="W197" s="35">
        <v>3</v>
      </c>
      <c r="X197" s="35">
        <v>8</v>
      </c>
      <c r="Y197" s="176"/>
      <c r="Z197" s="35">
        <v>0.06</v>
      </c>
      <c r="AA197" s="35">
        <v>0.08</v>
      </c>
      <c r="AB197" s="35">
        <v>0.12</v>
      </c>
      <c r="AC197" s="176"/>
      <c r="AD197" s="35">
        <v>0.06</v>
      </c>
      <c r="AE197" s="35">
        <v>0.08</v>
      </c>
      <c r="AF197" s="35">
        <v>0.12</v>
      </c>
      <c r="AG197" s="176"/>
      <c r="AH197" s="35">
        <v>-0.5</v>
      </c>
      <c r="AI197" s="35">
        <v>3.52</v>
      </c>
      <c r="AJ197" s="35">
        <v>1</v>
      </c>
      <c r="AK197" s="176"/>
      <c r="AL197" s="35">
        <v>-0.1</v>
      </c>
      <c r="AM197" s="35">
        <v>2.4</v>
      </c>
      <c r="AN197" s="35">
        <v>0.1</v>
      </c>
      <c r="AO197" s="176"/>
      <c r="AP197" s="177">
        <v>63</v>
      </c>
      <c r="AQ197" s="190">
        <v>0.4</v>
      </c>
      <c r="AR197" s="176"/>
      <c r="AS197" s="176"/>
      <c r="AT197" s="176"/>
      <c r="AU197" s="176"/>
      <c r="AV197" s="176"/>
      <c r="AW197" s="176"/>
      <c r="AX197" s="176"/>
      <c r="AY197" s="176"/>
      <c r="AZ197" s="176"/>
      <c r="BA197" s="176"/>
      <c r="BB197" s="176"/>
      <c r="BC197" s="176"/>
      <c r="BD197" s="176"/>
      <c r="BE197" s="176"/>
      <c r="BF197" s="176"/>
    </row>
    <row r="198" spans="1:58">
      <c r="A198" s="198">
        <f t="shared" si="3"/>
        <v>42795</v>
      </c>
      <c r="B198" s="27">
        <v>7.0490022731211022E-2</v>
      </c>
      <c r="D198" s="189">
        <v>41671</v>
      </c>
      <c r="E198" s="25">
        <v>34.500003814697266</v>
      </c>
      <c r="F198" s="25">
        <v>37.500003814697266</v>
      </c>
      <c r="G198" s="25">
        <v>40.500003814697266</v>
      </c>
      <c r="H198" s="185"/>
      <c r="I198" s="25">
        <v>20</v>
      </c>
      <c r="J198" s="25">
        <v>26</v>
      </c>
      <c r="K198" s="25">
        <v>28</v>
      </c>
      <c r="L198" s="177"/>
      <c r="M198" s="178">
        <v>42552</v>
      </c>
      <c r="N198" s="35">
        <v>37</v>
      </c>
      <c r="O198" s="35">
        <v>43</v>
      </c>
      <c r="P198" s="35">
        <v>48.75</v>
      </c>
      <c r="Q198" s="176"/>
      <c r="R198" s="35">
        <v>37.75</v>
      </c>
      <c r="S198" s="35">
        <v>43.75</v>
      </c>
      <c r="T198" s="35">
        <v>49.5</v>
      </c>
      <c r="U198" s="176"/>
      <c r="V198" s="35">
        <v>2</v>
      </c>
      <c r="W198" s="35">
        <v>7</v>
      </c>
      <c r="X198" s="35">
        <v>12</v>
      </c>
      <c r="Y198" s="176"/>
      <c r="Z198" s="35">
        <v>0.06</v>
      </c>
      <c r="AA198" s="35">
        <v>0.08</v>
      </c>
      <c r="AB198" s="35">
        <v>0.12</v>
      </c>
      <c r="AC198" s="176"/>
      <c r="AD198" s="35">
        <v>0.06</v>
      </c>
      <c r="AE198" s="35">
        <v>0.08</v>
      </c>
      <c r="AF198" s="35">
        <v>0.12</v>
      </c>
      <c r="AG198" s="176"/>
      <c r="AH198" s="35">
        <v>-0.85</v>
      </c>
      <c r="AI198" s="35">
        <v>4.5549999999999997</v>
      </c>
      <c r="AJ198" s="35">
        <v>1.5</v>
      </c>
      <c r="AK198" s="176"/>
      <c r="AL198" s="35">
        <v>-0.1</v>
      </c>
      <c r="AM198" s="35">
        <v>3.25</v>
      </c>
      <c r="AN198" s="35">
        <v>0.1</v>
      </c>
      <c r="AO198" s="176"/>
      <c r="AP198" s="177">
        <v>64</v>
      </c>
      <c r="AQ198" s="190">
        <v>0.4</v>
      </c>
      <c r="AR198" s="176"/>
      <c r="AS198" s="176"/>
      <c r="AT198" s="176"/>
      <c r="AU198" s="176"/>
      <c r="AV198" s="176"/>
      <c r="AW198" s="176"/>
      <c r="AX198" s="176"/>
      <c r="AY198" s="176"/>
      <c r="AZ198" s="176"/>
      <c r="BA198" s="176"/>
      <c r="BB198" s="176"/>
      <c r="BC198" s="176"/>
      <c r="BD198" s="176"/>
      <c r="BE198" s="176"/>
      <c r="BF198" s="176"/>
    </row>
    <row r="199" spans="1:58">
      <c r="A199" s="198">
        <f t="shared" si="3"/>
        <v>42826</v>
      </c>
      <c r="B199" s="27">
        <v>7.0497978994466026E-2</v>
      </c>
      <c r="D199" s="189">
        <v>41699</v>
      </c>
      <c r="E199" s="25">
        <v>30.000001907348633</v>
      </c>
      <c r="F199" s="25">
        <v>33.000001907348633</v>
      </c>
      <c r="G199" s="25">
        <v>36.000001907348633</v>
      </c>
      <c r="H199" s="185"/>
      <c r="I199" s="25">
        <v>19</v>
      </c>
      <c r="J199" s="25">
        <v>25</v>
      </c>
      <c r="K199" s="25">
        <v>27</v>
      </c>
      <c r="L199" s="177"/>
      <c r="M199" s="178">
        <v>42583</v>
      </c>
      <c r="N199" s="35">
        <v>37</v>
      </c>
      <c r="O199" s="35">
        <v>43</v>
      </c>
      <c r="P199" s="35">
        <v>48.75</v>
      </c>
      <c r="Q199" s="176"/>
      <c r="R199" s="35">
        <v>37.75</v>
      </c>
      <c r="S199" s="35">
        <v>43.75</v>
      </c>
      <c r="T199" s="35">
        <v>49.5</v>
      </c>
      <c r="U199" s="176"/>
      <c r="V199" s="35">
        <v>2</v>
      </c>
      <c r="W199" s="35">
        <v>7</v>
      </c>
      <c r="X199" s="35">
        <v>12</v>
      </c>
      <c r="Y199" s="176"/>
      <c r="Z199" s="35">
        <v>0.06</v>
      </c>
      <c r="AA199" s="35">
        <v>0.08</v>
      </c>
      <c r="AB199" s="35">
        <v>0.12</v>
      </c>
      <c r="AC199" s="176"/>
      <c r="AD199" s="35">
        <v>0.06</v>
      </c>
      <c r="AE199" s="35">
        <v>0.08</v>
      </c>
      <c r="AF199" s="35">
        <v>0.12</v>
      </c>
      <c r="AG199" s="176"/>
      <c r="AH199" s="35">
        <v>-0.85</v>
      </c>
      <c r="AI199" s="35">
        <v>4.5549999999999997</v>
      </c>
      <c r="AJ199" s="35">
        <v>1.5</v>
      </c>
      <c r="AK199" s="176"/>
      <c r="AL199" s="35">
        <v>-0.1</v>
      </c>
      <c r="AM199" s="35">
        <v>3.25</v>
      </c>
      <c r="AN199" s="35">
        <v>0.1</v>
      </c>
      <c r="AO199" s="176"/>
      <c r="AP199" s="177">
        <v>64</v>
      </c>
      <c r="AQ199" s="190">
        <v>0.4</v>
      </c>
      <c r="AR199" s="176"/>
      <c r="AS199" s="176"/>
      <c r="AT199" s="176"/>
      <c r="AU199" s="176"/>
      <c r="AV199" s="176"/>
      <c r="AW199" s="176"/>
      <c r="AX199" s="176"/>
      <c r="AY199" s="176"/>
      <c r="AZ199" s="176"/>
      <c r="BA199" s="176"/>
      <c r="BB199" s="176"/>
      <c r="BC199" s="176"/>
      <c r="BD199" s="176"/>
      <c r="BE199" s="176"/>
      <c r="BF199" s="176"/>
    </row>
    <row r="200" spans="1:58">
      <c r="A200" s="198">
        <f t="shared" si="3"/>
        <v>42856</v>
      </c>
      <c r="B200" s="27">
        <v>7.050567860408799E-2</v>
      </c>
      <c r="D200" s="189">
        <v>41730</v>
      </c>
      <c r="E200" s="25">
        <v>30</v>
      </c>
      <c r="F200" s="25">
        <v>33</v>
      </c>
      <c r="G200" s="25">
        <v>36</v>
      </c>
      <c r="H200" s="185"/>
      <c r="I200" s="25">
        <v>18.75</v>
      </c>
      <c r="J200" s="25">
        <v>24.75</v>
      </c>
      <c r="K200" s="25">
        <v>26.75</v>
      </c>
      <c r="L200" s="177"/>
      <c r="M200" s="178">
        <v>42614</v>
      </c>
      <c r="N200" s="35">
        <v>26.25</v>
      </c>
      <c r="O200" s="35">
        <v>32.25</v>
      </c>
      <c r="P200" s="35">
        <v>38</v>
      </c>
      <c r="Q200" s="176"/>
      <c r="R200" s="35">
        <v>27</v>
      </c>
      <c r="S200" s="35">
        <v>33</v>
      </c>
      <c r="T200" s="35">
        <v>38.75</v>
      </c>
      <c r="U200" s="176"/>
      <c r="V200" s="35">
        <v>0.25</v>
      </c>
      <c r="W200" s="35">
        <v>1</v>
      </c>
      <c r="X200" s="35">
        <v>4</v>
      </c>
      <c r="Y200" s="176"/>
      <c r="Z200" s="35">
        <v>0.06</v>
      </c>
      <c r="AA200" s="35">
        <v>0.08</v>
      </c>
      <c r="AB200" s="35">
        <v>0.12</v>
      </c>
      <c r="AC200" s="176"/>
      <c r="AD200" s="35">
        <v>0.06</v>
      </c>
      <c r="AE200" s="35">
        <v>0.08</v>
      </c>
      <c r="AF200" s="35">
        <v>0.12</v>
      </c>
      <c r="AG200" s="176"/>
      <c r="AH200" s="35">
        <v>-0.5</v>
      </c>
      <c r="AI200" s="35">
        <v>2.706</v>
      </c>
      <c r="AJ200" s="35">
        <v>0.8</v>
      </c>
      <c r="AK200" s="176"/>
      <c r="AL200" s="35">
        <v>-0.1</v>
      </c>
      <c r="AM200" s="35">
        <v>2.4500000000000002</v>
      </c>
      <c r="AN200" s="35">
        <v>0.1</v>
      </c>
      <c r="AO200" s="176"/>
      <c r="AP200" s="177">
        <v>64</v>
      </c>
      <c r="AQ200" s="190">
        <v>0.4</v>
      </c>
      <c r="AR200" s="176"/>
      <c r="AS200" s="176"/>
      <c r="AT200" s="176"/>
      <c r="AU200" s="176"/>
      <c r="AV200" s="176"/>
      <c r="AW200" s="176"/>
      <c r="AX200" s="176"/>
      <c r="AY200" s="176"/>
      <c r="AZ200" s="176"/>
      <c r="BA200" s="176"/>
      <c r="BB200" s="176"/>
      <c r="BC200" s="176"/>
      <c r="BD200" s="176"/>
      <c r="BE200" s="176"/>
      <c r="BF200" s="176"/>
    </row>
    <row r="201" spans="1:58">
      <c r="A201" s="198">
        <f t="shared" si="3"/>
        <v>42887</v>
      </c>
      <c r="B201" s="27">
        <v>7.0513634867384017E-2</v>
      </c>
      <c r="D201" s="189">
        <v>41760</v>
      </c>
      <c r="E201" s="25">
        <v>37.25</v>
      </c>
      <c r="F201" s="25">
        <v>42.25</v>
      </c>
      <c r="G201" s="25">
        <v>47.25</v>
      </c>
      <c r="H201" s="185"/>
      <c r="I201" s="25">
        <v>21</v>
      </c>
      <c r="J201" s="25">
        <v>27</v>
      </c>
      <c r="K201" s="25">
        <v>29</v>
      </c>
      <c r="L201" s="177"/>
      <c r="M201" s="178">
        <v>42644</v>
      </c>
      <c r="N201" s="35">
        <v>25.25</v>
      </c>
      <c r="O201" s="35">
        <v>31.25</v>
      </c>
      <c r="P201" s="35">
        <v>37</v>
      </c>
      <c r="Q201" s="176"/>
      <c r="R201" s="35">
        <v>26</v>
      </c>
      <c r="S201" s="35">
        <v>32</v>
      </c>
      <c r="T201" s="35">
        <v>37.75</v>
      </c>
      <c r="U201" s="176"/>
      <c r="V201" s="35">
        <v>0</v>
      </c>
      <c r="W201" s="35">
        <v>0</v>
      </c>
      <c r="X201" s="35">
        <v>2</v>
      </c>
      <c r="Y201" s="176"/>
      <c r="Z201" s="35">
        <v>0.06</v>
      </c>
      <c r="AA201" s="35">
        <v>0.08</v>
      </c>
      <c r="AB201" s="35">
        <v>0.12</v>
      </c>
      <c r="AC201" s="176"/>
      <c r="AD201" s="35">
        <v>0.06</v>
      </c>
      <c r="AE201" s="35">
        <v>0.08</v>
      </c>
      <c r="AF201" s="35">
        <v>0.12</v>
      </c>
      <c r="AG201" s="176"/>
      <c r="AH201" s="35">
        <v>-0.5</v>
      </c>
      <c r="AI201" s="35">
        <v>1.9</v>
      </c>
      <c r="AJ201" s="35">
        <v>0.5</v>
      </c>
      <c r="AK201" s="176"/>
      <c r="AL201" s="35">
        <v>-0.1</v>
      </c>
      <c r="AM201" s="35">
        <v>2</v>
      </c>
      <c r="AN201" s="35">
        <v>0.1</v>
      </c>
      <c r="AO201" s="176"/>
      <c r="AP201" s="177">
        <v>65</v>
      </c>
      <c r="AQ201" s="190">
        <v>0.4</v>
      </c>
      <c r="AR201" s="176"/>
      <c r="AS201" s="176"/>
      <c r="AT201" s="176"/>
      <c r="AU201" s="176"/>
      <c r="AV201" s="176"/>
      <c r="AW201" s="176"/>
      <c r="AX201" s="176"/>
      <c r="AY201" s="176"/>
      <c r="AZ201" s="176"/>
      <c r="BA201" s="176"/>
      <c r="BB201" s="176"/>
      <c r="BC201" s="176"/>
      <c r="BD201" s="176"/>
      <c r="BE201" s="176"/>
      <c r="BF201" s="176"/>
    </row>
    <row r="202" spans="1:58">
      <c r="A202" s="198">
        <f t="shared" si="3"/>
        <v>42917</v>
      </c>
      <c r="B202" s="27">
        <v>7.0521334477046019E-2</v>
      </c>
      <c r="D202" s="189">
        <v>41791</v>
      </c>
      <c r="E202" s="25">
        <v>55.5</v>
      </c>
      <c r="F202" s="25">
        <v>70.5</v>
      </c>
      <c r="G202" s="25">
        <v>80.5</v>
      </c>
      <c r="H202" s="185"/>
      <c r="I202" s="25">
        <v>20.5</v>
      </c>
      <c r="J202" s="25">
        <v>28.25</v>
      </c>
      <c r="K202" s="25">
        <v>35</v>
      </c>
      <c r="L202" s="177"/>
      <c r="M202" s="178">
        <v>42675</v>
      </c>
      <c r="N202" s="35">
        <v>25.25</v>
      </c>
      <c r="O202" s="35">
        <v>31.25</v>
      </c>
      <c r="P202" s="35">
        <v>37</v>
      </c>
      <c r="Q202" s="176"/>
      <c r="R202" s="35">
        <v>26</v>
      </c>
      <c r="S202" s="35">
        <v>32</v>
      </c>
      <c r="T202" s="35">
        <v>37.75</v>
      </c>
      <c r="U202" s="176"/>
      <c r="V202" s="35">
        <v>0</v>
      </c>
      <c r="W202" s="35">
        <v>0</v>
      </c>
      <c r="X202" s="35">
        <v>2</v>
      </c>
      <c r="Y202" s="176"/>
      <c r="Z202" s="35">
        <v>0.06</v>
      </c>
      <c r="AA202" s="35">
        <v>0.08</v>
      </c>
      <c r="AB202" s="35">
        <v>0.12</v>
      </c>
      <c r="AC202" s="176"/>
      <c r="AD202" s="35">
        <v>0.06</v>
      </c>
      <c r="AE202" s="35">
        <v>0.08</v>
      </c>
      <c r="AF202" s="35">
        <v>0.12</v>
      </c>
      <c r="AG202" s="176"/>
      <c r="AH202" s="35">
        <v>-0.5</v>
      </c>
      <c r="AI202" s="35">
        <v>2</v>
      </c>
      <c r="AJ202" s="35">
        <v>0.5</v>
      </c>
      <c r="AK202" s="176"/>
      <c r="AL202" s="35">
        <v>-0.1</v>
      </c>
      <c r="AM202" s="35">
        <v>2</v>
      </c>
      <c r="AN202" s="35">
        <v>0.1</v>
      </c>
      <c r="AO202" s="176"/>
      <c r="AP202" s="177">
        <v>65</v>
      </c>
      <c r="AQ202" s="190">
        <v>0.4</v>
      </c>
      <c r="AR202" s="176"/>
      <c r="AS202" s="176"/>
      <c r="AT202" s="176"/>
      <c r="AU202" s="176"/>
      <c r="AV202" s="176"/>
      <c r="AW202" s="176"/>
      <c r="AX202" s="176"/>
      <c r="AY202" s="176"/>
      <c r="AZ202" s="176"/>
      <c r="BA202" s="176"/>
      <c r="BB202" s="176"/>
      <c r="BC202" s="176"/>
      <c r="BD202" s="176"/>
      <c r="BE202" s="176"/>
      <c r="BF202" s="176"/>
    </row>
    <row r="203" spans="1:58">
      <c r="A203" s="198">
        <f t="shared" si="3"/>
        <v>42948</v>
      </c>
      <c r="B203" s="27">
        <v>7.0529290740384012E-2</v>
      </c>
      <c r="D203" s="189">
        <v>41821</v>
      </c>
      <c r="E203" s="25">
        <v>62</v>
      </c>
      <c r="F203" s="25">
        <v>97</v>
      </c>
      <c r="G203" s="25">
        <v>112</v>
      </c>
      <c r="H203" s="185"/>
      <c r="I203" s="25">
        <v>22.649999618530273</v>
      </c>
      <c r="J203" s="25">
        <v>29.899999618530273</v>
      </c>
      <c r="K203" s="25">
        <v>39.149999618530273</v>
      </c>
      <c r="L203" s="177"/>
      <c r="M203" s="178">
        <v>42705</v>
      </c>
      <c r="N203" s="35">
        <v>23.25</v>
      </c>
      <c r="O203" s="35">
        <v>29.25</v>
      </c>
      <c r="P203" s="35">
        <v>35</v>
      </c>
      <c r="Q203" s="176"/>
      <c r="R203" s="35">
        <v>24</v>
      </c>
      <c r="S203" s="35">
        <v>30</v>
      </c>
      <c r="T203" s="35">
        <v>35.75</v>
      </c>
      <c r="U203" s="176"/>
      <c r="V203" s="35">
        <v>0</v>
      </c>
      <c r="W203" s="35">
        <v>0</v>
      </c>
      <c r="X203" s="35">
        <v>2</v>
      </c>
      <c r="Y203" s="176"/>
      <c r="Z203" s="35">
        <v>0.06</v>
      </c>
      <c r="AA203" s="35">
        <v>0.08</v>
      </c>
      <c r="AB203" s="35">
        <v>0.12</v>
      </c>
      <c r="AC203" s="176"/>
      <c r="AD203" s="35">
        <v>0.06</v>
      </c>
      <c r="AE203" s="35">
        <v>0.08</v>
      </c>
      <c r="AF203" s="35">
        <v>0.12</v>
      </c>
      <c r="AG203" s="176"/>
      <c r="AH203" s="35">
        <v>-0.5</v>
      </c>
      <c r="AI203" s="35">
        <v>2</v>
      </c>
      <c r="AJ203" s="35">
        <v>0.6</v>
      </c>
      <c r="AK203" s="176"/>
      <c r="AL203" s="35">
        <v>-0.1</v>
      </c>
      <c r="AM203" s="35">
        <v>2</v>
      </c>
      <c r="AN203" s="35">
        <v>0.1</v>
      </c>
      <c r="AO203" s="176"/>
      <c r="AP203" s="177">
        <v>65</v>
      </c>
      <c r="AQ203" s="190">
        <v>0.4</v>
      </c>
      <c r="AR203" s="176"/>
      <c r="AS203" s="176"/>
      <c r="AT203" s="176"/>
      <c r="AU203" s="176"/>
      <c r="AV203" s="176"/>
      <c r="AW203" s="176"/>
      <c r="AX203" s="176"/>
      <c r="AY203" s="176"/>
      <c r="AZ203" s="176"/>
      <c r="BA203" s="176"/>
      <c r="BB203" s="176"/>
      <c r="BC203" s="176"/>
      <c r="BD203" s="176"/>
      <c r="BE203" s="176"/>
      <c r="BF203" s="176"/>
    </row>
    <row r="204" spans="1:58">
      <c r="A204" s="198">
        <f t="shared" si="3"/>
        <v>42979</v>
      </c>
      <c r="B204" s="27">
        <v>7.0537247003743003E-2</v>
      </c>
      <c r="D204" s="189">
        <v>41852</v>
      </c>
      <c r="E204" s="25">
        <v>62</v>
      </c>
      <c r="F204" s="25">
        <v>97</v>
      </c>
      <c r="G204" s="25">
        <v>112</v>
      </c>
      <c r="H204" s="185"/>
      <c r="I204" s="25">
        <v>22.399999618530273</v>
      </c>
      <c r="J204" s="25">
        <v>29.649999618530273</v>
      </c>
      <c r="K204" s="25">
        <v>38.899999618530273</v>
      </c>
      <c r="L204" s="177"/>
      <c r="M204" s="178">
        <v>42736</v>
      </c>
      <c r="N204" s="35">
        <v>25.25</v>
      </c>
      <c r="O204" s="35">
        <v>31.5</v>
      </c>
      <c r="P204" s="35">
        <v>37.5</v>
      </c>
      <c r="Q204" s="176"/>
      <c r="R204" s="35">
        <v>26.25</v>
      </c>
      <c r="S204" s="35">
        <v>32.5</v>
      </c>
      <c r="T204" s="35">
        <v>38.5</v>
      </c>
      <c r="U204" s="176"/>
      <c r="V204" s="35">
        <v>0</v>
      </c>
      <c r="W204" s="35">
        <v>0</v>
      </c>
      <c r="X204" s="35">
        <v>3</v>
      </c>
      <c r="Y204" s="176"/>
      <c r="Z204" s="35">
        <v>0.06</v>
      </c>
      <c r="AA204" s="35">
        <v>0.08</v>
      </c>
      <c r="AB204" s="35">
        <v>0.12</v>
      </c>
      <c r="AC204" s="176"/>
      <c r="AD204" s="35">
        <v>0.06</v>
      </c>
      <c r="AE204" s="35">
        <v>0.08</v>
      </c>
      <c r="AF204" s="35">
        <v>0.12</v>
      </c>
      <c r="AG204" s="176"/>
      <c r="AH204" s="35">
        <v>-0.5</v>
      </c>
      <c r="AI204" s="35">
        <v>2.25</v>
      </c>
      <c r="AJ204" s="35">
        <v>1</v>
      </c>
      <c r="AK204" s="176"/>
      <c r="AL204" s="35">
        <v>-0.1</v>
      </c>
      <c r="AM204" s="35">
        <v>2.25</v>
      </c>
      <c r="AN204" s="35">
        <v>0.1</v>
      </c>
      <c r="AO204" s="176"/>
      <c r="AP204" s="177">
        <v>66</v>
      </c>
      <c r="AQ204" s="190">
        <v>0.4</v>
      </c>
      <c r="AR204" s="176"/>
      <c r="AS204" s="176"/>
      <c r="AT204" s="176"/>
      <c r="AU204" s="176"/>
      <c r="AV204" s="176"/>
      <c r="AW204" s="176"/>
      <c r="AX204" s="176"/>
      <c r="AY204" s="176"/>
      <c r="AZ204" s="176"/>
      <c r="BA204" s="176"/>
      <c r="BB204" s="176"/>
      <c r="BC204" s="176"/>
      <c r="BD204" s="176"/>
      <c r="BE204" s="176"/>
      <c r="BF204" s="176"/>
    </row>
    <row r="205" spans="1:58">
      <c r="A205" s="198">
        <f t="shared" si="3"/>
        <v>43009</v>
      </c>
      <c r="B205" s="27">
        <v>7.0544946613464013E-2</v>
      </c>
      <c r="D205" s="189">
        <v>41883</v>
      </c>
      <c r="E205" s="25">
        <v>25.75</v>
      </c>
      <c r="F205" s="25">
        <v>35.75</v>
      </c>
      <c r="G205" s="25">
        <v>45.75</v>
      </c>
      <c r="H205" s="185"/>
      <c r="I205" s="25">
        <v>17.25</v>
      </c>
      <c r="J205" s="25">
        <v>25.75</v>
      </c>
      <c r="K205" s="25">
        <v>27.75</v>
      </c>
      <c r="L205" s="177"/>
      <c r="M205" s="178">
        <v>42767</v>
      </c>
      <c r="N205" s="35">
        <v>23.25</v>
      </c>
      <c r="O205" s="35">
        <v>29.5</v>
      </c>
      <c r="P205" s="35">
        <v>35.5</v>
      </c>
      <c r="Q205" s="176"/>
      <c r="R205" s="35">
        <v>24.25</v>
      </c>
      <c r="S205" s="35">
        <v>30.5</v>
      </c>
      <c r="T205" s="35">
        <v>36.5</v>
      </c>
      <c r="U205" s="176"/>
      <c r="V205" s="35">
        <v>0</v>
      </c>
      <c r="W205" s="35">
        <v>0</v>
      </c>
      <c r="X205" s="35">
        <v>3</v>
      </c>
      <c r="Y205" s="176"/>
      <c r="Z205" s="35">
        <v>0.06</v>
      </c>
      <c r="AA205" s="35">
        <v>0.08</v>
      </c>
      <c r="AB205" s="35">
        <v>0.12</v>
      </c>
      <c r="AC205" s="176"/>
      <c r="AD205" s="35">
        <v>0.06</v>
      </c>
      <c r="AE205" s="35">
        <v>0.08</v>
      </c>
      <c r="AF205" s="35">
        <v>0.12</v>
      </c>
      <c r="AG205" s="176"/>
      <c r="AH205" s="35">
        <v>-0.5</v>
      </c>
      <c r="AI205" s="35">
        <v>2.25</v>
      </c>
      <c r="AJ205" s="35">
        <v>1</v>
      </c>
      <c r="AK205" s="176"/>
      <c r="AL205" s="35">
        <v>-0.1</v>
      </c>
      <c r="AM205" s="35">
        <v>2.25</v>
      </c>
      <c r="AN205" s="35">
        <v>0.1</v>
      </c>
      <c r="AO205" s="176"/>
      <c r="AP205" s="177">
        <v>66</v>
      </c>
      <c r="AQ205" s="190">
        <v>0.4</v>
      </c>
      <c r="AR205" s="176"/>
      <c r="AS205" s="176"/>
      <c r="AT205" s="176"/>
      <c r="AU205" s="176"/>
      <c r="AV205" s="176"/>
      <c r="AW205" s="176"/>
      <c r="AX205" s="176"/>
      <c r="AY205" s="176"/>
      <c r="AZ205" s="176"/>
      <c r="BA205" s="176"/>
      <c r="BB205" s="176"/>
      <c r="BC205" s="176"/>
      <c r="BD205" s="176"/>
      <c r="BE205" s="176"/>
      <c r="BF205" s="176"/>
    </row>
    <row r="206" spans="1:58">
      <c r="A206" s="198">
        <f t="shared" si="3"/>
        <v>43040</v>
      </c>
      <c r="B206" s="27">
        <v>7.0552902876863999E-2</v>
      </c>
      <c r="D206" s="189">
        <v>41913</v>
      </c>
      <c r="E206" s="25">
        <v>30.499998092651367</v>
      </c>
      <c r="F206" s="25">
        <v>33.499998092651367</v>
      </c>
      <c r="G206" s="25">
        <v>36.499998092651367</v>
      </c>
      <c r="H206" s="185"/>
      <c r="I206" s="25">
        <v>19.5</v>
      </c>
      <c r="J206" s="25">
        <v>25.5</v>
      </c>
      <c r="K206" s="25">
        <v>27.5</v>
      </c>
      <c r="L206" s="177"/>
      <c r="M206" s="178">
        <v>42795</v>
      </c>
      <c r="N206" s="35">
        <v>24.25</v>
      </c>
      <c r="O206" s="35">
        <v>30.5</v>
      </c>
      <c r="P206" s="35">
        <v>36.5</v>
      </c>
      <c r="Q206" s="176"/>
      <c r="R206" s="35">
        <v>25.25</v>
      </c>
      <c r="S206" s="35">
        <v>31.5</v>
      </c>
      <c r="T206" s="35">
        <v>37.5</v>
      </c>
      <c r="U206" s="176"/>
      <c r="V206" s="35">
        <v>0</v>
      </c>
      <c r="W206" s="35">
        <v>0</v>
      </c>
      <c r="X206" s="35">
        <v>2</v>
      </c>
      <c r="Y206" s="176"/>
      <c r="Z206" s="35">
        <v>0.06</v>
      </c>
      <c r="AA206" s="35">
        <v>0.08</v>
      </c>
      <c r="AB206" s="35">
        <v>0.12</v>
      </c>
      <c r="AC206" s="176"/>
      <c r="AD206" s="35">
        <v>0.06</v>
      </c>
      <c r="AE206" s="35">
        <v>0.08</v>
      </c>
      <c r="AF206" s="35">
        <v>0.12</v>
      </c>
      <c r="AG206" s="176"/>
      <c r="AH206" s="35">
        <v>-0.5</v>
      </c>
      <c r="AI206" s="35">
        <v>1.95</v>
      </c>
      <c r="AJ206" s="35">
        <v>0.5</v>
      </c>
      <c r="AK206" s="176"/>
      <c r="AL206" s="35">
        <v>-0.1</v>
      </c>
      <c r="AM206" s="35">
        <v>2</v>
      </c>
      <c r="AN206" s="35">
        <v>0.1</v>
      </c>
      <c r="AO206" s="176"/>
      <c r="AP206" s="177">
        <v>66</v>
      </c>
      <c r="AQ206" s="190">
        <v>0.4</v>
      </c>
      <c r="AR206" s="176"/>
      <c r="AS206" s="176"/>
      <c r="AT206" s="176"/>
      <c r="AU206" s="176"/>
      <c r="AV206" s="176"/>
      <c r="AW206" s="176"/>
      <c r="AX206" s="176"/>
      <c r="AY206" s="176"/>
      <c r="AZ206" s="176"/>
      <c r="BA206" s="176"/>
      <c r="BB206" s="176"/>
      <c r="BC206" s="176"/>
      <c r="BD206" s="176"/>
      <c r="BE206" s="176"/>
      <c r="BF206" s="176"/>
    </row>
    <row r="207" spans="1:58">
      <c r="A207" s="198">
        <f t="shared" si="3"/>
        <v>43070</v>
      </c>
      <c r="B207" s="27">
        <v>7.0560602486626003E-2</v>
      </c>
      <c r="D207" s="189">
        <v>41944</v>
      </c>
      <c r="E207" s="25">
        <v>30.499998092651367</v>
      </c>
      <c r="F207" s="25">
        <v>33.499998092651367</v>
      </c>
      <c r="G207" s="25">
        <v>36.499998092651367</v>
      </c>
      <c r="H207" s="185"/>
      <c r="I207" s="25">
        <v>19.5</v>
      </c>
      <c r="J207" s="25">
        <v>25.5</v>
      </c>
      <c r="K207" s="25">
        <v>27.5</v>
      </c>
      <c r="L207" s="177"/>
      <c r="M207" s="178">
        <v>42826</v>
      </c>
      <c r="N207" s="35">
        <v>25.25</v>
      </c>
      <c r="O207" s="35">
        <v>31.5</v>
      </c>
      <c r="P207" s="35">
        <v>37.5</v>
      </c>
      <c r="Q207" s="176"/>
      <c r="R207" s="35">
        <v>26.25</v>
      </c>
      <c r="S207" s="35">
        <v>32.5</v>
      </c>
      <c r="T207" s="35">
        <v>38.5</v>
      </c>
      <c r="U207" s="176"/>
      <c r="V207" s="35">
        <v>0</v>
      </c>
      <c r="W207" s="35">
        <v>0</v>
      </c>
      <c r="X207" s="35">
        <v>2</v>
      </c>
      <c r="Y207" s="176"/>
      <c r="Z207" s="35">
        <v>0.06</v>
      </c>
      <c r="AA207" s="35">
        <v>0.08</v>
      </c>
      <c r="AB207" s="35">
        <v>0.12</v>
      </c>
      <c r="AC207" s="176"/>
      <c r="AD207" s="35">
        <v>0.06</v>
      </c>
      <c r="AE207" s="35">
        <v>0.08</v>
      </c>
      <c r="AF207" s="35">
        <v>0.12</v>
      </c>
      <c r="AG207" s="176"/>
      <c r="AH207" s="35">
        <v>-0.5</v>
      </c>
      <c r="AI207" s="35">
        <v>1.9</v>
      </c>
      <c r="AJ207" s="35">
        <v>0.5</v>
      </c>
      <c r="AK207" s="176"/>
      <c r="AL207" s="35">
        <v>-0.1</v>
      </c>
      <c r="AM207" s="35">
        <v>2</v>
      </c>
      <c r="AN207" s="35">
        <v>0.1</v>
      </c>
      <c r="AO207" s="176"/>
      <c r="AP207" s="177">
        <v>67</v>
      </c>
      <c r="AQ207" s="190">
        <v>0.4</v>
      </c>
      <c r="AR207" s="176"/>
      <c r="AS207" s="176"/>
      <c r="AT207" s="176"/>
      <c r="AU207" s="176"/>
      <c r="AV207" s="176"/>
      <c r="AW207" s="176"/>
      <c r="AX207" s="176"/>
      <c r="AY207" s="176"/>
      <c r="AZ207" s="176"/>
      <c r="BA207" s="176"/>
      <c r="BB207" s="176"/>
      <c r="BC207" s="176"/>
      <c r="BD207" s="176"/>
      <c r="BE207" s="176"/>
      <c r="BF207" s="176"/>
    </row>
    <row r="208" spans="1:58">
      <c r="A208" s="198">
        <f t="shared" si="3"/>
        <v>43101</v>
      </c>
      <c r="B208" s="27">
        <v>7.0568558750067012E-2</v>
      </c>
      <c r="D208" s="189">
        <v>41974</v>
      </c>
      <c r="E208" s="25">
        <v>30.5</v>
      </c>
      <c r="F208" s="25">
        <v>33.5</v>
      </c>
      <c r="G208" s="25">
        <v>36.5</v>
      </c>
      <c r="H208" s="185"/>
      <c r="I208" s="25">
        <v>20</v>
      </c>
      <c r="J208" s="25">
        <v>26</v>
      </c>
      <c r="K208" s="25">
        <v>28</v>
      </c>
      <c r="L208" s="177"/>
      <c r="M208" s="178">
        <v>42856</v>
      </c>
      <c r="N208" s="35">
        <v>26.25</v>
      </c>
      <c r="O208" s="35">
        <v>32.5</v>
      </c>
      <c r="P208" s="35">
        <v>38.5</v>
      </c>
      <c r="Q208" s="176"/>
      <c r="R208" s="35">
        <v>27.25</v>
      </c>
      <c r="S208" s="35">
        <v>33.5</v>
      </c>
      <c r="T208" s="35">
        <v>39.5</v>
      </c>
      <c r="U208" s="176"/>
      <c r="V208" s="35">
        <v>0</v>
      </c>
      <c r="W208" s="35">
        <v>0</v>
      </c>
      <c r="X208" s="35">
        <v>3</v>
      </c>
      <c r="Y208" s="176"/>
      <c r="Z208" s="35">
        <v>0.06</v>
      </c>
      <c r="AA208" s="35">
        <v>0.08</v>
      </c>
      <c r="AB208" s="35">
        <v>0.12</v>
      </c>
      <c r="AC208" s="176"/>
      <c r="AD208" s="35">
        <v>0.06</v>
      </c>
      <c r="AE208" s="35">
        <v>0.08</v>
      </c>
      <c r="AF208" s="35">
        <v>0.12</v>
      </c>
      <c r="AG208" s="176"/>
      <c r="AH208" s="35">
        <v>-0.5</v>
      </c>
      <c r="AI208" s="35">
        <v>2</v>
      </c>
      <c r="AJ208" s="35">
        <v>0.5</v>
      </c>
      <c r="AK208" s="176"/>
      <c r="AL208" s="35">
        <v>-0.1</v>
      </c>
      <c r="AM208" s="35">
        <v>2</v>
      </c>
      <c r="AN208" s="35">
        <v>0.1</v>
      </c>
      <c r="AO208" s="176"/>
      <c r="AP208" s="177">
        <v>67</v>
      </c>
      <c r="AQ208" s="190">
        <v>0.4</v>
      </c>
      <c r="AR208" s="176"/>
      <c r="AS208" s="176"/>
      <c r="AT208" s="176"/>
      <c r="AU208" s="176"/>
      <c r="AV208" s="176"/>
      <c r="AW208" s="176"/>
      <c r="AX208" s="176"/>
      <c r="AY208" s="176"/>
      <c r="AZ208" s="176"/>
      <c r="BA208" s="176"/>
      <c r="BB208" s="176"/>
      <c r="BC208" s="176"/>
      <c r="BD208" s="176"/>
      <c r="BE208" s="176"/>
      <c r="BF208" s="176"/>
    </row>
    <row r="209" spans="1:58">
      <c r="A209" s="198">
        <f t="shared" si="3"/>
        <v>43132</v>
      </c>
      <c r="B209" s="27">
        <v>7.0576515013529004E-2</v>
      </c>
      <c r="D209" s="189">
        <v>42005</v>
      </c>
      <c r="E209" s="25">
        <v>34.754997253417969</v>
      </c>
      <c r="F209" s="25">
        <v>37.754997253417969</v>
      </c>
      <c r="G209" s="25">
        <v>40.754997253417969</v>
      </c>
      <c r="H209" s="185"/>
      <c r="I209" s="25">
        <v>20.25</v>
      </c>
      <c r="J209" s="25">
        <v>26.75</v>
      </c>
      <c r="K209" s="25">
        <v>28.75</v>
      </c>
      <c r="L209" s="177"/>
      <c r="M209" s="178">
        <v>42887</v>
      </c>
      <c r="N209" s="35">
        <v>30.25</v>
      </c>
      <c r="O209" s="35">
        <v>36.5</v>
      </c>
      <c r="P209" s="35">
        <v>42.5</v>
      </c>
      <c r="Q209" s="176"/>
      <c r="R209" s="35">
        <v>31.25</v>
      </c>
      <c r="S209" s="35">
        <v>37.5</v>
      </c>
      <c r="T209" s="35">
        <v>43.5</v>
      </c>
      <c r="U209" s="176"/>
      <c r="V209" s="35">
        <v>0.75</v>
      </c>
      <c r="W209" s="35">
        <v>3</v>
      </c>
      <c r="X209" s="35">
        <v>8</v>
      </c>
      <c r="Y209" s="176"/>
      <c r="Z209" s="35">
        <v>0.06</v>
      </c>
      <c r="AA209" s="35">
        <v>0.08</v>
      </c>
      <c r="AB209" s="35">
        <v>0.12</v>
      </c>
      <c r="AC209" s="176"/>
      <c r="AD209" s="35">
        <v>0.06</v>
      </c>
      <c r="AE209" s="35">
        <v>0.08</v>
      </c>
      <c r="AF209" s="35">
        <v>0.12</v>
      </c>
      <c r="AG209" s="176"/>
      <c r="AH209" s="35">
        <v>-0.5</v>
      </c>
      <c r="AI209" s="35">
        <v>3.52</v>
      </c>
      <c r="AJ209" s="35">
        <v>1</v>
      </c>
      <c r="AK209" s="176"/>
      <c r="AL209" s="35">
        <v>-0.1</v>
      </c>
      <c r="AM209" s="35">
        <v>2.4</v>
      </c>
      <c r="AN209" s="35">
        <v>0.1</v>
      </c>
      <c r="AO209" s="176"/>
      <c r="AP209" s="177">
        <v>67</v>
      </c>
      <c r="AQ209" s="190">
        <v>0.4</v>
      </c>
      <c r="AR209" s="176"/>
      <c r="AS209" s="176"/>
      <c r="AT209" s="176"/>
      <c r="AU209" s="176"/>
      <c r="AV209" s="176"/>
      <c r="AW209" s="176"/>
      <c r="AX209" s="176"/>
      <c r="AY209" s="176"/>
      <c r="AZ209" s="176"/>
      <c r="BA209" s="176"/>
      <c r="BB209" s="176"/>
      <c r="BC209" s="176"/>
      <c r="BD209" s="176"/>
      <c r="BE209" s="176"/>
      <c r="BF209" s="176"/>
    </row>
    <row r="210" spans="1:58">
      <c r="A210" s="198">
        <f t="shared" si="3"/>
        <v>43160</v>
      </c>
      <c r="B210" s="27">
        <v>7.0583701316029007E-2</v>
      </c>
      <c r="D210" s="189">
        <v>42036</v>
      </c>
      <c r="E210" s="25">
        <v>34.750003814697266</v>
      </c>
      <c r="F210" s="25">
        <v>37.750003814697266</v>
      </c>
      <c r="G210" s="25">
        <v>40.750003814697266</v>
      </c>
      <c r="H210" s="185"/>
      <c r="I210" s="25">
        <v>20.25</v>
      </c>
      <c r="J210" s="25">
        <v>26.5</v>
      </c>
      <c r="K210" s="25">
        <v>28.5</v>
      </c>
      <c r="L210" s="177"/>
      <c r="M210" s="178">
        <v>42917</v>
      </c>
      <c r="N210" s="35">
        <v>37.25</v>
      </c>
      <c r="O210" s="35">
        <v>43.5</v>
      </c>
      <c r="P210" s="35">
        <v>49.5</v>
      </c>
      <c r="Q210" s="176"/>
      <c r="R210" s="35">
        <v>38.25</v>
      </c>
      <c r="S210" s="35">
        <v>44.5</v>
      </c>
      <c r="T210" s="35">
        <v>50.5</v>
      </c>
      <c r="U210" s="176"/>
      <c r="V210" s="35">
        <v>2</v>
      </c>
      <c r="W210" s="35">
        <v>7</v>
      </c>
      <c r="X210" s="35">
        <v>12</v>
      </c>
      <c r="Y210" s="176"/>
      <c r="Z210" s="35">
        <v>0.06</v>
      </c>
      <c r="AA210" s="35">
        <v>0.08</v>
      </c>
      <c r="AB210" s="35">
        <v>0.12</v>
      </c>
      <c r="AC210" s="176"/>
      <c r="AD210" s="35">
        <v>0.06</v>
      </c>
      <c r="AE210" s="35">
        <v>0.08</v>
      </c>
      <c r="AF210" s="35">
        <v>0.12</v>
      </c>
      <c r="AG210" s="176"/>
      <c r="AH210" s="35">
        <v>-0.85</v>
      </c>
      <c r="AI210" s="35">
        <v>4.5549999999999997</v>
      </c>
      <c r="AJ210" s="35">
        <v>1.5</v>
      </c>
      <c r="AK210" s="176"/>
      <c r="AL210" s="35">
        <v>-0.1</v>
      </c>
      <c r="AM210" s="35">
        <v>3.25</v>
      </c>
      <c r="AN210" s="35">
        <v>0.1</v>
      </c>
      <c r="AO210" s="176"/>
      <c r="AP210" s="177">
        <v>68</v>
      </c>
      <c r="AQ210" s="190">
        <v>0.4</v>
      </c>
      <c r="AR210" s="176"/>
      <c r="AS210" s="176"/>
      <c r="AT210" s="176"/>
      <c r="AU210" s="176"/>
      <c r="AV210" s="176"/>
      <c r="AW210" s="176"/>
      <c r="AX210" s="176"/>
      <c r="AY210" s="176"/>
      <c r="AZ210" s="176"/>
      <c r="BA210" s="176"/>
      <c r="BB210" s="176"/>
      <c r="BC210" s="176"/>
      <c r="BD210" s="176"/>
      <c r="BE210" s="176"/>
      <c r="BF210" s="176"/>
    </row>
    <row r="211" spans="1:58">
      <c r="A211" s="198">
        <f t="shared" si="3"/>
        <v>43191</v>
      </c>
      <c r="B211" s="27">
        <v>7.0591657579531009E-2</v>
      </c>
      <c r="D211" s="189">
        <v>42064</v>
      </c>
      <c r="E211" s="25">
        <v>30.250001907348633</v>
      </c>
      <c r="F211" s="25">
        <v>33.250001907348633</v>
      </c>
      <c r="G211" s="25">
        <v>36.250001907348633</v>
      </c>
      <c r="H211" s="185"/>
      <c r="I211" s="25">
        <v>19.25</v>
      </c>
      <c r="J211" s="25">
        <v>25.5</v>
      </c>
      <c r="K211" s="25">
        <v>27.5</v>
      </c>
      <c r="L211" s="177"/>
      <c r="M211" s="178">
        <v>42948</v>
      </c>
      <c r="N211" s="35">
        <v>37.25</v>
      </c>
      <c r="O211" s="35">
        <v>43.5</v>
      </c>
      <c r="P211" s="35">
        <v>49.5</v>
      </c>
      <c r="Q211" s="176"/>
      <c r="R211" s="35">
        <v>38.25</v>
      </c>
      <c r="S211" s="35">
        <v>44.5</v>
      </c>
      <c r="T211" s="35">
        <v>50.5</v>
      </c>
      <c r="U211" s="176"/>
      <c r="V211" s="35">
        <v>2</v>
      </c>
      <c r="W211" s="35">
        <v>7</v>
      </c>
      <c r="X211" s="35">
        <v>12</v>
      </c>
      <c r="Y211" s="176"/>
      <c r="Z211" s="35">
        <v>0.06</v>
      </c>
      <c r="AA211" s="35">
        <v>0.08</v>
      </c>
      <c r="AB211" s="35">
        <v>0.12</v>
      </c>
      <c r="AC211" s="176"/>
      <c r="AD211" s="35">
        <v>0.06</v>
      </c>
      <c r="AE211" s="35">
        <v>0.08</v>
      </c>
      <c r="AF211" s="35">
        <v>0.12</v>
      </c>
      <c r="AG211" s="176"/>
      <c r="AH211" s="35">
        <v>-0.85</v>
      </c>
      <c r="AI211" s="35">
        <v>4.5549999999999997</v>
      </c>
      <c r="AJ211" s="35">
        <v>1.5</v>
      </c>
      <c r="AK211" s="176"/>
      <c r="AL211" s="35">
        <v>-0.1</v>
      </c>
      <c r="AM211" s="35">
        <v>3.25</v>
      </c>
      <c r="AN211" s="35">
        <v>0.1</v>
      </c>
      <c r="AO211" s="176"/>
      <c r="AP211" s="177">
        <v>68</v>
      </c>
      <c r="AQ211" s="190">
        <v>0.4</v>
      </c>
      <c r="AR211" s="176"/>
      <c r="AS211" s="176"/>
      <c r="AT211" s="176"/>
      <c r="AU211" s="176"/>
      <c r="AV211" s="176"/>
      <c r="AW211" s="176"/>
      <c r="AX211" s="176"/>
      <c r="AY211" s="176"/>
      <c r="AZ211" s="176"/>
      <c r="BA211" s="176"/>
      <c r="BB211" s="176"/>
      <c r="BC211" s="176"/>
      <c r="BD211" s="176"/>
      <c r="BE211" s="176"/>
      <c r="BF211" s="176"/>
    </row>
    <row r="212" spans="1:58">
      <c r="A212" s="198">
        <f t="shared" si="3"/>
        <v>43221</v>
      </c>
      <c r="B212" s="27">
        <v>7.0599357189391018E-2</v>
      </c>
      <c r="D212" s="189">
        <v>42095</v>
      </c>
      <c r="E212" s="25">
        <v>30.25</v>
      </c>
      <c r="F212" s="25">
        <v>33.25</v>
      </c>
      <c r="G212" s="25">
        <v>36.25</v>
      </c>
      <c r="H212" s="185"/>
      <c r="I212" s="25">
        <v>19</v>
      </c>
      <c r="J212" s="25">
        <v>25.25</v>
      </c>
      <c r="K212" s="25">
        <v>27.25</v>
      </c>
      <c r="L212" s="177"/>
      <c r="M212" s="178">
        <v>42979</v>
      </c>
      <c r="N212" s="35">
        <v>26.5</v>
      </c>
      <c r="O212" s="35">
        <v>32.75</v>
      </c>
      <c r="P212" s="35">
        <v>38.75</v>
      </c>
      <c r="Q212" s="176"/>
      <c r="R212" s="35">
        <v>27.5</v>
      </c>
      <c r="S212" s="35">
        <v>33.75</v>
      </c>
      <c r="T212" s="35">
        <v>39.75</v>
      </c>
      <c r="U212" s="176"/>
      <c r="V212" s="35">
        <v>0.25</v>
      </c>
      <c r="W212" s="35">
        <v>1</v>
      </c>
      <c r="X212" s="35">
        <v>4</v>
      </c>
      <c r="Y212" s="176"/>
      <c r="Z212" s="35">
        <v>0.06</v>
      </c>
      <c r="AA212" s="35">
        <v>0.08</v>
      </c>
      <c r="AB212" s="35">
        <v>0.12</v>
      </c>
      <c r="AC212" s="176"/>
      <c r="AD212" s="35">
        <v>0.06</v>
      </c>
      <c r="AE212" s="35">
        <v>0.08</v>
      </c>
      <c r="AF212" s="35">
        <v>0.12</v>
      </c>
      <c r="AG212" s="176"/>
      <c r="AH212" s="35">
        <v>-0.5</v>
      </c>
      <c r="AI212" s="35">
        <v>2.706</v>
      </c>
      <c r="AJ212" s="35">
        <v>0.8</v>
      </c>
      <c r="AK212" s="176"/>
      <c r="AL212" s="35">
        <v>-0.1</v>
      </c>
      <c r="AM212" s="35">
        <v>2.4500000000000002</v>
      </c>
      <c r="AN212" s="35">
        <v>0.1</v>
      </c>
      <c r="AO212" s="176"/>
      <c r="AP212" s="177">
        <v>68</v>
      </c>
      <c r="AQ212" s="190">
        <v>0.4</v>
      </c>
      <c r="AR212" s="176"/>
      <c r="AS212" s="176"/>
      <c r="AT212" s="176"/>
      <c r="AU212" s="176"/>
      <c r="AV212" s="176"/>
      <c r="AW212" s="176"/>
      <c r="AX212" s="176"/>
      <c r="AY212" s="176"/>
      <c r="AZ212" s="176"/>
      <c r="BA212" s="176"/>
      <c r="BB212" s="176"/>
      <c r="BC212" s="176"/>
      <c r="BD212" s="176"/>
      <c r="BE212" s="176"/>
      <c r="BF212" s="176"/>
    </row>
    <row r="213" spans="1:58">
      <c r="A213" s="198">
        <f t="shared" si="3"/>
        <v>43252</v>
      </c>
      <c r="B213" s="27">
        <v>7.0607313452934028E-2</v>
      </c>
      <c r="D213" s="189">
        <v>42125</v>
      </c>
      <c r="E213" s="25">
        <v>37.5</v>
      </c>
      <c r="F213" s="25">
        <v>42.5</v>
      </c>
      <c r="G213" s="25">
        <v>47.5</v>
      </c>
      <c r="H213" s="185"/>
      <c r="I213" s="25">
        <v>21.25</v>
      </c>
      <c r="J213" s="25">
        <v>27.5</v>
      </c>
      <c r="K213" s="25">
        <v>29.5</v>
      </c>
      <c r="L213" s="177"/>
      <c r="M213" s="178">
        <v>43009</v>
      </c>
      <c r="N213" s="35">
        <v>25.5</v>
      </c>
      <c r="O213" s="35">
        <v>31.75</v>
      </c>
      <c r="P213" s="35">
        <v>37.75</v>
      </c>
      <c r="Q213" s="176"/>
      <c r="R213" s="35">
        <v>26.5</v>
      </c>
      <c r="S213" s="35">
        <v>32.75</v>
      </c>
      <c r="T213" s="35">
        <v>38.75</v>
      </c>
      <c r="U213" s="176"/>
      <c r="V213" s="35">
        <v>0</v>
      </c>
      <c r="W213" s="35">
        <v>0</v>
      </c>
      <c r="X213" s="35">
        <v>2</v>
      </c>
      <c r="Y213" s="176"/>
      <c r="Z213" s="35">
        <v>0.06</v>
      </c>
      <c r="AA213" s="35">
        <v>0.08</v>
      </c>
      <c r="AB213" s="35">
        <v>0.12</v>
      </c>
      <c r="AC213" s="176"/>
      <c r="AD213" s="35">
        <v>0.06</v>
      </c>
      <c r="AE213" s="35">
        <v>0.08</v>
      </c>
      <c r="AF213" s="35">
        <v>0.12</v>
      </c>
      <c r="AG213" s="176"/>
      <c r="AH213" s="35">
        <v>-0.5</v>
      </c>
      <c r="AI213" s="35">
        <v>1.9</v>
      </c>
      <c r="AJ213" s="35">
        <v>0.5</v>
      </c>
      <c r="AK213" s="176"/>
      <c r="AL213" s="35">
        <v>-0.1</v>
      </c>
      <c r="AM213" s="35">
        <v>2</v>
      </c>
      <c r="AN213" s="35">
        <v>0.1</v>
      </c>
      <c r="AO213" s="176"/>
      <c r="AP213" s="177">
        <v>69</v>
      </c>
      <c r="AQ213" s="190">
        <v>0.4</v>
      </c>
      <c r="AR213" s="176"/>
      <c r="AS213" s="176"/>
      <c r="AT213" s="176"/>
      <c r="AU213" s="176"/>
      <c r="AV213" s="176"/>
      <c r="AW213" s="176"/>
      <c r="AX213" s="176"/>
      <c r="AY213" s="176"/>
      <c r="AZ213" s="176"/>
      <c r="BA213" s="176"/>
      <c r="BB213" s="176"/>
      <c r="BC213" s="176"/>
      <c r="BD213" s="176"/>
      <c r="BE213" s="176"/>
      <c r="BF213" s="176"/>
    </row>
    <row r="214" spans="1:58">
      <c r="A214" s="198">
        <f t="shared" si="3"/>
        <v>43282</v>
      </c>
      <c r="B214" s="27">
        <v>7.0615013062834006E-2</v>
      </c>
      <c r="D214" s="189">
        <v>42156</v>
      </c>
      <c r="E214" s="25">
        <v>57.5</v>
      </c>
      <c r="F214" s="25">
        <v>72.5</v>
      </c>
      <c r="G214" s="25">
        <v>82.5</v>
      </c>
      <c r="H214" s="185"/>
      <c r="I214" s="25">
        <v>20.75</v>
      </c>
      <c r="J214" s="25">
        <v>28.75</v>
      </c>
      <c r="K214" s="25">
        <v>35.75</v>
      </c>
      <c r="L214" s="177"/>
      <c r="M214" s="178">
        <v>43040</v>
      </c>
      <c r="N214" s="35">
        <v>25.5</v>
      </c>
      <c r="O214" s="35">
        <v>31.75</v>
      </c>
      <c r="P214" s="35">
        <v>37.75</v>
      </c>
      <c r="Q214" s="176"/>
      <c r="R214" s="35">
        <v>26.5</v>
      </c>
      <c r="S214" s="35">
        <v>32.75</v>
      </c>
      <c r="T214" s="35">
        <v>38.75</v>
      </c>
      <c r="U214" s="176"/>
      <c r="V214" s="35">
        <v>0</v>
      </c>
      <c r="W214" s="35">
        <v>0</v>
      </c>
      <c r="X214" s="35">
        <v>2</v>
      </c>
      <c r="Y214" s="176"/>
      <c r="Z214" s="35">
        <v>0.06</v>
      </c>
      <c r="AA214" s="35">
        <v>0.08</v>
      </c>
      <c r="AB214" s="35">
        <v>0.12</v>
      </c>
      <c r="AC214" s="176"/>
      <c r="AD214" s="35">
        <v>0.06</v>
      </c>
      <c r="AE214" s="35">
        <v>0.08</v>
      </c>
      <c r="AF214" s="35">
        <v>0.12</v>
      </c>
      <c r="AG214" s="176"/>
      <c r="AH214" s="35">
        <v>-0.5</v>
      </c>
      <c r="AI214" s="35">
        <v>2</v>
      </c>
      <c r="AJ214" s="35">
        <v>0.5</v>
      </c>
      <c r="AK214" s="176"/>
      <c r="AL214" s="35">
        <v>-0.1</v>
      </c>
      <c r="AM214" s="35">
        <v>2</v>
      </c>
      <c r="AN214" s="35">
        <v>0.1</v>
      </c>
      <c r="AO214" s="176"/>
      <c r="AP214" s="177">
        <v>69</v>
      </c>
      <c r="AQ214" s="190">
        <v>0.4</v>
      </c>
      <c r="AR214" s="176"/>
      <c r="AS214" s="176"/>
      <c r="AT214" s="176"/>
      <c r="AU214" s="176"/>
      <c r="AV214" s="176"/>
      <c r="AW214" s="176"/>
      <c r="AX214" s="176"/>
      <c r="AY214" s="176"/>
      <c r="AZ214" s="176"/>
      <c r="BA214" s="176"/>
      <c r="BB214" s="176"/>
      <c r="BC214" s="176"/>
      <c r="BD214" s="176"/>
      <c r="BE214" s="176"/>
      <c r="BF214" s="176"/>
    </row>
    <row r="215" spans="1:58">
      <c r="A215" s="198">
        <f t="shared" si="3"/>
        <v>43313</v>
      </c>
      <c r="B215" s="27">
        <v>7.0622969326419011E-2</v>
      </c>
      <c r="D215" s="189">
        <v>42186</v>
      </c>
      <c r="E215" s="25">
        <v>64</v>
      </c>
      <c r="F215" s="25">
        <v>99</v>
      </c>
      <c r="G215" s="25">
        <v>114</v>
      </c>
      <c r="H215" s="185"/>
      <c r="I215" s="25">
        <v>22.899999618530273</v>
      </c>
      <c r="J215" s="25">
        <v>30.399999618530273</v>
      </c>
      <c r="K215" s="25">
        <v>39.899999618530273</v>
      </c>
      <c r="L215" s="177"/>
      <c r="M215" s="178">
        <v>43070</v>
      </c>
      <c r="N215" s="35">
        <v>23.5</v>
      </c>
      <c r="O215" s="35">
        <v>29.75</v>
      </c>
      <c r="P215" s="35">
        <v>35.75</v>
      </c>
      <c r="Q215" s="176"/>
      <c r="R215" s="35">
        <v>24.5</v>
      </c>
      <c r="S215" s="35">
        <v>30.75</v>
      </c>
      <c r="T215" s="35">
        <v>36.75</v>
      </c>
      <c r="U215" s="176"/>
      <c r="V215" s="35">
        <v>0</v>
      </c>
      <c r="W215" s="35">
        <v>0</v>
      </c>
      <c r="X215" s="35">
        <v>2</v>
      </c>
      <c r="Y215" s="176"/>
      <c r="Z215" s="35">
        <v>0.06</v>
      </c>
      <c r="AA215" s="35">
        <v>0.08</v>
      </c>
      <c r="AB215" s="35">
        <v>0.12</v>
      </c>
      <c r="AC215" s="176"/>
      <c r="AD215" s="35">
        <v>0.06</v>
      </c>
      <c r="AE215" s="35">
        <v>0.08</v>
      </c>
      <c r="AF215" s="35">
        <v>0.12</v>
      </c>
      <c r="AG215" s="176"/>
      <c r="AH215" s="35">
        <v>-0.5</v>
      </c>
      <c r="AI215" s="35">
        <v>2</v>
      </c>
      <c r="AJ215" s="35">
        <v>0.6</v>
      </c>
      <c r="AK215" s="176"/>
      <c r="AL215" s="35">
        <v>-0.1</v>
      </c>
      <c r="AM215" s="35">
        <v>2</v>
      </c>
      <c r="AN215" s="35">
        <v>0.1</v>
      </c>
      <c r="AO215" s="176"/>
      <c r="AP215" s="177">
        <v>69</v>
      </c>
      <c r="AQ215" s="190">
        <v>0.4</v>
      </c>
      <c r="AR215" s="176"/>
      <c r="AS215" s="176"/>
      <c r="AT215" s="176"/>
      <c r="AU215" s="176"/>
      <c r="AV215" s="176"/>
      <c r="AW215" s="176"/>
      <c r="AX215" s="176"/>
      <c r="AY215" s="176"/>
      <c r="AZ215" s="176"/>
      <c r="BA215" s="176"/>
      <c r="BB215" s="176"/>
      <c r="BC215" s="176"/>
      <c r="BD215" s="176"/>
      <c r="BE215" s="176"/>
      <c r="BF215" s="176"/>
    </row>
    <row r="216" spans="1:58">
      <c r="A216" s="198">
        <f t="shared" si="3"/>
        <v>43344</v>
      </c>
      <c r="B216" s="27">
        <v>7.0630925590024027E-2</v>
      </c>
      <c r="D216" s="189">
        <v>42217</v>
      </c>
      <c r="E216" s="25">
        <v>64</v>
      </c>
      <c r="F216" s="25">
        <v>99</v>
      </c>
      <c r="G216" s="25">
        <v>114</v>
      </c>
      <c r="H216" s="185"/>
      <c r="I216" s="25">
        <v>22.649999618530273</v>
      </c>
      <c r="J216" s="25">
        <v>30.149999618530273</v>
      </c>
      <c r="K216" s="25">
        <v>39.649999618530273</v>
      </c>
      <c r="L216" s="177"/>
      <c r="M216" s="178">
        <v>43101</v>
      </c>
      <c r="N216" s="35">
        <v>25.5</v>
      </c>
      <c r="O216" s="35">
        <v>32</v>
      </c>
      <c r="P216" s="35">
        <v>38.25</v>
      </c>
      <c r="Q216" s="176"/>
      <c r="R216" s="35">
        <v>26.75</v>
      </c>
      <c r="S216" s="35">
        <v>33.25</v>
      </c>
      <c r="T216" s="35">
        <v>39.5</v>
      </c>
      <c r="U216" s="176"/>
      <c r="V216" s="35">
        <v>0</v>
      </c>
      <c r="W216" s="35">
        <v>0</v>
      </c>
      <c r="X216" s="35">
        <v>3</v>
      </c>
      <c r="Y216" s="176"/>
      <c r="Z216" s="35">
        <v>0.06</v>
      </c>
      <c r="AA216" s="35">
        <v>0.08</v>
      </c>
      <c r="AB216" s="35">
        <v>0.12</v>
      </c>
      <c r="AC216" s="176"/>
      <c r="AD216" s="35">
        <v>0.06</v>
      </c>
      <c r="AE216" s="35">
        <v>0.08</v>
      </c>
      <c r="AF216" s="35">
        <v>0.12</v>
      </c>
      <c r="AG216" s="176"/>
      <c r="AH216" s="35">
        <v>-0.5</v>
      </c>
      <c r="AI216" s="35">
        <v>2.25</v>
      </c>
      <c r="AJ216" s="35">
        <v>1</v>
      </c>
      <c r="AK216" s="176"/>
      <c r="AL216" s="35">
        <v>-0.1</v>
      </c>
      <c r="AM216" s="35">
        <v>2.25</v>
      </c>
      <c r="AN216" s="35">
        <v>0.1</v>
      </c>
      <c r="AO216" s="176"/>
      <c r="AP216" s="177">
        <v>70</v>
      </c>
      <c r="AQ216" s="190">
        <v>0.4</v>
      </c>
      <c r="AR216" s="176"/>
      <c r="AS216" s="176"/>
      <c r="AT216" s="176"/>
      <c r="AU216" s="176"/>
      <c r="AV216" s="176"/>
      <c r="AW216" s="176"/>
      <c r="AX216" s="176"/>
      <c r="AY216" s="176"/>
      <c r="AZ216" s="176"/>
      <c r="BA216" s="176"/>
      <c r="BB216" s="176"/>
      <c r="BC216" s="176"/>
      <c r="BD216" s="176"/>
      <c r="BE216" s="176"/>
      <c r="BF216" s="176"/>
    </row>
    <row r="217" spans="1:58">
      <c r="A217" s="198">
        <f t="shared" si="3"/>
        <v>43374</v>
      </c>
      <c r="B217" s="27">
        <v>7.0638625199984026E-2</v>
      </c>
      <c r="D217" s="189">
        <v>42248</v>
      </c>
      <c r="E217" s="25">
        <v>25.75</v>
      </c>
      <c r="F217" s="25">
        <v>35.75</v>
      </c>
      <c r="G217" s="25">
        <v>45.75</v>
      </c>
      <c r="H217" s="185"/>
      <c r="I217" s="25">
        <v>17.5</v>
      </c>
      <c r="J217" s="25">
        <v>26.25</v>
      </c>
      <c r="K217" s="25">
        <v>28.25</v>
      </c>
      <c r="L217" s="177"/>
      <c r="M217" s="178">
        <v>43132</v>
      </c>
      <c r="N217" s="35">
        <v>23.5</v>
      </c>
      <c r="O217" s="35">
        <v>30</v>
      </c>
      <c r="P217" s="35">
        <v>36.25</v>
      </c>
      <c r="Q217" s="176"/>
      <c r="R217" s="35">
        <v>24.75</v>
      </c>
      <c r="S217" s="35">
        <v>31.25</v>
      </c>
      <c r="T217" s="35">
        <v>37.5</v>
      </c>
      <c r="U217" s="176"/>
      <c r="V217" s="35">
        <v>0</v>
      </c>
      <c r="W217" s="35">
        <v>0</v>
      </c>
      <c r="X217" s="35">
        <v>3</v>
      </c>
      <c r="Y217" s="176"/>
      <c r="Z217" s="35">
        <v>0.06</v>
      </c>
      <c r="AA217" s="35">
        <v>0.08</v>
      </c>
      <c r="AB217" s="35">
        <v>0.12</v>
      </c>
      <c r="AC217" s="176"/>
      <c r="AD217" s="35">
        <v>0.06</v>
      </c>
      <c r="AE217" s="35">
        <v>0.08</v>
      </c>
      <c r="AF217" s="35">
        <v>0.12</v>
      </c>
      <c r="AG217" s="176"/>
      <c r="AH217" s="35">
        <v>-0.5</v>
      </c>
      <c r="AI217" s="35">
        <v>2.25</v>
      </c>
      <c r="AJ217" s="35">
        <v>1</v>
      </c>
      <c r="AK217" s="176"/>
      <c r="AL217" s="35">
        <v>-0.1</v>
      </c>
      <c r="AM217" s="35">
        <v>2.25</v>
      </c>
      <c r="AN217" s="35">
        <v>0.1</v>
      </c>
      <c r="AO217" s="176"/>
      <c r="AP217" s="177">
        <v>70</v>
      </c>
      <c r="AQ217" s="190">
        <v>0.4</v>
      </c>
      <c r="AR217" s="176"/>
      <c r="AS217" s="176"/>
      <c r="AT217" s="176"/>
      <c r="AU217" s="176"/>
      <c r="AV217" s="176"/>
      <c r="AW217" s="176"/>
      <c r="AX217" s="176"/>
      <c r="AY217" s="176"/>
      <c r="AZ217" s="176"/>
      <c r="BA217" s="176"/>
      <c r="BB217" s="176"/>
      <c r="BC217" s="176"/>
      <c r="BD217" s="176"/>
      <c r="BE217" s="176"/>
      <c r="BF217" s="176"/>
    </row>
    <row r="218" spans="1:58">
      <c r="A218" s="198">
        <f t="shared" si="3"/>
        <v>43405</v>
      </c>
      <c r="B218" s="27">
        <v>7.0646581463630023E-2</v>
      </c>
      <c r="D218" s="189">
        <v>42278</v>
      </c>
      <c r="E218" s="25">
        <v>30.749998092651367</v>
      </c>
      <c r="F218" s="25">
        <v>33.749998092651367</v>
      </c>
      <c r="G218" s="25">
        <v>36.749998092651367</v>
      </c>
      <c r="H218" s="185"/>
      <c r="I218" s="25">
        <v>19.75</v>
      </c>
      <c r="J218" s="25">
        <v>26</v>
      </c>
      <c r="K218" s="25">
        <v>28</v>
      </c>
      <c r="L218" s="177"/>
      <c r="M218" s="178">
        <v>43160</v>
      </c>
      <c r="N218" s="35">
        <v>24.5</v>
      </c>
      <c r="O218" s="35">
        <v>31</v>
      </c>
      <c r="P218" s="35">
        <v>37.25</v>
      </c>
      <c r="Q218" s="176"/>
      <c r="R218" s="35">
        <v>25.75</v>
      </c>
      <c r="S218" s="35">
        <v>32.25</v>
      </c>
      <c r="T218" s="35">
        <v>38.5</v>
      </c>
      <c r="U218" s="176"/>
      <c r="V218" s="35">
        <v>0</v>
      </c>
      <c r="W218" s="35">
        <v>0</v>
      </c>
      <c r="X218" s="35">
        <v>2</v>
      </c>
      <c r="Y218" s="176"/>
      <c r="Z218" s="35">
        <v>0.06</v>
      </c>
      <c r="AA218" s="35">
        <v>0.08</v>
      </c>
      <c r="AB218" s="35">
        <v>0.12</v>
      </c>
      <c r="AC218" s="176"/>
      <c r="AD218" s="35">
        <v>0.06</v>
      </c>
      <c r="AE218" s="35">
        <v>0.08</v>
      </c>
      <c r="AF218" s="35">
        <v>0.12</v>
      </c>
      <c r="AG218" s="176"/>
      <c r="AH218" s="35">
        <v>-0.5</v>
      </c>
      <c r="AI218" s="35">
        <v>1.95</v>
      </c>
      <c r="AJ218" s="35">
        <v>0.5</v>
      </c>
      <c r="AK218" s="176"/>
      <c r="AL218" s="35">
        <v>-0.1</v>
      </c>
      <c r="AM218" s="35">
        <v>2</v>
      </c>
      <c r="AN218" s="35">
        <v>0.1</v>
      </c>
      <c r="AO218" s="176"/>
      <c r="AP218" s="177">
        <v>70</v>
      </c>
      <c r="AQ218" s="190">
        <v>0.4</v>
      </c>
      <c r="AR218" s="176"/>
      <c r="AS218" s="176"/>
      <c r="AT218" s="176"/>
      <c r="AU218" s="176"/>
      <c r="AV218" s="176"/>
      <c r="AW218" s="176"/>
      <c r="AX218" s="176"/>
      <c r="AY218" s="176"/>
      <c r="AZ218" s="176"/>
      <c r="BA218" s="176"/>
      <c r="BB218" s="176"/>
      <c r="BC218" s="176"/>
      <c r="BD218" s="176"/>
      <c r="BE218" s="176"/>
      <c r="BF218" s="176"/>
    </row>
    <row r="219" spans="1:58">
      <c r="A219" s="198">
        <f t="shared" si="3"/>
        <v>43435</v>
      </c>
      <c r="B219" s="27">
        <v>7.0654281073630032E-2</v>
      </c>
      <c r="D219" s="189">
        <v>42309</v>
      </c>
      <c r="E219" s="25">
        <v>30.749998092651367</v>
      </c>
      <c r="F219" s="25">
        <v>33.749998092651367</v>
      </c>
      <c r="G219" s="25">
        <v>36.749998092651367</v>
      </c>
      <c r="H219" s="185"/>
      <c r="I219" s="25">
        <v>19.75</v>
      </c>
      <c r="J219" s="25">
        <v>26</v>
      </c>
      <c r="K219" s="25">
        <v>28</v>
      </c>
      <c r="L219" s="177"/>
      <c r="M219" s="178">
        <v>43191</v>
      </c>
      <c r="N219" s="35">
        <v>25.5</v>
      </c>
      <c r="O219" s="35">
        <v>32</v>
      </c>
      <c r="P219" s="35">
        <v>38.25</v>
      </c>
      <c r="Q219" s="176"/>
      <c r="R219" s="35">
        <v>26.75</v>
      </c>
      <c r="S219" s="35">
        <v>33.25</v>
      </c>
      <c r="T219" s="35">
        <v>39.5</v>
      </c>
      <c r="U219" s="176"/>
      <c r="V219" s="35">
        <v>0</v>
      </c>
      <c r="W219" s="35">
        <v>0</v>
      </c>
      <c r="X219" s="35">
        <v>2</v>
      </c>
      <c r="Y219" s="176"/>
      <c r="Z219" s="35">
        <v>0.06</v>
      </c>
      <c r="AA219" s="35">
        <v>0.08</v>
      </c>
      <c r="AB219" s="35">
        <v>0.12</v>
      </c>
      <c r="AC219" s="176"/>
      <c r="AD219" s="35">
        <v>0.06</v>
      </c>
      <c r="AE219" s="35">
        <v>0.08</v>
      </c>
      <c r="AF219" s="35">
        <v>0.12</v>
      </c>
      <c r="AG219" s="176"/>
      <c r="AH219" s="35">
        <v>-0.5</v>
      </c>
      <c r="AI219" s="35">
        <v>1.9</v>
      </c>
      <c r="AJ219" s="35">
        <v>0.5</v>
      </c>
      <c r="AK219" s="176"/>
      <c r="AL219" s="35">
        <v>-0.1</v>
      </c>
      <c r="AM219" s="35">
        <v>2</v>
      </c>
      <c r="AN219" s="35">
        <v>0.1</v>
      </c>
      <c r="AO219" s="176"/>
      <c r="AP219" s="177">
        <v>71</v>
      </c>
      <c r="AQ219" s="190">
        <v>0.4</v>
      </c>
      <c r="AR219" s="176"/>
      <c r="AS219" s="176"/>
      <c r="AT219" s="176"/>
      <c r="AU219" s="176"/>
      <c r="AV219" s="176"/>
      <c r="AW219" s="176"/>
      <c r="AX219" s="176"/>
      <c r="AY219" s="176"/>
      <c r="AZ219" s="176"/>
      <c r="BA219" s="176"/>
      <c r="BB219" s="176"/>
      <c r="BC219" s="176"/>
      <c r="BD219" s="176"/>
      <c r="BE219" s="176"/>
      <c r="BF219" s="176"/>
    </row>
    <row r="220" spans="1:58">
      <c r="A220" s="198">
        <f t="shared" si="3"/>
        <v>43466</v>
      </c>
      <c r="B220" s="27">
        <v>7.0662237337317996E-2</v>
      </c>
      <c r="D220" s="189">
        <v>42339</v>
      </c>
      <c r="E220" s="25">
        <v>30.75</v>
      </c>
      <c r="F220" s="25">
        <v>33.75</v>
      </c>
      <c r="G220" s="25">
        <v>36.75</v>
      </c>
      <c r="H220" s="185"/>
      <c r="I220" s="25">
        <v>20.25</v>
      </c>
      <c r="J220" s="25">
        <v>26.5</v>
      </c>
      <c r="K220" s="25">
        <v>28.5</v>
      </c>
      <c r="L220" s="177"/>
      <c r="M220" s="178">
        <v>43221</v>
      </c>
      <c r="N220" s="35">
        <v>26.5</v>
      </c>
      <c r="O220" s="35">
        <v>33</v>
      </c>
      <c r="P220" s="35">
        <v>39.25</v>
      </c>
      <c r="Q220" s="176"/>
      <c r="R220" s="35">
        <v>27.75</v>
      </c>
      <c r="S220" s="35">
        <v>34.25</v>
      </c>
      <c r="T220" s="35">
        <v>40.5</v>
      </c>
      <c r="U220" s="176"/>
      <c r="V220" s="35">
        <v>0</v>
      </c>
      <c r="W220" s="35">
        <v>0</v>
      </c>
      <c r="X220" s="35">
        <v>3</v>
      </c>
      <c r="Y220" s="176"/>
      <c r="Z220" s="35">
        <v>0.06</v>
      </c>
      <c r="AA220" s="35">
        <v>0.08</v>
      </c>
      <c r="AB220" s="35">
        <v>0.12</v>
      </c>
      <c r="AC220" s="176"/>
      <c r="AD220" s="35">
        <v>0.06</v>
      </c>
      <c r="AE220" s="35">
        <v>0.08</v>
      </c>
      <c r="AF220" s="35">
        <v>0.12</v>
      </c>
      <c r="AG220" s="176"/>
      <c r="AH220" s="35">
        <v>-0.5</v>
      </c>
      <c r="AI220" s="35">
        <v>2</v>
      </c>
      <c r="AJ220" s="35">
        <v>0.5</v>
      </c>
      <c r="AK220" s="176"/>
      <c r="AL220" s="35">
        <v>-0.1</v>
      </c>
      <c r="AM220" s="35">
        <v>2</v>
      </c>
      <c r="AN220" s="35">
        <v>0.1</v>
      </c>
      <c r="AO220" s="176"/>
      <c r="AP220" s="177">
        <v>71</v>
      </c>
      <c r="AQ220" s="190">
        <v>0.4</v>
      </c>
      <c r="AR220" s="176"/>
      <c r="AS220" s="176"/>
      <c r="AT220" s="176"/>
      <c r="AU220" s="176"/>
      <c r="AV220" s="176"/>
      <c r="AW220" s="176"/>
      <c r="AX220" s="176"/>
      <c r="AY220" s="176"/>
      <c r="AZ220" s="176"/>
      <c r="BA220" s="176"/>
      <c r="BB220" s="176"/>
      <c r="BC220" s="176"/>
      <c r="BD220" s="176"/>
      <c r="BE220" s="176"/>
      <c r="BF220" s="176"/>
    </row>
    <row r="221" spans="1:58">
      <c r="A221" s="198">
        <f t="shared" si="3"/>
        <v>43497</v>
      </c>
      <c r="B221" s="27">
        <v>7.0670193601026027E-2</v>
      </c>
      <c r="D221" s="189">
        <v>42370</v>
      </c>
      <c r="E221" s="25">
        <v>35.004997253417969</v>
      </c>
      <c r="F221" s="25">
        <v>38.004997253417969</v>
      </c>
      <c r="G221" s="25">
        <v>41.004997253417969</v>
      </c>
      <c r="H221" s="185"/>
      <c r="I221" s="25">
        <v>20.5</v>
      </c>
      <c r="J221" s="25">
        <v>27.25</v>
      </c>
      <c r="K221" s="25">
        <v>29.25</v>
      </c>
      <c r="L221" s="177"/>
      <c r="M221" s="178">
        <v>43252</v>
      </c>
      <c r="N221" s="35">
        <v>30.5</v>
      </c>
      <c r="O221" s="35">
        <v>37</v>
      </c>
      <c r="P221" s="35">
        <v>43.25</v>
      </c>
      <c r="Q221" s="176"/>
      <c r="R221" s="35">
        <v>31.75</v>
      </c>
      <c r="S221" s="35">
        <v>38.25</v>
      </c>
      <c r="T221" s="35">
        <v>44.5</v>
      </c>
      <c r="U221" s="176"/>
      <c r="V221" s="35">
        <v>0.75</v>
      </c>
      <c r="W221" s="35">
        <v>3</v>
      </c>
      <c r="X221" s="35">
        <v>8</v>
      </c>
      <c r="Y221" s="176"/>
      <c r="Z221" s="35">
        <v>0.06</v>
      </c>
      <c r="AA221" s="35">
        <v>0.08</v>
      </c>
      <c r="AB221" s="35">
        <v>0.12</v>
      </c>
      <c r="AC221" s="176"/>
      <c r="AD221" s="35">
        <v>0.06</v>
      </c>
      <c r="AE221" s="35">
        <v>0.08</v>
      </c>
      <c r="AF221" s="35">
        <v>0.12</v>
      </c>
      <c r="AG221" s="176"/>
      <c r="AH221" s="35">
        <v>-0.5</v>
      </c>
      <c r="AI221" s="35">
        <v>3.52</v>
      </c>
      <c r="AJ221" s="35">
        <v>1</v>
      </c>
      <c r="AK221" s="176"/>
      <c r="AL221" s="35">
        <v>-0.1</v>
      </c>
      <c r="AM221" s="35">
        <v>2.4</v>
      </c>
      <c r="AN221" s="35">
        <v>0.1</v>
      </c>
      <c r="AO221" s="176"/>
      <c r="AP221" s="177">
        <v>71</v>
      </c>
      <c r="AQ221" s="190">
        <v>0.4</v>
      </c>
      <c r="AR221" s="176"/>
      <c r="AS221" s="176"/>
      <c r="AT221" s="176"/>
      <c r="AU221" s="176"/>
      <c r="AV221" s="176"/>
      <c r="AW221" s="176"/>
      <c r="AX221" s="176"/>
      <c r="AY221" s="176"/>
      <c r="AZ221" s="176"/>
      <c r="BA221" s="176"/>
      <c r="BB221" s="176"/>
      <c r="BC221" s="176"/>
      <c r="BD221" s="176"/>
      <c r="BE221" s="176"/>
      <c r="BF221" s="176"/>
    </row>
    <row r="222" spans="1:58">
      <c r="A222" s="198">
        <f t="shared" si="3"/>
        <v>43525</v>
      </c>
      <c r="B222" s="27">
        <v>7.0677379903748005E-2</v>
      </c>
      <c r="D222" s="189">
        <v>42401</v>
      </c>
      <c r="E222" s="25">
        <v>35.000003814697266</v>
      </c>
      <c r="F222" s="25">
        <v>38.000003814697266</v>
      </c>
      <c r="G222" s="25">
        <v>41.000003814697266</v>
      </c>
      <c r="H222" s="185"/>
      <c r="I222" s="25">
        <v>20.5</v>
      </c>
      <c r="J222" s="25">
        <v>27</v>
      </c>
      <c r="K222" s="25">
        <v>29</v>
      </c>
      <c r="L222" s="177"/>
      <c r="M222" s="178">
        <v>43282</v>
      </c>
      <c r="N222" s="35">
        <v>37.5</v>
      </c>
      <c r="O222" s="35">
        <v>44</v>
      </c>
      <c r="P222" s="35">
        <v>50.25</v>
      </c>
      <c r="Q222" s="176"/>
      <c r="R222" s="35">
        <v>38.75</v>
      </c>
      <c r="S222" s="35">
        <v>45.25</v>
      </c>
      <c r="T222" s="35">
        <v>51.5</v>
      </c>
      <c r="U222" s="176"/>
      <c r="V222" s="35">
        <v>2</v>
      </c>
      <c r="W222" s="35">
        <v>7</v>
      </c>
      <c r="X222" s="35">
        <v>12</v>
      </c>
      <c r="Y222" s="176"/>
      <c r="Z222" s="35">
        <v>0.06</v>
      </c>
      <c r="AA222" s="35">
        <v>0.08</v>
      </c>
      <c r="AB222" s="35">
        <v>0.12</v>
      </c>
      <c r="AC222" s="176"/>
      <c r="AD222" s="35">
        <v>0.06</v>
      </c>
      <c r="AE222" s="35">
        <v>0.08</v>
      </c>
      <c r="AF222" s="35">
        <v>0.12</v>
      </c>
      <c r="AG222" s="176"/>
      <c r="AH222" s="35">
        <v>-0.85</v>
      </c>
      <c r="AI222" s="35">
        <v>4.5549999999999997</v>
      </c>
      <c r="AJ222" s="35">
        <v>1.5</v>
      </c>
      <c r="AK222" s="176"/>
      <c r="AL222" s="35">
        <v>-0.1</v>
      </c>
      <c r="AM222" s="35">
        <v>3.25</v>
      </c>
      <c r="AN222" s="35">
        <v>0.1</v>
      </c>
      <c r="AO222" s="176"/>
      <c r="AP222" s="177">
        <v>72</v>
      </c>
      <c r="AQ222" s="190">
        <v>0.4</v>
      </c>
      <c r="AR222" s="176"/>
      <c r="AS222" s="176"/>
      <c r="AT222" s="176"/>
      <c r="AU222" s="176"/>
      <c r="AV222" s="176"/>
      <c r="AW222" s="176"/>
      <c r="AX222" s="176"/>
      <c r="AY222" s="176"/>
      <c r="AZ222" s="176"/>
      <c r="BA222" s="176"/>
      <c r="BB222" s="176"/>
      <c r="BC222" s="176"/>
      <c r="BD222" s="176"/>
      <c r="BE222" s="176"/>
      <c r="BF222" s="176"/>
    </row>
    <row r="223" spans="1:58">
      <c r="A223" s="198">
        <f t="shared" si="3"/>
        <v>43556</v>
      </c>
      <c r="B223" s="27">
        <v>7.0685336167497032E-2</v>
      </c>
      <c r="D223" s="189">
        <v>42430</v>
      </c>
      <c r="E223" s="25">
        <v>30.500001907348633</v>
      </c>
      <c r="F223" s="25">
        <v>33.500001907348633</v>
      </c>
      <c r="G223" s="25">
        <v>36.500001907348633</v>
      </c>
      <c r="H223" s="185"/>
      <c r="I223" s="25">
        <v>19.5</v>
      </c>
      <c r="J223" s="25">
        <v>26</v>
      </c>
      <c r="K223" s="25">
        <v>28</v>
      </c>
      <c r="L223" s="177"/>
      <c r="M223" s="178">
        <v>43313</v>
      </c>
      <c r="N223" s="35">
        <v>37.5</v>
      </c>
      <c r="O223" s="35">
        <v>44</v>
      </c>
      <c r="P223" s="35">
        <v>50.25</v>
      </c>
      <c r="Q223" s="176"/>
      <c r="R223" s="35">
        <v>38.75</v>
      </c>
      <c r="S223" s="35">
        <v>45.25</v>
      </c>
      <c r="T223" s="35">
        <v>51.5</v>
      </c>
      <c r="U223" s="176"/>
      <c r="V223" s="35">
        <v>2</v>
      </c>
      <c r="W223" s="35">
        <v>7</v>
      </c>
      <c r="X223" s="35">
        <v>12</v>
      </c>
      <c r="Y223" s="176"/>
      <c r="Z223" s="35">
        <v>0.06</v>
      </c>
      <c r="AA223" s="35">
        <v>0.08</v>
      </c>
      <c r="AB223" s="35">
        <v>0.12</v>
      </c>
      <c r="AC223" s="176"/>
      <c r="AD223" s="35">
        <v>0.06</v>
      </c>
      <c r="AE223" s="35">
        <v>0.08</v>
      </c>
      <c r="AF223" s="35">
        <v>0.12</v>
      </c>
      <c r="AG223" s="176"/>
      <c r="AH223" s="35">
        <v>-0.85</v>
      </c>
      <c r="AI223" s="35">
        <v>4.5549999999999997</v>
      </c>
      <c r="AJ223" s="35">
        <v>1.5</v>
      </c>
      <c r="AK223" s="176"/>
      <c r="AL223" s="35">
        <v>-0.1</v>
      </c>
      <c r="AM223" s="35">
        <v>3.25</v>
      </c>
      <c r="AN223" s="35">
        <v>0.1</v>
      </c>
      <c r="AO223" s="176"/>
      <c r="AP223" s="177">
        <v>72</v>
      </c>
      <c r="AQ223" s="190">
        <v>0.4</v>
      </c>
      <c r="AR223" s="176"/>
      <c r="AS223" s="176"/>
      <c r="AT223" s="176"/>
      <c r="AU223" s="176"/>
      <c r="AV223" s="176"/>
      <c r="AW223" s="176"/>
      <c r="AX223" s="176"/>
      <c r="AY223" s="176"/>
      <c r="AZ223" s="176"/>
      <c r="BA223" s="176"/>
      <c r="BB223" s="176"/>
      <c r="BC223" s="176"/>
      <c r="BD223" s="176"/>
      <c r="BE223" s="176"/>
      <c r="BF223" s="176"/>
    </row>
    <row r="224" spans="1:58">
      <c r="A224" s="198">
        <f t="shared" si="3"/>
        <v>43586</v>
      </c>
      <c r="B224" s="27">
        <v>7.0693035777595017E-2</v>
      </c>
      <c r="D224" s="189">
        <v>42461</v>
      </c>
      <c r="E224" s="25">
        <v>30.5</v>
      </c>
      <c r="F224" s="25">
        <v>33.5</v>
      </c>
      <c r="G224" s="25">
        <v>36.5</v>
      </c>
      <c r="H224" s="185"/>
      <c r="I224" s="25">
        <v>19.25</v>
      </c>
      <c r="J224" s="25">
        <v>25.75</v>
      </c>
      <c r="K224" s="25">
        <v>27.75</v>
      </c>
      <c r="L224" s="177"/>
      <c r="M224" s="178">
        <v>43344</v>
      </c>
      <c r="N224" s="35">
        <v>26.75</v>
      </c>
      <c r="O224" s="35">
        <v>33.25</v>
      </c>
      <c r="P224" s="35">
        <v>39.5</v>
      </c>
      <c r="Q224" s="176"/>
      <c r="R224" s="35">
        <v>28</v>
      </c>
      <c r="S224" s="35">
        <v>34.5</v>
      </c>
      <c r="T224" s="35">
        <v>40.75</v>
      </c>
      <c r="U224" s="176"/>
      <c r="V224" s="35">
        <v>0.25</v>
      </c>
      <c r="W224" s="35">
        <v>1</v>
      </c>
      <c r="X224" s="35">
        <v>4</v>
      </c>
      <c r="Y224" s="176"/>
      <c r="Z224" s="35">
        <v>0.06</v>
      </c>
      <c r="AA224" s="35">
        <v>0.08</v>
      </c>
      <c r="AB224" s="35">
        <v>0.12</v>
      </c>
      <c r="AC224" s="176"/>
      <c r="AD224" s="35">
        <v>0.06</v>
      </c>
      <c r="AE224" s="35">
        <v>0.08</v>
      </c>
      <c r="AF224" s="35">
        <v>0.12</v>
      </c>
      <c r="AG224" s="176"/>
      <c r="AH224" s="35">
        <v>-0.5</v>
      </c>
      <c r="AI224" s="35">
        <v>2.706</v>
      </c>
      <c r="AJ224" s="35">
        <v>0.8</v>
      </c>
      <c r="AK224" s="176"/>
      <c r="AL224" s="35">
        <v>-0.1</v>
      </c>
      <c r="AM224" s="35">
        <v>2.4500000000000002</v>
      </c>
      <c r="AN224" s="35">
        <v>0.1</v>
      </c>
      <c r="AO224" s="176"/>
      <c r="AP224" s="177">
        <v>72</v>
      </c>
      <c r="AQ224" s="190">
        <v>0.4</v>
      </c>
      <c r="AR224" s="176"/>
      <c r="AS224" s="176"/>
      <c r="AT224" s="176"/>
      <c r="AU224" s="176"/>
      <c r="AV224" s="176"/>
      <c r="AW224" s="176"/>
      <c r="AX224" s="176"/>
      <c r="AY224" s="176"/>
      <c r="AZ224" s="176"/>
      <c r="BA224" s="176"/>
      <c r="BB224" s="176"/>
      <c r="BC224" s="176"/>
      <c r="BD224" s="176"/>
      <c r="BE224" s="176"/>
      <c r="BF224" s="176"/>
    </row>
    <row r="225" spans="1:58">
      <c r="A225" s="198">
        <f t="shared" si="3"/>
        <v>43617</v>
      </c>
      <c r="B225" s="27">
        <v>7.0700992041384025E-2</v>
      </c>
      <c r="D225" s="189">
        <v>42491</v>
      </c>
      <c r="E225" s="25">
        <v>37.75</v>
      </c>
      <c r="F225" s="25">
        <v>42.75</v>
      </c>
      <c r="G225" s="25">
        <v>47.75</v>
      </c>
      <c r="H225" s="185"/>
      <c r="I225" s="25">
        <v>21.5</v>
      </c>
      <c r="J225" s="25">
        <v>28</v>
      </c>
      <c r="K225" s="25">
        <v>30</v>
      </c>
      <c r="L225" s="177"/>
      <c r="M225" s="178">
        <v>43374</v>
      </c>
      <c r="N225" s="35">
        <v>25.75</v>
      </c>
      <c r="O225" s="35">
        <v>32.25</v>
      </c>
      <c r="P225" s="35">
        <v>38.5</v>
      </c>
      <c r="Q225" s="176"/>
      <c r="R225" s="35">
        <v>27</v>
      </c>
      <c r="S225" s="35">
        <v>33.5</v>
      </c>
      <c r="T225" s="35">
        <v>39.75</v>
      </c>
      <c r="U225" s="176"/>
      <c r="V225" s="35">
        <v>0</v>
      </c>
      <c r="W225" s="35">
        <v>0</v>
      </c>
      <c r="X225" s="35">
        <v>2</v>
      </c>
      <c r="Y225" s="176"/>
      <c r="Z225" s="35">
        <v>0.06</v>
      </c>
      <c r="AA225" s="35">
        <v>0.08</v>
      </c>
      <c r="AB225" s="35">
        <v>0.12</v>
      </c>
      <c r="AC225" s="176"/>
      <c r="AD225" s="35">
        <v>0.06</v>
      </c>
      <c r="AE225" s="35">
        <v>0.08</v>
      </c>
      <c r="AF225" s="35">
        <v>0.12</v>
      </c>
      <c r="AG225" s="176"/>
      <c r="AH225" s="35">
        <v>-0.5</v>
      </c>
      <c r="AI225" s="35">
        <v>1.9</v>
      </c>
      <c r="AJ225" s="35">
        <v>0.5</v>
      </c>
      <c r="AK225" s="176"/>
      <c r="AL225" s="35">
        <v>-0.1</v>
      </c>
      <c r="AM225" s="35">
        <v>2</v>
      </c>
      <c r="AN225" s="35">
        <v>0.1</v>
      </c>
      <c r="AO225" s="176"/>
      <c r="AP225" s="177">
        <v>73</v>
      </c>
      <c r="AQ225" s="190">
        <v>0.4</v>
      </c>
      <c r="AR225" s="176"/>
      <c r="AS225" s="176"/>
      <c r="AT225" s="176"/>
      <c r="AU225" s="176"/>
      <c r="AV225" s="176"/>
      <c r="AW225" s="176"/>
      <c r="AX225" s="176"/>
      <c r="AY225" s="176"/>
      <c r="AZ225" s="176"/>
      <c r="BA225" s="176"/>
      <c r="BB225" s="176"/>
      <c r="BC225" s="176"/>
      <c r="BD225" s="176"/>
      <c r="BE225" s="176"/>
      <c r="BF225" s="176"/>
    </row>
    <row r="226" spans="1:58">
      <c r="A226" s="198">
        <f t="shared" si="3"/>
        <v>43647</v>
      </c>
      <c r="B226" s="27">
        <v>7.0708691651523006E-2</v>
      </c>
      <c r="D226" s="189">
        <v>42522</v>
      </c>
      <c r="E226" s="25">
        <v>59.5</v>
      </c>
      <c r="F226" s="25">
        <v>74.5</v>
      </c>
      <c r="G226" s="25">
        <v>84.5</v>
      </c>
      <c r="H226" s="185"/>
      <c r="I226" s="25">
        <v>21</v>
      </c>
      <c r="J226" s="25">
        <v>29.25</v>
      </c>
      <c r="K226" s="25">
        <v>36.5</v>
      </c>
      <c r="L226" s="177"/>
      <c r="M226" s="178">
        <v>43405</v>
      </c>
      <c r="N226" s="35">
        <v>25.75</v>
      </c>
      <c r="O226" s="35">
        <v>32.25</v>
      </c>
      <c r="P226" s="35">
        <v>38.5</v>
      </c>
      <c r="Q226" s="176"/>
      <c r="R226" s="35">
        <v>27</v>
      </c>
      <c r="S226" s="35">
        <v>33.5</v>
      </c>
      <c r="T226" s="35">
        <v>39.75</v>
      </c>
      <c r="U226" s="176"/>
      <c r="V226" s="35">
        <v>0</v>
      </c>
      <c r="W226" s="35">
        <v>0</v>
      </c>
      <c r="X226" s="35">
        <v>2</v>
      </c>
      <c r="Y226" s="176"/>
      <c r="Z226" s="35">
        <v>0.06</v>
      </c>
      <c r="AA226" s="35">
        <v>0.08</v>
      </c>
      <c r="AB226" s="35">
        <v>0.12</v>
      </c>
      <c r="AC226" s="176"/>
      <c r="AD226" s="35">
        <v>0.06</v>
      </c>
      <c r="AE226" s="35">
        <v>0.08</v>
      </c>
      <c r="AF226" s="35">
        <v>0.12</v>
      </c>
      <c r="AG226" s="176"/>
      <c r="AH226" s="35">
        <v>-0.5</v>
      </c>
      <c r="AI226" s="35">
        <v>2</v>
      </c>
      <c r="AJ226" s="35">
        <v>0.5</v>
      </c>
      <c r="AK226" s="176"/>
      <c r="AL226" s="35">
        <v>-0.1</v>
      </c>
      <c r="AM226" s="35">
        <v>2</v>
      </c>
      <c r="AN226" s="35">
        <v>0.1</v>
      </c>
      <c r="AO226" s="176"/>
      <c r="AP226" s="177">
        <v>73</v>
      </c>
      <c r="AQ226" s="190">
        <v>0.4</v>
      </c>
      <c r="AR226" s="176"/>
      <c r="AS226" s="176"/>
      <c r="AT226" s="176"/>
      <c r="AU226" s="176"/>
      <c r="AV226" s="176"/>
      <c r="AW226" s="176"/>
      <c r="AX226" s="176"/>
      <c r="AY226" s="176"/>
      <c r="AZ226" s="176"/>
      <c r="BA226" s="176"/>
      <c r="BB226" s="176"/>
      <c r="BC226" s="176"/>
      <c r="BD226" s="176"/>
      <c r="BE226" s="176"/>
      <c r="BF226" s="176"/>
    </row>
    <row r="227" spans="1:58">
      <c r="A227" s="198">
        <f t="shared" si="3"/>
        <v>43678</v>
      </c>
      <c r="B227" s="27">
        <v>7.0716647915354008E-2</v>
      </c>
      <c r="D227" s="189">
        <v>42552</v>
      </c>
      <c r="E227" s="25">
        <v>66</v>
      </c>
      <c r="F227" s="25">
        <v>101</v>
      </c>
      <c r="G227" s="25">
        <v>116</v>
      </c>
      <c r="H227" s="185"/>
      <c r="I227" s="25">
        <v>23.149999618530273</v>
      </c>
      <c r="J227" s="25">
        <v>30.899999618530273</v>
      </c>
      <c r="K227" s="25">
        <v>40.649999618530273</v>
      </c>
      <c r="L227" s="177"/>
      <c r="M227" s="178">
        <v>43435</v>
      </c>
      <c r="N227" s="35">
        <v>23.75</v>
      </c>
      <c r="O227" s="35">
        <v>30.25</v>
      </c>
      <c r="P227" s="35">
        <v>36.5</v>
      </c>
      <c r="Q227" s="176"/>
      <c r="R227" s="35">
        <v>25</v>
      </c>
      <c r="S227" s="35">
        <v>31.5</v>
      </c>
      <c r="T227" s="35">
        <v>37.75</v>
      </c>
      <c r="U227" s="176"/>
      <c r="V227" s="35">
        <v>0</v>
      </c>
      <c r="W227" s="35">
        <v>0</v>
      </c>
      <c r="X227" s="35">
        <v>2</v>
      </c>
      <c r="Y227" s="176"/>
      <c r="Z227" s="35">
        <v>0.06</v>
      </c>
      <c r="AA227" s="35">
        <v>0.08</v>
      </c>
      <c r="AB227" s="35">
        <v>0.12</v>
      </c>
      <c r="AC227" s="176"/>
      <c r="AD227" s="35">
        <v>0.06</v>
      </c>
      <c r="AE227" s="35">
        <v>0.08</v>
      </c>
      <c r="AF227" s="35">
        <v>0.12</v>
      </c>
      <c r="AG227" s="176"/>
      <c r="AH227" s="35">
        <v>-0.5</v>
      </c>
      <c r="AI227" s="35">
        <v>2</v>
      </c>
      <c r="AJ227" s="35">
        <v>0.6</v>
      </c>
      <c r="AK227" s="176"/>
      <c r="AL227" s="35">
        <v>-0.1</v>
      </c>
      <c r="AM227" s="35">
        <v>2</v>
      </c>
      <c r="AN227" s="35">
        <v>0.1</v>
      </c>
      <c r="AO227" s="176"/>
      <c r="AP227" s="177">
        <v>73</v>
      </c>
      <c r="AQ227" s="190">
        <v>0.4</v>
      </c>
      <c r="AR227" s="176"/>
      <c r="AS227" s="176"/>
      <c r="AT227" s="176"/>
      <c r="AU227" s="176"/>
      <c r="AV227" s="176"/>
      <c r="AW227" s="176"/>
      <c r="AX227" s="176"/>
      <c r="AY227" s="176"/>
      <c r="AZ227" s="176"/>
      <c r="BA227" s="176"/>
      <c r="BB227" s="176"/>
      <c r="BC227" s="176"/>
      <c r="BD227" s="176"/>
      <c r="BE227" s="176"/>
      <c r="BF227" s="176"/>
    </row>
    <row r="228" spans="1:58">
      <c r="A228" s="198">
        <f t="shared" si="3"/>
        <v>43709</v>
      </c>
      <c r="B228" s="27">
        <v>7.0724604179205008E-2</v>
      </c>
      <c r="D228" s="189">
        <v>42583</v>
      </c>
      <c r="E228" s="25">
        <v>66</v>
      </c>
      <c r="F228" s="25">
        <v>101</v>
      </c>
      <c r="G228" s="25">
        <v>116</v>
      </c>
      <c r="H228" s="185"/>
      <c r="I228" s="25">
        <v>22.899999618530273</v>
      </c>
      <c r="J228" s="25">
        <v>30.649999618530273</v>
      </c>
      <c r="K228" s="25">
        <v>40.399999618530273</v>
      </c>
      <c r="L228" s="177"/>
      <c r="M228" s="178">
        <v>43466</v>
      </c>
      <c r="N228" s="35">
        <v>25.75</v>
      </c>
      <c r="O228" s="35">
        <v>32.5</v>
      </c>
      <c r="P228" s="35">
        <v>39</v>
      </c>
      <c r="Q228" s="176"/>
      <c r="R228" s="35">
        <v>27.25</v>
      </c>
      <c r="S228" s="35">
        <v>34</v>
      </c>
      <c r="T228" s="35">
        <v>40.5</v>
      </c>
      <c r="U228" s="176"/>
      <c r="V228" s="35">
        <v>0</v>
      </c>
      <c r="W228" s="35">
        <v>0</v>
      </c>
      <c r="X228" s="35">
        <v>3</v>
      </c>
      <c r="Y228" s="176"/>
      <c r="Z228" s="35">
        <v>0.06</v>
      </c>
      <c r="AA228" s="35">
        <v>0.08</v>
      </c>
      <c r="AB228" s="35">
        <v>0.12</v>
      </c>
      <c r="AC228" s="176"/>
      <c r="AD228" s="35">
        <v>0.06</v>
      </c>
      <c r="AE228" s="35">
        <v>0.08</v>
      </c>
      <c r="AF228" s="35">
        <v>0.12</v>
      </c>
      <c r="AG228" s="176"/>
      <c r="AH228" s="35">
        <v>-0.5</v>
      </c>
      <c r="AI228" s="35">
        <v>2.25</v>
      </c>
      <c r="AJ228" s="35">
        <v>1</v>
      </c>
      <c r="AK228" s="176"/>
      <c r="AL228" s="35">
        <v>-0.1</v>
      </c>
      <c r="AM228" s="35">
        <v>2.25</v>
      </c>
      <c r="AN228" s="35">
        <v>0.1</v>
      </c>
      <c r="AO228" s="176"/>
      <c r="AP228" s="177">
        <v>74</v>
      </c>
      <c r="AQ228" s="190">
        <v>0.4</v>
      </c>
      <c r="AR228" s="176"/>
      <c r="AS228" s="176"/>
      <c r="AT228" s="176"/>
      <c r="AU228" s="176"/>
      <c r="AV228" s="176"/>
      <c r="AW228" s="176"/>
      <c r="AX228" s="176"/>
      <c r="AY228" s="176"/>
      <c r="AZ228" s="176"/>
      <c r="BA228" s="176"/>
      <c r="BB228" s="176"/>
      <c r="BC228" s="176"/>
      <c r="BD228" s="176"/>
      <c r="BE228" s="176"/>
      <c r="BF228" s="176"/>
    </row>
    <row r="229" spans="1:58">
      <c r="A229" s="198">
        <f t="shared" si="3"/>
        <v>43739</v>
      </c>
      <c r="B229" s="27">
        <v>7.0732303789404025E-2</v>
      </c>
      <c r="D229" s="189">
        <v>42614</v>
      </c>
      <c r="E229" s="25">
        <v>25.75</v>
      </c>
      <c r="F229" s="25">
        <v>35.75</v>
      </c>
      <c r="G229" s="25">
        <v>45.75</v>
      </c>
      <c r="H229" s="185"/>
      <c r="I229" s="25">
        <v>17.75</v>
      </c>
      <c r="J229" s="25">
        <v>26.75</v>
      </c>
      <c r="K229" s="25">
        <v>28.75</v>
      </c>
      <c r="L229" s="177"/>
      <c r="M229" s="178">
        <v>43497</v>
      </c>
      <c r="N229" s="35">
        <v>23.75</v>
      </c>
      <c r="O229" s="35">
        <v>30.5</v>
      </c>
      <c r="P229" s="35">
        <v>37</v>
      </c>
      <c r="Q229" s="176"/>
      <c r="R229" s="35">
        <v>25.25</v>
      </c>
      <c r="S229" s="35">
        <v>32</v>
      </c>
      <c r="T229" s="35">
        <v>38.5</v>
      </c>
      <c r="U229" s="176"/>
      <c r="V229" s="35">
        <v>0</v>
      </c>
      <c r="W229" s="35">
        <v>0</v>
      </c>
      <c r="X229" s="35">
        <v>3</v>
      </c>
      <c r="Y229" s="176"/>
      <c r="Z229" s="35">
        <v>0.06</v>
      </c>
      <c r="AA229" s="35">
        <v>0.08</v>
      </c>
      <c r="AB229" s="35">
        <v>0.12</v>
      </c>
      <c r="AC229" s="176"/>
      <c r="AD229" s="35">
        <v>0.06</v>
      </c>
      <c r="AE229" s="35">
        <v>0.08</v>
      </c>
      <c r="AF229" s="35">
        <v>0.12</v>
      </c>
      <c r="AG229" s="176"/>
      <c r="AH229" s="35">
        <v>-0.5</v>
      </c>
      <c r="AI229" s="35">
        <v>2.25</v>
      </c>
      <c r="AJ229" s="35">
        <v>1</v>
      </c>
      <c r="AK229" s="176"/>
      <c r="AL229" s="35">
        <v>-0.1</v>
      </c>
      <c r="AM229" s="35">
        <v>2.25</v>
      </c>
      <c r="AN229" s="35">
        <v>0.1</v>
      </c>
      <c r="AO229" s="176"/>
      <c r="AP229" s="177">
        <v>74</v>
      </c>
      <c r="AQ229" s="190">
        <v>0.4</v>
      </c>
      <c r="AR229" s="176"/>
      <c r="AS229" s="176"/>
      <c r="AT229" s="176"/>
      <c r="AU229" s="176"/>
      <c r="AV229" s="176"/>
      <c r="AW229" s="176"/>
      <c r="AX229" s="176"/>
      <c r="AY229" s="176"/>
      <c r="AZ229" s="176"/>
      <c r="BA229" s="176"/>
      <c r="BB229" s="176"/>
      <c r="BC229" s="176"/>
      <c r="BD229" s="176"/>
      <c r="BE229" s="176"/>
      <c r="BF229" s="176"/>
    </row>
    <row r="230" spans="1:58">
      <c r="A230" s="198">
        <f t="shared" si="3"/>
        <v>43770</v>
      </c>
      <c r="B230" s="27">
        <v>7.0740260053296991E-2</v>
      </c>
      <c r="D230" s="189">
        <v>42644</v>
      </c>
      <c r="E230" s="25">
        <v>30.999998092651367</v>
      </c>
      <c r="F230" s="25">
        <v>33.999998092651367</v>
      </c>
      <c r="G230" s="25">
        <v>36.999998092651367</v>
      </c>
      <c r="H230" s="185"/>
      <c r="I230" s="25">
        <v>20</v>
      </c>
      <c r="J230" s="25">
        <v>26.5</v>
      </c>
      <c r="K230" s="25">
        <v>28.5</v>
      </c>
      <c r="L230" s="177"/>
      <c r="M230" s="178">
        <v>43525</v>
      </c>
      <c r="N230" s="35">
        <v>24.75</v>
      </c>
      <c r="O230" s="35">
        <v>31.5</v>
      </c>
      <c r="P230" s="35">
        <v>38</v>
      </c>
      <c r="Q230" s="176"/>
      <c r="R230" s="35">
        <v>26.25</v>
      </c>
      <c r="S230" s="35">
        <v>33</v>
      </c>
      <c r="T230" s="35">
        <v>39.5</v>
      </c>
      <c r="U230" s="176"/>
      <c r="V230" s="35">
        <v>0</v>
      </c>
      <c r="W230" s="35">
        <v>0</v>
      </c>
      <c r="X230" s="35">
        <v>2</v>
      </c>
      <c r="Y230" s="176"/>
      <c r="Z230" s="35">
        <v>0.06</v>
      </c>
      <c r="AA230" s="35">
        <v>0.08</v>
      </c>
      <c r="AB230" s="35">
        <v>0.12</v>
      </c>
      <c r="AC230" s="176"/>
      <c r="AD230" s="35">
        <v>0.06</v>
      </c>
      <c r="AE230" s="35">
        <v>0.08</v>
      </c>
      <c r="AF230" s="35">
        <v>0.12</v>
      </c>
      <c r="AG230" s="176"/>
      <c r="AH230" s="35">
        <v>-0.5</v>
      </c>
      <c r="AI230" s="35">
        <v>1.95</v>
      </c>
      <c r="AJ230" s="35">
        <v>0.5</v>
      </c>
      <c r="AK230" s="176"/>
      <c r="AL230" s="35">
        <v>-0.1</v>
      </c>
      <c r="AM230" s="35">
        <v>2</v>
      </c>
      <c r="AN230" s="35">
        <v>0.1</v>
      </c>
      <c r="AO230" s="176"/>
      <c r="AP230" s="177">
        <v>74</v>
      </c>
      <c r="AQ230" s="190">
        <v>0.4</v>
      </c>
      <c r="AR230" s="176"/>
      <c r="AS230" s="176"/>
      <c r="AT230" s="176"/>
      <c r="AU230" s="176"/>
      <c r="AV230" s="176"/>
      <c r="AW230" s="176"/>
      <c r="AX230" s="176"/>
      <c r="AY230" s="176"/>
      <c r="AZ230" s="176"/>
      <c r="BA230" s="176"/>
      <c r="BB230" s="176"/>
      <c r="BC230" s="176"/>
      <c r="BD230" s="176"/>
      <c r="BE230" s="176"/>
      <c r="BF230" s="176"/>
    </row>
    <row r="231" spans="1:58">
      <c r="A231" s="198">
        <f t="shared" si="3"/>
        <v>43800</v>
      </c>
      <c r="B231" s="27">
        <v>7.0747959663535018E-2</v>
      </c>
      <c r="D231" s="189">
        <v>42675</v>
      </c>
      <c r="E231" s="25">
        <v>30.999998092651367</v>
      </c>
      <c r="F231" s="25">
        <v>33.999998092651367</v>
      </c>
      <c r="G231" s="25">
        <v>36.999998092651367</v>
      </c>
      <c r="H231" s="185"/>
      <c r="I231" s="25">
        <v>20</v>
      </c>
      <c r="J231" s="25">
        <v>26.5</v>
      </c>
      <c r="K231" s="25">
        <v>28.5</v>
      </c>
      <c r="L231" s="177"/>
      <c r="M231" s="178">
        <v>43556</v>
      </c>
      <c r="N231" s="35">
        <v>25.75</v>
      </c>
      <c r="O231" s="35">
        <v>32.5</v>
      </c>
      <c r="P231" s="35">
        <v>39</v>
      </c>
      <c r="Q231" s="176"/>
      <c r="R231" s="35">
        <v>27.25</v>
      </c>
      <c r="S231" s="35">
        <v>34</v>
      </c>
      <c r="T231" s="35">
        <v>40.5</v>
      </c>
      <c r="U231" s="176"/>
      <c r="V231" s="35">
        <v>0</v>
      </c>
      <c r="W231" s="35">
        <v>0</v>
      </c>
      <c r="X231" s="35">
        <v>2</v>
      </c>
      <c r="Y231" s="176"/>
      <c r="Z231" s="35">
        <v>0.06</v>
      </c>
      <c r="AA231" s="35">
        <v>0.08</v>
      </c>
      <c r="AB231" s="35">
        <v>0.12</v>
      </c>
      <c r="AC231" s="176"/>
      <c r="AD231" s="35">
        <v>0.06</v>
      </c>
      <c r="AE231" s="35">
        <v>0.08</v>
      </c>
      <c r="AF231" s="35">
        <v>0.12</v>
      </c>
      <c r="AG231" s="176"/>
      <c r="AH231" s="35">
        <v>-0.5</v>
      </c>
      <c r="AI231" s="35">
        <v>1.9</v>
      </c>
      <c r="AJ231" s="35">
        <v>0.5</v>
      </c>
      <c r="AK231" s="176"/>
      <c r="AL231" s="35">
        <v>-0.1</v>
      </c>
      <c r="AM231" s="35">
        <v>2</v>
      </c>
      <c r="AN231" s="35">
        <v>0.1</v>
      </c>
      <c r="AO231" s="176"/>
      <c r="AP231" s="177">
        <v>74</v>
      </c>
      <c r="AQ231" s="190">
        <v>0.4</v>
      </c>
      <c r="AR231" s="176"/>
      <c r="AS231" s="176"/>
      <c r="AT231" s="176"/>
      <c r="AU231" s="176"/>
      <c r="AV231" s="176"/>
      <c r="AW231" s="176"/>
      <c r="AX231" s="176"/>
      <c r="AY231" s="176"/>
      <c r="AZ231" s="176"/>
      <c r="BA231" s="176"/>
      <c r="BB231" s="176"/>
      <c r="BC231" s="176"/>
      <c r="BD231" s="176"/>
      <c r="BE231" s="176"/>
      <c r="BF231" s="176"/>
    </row>
    <row r="232" spans="1:58">
      <c r="A232" s="198">
        <f t="shared" si="3"/>
        <v>43831</v>
      </c>
      <c r="B232" s="27">
        <v>7.0755915927470006E-2</v>
      </c>
      <c r="D232" s="189">
        <v>42705</v>
      </c>
      <c r="E232" s="25">
        <v>31</v>
      </c>
      <c r="F232" s="25">
        <v>34</v>
      </c>
      <c r="G232" s="25">
        <v>37</v>
      </c>
      <c r="H232" s="185"/>
      <c r="I232" s="25">
        <v>20.5</v>
      </c>
      <c r="J232" s="25">
        <v>27</v>
      </c>
      <c r="K232" s="25">
        <v>29</v>
      </c>
      <c r="L232" s="177"/>
      <c r="M232" s="178">
        <v>43586</v>
      </c>
      <c r="N232" s="35">
        <v>26.75</v>
      </c>
      <c r="O232" s="35">
        <v>33.5</v>
      </c>
      <c r="P232" s="35">
        <v>40</v>
      </c>
      <c r="Q232" s="176"/>
      <c r="R232" s="35">
        <v>28.25</v>
      </c>
      <c r="S232" s="35">
        <v>35</v>
      </c>
      <c r="T232" s="35">
        <v>41.5</v>
      </c>
      <c r="U232" s="176"/>
      <c r="V232" s="35">
        <v>0</v>
      </c>
      <c r="W232" s="35">
        <v>0</v>
      </c>
      <c r="X232" s="35">
        <v>3</v>
      </c>
      <c r="Y232" s="176"/>
      <c r="Z232" s="35">
        <v>0.06</v>
      </c>
      <c r="AA232" s="35">
        <v>0.08</v>
      </c>
      <c r="AB232" s="35">
        <v>0.12</v>
      </c>
      <c r="AC232" s="176"/>
      <c r="AD232" s="35">
        <v>0.06</v>
      </c>
      <c r="AE232" s="35">
        <v>0.08</v>
      </c>
      <c r="AF232" s="35">
        <v>0.12</v>
      </c>
      <c r="AG232" s="176"/>
      <c r="AH232" s="35">
        <v>-0.5</v>
      </c>
      <c r="AI232" s="35">
        <v>2</v>
      </c>
      <c r="AJ232" s="35">
        <v>0.5</v>
      </c>
      <c r="AK232" s="176"/>
      <c r="AL232" s="35">
        <v>-0.1</v>
      </c>
      <c r="AM232" s="35">
        <v>2</v>
      </c>
      <c r="AN232" s="35">
        <v>0.1</v>
      </c>
      <c r="AO232" s="176"/>
      <c r="AP232" s="177">
        <v>74</v>
      </c>
      <c r="AQ232" s="190">
        <v>0.4</v>
      </c>
      <c r="AR232" s="176"/>
      <c r="AS232" s="176"/>
      <c r="AT232" s="176"/>
      <c r="AU232" s="176"/>
      <c r="AV232" s="176"/>
      <c r="AW232" s="176"/>
      <c r="AX232" s="176"/>
      <c r="AY232" s="176"/>
      <c r="AZ232" s="176"/>
      <c r="BA232" s="176"/>
      <c r="BB232" s="176"/>
      <c r="BC232" s="176"/>
      <c r="BD232" s="176"/>
      <c r="BE232" s="176"/>
      <c r="BF232" s="176"/>
    </row>
    <row r="233" spans="1:58">
      <c r="A233" s="198">
        <f t="shared" si="3"/>
        <v>43862</v>
      </c>
      <c r="B233" s="27">
        <v>7.0763872191424021E-2</v>
      </c>
      <c r="D233" s="189">
        <v>42736</v>
      </c>
      <c r="E233" s="25">
        <v>35.254997253417969</v>
      </c>
      <c r="F233" s="25">
        <v>38.254997253417969</v>
      </c>
      <c r="G233" s="25">
        <v>41.254997253417969</v>
      </c>
      <c r="H233" s="185"/>
      <c r="I233" s="25">
        <v>20.75</v>
      </c>
      <c r="J233" s="25">
        <v>27.75</v>
      </c>
      <c r="K233" s="25">
        <v>29.75</v>
      </c>
      <c r="L233" s="177"/>
      <c r="M233" s="178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  <c r="AB233" s="176"/>
      <c r="AC233" s="176"/>
      <c r="AD233" s="176"/>
      <c r="AE233" s="176"/>
      <c r="AF233" s="176"/>
      <c r="AG233" s="176"/>
      <c r="AH233" s="176"/>
      <c r="AI233" s="176"/>
      <c r="AJ233" s="176"/>
      <c r="AK233" s="176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176"/>
      <c r="AV233" s="176"/>
      <c r="AW233" s="176"/>
      <c r="AX233" s="176"/>
      <c r="AY233" s="176"/>
      <c r="AZ233" s="176"/>
      <c r="BA233" s="176"/>
      <c r="BB233" s="176"/>
      <c r="BC233" s="176"/>
      <c r="BD233" s="176"/>
      <c r="BE233" s="176"/>
      <c r="BF233" s="176"/>
    </row>
    <row r="234" spans="1:58">
      <c r="A234" s="198">
        <f t="shared" si="3"/>
        <v>43891</v>
      </c>
      <c r="B234" s="27">
        <v>7.0771315148046007E-2</v>
      </c>
      <c r="D234" s="189">
        <v>42767</v>
      </c>
      <c r="E234" s="25">
        <v>35.250003814697266</v>
      </c>
      <c r="F234" s="25">
        <v>38.250003814697266</v>
      </c>
      <c r="G234" s="25">
        <v>41.250003814697266</v>
      </c>
      <c r="H234" s="185"/>
      <c r="I234" s="25">
        <v>20.75</v>
      </c>
      <c r="J234" s="25">
        <v>27.5</v>
      </c>
      <c r="K234" s="25">
        <v>29.5</v>
      </c>
      <c r="L234" s="177"/>
      <c r="M234" s="178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  <c r="AB234" s="176"/>
      <c r="AC234" s="176"/>
      <c r="AD234" s="176"/>
      <c r="AE234" s="176"/>
      <c r="AF234" s="176"/>
      <c r="AG234" s="176"/>
      <c r="AH234" s="176"/>
      <c r="AI234" s="176"/>
      <c r="AJ234" s="176"/>
      <c r="AK234" s="176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176"/>
      <c r="AV234" s="176"/>
      <c r="AW234" s="176"/>
      <c r="AX234" s="176"/>
      <c r="AY234" s="176"/>
      <c r="AZ234" s="176"/>
      <c r="BA234" s="176"/>
      <c r="BB234" s="176"/>
      <c r="BC234" s="176"/>
      <c r="BD234" s="176"/>
      <c r="BE234" s="176"/>
      <c r="BF234" s="176"/>
    </row>
    <row r="235" spans="1:58">
      <c r="A235" s="198">
        <f t="shared" si="3"/>
        <v>43922</v>
      </c>
      <c r="B235" s="27">
        <v>7.0779271412041003E-2</v>
      </c>
      <c r="D235" s="189">
        <v>42795</v>
      </c>
      <c r="E235" s="25">
        <v>30.750001907348633</v>
      </c>
      <c r="F235" s="25">
        <v>33.750001907348633</v>
      </c>
      <c r="G235" s="25">
        <v>36.750001907348633</v>
      </c>
      <c r="H235" s="185"/>
      <c r="I235" s="25">
        <v>19.75</v>
      </c>
      <c r="J235" s="25">
        <v>26.5</v>
      </c>
      <c r="K235" s="25">
        <v>28.5</v>
      </c>
      <c r="L235" s="177"/>
      <c r="M235" s="178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  <c r="AB235" s="176"/>
      <c r="AC235" s="176"/>
      <c r="AD235" s="176"/>
      <c r="AE235" s="176"/>
      <c r="AF235" s="176"/>
      <c r="AG235" s="176"/>
      <c r="AH235" s="176"/>
      <c r="AI235" s="176"/>
      <c r="AJ235" s="176"/>
      <c r="AK235" s="176"/>
      <c r="AL235" s="176"/>
      <c r="AM235" s="176"/>
      <c r="AN235" s="176"/>
      <c r="AO235" s="176"/>
      <c r="AP235" s="176"/>
      <c r="AQ235" s="176"/>
      <c r="AR235" s="176"/>
      <c r="AS235" s="176"/>
      <c r="AT235" s="176"/>
      <c r="AU235" s="176"/>
      <c r="AV235" s="176"/>
      <c r="AW235" s="176"/>
      <c r="AX235" s="176"/>
      <c r="AY235" s="176"/>
      <c r="AZ235" s="176"/>
      <c r="BA235" s="176"/>
      <c r="BB235" s="176"/>
      <c r="BC235" s="176"/>
      <c r="BD235" s="176"/>
      <c r="BE235" s="176"/>
      <c r="BF235" s="176"/>
    </row>
    <row r="236" spans="1:58">
      <c r="A236" s="198">
        <f t="shared" si="3"/>
        <v>43952</v>
      </c>
      <c r="B236" s="27">
        <v>7.0786971022379006E-2</v>
      </c>
      <c r="D236" s="189">
        <v>42826</v>
      </c>
      <c r="E236" s="25">
        <v>30.75</v>
      </c>
      <c r="F236" s="25">
        <v>33.75</v>
      </c>
      <c r="G236" s="25">
        <v>36.75</v>
      </c>
      <c r="H236" s="185"/>
      <c r="I236" s="25">
        <v>19.5</v>
      </c>
      <c r="J236" s="25">
        <v>26.25</v>
      </c>
      <c r="K236" s="25">
        <v>28.25</v>
      </c>
      <c r="L236" s="177"/>
      <c r="M236" s="178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  <c r="AB236" s="176"/>
      <c r="AC236" s="176"/>
      <c r="AD236" s="176"/>
      <c r="AE236" s="176"/>
      <c r="AF236" s="176"/>
      <c r="AG236" s="176"/>
      <c r="AH236" s="176"/>
      <c r="AI236" s="176"/>
      <c r="AJ236" s="176"/>
      <c r="AK236" s="176"/>
      <c r="AL236" s="176"/>
      <c r="AM236" s="176"/>
      <c r="AN236" s="176"/>
      <c r="AO236" s="176"/>
      <c r="AP236" s="176"/>
      <c r="AQ236" s="176"/>
      <c r="AR236" s="176"/>
      <c r="AS236" s="176"/>
      <c r="AT236" s="176"/>
      <c r="AU236" s="176"/>
      <c r="AV236" s="176"/>
      <c r="AW236" s="176"/>
      <c r="AX236" s="176"/>
      <c r="AY236" s="176"/>
      <c r="AZ236" s="176"/>
      <c r="BA236" s="176"/>
      <c r="BB236" s="176"/>
      <c r="BC236" s="176"/>
      <c r="BD236" s="176"/>
      <c r="BE236" s="176"/>
      <c r="BF236" s="176"/>
    </row>
    <row r="237" spans="1:58">
      <c r="A237" s="198">
        <f t="shared" si="3"/>
        <v>43983</v>
      </c>
      <c r="B237" s="27">
        <v>7.079492728641501E-2</v>
      </c>
      <c r="D237" s="189">
        <v>42856</v>
      </c>
      <c r="E237" s="25">
        <v>38</v>
      </c>
      <c r="F237" s="25">
        <v>43</v>
      </c>
      <c r="G237" s="25">
        <v>48</v>
      </c>
      <c r="H237" s="185"/>
      <c r="I237" s="25">
        <v>21.75</v>
      </c>
      <c r="J237" s="25">
        <v>28.5</v>
      </c>
      <c r="K237" s="25">
        <v>30.5</v>
      </c>
      <c r="L237" s="177"/>
      <c r="M237" s="178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  <c r="AB237" s="176"/>
      <c r="AC237" s="176"/>
      <c r="AD237" s="176"/>
      <c r="AE237" s="176"/>
      <c r="AF237" s="176"/>
      <c r="AG237" s="176"/>
      <c r="AH237" s="176"/>
      <c r="AI237" s="176"/>
      <c r="AJ237" s="176"/>
      <c r="AK237" s="176"/>
      <c r="AL237" s="176"/>
      <c r="AM237" s="176"/>
      <c r="AN237" s="176"/>
      <c r="AO237" s="176"/>
      <c r="AP237" s="176"/>
      <c r="AQ237" s="176"/>
      <c r="AR237" s="176"/>
      <c r="AS237" s="176"/>
      <c r="AT237" s="176"/>
      <c r="AU237" s="176"/>
      <c r="AV237" s="176"/>
      <c r="AW237" s="176"/>
      <c r="AX237" s="176"/>
      <c r="AY237" s="176"/>
      <c r="AZ237" s="176"/>
      <c r="BA237" s="176"/>
      <c r="BB237" s="176"/>
      <c r="BC237" s="176"/>
      <c r="BD237" s="176"/>
      <c r="BE237" s="176"/>
      <c r="BF237" s="176"/>
    </row>
    <row r="238" spans="1:58">
      <c r="A238" s="198">
        <f t="shared" si="3"/>
        <v>44013</v>
      </c>
      <c r="B238" s="27">
        <v>7.0802626896792994E-2</v>
      </c>
      <c r="D238" s="189">
        <v>42887</v>
      </c>
      <c r="E238" s="25">
        <v>61.5</v>
      </c>
      <c r="F238" s="25">
        <v>76.5</v>
      </c>
      <c r="G238" s="25">
        <v>86.5</v>
      </c>
      <c r="H238" s="185"/>
      <c r="I238" s="25">
        <v>21.25</v>
      </c>
      <c r="J238" s="25">
        <v>29.75</v>
      </c>
      <c r="K238" s="25">
        <v>37.25</v>
      </c>
      <c r="L238" s="177"/>
      <c r="M238" s="178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  <c r="AB238" s="176"/>
      <c r="AC238" s="176"/>
      <c r="AD238" s="176"/>
      <c r="AE238" s="176"/>
      <c r="AF238" s="176"/>
      <c r="AG238" s="176"/>
      <c r="AH238" s="176"/>
      <c r="AI238" s="176"/>
      <c r="AJ238" s="176"/>
      <c r="AK238" s="176"/>
      <c r="AL238" s="176"/>
      <c r="AM238" s="176"/>
      <c r="AN238" s="176"/>
      <c r="AO238" s="176"/>
      <c r="AP238" s="176"/>
      <c r="AQ238" s="176"/>
      <c r="AR238" s="176"/>
      <c r="AS238" s="176"/>
      <c r="AT238" s="176"/>
      <c r="AU238" s="176"/>
      <c r="AV238" s="176"/>
      <c r="AW238" s="176"/>
      <c r="AX238" s="176"/>
      <c r="AY238" s="176"/>
      <c r="AZ238" s="176"/>
      <c r="BA238" s="176"/>
      <c r="BB238" s="176"/>
      <c r="BC238" s="176"/>
      <c r="BD238" s="176"/>
      <c r="BE238" s="176"/>
      <c r="BF238" s="176"/>
    </row>
    <row r="239" spans="1:58">
      <c r="A239" s="198">
        <f t="shared" si="3"/>
        <v>44044</v>
      </c>
      <c r="B239" s="27">
        <v>7.0810583160869994E-2</v>
      </c>
      <c r="D239" s="189">
        <v>42917</v>
      </c>
      <c r="E239" s="25">
        <v>68</v>
      </c>
      <c r="F239" s="25">
        <v>103</v>
      </c>
      <c r="G239" s="25">
        <v>118</v>
      </c>
      <c r="H239" s="185"/>
      <c r="I239" s="25">
        <v>23.399999618530273</v>
      </c>
      <c r="J239" s="25">
        <v>31.399999618530273</v>
      </c>
      <c r="K239" s="25">
        <v>41.399999618530273</v>
      </c>
      <c r="L239" s="177"/>
      <c r="M239" s="178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  <c r="AB239" s="176"/>
      <c r="AC239" s="176"/>
      <c r="AD239" s="176"/>
      <c r="AE239" s="176"/>
      <c r="AF239" s="176"/>
      <c r="AG239" s="176"/>
      <c r="AH239" s="176"/>
      <c r="AI239" s="176"/>
      <c r="AJ239" s="176"/>
      <c r="AK239" s="176"/>
      <c r="AL239" s="176"/>
      <c r="AM239" s="176"/>
      <c r="AN239" s="176"/>
      <c r="AO239" s="176"/>
      <c r="AP239" s="176"/>
      <c r="AQ239" s="176"/>
      <c r="AR239" s="176"/>
      <c r="AS239" s="176"/>
      <c r="AT239" s="176"/>
      <c r="AU239" s="176"/>
      <c r="AV239" s="176"/>
      <c r="AW239" s="176"/>
      <c r="AX239" s="176"/>
      <c r="AY239" s="176"/>
      <c r="AZ239" s="176"/>
      <c r="BA239" s="176"/>
      <c r="BB239" s="176"/>
      <c r="BC239" s="176"/>
      <c r="BD239" s="176"/>
      <c r="BE239" s="176"/>
      <c r="BF239" s="176"/>
    </row>
    <row r="240" spans="1:58">
      <c r="A240" s="198">
        <f t="shared" si="3"/>
        <v>44075</v>
      </c>
      <c r="B240" s="27">
        <v>7.0818539424969004E-2</v>
      </c>
      <c r="D240" s="189">
        <v>42948</v>
      </c>
      <c r="E240" s="25">
        <v>68</v>
      </c>
      <c r="F240" s="25">
        <v>103</v>
      </c>
      <c r="G240" s="25">
        <v>118</v>
      </c>
      <c r="H240" s="185"/>
      <c r="I240" s="25">
        <v>23.149999618530273</v>
      </c>
      <c r="J240" s="25">
        <v>31.149999618530273</v>
      </c>
      <c r="K240" s="25">
        <v>41.149999618530273</v>
      </c>
      <c r="L240" s="177"/>
      <c r="M240" s="178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  <c r="AB240" s="176"/>
      <c r="AC240" s="176"/>
      <c r="AD240" s="176"/>
      <c r="AE240" s="176"/>
      <c r="AF240" s="176"/>
      <c r="AG240" s="176"/>
      <c r="AH240" s="176"/>
      <c r="AI240" s="176"/>
      <c r="AJ240" s="176"/>
      <c r="AK240" s="176"/>
      <c r="AL240" s="176"/>
      <c r="AM240" s="176"/>
      <c r="AN240" s="176"/>
      <c r="AO240" s="176"/>
      <c r="AP240" s="176"/>
      <c r="AQ240" s="176"/>
      <c r="AR240" s="176"/>
      <c r="AS240" s="176"/>
      <c r="AT240" s="176"/>
      <c r="AU240" s="176"/>
      <c r="AV240" s="176"/>
      <c r="AW240" s="176"/>
      <c r="AX240" s="176"/>
      <c r="AY240" s="176"/>
      <c r="AZ240" s="176"/>
      <c r="BA240" s="176"/>
      <c r="BB240" s="176"/>
      <c r="BC240" s="176"/>
      <c r="BD240" s="176"/>
      <c r="BE240" s="176"/>
      <c r="BF240" s="176"/>
    </row>
    <row r="241" spans="1:58">
      <c r="A241" s="198">
        <f t="shared" si="3"/>
        <v>44105</v>
      </c>
      <c r="B241" s="27">
        <v>7.0826239035406996E-2</v>
      </c>
      <c r="D241" s="189">
        <v>42979</v>
      </c>
      <c r="E241" s="25">
        <v>25.75</v>
      </c>
      <c r="F241" s="25">
        <v>35.75</v>
      </c>
      <c r="G241" s="25">
        <v>45.75</v>
      </c>
      <c r="H241" s="185"/>
      <c r="I241" s="25">
        <v>18</v>
      </c>
      <c r="J241" s="25">
        <v>27.25</v>
      </c>
      <c r="K241" s="25">
        <v>29.25</v>
      </c>
      <c r="L241" s="177"/>
      <c r="M241" s="178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  <c r="AB241" s="176"/>
      <c r="AC241" s="176"/>
      <c r="AD241" s="176"/>
      <c r="AE241" s="176"/>
      <c r="AF241" s="176"/>
      <c r="AG241" s="176"/>
      <c r="AH241" s="176"/>
      <c r="AI241" s="176"/>
      <c r="AJ241" s="176"/>
      <c r="AK241" s="176"/>
      <c r="AL241" s="176"/>
      <c r="AM241" s="176"/>
      <c r="AN241" s="176"/>
      <c r="AO241" s="176"/>
      <c r="AP241" s="176"/>
      <c r="AQ241" s="176"/>
      <c r="AR241" s="176"/>
      <c r="AS241" s="176"/>
      <c r="AT241" s="176"/>
      <c r="AU241" s="176"/>
      <c r="AV241" s="176"/>
      <c r="AW241" s="176"/>
      <c r="AX241" s="176"/>
      <c r="AY241" s="176"/>
      <c r="AZ241" s="176"/>
      <c r="BA241" s="176"/>
      <c r="BB241" s="176"/>
      <c r="BC241" s="176"/>
      <c r="BD241" s="176"/>
      <c r="BE241" s="176"/>
      <c r="BF241" s="176"/>
    </row>
    <row r="242" spans="1:58">
      <c r="A242" s="198">
        <f t="shared" si="3"/>
        <v>44136</v>
      </c>
      <c r="B242" s="27">
        <v>7.0834195299547015E-2</v>
      </c>
      <c r="D242" s="189">
        <v>43009</v>
      </c>
      <c r="E242" s="25">
        <v>31.249998092651367</v>
      </c>
      <c r="F242" s="25">
        <v>34.249998092651367</v>
      </c>
      <c r="G242" s="25">
        <v>37.249998092651367</v>
      </c>
      <c r="H242" s="185"/>
      <c r="I242" s="25">
        <v>20.25</v>
      </c>
      <c r="J242" s="25">
        <v>27</v>
      </c>
      <c r="K242" s="25">
        <v>29</v>
      </c>
      <c r="L242" s="177"/>
      <c r="M242" s="178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  <c r="AB242" s="176"/>
      <c r="AC242" s="176"/>
      <c r="AD242" s="176"/>
      <c r="AE242" s="176"/>
      <c r="AF242" s="176"/>
      <c r="AG242" s="176"/>
      <c r="AH242" s="176"/>
      <c r="AI242" s="176"/>
      <c r="AJ242" s="176"/>
      <c r="AK242" s="176"/>
      <c r="AL242" s="176"/>
      <c r="AM242" s="176"/>
      <c r="AN242" s="176"/>
      <c r="AO242" s="176"/>
      <c r="AP242" s="176"/>
      <c r="AQ242" s="176"/>
      <c r="AR242" s="176"/>
      <c r="AS242" s="176"/>
      <c r="AT242" s="176"/>
      <c r="AU242" s="176"/>
      <c r="AV242" s="176"/>
      <c r="AW242" s="176"/>
      <c r="AX242" s="176"/>
      <c r="AY242" s="176"/>
      <c r="AZ242" s="176"/>
      <c r="BA242" s="176"/>
      <c r="BB242" s="176"/>
      <c r="BC242" s="176"/>
      <c r="BD242" s="176"/>
      <c r="BE242" s="176"/>
      <c r="BF242" s="176"/>
    </row>
    <row r="243" spans="1:58">
      <c r="A243" s="198">
        <f t="shared" si="3"/>
        <v>44166</v>
      </c>
      <c r="B243" s="27">
        <v>7.0832186215562004E-2</v>
      </c>
      <c r="D243" s="189">
        <v>43040</v>
      </c>
      <c r="E243" s="25">
        <v>31.249998092651367</v>
      </c>
      <c r="F243" s="25">
        <v>34.249998092651367</v>
      </c>
      <c r="G243" s="25">
        <v>37.249998092651367</v>
      </c>
      <c r="H243" s="185"/>
      <c r="I243" s="25">
        <v>20.25</v>
      </c>
      <c r="J243" s="25">
        <v>27</v>
      </c>
      <c r="K243" s="25">
        <v>29</v>
      </c>
      <c r="L243" s="177"/>
      <c r="M243" s="178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  <c r="AB243" s="176"/>
      <c r="AC243" s="176"/>
      <c r="AD243" s="176"/>
      <c r="AE243" s="176"/>
      <c r="AF243" s="176"/>
      <c r="AG243" s="176"/>
      <c r="AH243" s="176"/>
      <c r="AI243" s="176"/>
      <c r="AJ243" s="176"/>
      <c r="AK243" s="176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176"/>
      <c r="AV243" s="176"/>
      <c r="AW243" s="176"/>
      <c r="AX243" s="176"/>
      <c r="AY243" s="176"/>
      <c r="AZ243" s="176"/>
      <c r="BA243" s="176"/>
      <c r="BB243" s="176"/>
      <c r="BC243" s="176"/>
      <c r="BD243" s="176"/>
      <c r="BE243" s="176"/>
      <c r="BF243" s="176"/>
    </row>
    <row r="244" spans="1:58">
      <c r="A244" s="198">
        <f t="shared" si="3"/>
        <v>44197</v>
      </c>
      <c r="B244" s="27">
        <v>7.0826462046629013E-2</v>
      </c>
      <c r="D244" s="189">
        <v>43070</v>
      </c>
      <c r="E244" s="25">
        <v>31.25</v>
      </c>
      <c r="F244" s="25">
        <v>34.25</v>
      </c>
      <c r="G244" s="25">
        <v>37.25</v>
      </c>
      <c r="H244" s="185"/>
      <c r="I244" s="25">
        <v>20.75</v>
      </c>
      <c r="J244" s="25">
        <v>27.5</v>
      </c>
      <c r="K244" s="25">
        <v>29.5</v>
      </c>
      <c r="L244" s="177"/>
      <c r="M244" s="178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  <c r="AB244" s="176"/>
      <c r="AC244" s="176"/>
      <c r="AD244" s="176"/>
      <c r="AE244" s="176"/>
      <c r="AF244" s="176"/>
      <c r="AG244" s="176"/>
      <c r="AH244" s="176"/>
      <c r="AI244" s="176"/>
      <c r="AJ244" s="176"/>
      <c r="AK244" s="176"/>
      <c r="AL244" s="176"/>
      <c r="AM244" s="176"/>
      <c r="AN244" s="176"/>
      <c r="AO244" s="176"/>
      <c r="AP244" s="176"/>
      <c r="AQ244" s="176"/>
      <c r="AR244" s="176"/>
      <c r="AS244" s="176"/>
      <c r="AT244" s="176"/>
      <c r="AU244" s="176"/>
      <c r="AV244" s="176"/>
      <c r="AW244" s="176"/>
      <c r="AX244" s="176"/>
      <c r="AY244" s="176"/>
      <c r="AZ244" s="176"/>
      <c r="BA244" s="176"/>
      <c r="BB244" s="176"/>
      <c r="BC244" s="176"/>
      <c r="BD244" s="176"/>
      <c r="BE244" s="176"/>
      <c r="BF244" s="176"/>
    </row>
    <row r="245" spans="1:58">
      <c r="A245" s="198">
        <f t="shared" si="3"/>
        <v>44228</v>
      </c>
      <c r="B245" s="27">
        <v>7.0820737877707027E-2</v>
      </c>
      <c r="D245" s="189">
        <v>43101</v>
      </c>
      <c r="E245" s="25">
        <v>35.504997253417969</v>
      </c>
      <c r="F245" s="25">
        <v>38.504997253417969</v>
      </c>
      <c r="G245" s="25">
        <v>41.504997253417969</v>
      </c>
      <c r="H245" s="185"/>
      <c r="I245" s="25">
        <v>21</v>
      </c>
      <c r="J245" s="25">
        <v>28.25</v>
      </c>
      <c r="K245" s="25">
        <v>30.25</v>
      </c>
      <c r="L245" s="177"/>
      <c r="M245" s="178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  <c r="AB245" s="176"/>
      <c r="AC245" s="176"/>
      <c r="AD245" s="176"/>
      <c r="AE245" s="176"/>
      <c r="AF245" s="176"/>
      <c r="AG245" s="176"/>
      <c r="AH245" s="176"/>
      <c r="AI245" s="176"/>
      <c r="AJ245" s="176"/>
      <c r="AK245" s="176"/>
      <c r="AL245" s="176"/>
      <c r="AM245" s="176"/>
      <c r="AN245" s="176"/>
      <c r="AO245" s="176"/>
      <c r="AP245" s="176"/>
      <c r="AQ245" s="176"/>
      <c r="AR245" s="176"/>
      <c r="AS245" s="176"/>
      <c r="AT245" s="176"/>
      <c r="AU245" s="176"/>
      <c r="AV245" s="176"/>
      <c r="AW245" s="176"/>
      <c r="AX245" s="176"/>
      <c r="AY245" s="176"/>
      <c r="AZ245" s="176"/>
      <c r="BA245" s="176"/>
      <c r="BB245" s="176"/>
      <c r="BC245" s="176"/>
      <c r="BD245" s="176"/>
      <c r="BE245" s="176"/>
      <c r="BF245" s="176"/>
    </row>
    <row r="246" spans="1:58">
      <c r="A246" s="198">
        <f t="shared" si="3"/>
        <v>44256</v>
      </c>
      <c r="B246" s="27">
        <v>7.0815567660625009E-2</v>
      </c>
      <c r="D246" s="189">
        <v>43132</v>
      </c>
      <c r="E246" s="25">
        <v>35.500003814697266</v>
      </c>
      <c r="F246" s="25">
        <v>38.500003814697266</v>
      </c>
      <c r="G246" s="25">
        <v>41.500003814697266</v>
      </c>
      <c r="H246" s="185"/>
      <c r="I246" s="25">
        <v>21</v>
      </c>
      <c r="J246" s="25">
        <v>28</v>
      </c>
      <c r="K246" s="25">
        <v>30</v>
      </c>
      <c r="L246" s="177"/>
      <c r="M246" s="178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  <c r="AB246" s="176"/>
      <c r="AC246" s="176"/>
      <c r="AD246" s="176"/>
      <c r="AE246" s="176"/>
      <c r="AF246" s="176"/>
      <c r="AG246" s="176"/>
      <c r="AH246" s="176"/>
      <c r="AI246" s="176"/>
      <c r="AJ246" s="176"/>
      <c r="AK246" s="176"/>
      <c r="AL246" s="176"/>
      <c r="AM246" s="176"/>
      <c r="AN246" s="176"/>
      <c r="AO246" s="176"/>
      <c r="AP246" s="176"/>
      <c r="AQ246" s="176"/>
      <c r="AR246" s="176"/>
      <c r="AS246" s="176"/>
      <c r="AT246" s="176"/>
      <c r="AU246" s="176"/>
      <c r="AV246" s="176"/>
      <c r="AW246" s="176"/>
      <c r="AX246" s="176"/>
      <c r="AY246" s="176"/>
      <c r="AZ246" s="176"/>
      <c r="BA246" s="176"/>
      <c r="BB246" s="176"/>
      <c r="BC246" s="176"/>
      <c r="BD246" s="176"/>
      <c r="BE246" s="176"/>
      <c r="BF246" s="176"/>
    </row>
    <row r="247" spans="1:58">
      <c r="A247" s="198">
        <f t="shared" si="3"/>
        <v>44287</v>
      </c>
      <c r="B247" s="27">
        <v>7.080984349172402E-2</v>
      </c>
      <c r="D247" s="189">
        <v>43160</v>
      </c>
      <c r="E247" s="25">
        <v>31.000001907348633</v>
      </c>
      <c r="F247" s="25">
        <v>34.000001907348633</v>
      </c>
      <c r="G247" s="25">
        <v>37.000001907348633</v>
      </c>
      <c r="H247" s="185"/>
      <c r="I247" s="25">
        <v>20</v>
      </c>
      <c r="J247" s="25">
        <v>27</v>
      </c>
      <c r="K247" s="25">
        <v>29</v>
      </c>
      <c r="L247" s="177"/>
      <c r="M247" s="178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  <c r="AB247" s="176"/>
      <c r="AC247" s="176"/>
      <c r="AD247" s="176"/>
      <c r="AE247" s="176"/>
      <c r="AF247" s="176"/>
      <c r="AG247" s="176"/>
      <c r="AH247" s="176"/>
      <c r="AI247" s="176"/>
      <c r="AJ247" s="176"/>
      <c r="AK247" s="176"/>
      <c r="AL247" s="176"/>
      <c r="AM247" s="176"/>
      <c r="AN247" s="176"/>
      <c r="AO247" s="176"/>
      <c r="AP247" s="176"/>
      <c r="AQ247" s="176"/>
      <c r="AR247" s="176"/>
      <c r="AS247" s="176"/>
      <c r="AT247" s="176"/>
      <c r="AU247" s="176"/>
      <c r="AV247" s="176"/>
      <c r="AW247" s="176"/>
      <c r="AX247" s="176"/>
      <c r="AY247" s="176"/>
      <c r="AZ247" s="176"/>
      <c r="BA247" s="176"/>
      <c r="BB247" s="176"/>
      <c r="BC247" s="176"/>
      <c r="BD247" s="176"/>
      <c r="BE247" s="176"/>
      <c r="BF247" s="176"/>
    </row>
    <row r="248" spans="1:58">
      <c r="A248" s="198">
        <f t="shared" si="3"/>
        <v>44317</v>
      </c>
      <c r="B248" s="27">
        <v>7.080430397344202E-2</v>
      </c>
      <c r="D248" s="189">
        <v>43191</v>
      </c>
      <c r="E248" s="25">
        <v>31</v>
      </c>
      <c r="F248" s="25">
        <v>34</v>
      </c>
      <c r="G248" s="25">
        <v>37</v>
      </c>
      <c r="H248" s="196"/>
      <c r="I248" s="25">
        <v>19.75</v>
      </c>
      <c r="J248" s="25">
        <v>26.75</v>
      </c>
      <c r="K248" s="25">
        <v>28.75</v>
      </c>
      <c r="L248" s="177"/>
      <c r="M248" s="178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  <c r="AB248" s="176"/>
      <c r="AC248" s="176"/>
      <c r="AD248" s="176"/>
      <c r="AE248" s="176"/>
      <c r="AF248" s="176"/>
      <c r="AG248" s="176"/>
      <c r="AH248" s="176"/>
      <c r="AI248" s="176"/>
      <c r="AJ248" s="176"/>
      <c r="AK248" s="176"/>
      <c r="AL248" s="176"/>
      <c r="AM248" s="176"/>
      <c r="AN248" s="176"/>
      <c r="AO248" s="176"/>
      <c r="AP248" s="176"/>
      <c r="AQ248" s="176"/>
      <c r="AR248" s="176"/>
      <c r="AS248" s="176"/>
      <c r="AT248" s="176"/>
      <c r="AU248" s="176"/>
      <c r="AV248" s="176"/>
      <c r="AW248" s="176"/>
      <c r="AX248" s="176"/>
      <c r="AY248" s="176"/>
      <c r="AZ248" s="176"/>
      <c r="BA248" s="176"/>
      <c r="BB248" s="176"/>
      <c r="BC248" s="176"/>
      <c r="BD248" s="176"/>
      <c r="BE248" s="176"/>
      <c r="BF248" s="176"/>
    </row>
    <row r="249" spans="1:58">
      <c r="A249" s="198">
        <f t="shared" si="3"/>
        <v>44348</v>
      </c>
      <c r="B249" s="27">
        <v>7.0798579804562015E-2</v>
      </c>
      <c r="D249" s="189">
        <v>43221</v>
      </c>
      <c r="E249" s="25">
        <v>38.25</v>
      </c>
      <c r="F249" s="25">
        <v>43.25</v>
      </c>
      <c r="G249" s="25">
        <v>48.25</v>
      </c>
      <c r="H249" s="196"/>
      <c r="I249" s="25">
        <v>22</v>
      </c>
      <c r="J249" s="25">
        <v>29</v>
      </c>
      <c r="K249" s="25">
        <v>31</v>
      </c>
      <c r="L249" s="177"/>
      <c r="M249" s="178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  <c r="AB249" s="176"/>
      <c r="AC249" s="176"/>
      <c r="AD249" s="176"/>
      <c r="AE249" s="176"/>
      <c r="AF249" s="176"/>
      <c r="AG249" s="176"/>
      <c r="AH249" s="176"/>
      <c r="AI249" s="176"/>
      <c r="AJ249" s="176"/>
      <c r="AK249" s="176"/>
      <c r="AL249" s="176"/>
      <c r="AM249" s="176"/>
      <c r="AN249" s="176"/>
      <c r="AO249" s="176"/>
      <c r="AP249" s="176"/>
      <c r="AQ249" s="176"/>
      <c r="AR249" s="176"/>
      <c r="AS249" s="176"/>
      <c r="AT249" s="176"/>
      <c r="AU249" s="176"/>
      <c r="AV249" s="176"/>
      <c r="AW249" s="176"/>
      <c r="AX249" s="176"/>
      <c r="AY249" s="176"/>
      <c r="AZ249" s="176"/>
      <c r="BA249" s="176"/>
      <c r="BB249" s="176"/>
      <c r="BC249" s="176"/>
      <c r="BD249" s="176"/>
      <c r="BE249" s="176"/>
      <c r="BF249" s="176"/>
    </row>
    <row r="250" spans="1:58">
      <c r="A250" s="198">
        <f t="shared" si="3"/>
        <v>44378</v>
      </c>
      <c r="B250" s="27">
        <v>7.079304028630104E-2</v>
      </c>
      <c r="D250" s="189">
        <v>43252</v>
      </c>
      <c r="E250" s="25">
        <v>63.5</v>
      </c>
      <c r="F250" s="25">
        <v>78.5</v>
      </c>
      <c r="G250" s="25">
        <v>88.5</v>
      </c>
      <c r="H250" s="196"/>
      <c r="I250" s="25">
        <v>21.5</v>
      </c>
      <c r="J250" s="25">
        <v>30.25</v>
      </c>
      <c r="K250" s="25">
        <v>38</v>
      </c>
      <c r="L250" s="177"/>
      <c r="M250" s="178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  <c r="AB250" s="176"/>
      <c r="AC250" s="176"/>
      <c r="AD250" s="176"/>
      <c r="AE250" s="176"/>
      <c r="AF250" s="176"/>
      <c r="AG250" s="176"/>
      <c r="AH250" s="176"/>
      <c r="AI250" s="176"/>
      <c r="AJ250" s="176"/>
      <c r="AK250" s="176"/>
      <c r="AL250" s="176"/>
      <c r="AM250" s="176"/>
      <c r="AN250" s="176"/>
      <c r="AO250" s="176"/>
      <c r="AP250" s="176"/>
      <c r="AQ250" s="176"/>
      <c r="AR250" s="176"/>
      <c r="AS250" s="176"/>
      <c r="AT250" s="176"/>
      <c r="AU250" s="176"/>
      <c r="AV250" s="176"/>
      <c r="AW250" s="176"/>
      <c r="AX250" s="176"/>
      <c r="AY250" s="176"/>
      <c r="AZ250" s="176"/>
      <c r="BA250" s="176"/>
      <c r="BB250" s="176"/>
      <c r="BC250" s="176"/>
      <c r="BD250" s="176"/>
      <c r="BE250" s="176"/>
      <c r="BF250" s="176"/>
    </row>
    <row r="251" spans="1:58">
      <c r="A251" s="198">
        <f t="shared" si="3"/>
        <v>44409</v>
      </c>
      <c r="B251" s="27">
        <v>7.0787316117442003E-2</v>
      </c>
      <c r="D251" s="189">
        <v>43282</v>
      </c>
      <c r="E251" s="25">
        <v>70</v>
      </c>
      <c r="F251" s="25">
        <v>105</v>
      </c>
      <c r="G251" s="25">
        <v>120</v>
      </c>
      <c r="H251" s="196"/>
      <c r="I251" s="25">
        <v>23.649999618530273</v>
      </c>
      <c r="J251" s="25">
        <v>31.899999618530273</v>
      </c>
      <c r="K251" s="25">
        <v>42.149999618530273</v>
      </c>
      <c r="L251" s="177"/>
      <c r="M251" s="178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  <c r="AB251" s="176"/>
      <c r="AC251" s="176"/>
      <c r="AD251" s="176"/>
      <c r="AE251" s="176"/>
      <c r="AF251" s="176"/>
      <c r="AG251" s="176"/>
      <c r="AH251" s="176"/>
      <c r="AI251" s="176"/>
      <c r="AJ251" s="176"/>
      <c r="AK251" s="176"/>
      <c r="AL251" s="176"/>
      <c r="AM251" s="176"/>
      <c r="AN251" s="176"/>
      <c r="AO251" s="176"/>
      <c r="AP251" s="176"/>
      <c r="AQ251" s="176"/>
      <c r="AR251" s="176"/>
      <c r="AS251" s="176"/>
      <c r="AT251" s="176"/>
      <c r="AU251" s="176"/>
      <c r="AV251" s="176"/>
      <c r="AW251" s="176"/>
      <c r="AX251" s="176"/>
      <c r="AY251" s="176"/>
      <c r="AZ251" s="176"/>
      <c r="BA251" s="176"/>
      <c r="BB251" s="176"/>
      <c r="BC251" s="176"/>
      <c r="BD251" s="176"/>
      <c r="BE251" s="176"/>
      <c r="BF251" s="176"/>
    </row>
    <row r="252" spans="1:58">
      <c r="A252" s="198">
        <f t="shared" si="3"/>
        <v>44440</v>
      </c>
      <c r="B252" s="27">
        <v>7.0781591948594014E-2</v>
      </c>
      <c r="D252" s="189">
        <v>43313</v>
      </c>
      <c r="E252" s="25">
        <v>70</v>
      </c>
      <c r="F252" s="25">
        <v>105</v>
      </c>
      <c r="G252" s="25">
        <v>120</v>
      </c>
      <c r="H252" s="196"/>
      <c r="I252" s="25">
        <v>23.399999618530273</v>
      </c>
      <c r="J252" s="25">
        <v>31.649999618530273</v>
      </c>
      <c r="K252" s="25">
        <v>41.899999618530273</v>
      </c>
      <c r="L252" s="177"/>
      <c r="M252" s="178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  <c r="AB252" s="176"/>
      <c r="AC252" s="176"/>
      <c r="AD252" s="176"/>
      <c r="AE252" s="176"/>
      <c r="AF252" s="176"/>
      <c r="AG252" s="176"/>
      <c r="AH252" s="176"/>
      <c r="AI252" s="176"/>
      <c r="AJ252" s="176"/>
      <c r="AK252" s="176"/>
      <c r="AL252" s="176"/>
      <c r="AM252" s="176"/>
      <c r="AN252" s="176"/>
      <c r="AO252" s="176"/>
      <c r="AP252" s="176"/>
      <c r="AQ252" s="176"/>
      <c r="AR252" s="176"/>
      <c r="AS252" s="176"/>
      <c r="AT252" s="176"/>
      <c r="AU252" s="176"/>
      <c r="AV252" s="176"/>
      <c r="AW252" s="176"/>
      <c r="AX252" s="176"/>
      <c r="AY252" s="176"/>
      <c r="AZ252" s="176"/>
      <c r="BA252" s="176"/>
      <c r="BB252" s="176"/>
      <c r="BC252" s="176"/>
      <c r="BD252" s="176"/>
      <c r="BE252" s="176"/>
      <c r="BF252" s="176"/>
    </row>
    <row r="253" spans="1:58">
      <c r="A253" s="198">
        <f t="shared" si="3"/>
        <v>44470</v>
      </c>
      <c r="B253" s="27">
        <v>7.0776052430364014E-2</v>
      </c>
      <c r="D253" s="189">
        <v>43344</v>
      </c>
      <c r="E253" s="25">
        <v>25.75</v>
      </c>
      <c r="F253" s="25">
        <v>35.75</v>
      </c>
      <c r="G253" s="25">
        <v>45.75</v>
      </c>
      <c r="H253" s="196"/>
      <c r="I253" s="25">
        <v>18.25</v>
      </c>
      <c r="J253" s="25">
        <v>27.75</v>
      </c>
      <c r="K253" s="25">
        <v>29.75</v>
      </c>
      <c r="L253" s="177"/>
      <c r="M253" s="178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  <c r="AB253" s="176"/>
      <c r="AC253" s="176"/>
      <c r="AD253" s="176"/>
      <c r="AE253" s="176"/>
      <c r="AF253" s="176"/>
      <c r="AG253" s="176"/>
      <c r="AH253" s="176"/>
      <c r="AI253" s="176"/>
      <c r="AJ253" s="176"/>
      <c r="AK253" s="176"/>
      <c r="AL253" s="176"/>
      <c r="AM253" s="176"/>
      <c r="AN253" s="176"/>
      <c r="AO253" s="176"/>
      <c r="AP253" s="176"/>
      <c r="AQ253" s="176"/>
      <c r="AR253" s="176"/>
      <c r="AS253" s="176"/>
      <c r="AT253" s="176"/>
      <c r="AU253" s="176"/>
      <c r="AV253" s="176"/>
      <c r="AW253" s="176"/>
      <c r="AX253" s="176"/>
      <c r="AY253" s="176"/>
      <c r="AZ253" s="176"/>
      <c r="BA253" s="176"/>
      <c r="BB253" s="176"/>
      <c r="BC253" s="176"/>
      <c r="BD253" s="176"/>
      <c r="BE253" s="176"/>
      <c r="BF253" s="176"/>
    </row>
    <row r="254" spans="1:58">
      <c r="A254" s="198">
        <f t="shared" si="3"/>
        <v>44501</v>
      </c>
      <c r="B254" s="27">
        <v>7.0770328261537008E-2</v>
      </c>
      <c r="D254" s="189">
        <v>43374</v>
      </c>
      <c r="E254" s="25">
        <v>31.499998092651367</v>
      </c>
      <c r="F254" s="25">
        <v>34.499998092651367</v>
      </c>
      <c r="G254" s="25">
        <v>37.499998092651367</v>
      </c>
      <c r="H254" s="196"/>
      <c r="I254" s="25">
        <v>20.5</v>
      </c>
      <c r="J254" s="25">
        <v>27.5</v>
      </c>
      <c r="K254" s="25">
        <v>29.5</v>
      </c>
      <c r="L254" s="177"/>
      <c r="M254" s="178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  <c r="AB254" s="176"/>
      <c r="AC254" s="176"/>
      <c r="AD254" s="176"/>
      <c r="AE254" s="176"/>
      <c r="AF254" s="176"/>
      <c r="AG254" s="176"/>
      <c r="AH254" s="176"/>
      <c r="AI254" s="176"/>
      <c r="AJ254" s="176"/>
      <c r="AK254" s="176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176"/>
      <c r="AV254" s="176"/>
      <c r="AW254" s="176"/>
      <c r="AX254" s="176"/>
      <c r="AY254" s="176"/>
      <c r="AZ254" s="176"/>
      <c r="BA254" s="176"/>
      <c r="BB254" s="176"/>
      <c r="BC254" s="176"/>
      <c r="BD254" s="176"/>
      <c r="BE254" s="176"/>
      <c r="BF254" s="176"/>
    </row>
    <row r="255" spans="1:58">
      <c r="A255" s="198">
        <f t="shared" si="3"/>
        <v>44531</v>
      </c>
      <c r="B255" s="27">
        <v>7.0764788743328019E-2</v>
      </c>
      <c r="D255" s="189">
        <v>43405</v>
      </c>
      <c r="E255" s="25">
        <v>31.499998092651367</v>
      </c>
      <c r="F255" s="25">
        <v>34.499998092651367</v>
      </c>
      <c r="G255" s="25">
        <v>37.499998092651367</v>
      </c>
      <c r="H255" s="196"/>
      <c r="I255" s="25">
        <v>20.5</v>
      </c>
      <c r="J255" s="25">
        <v>27.5</v>
      </c>
      <c r="K255" s="25">
        <v>29.5</v>
      </c>
      <c r="L255" s="177"/>
      <c r="M255" s="178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  <c r="AB255" s="176"/>
      <c r="AC255" s="176"/>
      <c r="AD255" s="176"/>
      <c r="AE255" s="176"/>
      <c r="AF255" s="176"/>
      <c r="AG255" s="176"/>
      <c r="AH255" s="176"/>
      <c r="AI255" s="176"/>
      <c r="AJ255" s="176"/>
      <c r="AK255" s="176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176"/>
      <c r="AV255" s="176"/>
      <c r="AW255" s="176"/>
      <c r="AX255" s="176"/>
      <c r="AY255" s="176"/>
      <c r="AZ255" s="176"/>
      <c r="BA255" s="176"/>
      <c r="BB255" s="176"/>
      <c r="BC255" s="176"/>
      <c r="BD255" s="176"/>
      <c r="BE255" s="176"/>
      <c r="BF255" s="176"/>
    </row>
    <row r="256" spans="1:58">
      <c r="A256" s="198">
        <f t="shared" si="3"/>
        <v>44562</v>
      </c>
      <c r="B256" s="27">
        <v>7.075906457452201E-2</v>
      </c>
      <c r="D256" s="189">
        <v>43435</v>
      </c>
      <c r="E256" s="25">
        <v>31.5</v>
      </c>
      <c r="F256" s="25">
        <v>34.5</v>
      </c>
      <c r="G256" s="25">
        <v>37.5</v>
      </c>
      <c r="H256" s="196"/>
      <c r="I256" s="25">
        <v>21</v>
      </c>
      <c r="J256" s="25">
        <v>28</v>
      </c>
      <c r="K256" s="25">
        <v>30</v>
      </c>
      <c r="L256" s="177"/>
      <c r="M256" s="178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6"/>
      <c r="AI256" s="176"/>
      <c r="AJ256" s="176"/>
      <c r="AK256" s="176"/>
      <c r="AL256" s="176"/>
      <c r="AM256" s="176"/>
      <c r="AN256" s="176"/>
      <c r="AO256" s="176"/>
      <c r="AP256" s="176"/>
      <c r="AQ256" s="176"/>
      <c r="AR256" s="176"/>
      <c r="AS256" s="176"/>
      <c r="AT256" s="176"/>
      <c r="AU256" s="176"/>
      <c r="AV256" s="176"/>
      <c r="AW256" s="176"/>
      <c r="AX256" s="176"/>
      <c r="AY256" s="176"/>
      <c r="AZ256" s="176"/>
      <c r="BA256" s="176"/>
      <c r="BB256" s="176"/>
      <c r="BC256" s="176"/>
      <c r="BD256" s="176"/>
      <c r="BE256" s="176"/>
      <c r="BF256" s="176"/>
    </row>
    <row r="257" spans="1:58">
      <c r="A257" s="198">
        <f t="shared" si="3"/>
        <v>44593</v>
      </c>
      <c r="B257" s="27">
        <v>7.0753340405728005E-2</v>
      </c>
      <c r="D257" s="189">
        <v>43466</v>
      </c>
      <c r="E257" s="25">
        <v>35.754997253417969</v>
      </c>
      <c r="F257" s="25">
        <v>38.754997253417969</v>
      </c>
      <c r="G257" s="25">
        <v>41.754997253417969</v>
      </c>
      <c r="H257" s="196"/>
      <c r="I257" s="25">
        <v>21.5</v>
      </c>
      <c r="J257" s="25">
        <v>28.75</v>
      </c>
      <c r="K257" s="25">
        <v>30.75</v>
      </c>
      <c r="L257" s="177"/>
      <c r="M257" s="178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  <c r="AB257" s="176"/>
      <c r="AC257" s="176"/>
      <c r="AD257" s="176"/>
      <c r="AE257" s="176"/>
      <c r="AF257" s="176"/>
      <c r="AG257" s="176"/>
      <c r="AH257" s="176"/>
      <c r="AI257" s="176"/>
      <c r="AJ257" s="176"/>
      <c r="AK257" s="176"/>
      <c r="AL257" s="176"/>
      <c r="AM257" s="176"/>
      <c r="AN257" s="176"/>
      <c r="AO257" s="176"/>
      <c r="AP257" s="176"/>
      <c r="AQ257" s="176"/>
      <c r="AR257" s="176"/>
      <c r="AS257" s="176"/>
      <c r="AT257" s="176"/>
      <c r="AU257" s="176"/>
      <c r="AV257" s="176"/>
      <c r="AW257" s="176"/>
      <c r="AX257" s="176"/>
      <c r="AY257" s="176"/>
      <c r="AZ257" s="176"/>
      <c r="BA257" s="176"/>
      <c r="BB257" s="176"/>
      <c r="BC257" s="176"/>
      <c r="BD257" s="176"/>
      <c r="BE257" s="176"/>
      <c r="BF257" s="176"/>
    </row>
    <row r="258" spans="1:58">
      <c r="A258" s="198">
        <f t="shared" si="3"/>
        <v>44621</v>
      </c>
      <c r="B258" s="27">
        <v>7.074817018876102E-2</v>
      </c>
      <c r="D258" s="189">
        <v>43497</v>
      </c>
      <c r="E258" s="25">
        <v>35.750003814697266</v>
      </c>
      <c r="F258" s="25">
        <v>38.750003814697266</v>
      </c>
      <c r="G258" s="25">
        <v>41.750003814697266</v>
      </c>
      <c r="H258" s="196"/>
      <c r="I258" s="25">
        <v>21.5</v>
      </c>
      <c r="J258" s="25">
        <v>28.5</v>
      </c>
      <c r="K258" s="25">
        <v>30.5</v>
      </c>
      <c r="L258" s="177"/>
      <c r="M258" s="178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  <c r="AB258" s="176"/>
      <c r="AC258" s="176"/>
      <c r="AD258" s="176"/>
      <c r="AE258" s="176"/>
      <c r="AF258" s="176"/>
      <c r="AG258" s="176"/>
      <c r="AH258" s="176"/>
      <c r="AI258" s="176"/>
      <c r="AJ258" s="176"/>
      <c r="AK258" s="176"/>
      <c r="AL258" s="176"/>
      <c r="AM258" s="176"/>
      <c r="AN258" s="176"/>
      <c r="AO258" s="176"/>
      <c r="AP258" s="176"/>
      <c r="AQ258" s="176"/>
      <c r="AR258" s="176"/>
      <c r="AS258" s="176"/>
      <c r="AT258" s="176"/>
      <c r="AU258" s="176"/>
      <c r="AV258" s="176"/>
      <c r="AW258" s="176"/>
      <c r="AX258" s="176"/>
      <c r="AY258" s="176"/>
      <c r="AZ258" s="176"/>
      <c r="BA258" s="176"/>
      <c r="BB258" s="176"/>
      <c r="BC258" s="176"/>
      <c r="BD258" s="176"/>
      <c r="BE258" s="176"/>
      <c r="BF258" s="176"/>
    </row>
    <row r="259" spans="1:58">
      <c r="A259" s="198">
        <f t="shared" si="3"/>
        <v>44652</v>
      </c>
      <c r="B259" s="27">
        <v>7.0742446019986999E-2</v>
      </c>
      <c r="D259" s="189">
        <v>43525</v>
      </c>
      <c r="E259" s="25">
        <v>31.250001907348633</v>
      </c>
      <c r="F259" s="25">
        <v>34.250001907348633</v>
      </c>
      <c r="G259" s="25">
        <v>37.250001907348633</v>
      </c>
      <c r="H259" s="196"/>
      <c r="I259" s="25">
        <v>20.5</v>
      </c>
      <c r="J259" s="25">
        <v>27.5</v>
      </c>
      <c r="K259" s="25">
        <v>29.5</v>
      </c>
      <c r="L259" s="177"/>
      <c r="M259" s="178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  <c r="AB259" s="176"/>
      <c r="AC259" s="176"/>
      <c r="AD259" s="176"/>
      <c r="AE259" s="176"/>
      <c r="AF259" s="176"/>
      <c r="AG259" s="176"/>
      <c r="AH259" s="176"/>
      <c r="AI259" s="176"/>
      <c r="AJ259" s="176"/>
      <c r="AK259" s="176"/>
      <c r="AL259" s="176"/>
      <c r="AM259" s="176"/>
      <c r="AN259" s="176"/>
      <c r="AO259" s="176"/>
      <c r="AP259" s="176"/>
      <c r="AQ259" s="176"/>
      <c r="AR259" s="176"/>
      <c r="AS259" s="176"/>
      <c r="AT259" s="176"/>
      <c r="AU259" s="176"/>
      <c r="AV259" s="176"/>
      <c r="AW259" s="176"/>
      <c r="AX259" s="176"/>
      <c r="AY259" s="176"/>
      <c r="AZ259" s="176"/>
      <c r="BA259" s="176"/>
      <c r="BB259" s="176"/>
      <c r="BC259" s="176"/>
      <c r="BD259" s="176"/>
      <c r="BE259" s="176"/>
      <c r="BF259" s="176"/>
    </row>
    <row r="260" spans="1:58">
      <c r="A260" s="198">
        <f t="shared" si="3"/>
        <v>44682</v>
      </c>
      <c r="B260" s="27">
        <v>7.0736906501829039E-2</v>
      </c>
      <c r="D260" s="189">
        <v>43556</v>
      </c>
      <c r="E260" s="25">
        <v>31.25</v>
      </c>
      <c r="F260" s="25">
        <v>34.25</v>
      </c>
      <c r="G260" s="25">
        <v>37.25</v>
      </c>
      <c r="H260" s="196"/>
      <c r="I260" s="25">
        <v>20.25</v>
      </c>
      <c r="J260" s="25">
        <v>27.25</v>
      </c>
      <c r="K260" s="25">
        <v>29.25</v>
      </c>
      <c r="L260" s="177"/>
      <c r="M260" s="178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  <c r="AB260" s="176"/>
      <c r="AC260" s="176"/>
      <c r="AD260" s="176"/>
      <c r="AE260" s="176"/>
      <c r="AF260" s="176"/>
      <c r="AG260" s="176"/>
      <c r="AH260" s="176"/>
      <c r="AI260" s="176"/>
      <c r="AJ260" s="176"/>
      <c r="AK260" s="176"/>
      <c r="AL260" s="176"/>
      <c r="AM260" s="176"/>
      <c r="AN260" s="176"/>
      <c r="AO260" s="176"/>
      <c r="AP260" s="176"/>
      <c r="AQ260" s="176"/>
      <c r="AR260" s="176"/>
      <c r="AS260" s="176"/>
      <c r="AT260" s="176"/>
      <c r="AU260" s="176"/>
      <c r="AV260" s="176"/>
      <c r="AW260" s="176"/>
      <c r="AX260" s="176"/>
      <c r="AY260" s="176"/>
      <c r="AZ260" s="176"/>
      <c r="BA260" s="176"/>
      <c r="BB260" s="176"/>
      <c r="BC260" s="176"/>
      <c r="BD260" s="176"/>
      <c r="BE260" s="176"/>
      <c r="BF260" s="176"/>
    </row>
    <row r="261" spans="1:58">
      <c r="A261" s="198">
        <f t="shared" si="3"/>
        <v>44713</v>
      </c>
      <c r="B261" s="27">
        <v>7.0731182333077028E-2</v>
      </c>
      <c r="D261" s="189">
        <v>43586</v>
      </c>
      <c r="E261" s="25">
        <v>38.5</v>
      </c>
      <c r="F261" s="25">
        <v>43.5</v>
      </c>
      <c r="G261" s="25">
        <v>48.5</v>
      </c>
      <c r="H261" s="196"/>
      <c r="I261" s="25">
        <v>22.5</v>
      </c>
      <c r="J261" s="25">
        <v>29.5</v>
      </c>
      <c r="K261" s="25">
        <v>31.5</v>
      </c>
      <c r="L261" s="177"/>
      <c r="M261" s="178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  <c r="AB261" s="176"/>
      <c r="AC261" s="176"/>
      <c r="AD261" s="176"/>
      <c r="AE261" s="176"/>
      <c r="AF261" s="176"/>
      <c r="AG261" s="176"/>
      <c r="AH261" s="176"/>
      <c r="AI261" s="176"/>
      <c r="AJ261" s="176"/>
      <c r="AK261" s="176"/>
      <c r="AL261" s="176"/>
      <c r="AM261" s="176"/>
      <c r="AN261" s="176"/>
      <c r="AO261" s="176"/>
      <c r="AP261" s="176"/>
      <c r="AQ261" s="176"/>
      <c r="AR261" s="176"/>
      <c r="AS261" s="176"/>
      <c r="AT261" s="176"/>
      <c r="AU261" s="176"/>
      <c r="AV261" s="176"/>
      <c r="AW261" s="176"/>
      <c r="AX261" s="176"/>
      <c r="AY261" s="176"/>
      <c r="AZ261" s="176"/>
      <c r="BA261" s="176"/>
      <c r="BB261" s="176"/>
      <c r="BC261" s="176"/>
      <c r="BD261" s="176"/>
      <c r="BE261" s="176"/>
      <c r="BF261" s="176"/>
    </row>
    <row r="262" spans="1:58">
      <c r="B262" s="27">
        <v>7.072564281493901E-2</v>
      </c>
      <c r="D262" s="176"/>
      <c r="E262" s="176"/>
      <c r="F262" s="176"/>
      <c r="G262" s="176"/>
      <c r="H262" s="176"/>
      <c r="I262" s="176"/>
      <c r="J262" s="176"/>
      <c r="K262" s="176"/>
      <c r="L262" s="176"/>
      <c r="M262" s="178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  <c r="AB262" s="176"/>
      <c r="AC262" s="176"/>
      <c r="AD262" s="176"/>
      <c r="AE262" s="176"/>
      <c r="AF262" s="176"/>
      <c r="AG262" s="176"/>
      <c r="AH262" s="176"/>
      <c r="AI262" s="176"/>
      <c r="AJ262" s="176"/>
      <c r="AK262" s="176"/>
      <c r="AL262" s="176"/>
      <c r="AM262" s="176"/>
      <c r="AN262" s="176"/>
      <c r="AO262" s="176"/>
      <c r="AP262" s="176"/>
      <c r="AQ262" s="176"/>
      <c r="AR262" s="176"/>
      <c r="AS262" s="176"/>
      <c r="AT262" s="176"/>
      <c r="AU262" s="176"/>
      <c r="AV262" s="176"/>
      <c r="AW262" s="176"/>
      <c r="AX262" s="176"/>
      <c r="AY262" s="176"/>
      <c r="AZ262" s="176"/>
      <c r="BA262" s="176"/>
      <c r="BB262" s="176"/>
      <c r="BC262" s="176"/>
      <c r="BD262" s="176"/>
      <c r="BE262" s="176"/>
      <c r="BF262" s="176"/>
    </row>
    <row r="263" spans="1:58">
      <c r="B263" s="27">
        <v>7.0719918646207011E-2</v>
      </c>
      <c r="D263" s="176"/>
      <c r="E263" s="176"/>
      <c r="F263" s="176"/>
      <c r="G263" s="176"/>
      <c r="H263" s="176"/>
      <c r="I263" s="176"/>
      <c r="J263" s="176"/>
      <c r="K263" s="176"/>
      <c r="L263" s="176"/>
      <c r="M263" s="178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  <c r="AB263" s="176"/>
      <c r="AC263" s="176"/>
      <c r="AD263" s="176"/>
      <c r="AE263" s="176"/>
      <c r="AF263" s="176"/>
      <c r="AG263" s="176"/>
      <c r="AH263" s="176"/>
      <c r="AI263" s="176"/>
      <c r="AJ263" s="176"/>
      <c r="AK263" s="176"/>
      <c r="AL263" s="176"/>
      <c r="AM263" s="176"/>
      <c r="AN263" s="176"/>
      <c r="AO263" s="176"/>
      <c r="AP263" s="176"/>
      <c r="AQ263" s="176"/>
      <c r="AR263" s="176"/>
      <c r="AS263" s="176"/>
      <c r="AT263" s="176"/>
      <c r="AU263" s="176"/>
      <c r="AV263" s="176"/>
      <c r="AW263" s="176"/>
      <c r="AX263" s="176"/>
      <c r="AY263" s="176"/>
      <c r="AZ263" s="176"/>
      <c r="BA263" s="176"/>
      <c r="BB263" s="176"/>
      <c r="BC263" s="176"/>
      <c r="BD263" s="176"/>
      <c r="BE263" s="176"/>
      <c r="BF263" s="176"/>
    </row>
    <row r="264" spans="1:58">
      <c r="B264" s="27">
        <v>7.0714194477487016E-2</v>
      </c>
      <c r="D264" s="176"/>
      <c r="E264" s="176"/>
      <c r="F264" s="176"/>
      <c r="G264" s="176"/>
      <c r="H264" s="176"/>
      <c r="I264" s="176"/>
      <c r="J264" s="176"/>
      <c r="K264" s="176"/>
      <c r="L264" s="176"/>
      <c r="M264" s="178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  <c r="AB264" s="176"/>
      <c r="AC264" s="176"/>
      <c r="AD264" s="176"/>
      <c r="AE264" s="176"/>
      <c r="AF264" s="176"/>
      <c r="AG264" s="176"/>
      <c r="AH264" s="176"/>
      <c r="AI264" s="176"/>
      <c r="AJ264" s="176"/>
      <c r="AK264" s="176"/>
      <c r="AL264" s="176"/>
      <c r="AM264" s="176"/>
      <c r="AN264" s="176"/>
      <c r="AO264" s="176"/>
      <c r="AP264" s="176"/>
      <c r="AQ264" s="176"/>
      <c r="AR264" s="176"/>
      <c r="AS264" s="176"/>
      <c r="AT264" s="176"/>
      <c r="AU264" s="176"/>
      <c r="AV264" s="176"/>
      <c r="AW264" s="176"/>
      <c r="AX264" s="176"/>
      <c r="AY264" s="176"/>
      <c r="AZ264" s="176"/>
      <c r="BA264" s="176"/>
      <c r="BB264" s="176"/>
      <c r="BC264" s="176"/>
      <c r="BD264" s="176"/>
      <c r="BE264" s="176"/>
      <c r="BF264" s="176"/>
    </row>
    <row r="265" spans="1:58">
      <c r="B265" s="27">
        <v>7.070865495938003E-2</v>
      </c>
      <c r="D265" s="176"/>
      <c r="E265" s="176"/>
      <c r="F265" s="176"/>
      <c r="G265" s="176"/>
      <c r="H265" s="176"/>
      <c r="I265" s="176"/>
      <c r="J265" s="176"/>
      <c r="K265" s="176"/>
      <c r="L265" s="176"/>
      <c r="M265" s="178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  <c r="AB265" s="176"/>
      <c r="AC265" s="176"/>
      <c r="AD265" s="176"/>
      <c r="AE265" s="176"/>
      <c r="AF265" s="176"/>
      <c r="AG265" s="176"/>
      <c r="AH265" s="176"/>
      <c r="AI265" s="176"/>
      <c r="AJ265" s="176"/>
      <c r="AK265" s="176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176"/>
      <c r="AV265" s="176"/>
      <c r="AW265" s="176"/>
      <c r="AX265" s="176"/>
      <c r="AY265" s="176"/>
      <c r="AZ265" s="176"/>
      <c r="BA265" s="176"/>
      <c r="BB265" s="176"/>
      <c r="BC265" s="176"/>
      <c r="BD265" s="176"/>
      <c r="BE265" s="176"/>
      <c r="BF265" s="176"/>
    </row>
    <row r="266" spans="1:58">
      <c r="B266" s="27">
        <v>7.0702930790681004E-2</v>
      </c>
      <c r="D266" s="176"/>
      <c r="E266" s="176"/>
      <c r="F266" s="176"/>
      <c r="G266" s="176"/>
      <c r="H266" s="176"/>
      <c r="I266" s="176"/>
      <c r="J266" s="176"/>
      <c r="K266" s="176"/>
      <c r="L266" s="176"/>
      <c r="M266" s="178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  <c r="AB266" s="176"/>
      <c r="AC266" s="176"/>
      <c r="AD266" s="176"/>
      <c r="AE266" s="176"/>
      <c r="AF266" s="176"/>
      <c r="AG266" s="176"/>
      <c r="AH266" s="176"/>
      <c r="AI266" s="176"/>
      <c r="AJ266" s="176"/>
      <c r="AK266" s="176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176"/>
      <c r="AV266" s="176"/>
      <c r="AW266" s="176"/>
      <c r="AX266" s="176"/>
      <c r="AY266" s="176"/>
      <c r="AZ266" s="176"/>
      <c r="BA266" s="176"/>
      <c r="BB266" s="176"/>
      <c r="BC266" s="176"/>
      <c r="BD266" s="176"/>
      <c r="BE266" s="176"/>
      <c r="BF266" s="176"/>
    </row>
    <row r="267" spans="1:58">
      <c r="B267" s="27">
        <v>7.0697391272595014E-2</v>
      </c>
      <c r="D267" s="176"/>
      <c r="E267" s="176"/>
      <c r="F267" s="176"/>
      <c r="G267" s="176"/>
      <c r="H267" s="176"/>
      <c r="I267" s="176"/>
      <c r="J267" s="176"/>
      <c r="K267" s="176"/>
      <c r="L267" s="176"/>
      <c r="M267" s="178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  <c r="AB267" s="176"/>
      <c r="AC267" s="176"/>
      <c r="AD267" s="176"/>
      <c r="AE267" s="176"/>
      <c r="AF267" s="176"/>
      <c r="AG267" s="176"/>
      <c r="AH267" s="176"/>
      <c r="AI267" s="176"/>
      <c r="AJ267" s="176"/>
      <c r="AK267" s="176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176"/>
      <c r="AV267" s="176"/>
      <c r="AW267" s="176"/>
      <c r="AX267" s="176"/>
      <c r="AY267" s="176"/>
      <c r="AZ267" s="176"/>
      <c r="BA267" s="176"/>
      <c r="BB267" s="176"/>
      <c r="BC267" s="176"/>
      <c r="BD267" s="176"/>
      <c r="BE267" s="176"/>
      <c r="BF267" s="176"/>
    </row>
    <row r="268" spans="1:58">
      <c r="B268" s="27">
        <v>7.0691667103917027E-2</v>
      </c>
      <c r="D268" s="176"/>
      <c r="E268" s="176"/>
      <c r="F268" s="176"/>
      <c r="G268" s="176"/>
      <c r="H268" s="176"/>
      <c r="I268" s="176"/>
      <c r="J268" s="176"/>
      <c r="K268" s="176"/>
      <c r="L268" s="176"/>
      <c r="M268" s="178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  <c r="AB268" s="176"/>
      <c r="AC268" s="176"/>
      <c r="AD268" s="176"/>
      <c r="AE268" s="176"/>
      <c r="AF268" s="176"/>
      <c r="AG268" s="176"/>
      <c r="AH268" s="176"/>
      <c r="AI268" s="176"/>
      <c r="AJ268" s="176"/>
      <c r="AK268" s="176"/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176"/>
      <c r="AV268" s="176"/>
      <c r="AW268" s="176"/>
      <c r="AX268" s="176"/>
      <c r="AY268" s="176"/>
      <c r="AZ268" s="176"/>
      <c r="BA268" s="176"/>
      <c r="BB268" s="176"/>
      <c r="BC268" s="176"/>
      <c r="BD268" s="176"/>
      <c r="BE268" s="176"/>
      <c r="BF268" s="176"/>
    </row>
    <row r="269" spans="1:58">
      <c r="B269" s="27">
        <v>7.0685942935250004E-2</v>
      </c>
      <c r="D269" s="176"/>
      <c r="E269" s="176"/>
      <c r="F269" s="176"/>
      <c r="G269" s="176"/>
      <c r="H269" s="176"/>
      <c r="I269" s="176"/>
      <c r="J269" s="176"/>
      <c r="K269" s="176"/>
      <c r="L269" s="176"/>
      <c r="M269" s="178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  <c r="AB269" s="176"/>
      <c r="AC269" s="176"/>
      <c r="AD269" s="176"/>
      <c r="AE269" s="176"/>
      <c r="AF269" s="176"/>
      <c r="AG269" s="176"/>
      <c r="AH269" s="176"/>
      <c r="AI269" s="176"/>
      <c r="AJ269" s="176"/>
      <c r="AK269" s="176"/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176"/>
      <c r="AV269" s="176"/>
      <c r="AW269" s="176"/>
      <c r="AX269" s="176"/>
      <c r="AY269" s="176"/>
      <c r="AZ269" s="176"/>
      <c r="BA269" s="176"/>
      <c r="BB269" s="176"/>
      <c r="BC269" s="176"/>
      <c r="BD269" s="176"/>
      <c r="BE269" s="176"/>
      <c r="BF269" s="176"/>
    </row>
    <row r="270" spans="1:58">
      <c r="B270" s="27">
        <v>7.0680772718398011E-2</v>
      </c>
      <c r="D270" s="176"/>
      <c r="E270" s="176"/>
      <c r="F270" s="176"/>
      <c r="G270" s="176"/>
      <c r="H270" s="176"/>
      <c r="I270" s="176"/>
      <c r="J270" s="176"/>
      <c r="K270" s="176"/>
      <c r="L270" s="176"/>
      <c r="M270" s="178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  <c r="AB270" s="176"/>
      <c r="AC270" s="176"/>
      <c r="AD270" s="176"/>
      <c r="AE270" s="176"/>
      <c r="AF270" s="176"/>
      <c r="AG270" s="176"/>
      <c r="AH270" s="176"/>
      <c r="AI270" s="176"/>
      <c r="AJ270" s="176"/>
      <c r="AK270" s="176"/>
      <c r="AL270" s="176"/>
      <c r="AM270" s="176"/>
      <c r="AN270" s="176"/>
      <c r="AO270" s="176"/>
      <c r="AP270" s="176"/>
      <c r="AQ270" s="176"/>
      <c r="AR270" s="176"/>
      <c r="AS270" s="176"/>
      <c r="AT270" s="176"/>
      <c r="AU270" s="176"/>
      <c r="AV270" s="176"/>
      <c r="AW270" s="176"/>
      <c r="AX270" s="176"/>
      <c r="AY270" s="176"/>
      <c r="AZ270" s="176"/>
      <c r="BA270" s="176"/>
      <c r="BB270" s="176"/>
      <c r="BC270" s="176"/>
      <c r="BD270" s="176"/>
      <c r="BE270" s="176"/>
      <c r="BF270" s="176"/>
    </row>
    <row r="271" spans="1:58">
      <c r="B271" s="27">
        <v>7.0675048549752012E-2</v>
      </c>
      <c r="D271" s="176"/>
      <c r="E271" s="176"/>
      <c r="F271" s="176"/>
      <c r="G271" s="176"/>
      <c r="H271" s="176"/>
      <c r="I271" s="176"/>
      <c r="J271" s="176"/>
      <c r="K271" s="176"/>
      <c r="L271" s="176"/>
      <c r="M271" s="178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  <c r="AB271" s="176"/>
      <c r="AC271" s="176"/>
      <c r="AD271" s="176"/>
      <c r="AE271" s="176"/>
      <c r="AF271" s="176"/>
      <c r="AG271" s="176"/>
      <c r="AH271" s="176"/>
      <c r="AI271" s="176"/>
      <c r="AJ271" s="176"/>
      <c r="AK271" s="176"/>
      <c r="AL271" s="176"/>
      <c r="AM271" s="176"/>
      <c r="AN271" s="176"/>
      <c r="AO271" s="176"/>
      <c r="AP271" s="176"/>
      <c r="AQ271" s="176"/>
      <c r="AR271" s="176"/>
      <c r="AS271" s="176"/>
      <c r="AT271" s="176"/>
      <c r="AU271" s="176"/>
      <c r="AV271" s="176"/>
      <c r="AW271" s="176"/>
      <c r="AX271" s="176"/>
      <c r="AY271" s="176"/>
      <c r="AZ271" s="176"/>
      <c r="BA271" s="176"/>
      <c r="BB271" s="176"/>
      <c r="BC271" s="176"/>
      <c r="BD271" s="176"/>
      <c r="BE271" s="176"/>
      <c r="BF271" s="176"/>
    </row>
    <row r="272" spans="1:58">
      <c r="B272" s="27">
        <v>7.0669509031717009E-2</v>
      </c>
      <c r="D272" s="176"/>
      <c r="E272" s="176"/>
      <c r="F272" s="176"/>
      <c r="G272" s="176"/>
      <c r="H272" s="176"/>
      <c r="I272" s="176"/>
      <c r="J272" s="176"/>
      <c r="K272" s="176"/>
      <c r="L272" s="176"/>
      <c r="M272" s="178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  <c r="AB272" s="176"/>
      <c r="AC272" s="176"/>
      <c r="AD272" s="176"/>
      <c r="AE272" s="176"/>
      <c r="AF272" s="176"/>
      <c r="AG272" s="176"/>
      <c r="AH272" s="176"/>
      <c r="AI272" s="176"/>
      <c r="AJ272" s="176"/>
      <c r="AK272" s="176"/>
      <c r="AL272" s="176"/>
      <c r="AM272" s="176"/>
      <c r="AN272" s="176"/>
      <c r="AO272" s="176"/>
      <c r="AP272" s="176"/>
      <c r="AQ272" s="176"/>
      <c r="AR272" s="176"/>
      <c r="AS272" s="176"/>
      <c r="AT272" s="176"/>
      <c r="AU272" s="176"/>
      <c r="AV272" s="176"/>
      <c r="AW272" s="176"/>
      <c r="AX272" s="176"/>
      <c r="AY272" s="176"/>
      <c r="AZ272" s="176"/>
      <c r="BA272" s="176"/>
      <c r="BB272" s="176"/>
      <c r="BC272" s="176"/>
      <c r="BD272" s="176"/>
      <c r="BE272" s="176"/>
      <c r="BF272" s="176"/>
    </row>
    <row r="273" spans="2:58">
      <c r="B273" s="27">
        <v>7.0663784863092022E-2</v>
      </c>
      <c r="D273" s="176"/>
      <c r="E273" s="176"/>
      <c r="F273" s="176"/>
      <c r="G273" s="176"/>
      <c r="H273" s="176"/>
      <c r="I273" s="176"/>
      <c r="J273" s="176"/>
      <c r="K273" s="176"/>
      <c r="L273" s="176"/>
      <c r="M273" s="178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  <c r="AB273" s="176"/>
      <c r="AC273" s="176"/>
      <c r="AD273" s="176"/>
      <c r="AE273" s="176"/>
      <c r="AF273" s="176"/>
      <c r="AG273" s="176"/>
      <c r="AH273" s="176"/>
      <c r="AI273" s="176"/>
      <c r="AJ273" s="176"/>
      <c r="AK273" s="176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176"/>
      <c r="AV273" s="176"/>
      <c r="AW273" s="176"/>
      <c r="AX273" s="176"/>
      <c r="AY273" s="176"/>
      <c r="AZ273" s="176"/>
      <c r="BA273" s="176"/>
      <c r="BB273" s="176"/>
      <c r="BC273" s="176"/>
      <c r="BD273" s="176"/>
      <c r="BE273" s="176"/>
      <c r="BF273" s="176"/>
    </row>
    <row r="274" spans="2:58">
      <c r="B274" s="27">
        <v>7.0658245345078016E-2</v>
      </c>
      <c r="D274" s="176"/>
      <c r="E274" s="176"/>
      <c r="F274" s="176"/>
      <c r="G274" s="176"/>
      <c r="H274" s="176"/>
      <c r="I274" s="176"/>
      <c r="J274" s="176"/>
      <c r="K274" s="176"/>
      <c r="L274" s="176"/>
      <c r="M274" s="178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  <c r="AB274" s="176"/>
      <c r="AC274" s="176"/>
      <c r="AD274" s="176"/>
      <c r="AE274" s="176"/>
      <c r="AF274" s="176"/>
      <c r="AG274" s="176"/>
      <c r="AH274" s="176"/>
      <c r="AI274" s="176"/>
      <c r="AJ274" s="176"/>
      <c r="AK274" s="176"/>
      <c r="AL274" s="176"/>
      <c r="AM274" s="176"/>
      <c r="AN274" s="176"/>
      <c r="AO274" s="176"/>
      <c r="AP274" s="176"/>
      <c r="AQ274" s="176"/>
      <c r="AR274" s="176"/>
      <c r="AS274" s="176"/>
      <c r="AT274" s="176"/>
      <c r="AU274" s="176"/>
      <c r="AV274" s="176"/>
      <c r="AW274" s="176"/>
      <c r="AX274" s="176"/>
      <c r="AY274" s="176"/>
      <c r="AZ274" s="176"/>
      <c r="BA274" s="176"/>
      <c r="BB274" s="176"/>
      <c r="BC274" s="176"/>
      <c r="BD274" s="176"/>
      <c r="BE274" s="176"/>
      <c r="BF274" s="176"/>
    </row>
    <row r="275" spans="2:58">
      <c r="B275" s="27">
        <v>7.0652521176474012E-2</v>
      </c>
      <c r="D275" s="176"/>
      <c r="E275" s="176"/>
      <c r="F275" s="176"/>
      <c r="G275" s="176"/>
      <c r="H275" s="176"/>
      <c r="I275" s="176"/>
      <c r="J275" s="176"/>
      <c r="K275" s="176"/>
      <c r="L275" s="176"/>
      <c r="M275" s="178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  <c r="AB275" s="176"/>
      <c r="AC275" s="176"/>
      <c r="AD275" s="176"/>
      <c r="AE275" s="176"/>
      <c r="AF275" s="176"/>
      <c r="AG275" s="176"/>
      <c r="AH275" s="176"/>
      <c r="AI275" s="176"/>
      <c r="AJ275" s="176"/>
      <c r="AK275" s="176"/>
      <c r="AL275" s="176"/>
      <c r="AM275" s="176"/>
      <c r="AN275" s="176"/>
      <c r="AO275" s="176"/>
      <c r="AP275" s="176"/>
      <c r="AQ275" s="176"/>
      <c r="AR275" s="176"/>
      <c r="AS275" s="176"/>
      <c r="AT275" s="176"/>
      <c r="AU275" s="176"/>
      <c r="AV275" s="176"/>
      <c r="AW275" s="176"/>
      <c r="AX275" s="176"/>
      <c r="AY275" s="176"/>
      <c r="AZ275" s="176"/>
      <c r="BA275" s="176"/>
      <c r="BB275" s="176"/>
      <c r="BC275" s="176"/>
      <c r="BD275" s="176"/>
      <c r="BE275" s="176"/>
      <c r="BF275" s="176"/>
    </row>
    <row r="276" spans="2:58">
      <c r="B276" s="27">
        <v>7.0646797007881013E-2</v>
      </c>
      <c r="D276" s="176"/>
      <c r="E276" s="176"/>
      <c r="F276" s="176"/>
      <c r="G276" s="176"/>
      <c r="H276" s="176"/>
      <c r="I276" s="176"/>
      <c r="J276" s="176"/>
      <c r="K276" s="176"/>
      <c r="L276" s="176"/>
      <c r="M276" s="178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  <c r="AB276" s="176"/>
      <c r="AC276" s="176"/>
      <c r="AD276" s="176"/>
      <c r="AE276" s="176"/>
      <c r="AF276" s="176"/>
      <c r="AG276" s="176"/>
      <c r="AH276" s="176"/>
      <c r="AI276" s="176"/>
      <c r="AJ276" s="176"/>
      <c r="AK276" s="176"/>
      <c r="AL276" s="176"/>
      <c r="AM276" s="176"/>
      <c r="AN276" s="176"/>
      <c r="AO276" s="176"/>
      <c r="AP276" s="176"/>
      <c r="AQ276" s="176"/>
      <c r="AR276" s="176"/>
      <c r="AS276" s="176"/>
      <c r="AT276" s="176"/>
      <c r="AU276" s="176"/>
      <c r="AV276" s="176"/>
      <c r="AW276" s="176"/>
      <c r="AX276" s="176"/>
      <c r="AY276" s="176"/>
      <c r="AZ276" s="176"/>
      <c r="BA276" s="176"/>
      <c r="BB276" s="176"/>
      <c r="BC276" s="176"/>
      <c r="BD276" s="176"/>
      <c r="BE276" s="176"/>
      <c r="BF276" s="176"/>
    </row>
    <row r="277" spans="2:58">
      <c r="B277" s="27">
        <v>7.0641257489897011E-2</v>
      </c>
      <c r="D277" s="176"/>
      <c r="E277" s="176"/>
      <c r="F277" s="176"/>
      <c r="G277" s="176"/>
      <c r="H277" s="176"/>
      <c r="I277" s="176"/>
      <c r="J277" s="176"/>
      <c r="K277" s="176"/>
      <c r="L277" s="176"/>
      <c r="M277" s="178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  <c r="AB277" s="176"/>
      <c r="AC277" s="176"/>
      <c r="AD277" s="176"/>
      <c r="AE277" s="176"/>
      <c r="AF277" s="176"/>
      <c r="AG277" s="176"/>
      <c r="AH277" s="176"/>
      <c r="AI277" s="176"/>
      <c r="AJ277" s="176"/>
      <c r="AK277" s="176"/>
      <c r="AL277" s="176"/>
      <c r="AM277" s="176"/>
      <c r="AN277" s="176"/>
      <c r="AO277" s="176"/>
      <c r="AP277" s="176"/>
      <c r="AQ277" s="176"/>
      <c r="AR277" s="176"/>
      <c r="AS277" s="176"/>
      <c r="AT277" s="176"/>
      <c r="AU277" s="176"/>
      <c r="AV277" s="176"/>
      <c r="AW277" s="176"/>
      <c r="AX277" s="176"/>
      <c r="AY277" s="176"/>
      <c r="AZ277" s="176"/>
      <c r="BA277" s="176"/>
      <c r="BB277" s="176"/>
      <c r="BC277" s="176"/>
      <c r="BD277" s="176"/>
      <c r="BE277" s="176"/>
      <c r="BF277" s="176"/>
    </row>
    <row r="278" spans="2:58">
      <c r="B278" s="27">
        <v>7.0635533321326008E-2</v>
      </c>
      <c r="D278" s="176"/>
      <c r="E278" s="176"/>
      <c r="F278" s="176"/>
      <c r="G278" s="176"/>
      <c r="H278" s="176"/>
      <c r="I278" s="176"/>
      <c r="J278" s="176"/>
      <c r="K278" s="176"/>
      <c r="L278" s="176"/>
      <c r="M278" s="178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  <c r="AB278" s="176"/>
      <c r="AC278" s="176"/>
      <c r="AD278" s="176"/>
      <c r="AE278" s="176"/>
      <c r="AF278" s="176"/>
      <c r="AG278" s="176"/>
      <c r="AH278" s="176"/>
      <c r="AI278" s="176"/>
      <c r="AJ278" s="176"/>
      <c r="AK278" s="176"/>
      <c r="AL278" s="176"/>
      <c r="AM278" s="176"/>
      <c r="AN278" s="176"/>
      <c r="AO278" s="176"/>
      <c r="AP278" s="176"/>
      <c r="AQ278" s="176"/>
      <c r="AR278" s="176"/>
      <c r="AS278" s="176"/>
      <c r="AT278" s="176"/>
      <c r="AU278" s="176"/>
      <c r="AV278" s="176"/>
      <c r="AW278" s="176"/>
      <c r="AX278" s="176"/>
      <c r="AY278" s="176"/>
      <c r="AZ278" s="176"/>
      <c r="BA278" s="176"/>
      <c r="BB278" s="176"/>
      <c r="BC278" s="176"/>
      <c r="BD278" s="176"/>
      <c r="BE278" s="176"/>
      <c r="BF278" s="176"/>
    </row>
    <row r="279" spans="2:58">
      <c r="B279" s="27">
        <v>7.0629993803364002E-2</v>
      </c>
      <c r="D279" s="176"/>
      <c r="E279" s="176"/>
      <c r="F279" s="176"/>
      <c r="G279" s="176"/>
      <c r="H279" s="176"/>
      <c r="I279" s="176"/>
      <c r="J279" s="176"/>
      <c r="K279" s="176"/>
      <c r="L279" s="176"/>
      <c r="M279" s="178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  <c r="AB279" s="176"/>
      <c r="AC279" s="176"/>
      <c r="AD279" s="176"/>
      <c r="AE279" s="176"/>
      <c r="AF279" s="176"/>
      <c r="AG279" s="176"/>
      <c r="AH279" s="176"/>
      <c r="AI279" s="176"/>
      <c r="AJ279" s="176"/>
      <c r="AK279" s="176"/>
      <c r="AL279" s="176"/>
      <c r="AM279" s="176"/>
      <c r="AN279" s="176"/>
      <c r="AO279" s="176"/>
      <c r="AP279" s="176"/>
      <c r="AQ279" s="176"/>
      <c r="AR279" s="176"/>
      <c r="AS279" s="176"/>
      <c r="AT279" s="176"/>
      <c r="AU279" s="176"/>
      <c r="AV279" s="176"/>
      <c r="AW279" s="176"/>
      <c r="AX279" s="176"/>
      <c r="AY279" s="176"/>
      <c r="AZ279" s="176"/>
      <c r="BA279" s="176"/>
      <c r="BB279" s="176"/>
      <c r="BC279" s="176"/>
      <c r="BD279" s="176"/>
      <c r="BE279" s="176"/>
      <c r="BF279" s="176"/>
    </row>
    <row r="280" spans="2:58">
      <c r="B280" s="27">
        <v>7.0624269634813011E-2</v>
      </c>
      <c r="D280" s="176"/>
      <c r="E280" s="176"/>
      <c r="F280" s="176"/>
      <c r="G280" s="176"/>
      <c r="H280" s="176"/>
      <c r="I280" s="176"/>
      <c r="J280" s="176"/>
      <c r="K280" s="176"/>
      <c r="L280" s="176"/>
      <c r="M280" s="178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  <c r="AB280" s="176"/>
      <c r="AC280" s="176"/>
      <c r="AD280" s="176"/>
      <c r="AE280" s="176"/>
      <c r="AF280" s="176"/>
      <c r="AG280" s="176"/>
      <c r="AH280" s="176"/>
      <c r="AI280" s="176"/>
      <c r="AJ280" s="176"/>
      <c r="AK280" s="176"/>
      <c r="AL280" s="176"/>
      <c r="AM280" s="176"/>
      <c r="AN280" s="176"/>
      <c r="AO280" s="176"/>
      <c r="AP280" s="176"/>
      <c r="AQ280" s="176"/>
      <c r="AR280" s="176"/>
      <c r="AS280" s="176"/>
      <c r="AT280" s="176"/>
      <c r="AU280" s="176"/>
      <c r="AV280" s="176"/>
      <c r="AW280" s="176"/>
      <c r="AX280" s="176"/>
      <c r="AY280" s="176"/>
      <c r="AZ280" s="176"/>
      <c r="BA280" s="176"/>
      <c r="BB280" s="176"/>
      <c r="BC280" s="176"/>
      <c r="BD280" s="176"/>
      <c r="BE280" s="176"/>
      <c r="BF280" s="176"/>
    </row>
    <row r="281" spans="2:58">
      <c r="B281" s="27">
        <v>7.0618545466273011E-2</v>
      </c>
      <c r="D281" s="176"/>
      <c r="E281" s="176"/>
      <c r="F281" s="176"/>
      <c r="G281" s="176"/>
      <c r="H281" s="176"/>
      <c r="I281" s="176"/>
      <c r="J281" s="176"/>
      <c r="K281" s="176"/>
      <c r="L281" s="176"/>
      <c r="M281" s="178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  <c r="AB281" s="176"/>
      <c r="AC281" s="176"/>
      <c r="AD281" s="176"/>
      <c r="AE281" s="176"/>
      <c r="AF281" s="176"/>
      <c r="AG281" s="176"/>
      <c r="AH281" s="176"/>
      <c r="AI281" s="176"/>
      <c r="AJ281" s="176"/>
      <c r="AK281" s="176"/>
      <c r="AL281" s="176"/>
      <c r="AM281" s="176"/>
      <c r="AN281" s="176"/>
      <c r="AO281" s="176"/>
      <c r="AP281" s="176"/>
      <c r="AQ281" s="176"/>
      <c r="AR281" s="176"/>
      <c r="AS281" s="176"/>
      <c r="AT281" s="176"/>
      <c r="AU281" s="176"/>
      <c r="AV281" s="176"/>
      <c r="AW281" s="176"/>
      <c r="AX281" s="176"/>
      <c r="AY281" s="176"/>
      <c r="AZ281" s="176"/>
      <c r="BA281" s="176"/>
      <c r="BB281" s="176"/>
      <c r="BC281" s="176"/>
      <c r="BD281" s="176"/>
      <c r="BE281" s="176"/>
      <c r="BF281" s="176"/>
    </row>
    <row r="282" spans="2:58">
      <c r="B282" s="27">
        <v>7.0613190598940001E-2</v>
      </c>
      <c r="D282" s="176"/>
      <c r="E282" s="176"/>
      <c r="F282" s="176"/>
      <c r="G282" s="176"/>
      <c r="H282" s="176"/>
      <c r="I282" s="176"/>
      <c r="J282" s="176"/>
      <c r="K282" s="176"/>
      <c r="L282" s="176"/>
      <c r="M282" s="178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  <c r="AB282" s="176"/>
      <c r="AC282" s="176"/>
      <c r="AD282" s="176"/>
      <c r="AE282" s="176"/>
      <c r="AF282" s="176"/>
      <c r="AG282" s="176"/>
      <c r="AH282" s="176"/>
      <c r="AI282" s="176"/>
      <c r="AJ282" s="176"/>
      <c r="AK282" s="176"/>
      <c r="AL282" s="176"/>
      <c r="AM282" s="176"/>
      <c r="AN282" s="176"/>
      <c r="AO282" s="176"/>
      <c r="AP282" s="176"/>
      <c r="AQ282" s="176"/>
      <c r="AR282" s="176"/>
      <c r="AS282" s="176"/>
      <c r="AT282" s="176"/>
      <c r="AU282" s="176"/>
      <c r="AV282" s="176"/>
      <c r="AW282" s="176"/>
      <c r="AX282" s="176"/>
      <c r="AY282" s="176"/>
      <c r="AZ282" s="176"/>
      <c r="BA282" s="176"/>
      <c r="BB282" s="176"/>
      <c r="BC282" s="176"/>
      <c r="BD282" s="176"/>
      <c r="BE282" s="176"/>
      <c r="BF282" s="176"/>
    </row>
    <row r="283" spans="2:58">
      <c r="B283" s="27">
        <v>7.0607466430421997E-2</v>
      </c>
      <c r="D283" s="176"/>
      <c r="E283" s="176"/>
      <c r="F283" s="176"/>
      <c r="G283" s="176"/>
      <c r="H283" s="176"/>
      <c r="I283" s="176"/>
      <c r="J283" s="176"/>
      <c r="K283" s="176"/>
      <c r="L283" s="176"/>
      <c r="M283" s="178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6"/>
      <c r="AI283" s="176"/>
      <c r="AJ283" s="176"/>
      <c r="AK283" s="176"/>
      <c r="AL283" s="176"/>
      <c r="AM283" s="176"/>
      <c r="AN283" s="176"/>
      <c r="AO283" s="176"/>
      <c r="AP283" s="176"/>
      <c r="AQ283" s="176"/>
      <c r="AR283" s="176"/>
      <c r="AS283" s="176"/>
      <c r="AT283" s="176"/>
      <c r="AU283" s="176"/>
      <c r="AV283" s="176"/>
      <c r="AW283" s="176"/>
      <c r="AX283" s="176"/>
      <c r="AY283" s="176"/>
      <c r="AZ283" s="176"/>
      <c r="BA283" s="176"/>
      <c r="BB283" s="176"/>
      <c r="BC283" s="176"/>
      <c r="BD283" s="176"/>
      <c r="BE283" s="176"/>
      <c r="BF283" s="176"/>
    </row>
    <row r="284" spans="2:58">
      <c r="B284" s="27">
        <v>7.0601926912510007E-2</v>
      </c>
      <c r="D284" s="176"/>
      <c r="E284" s="176"/>
      <c r="F284" s="176"/>
      <c r="G284" s="176"/>
      <c r="H284" s="176"/>
      <c r="I284" s="176"/>
      <c r="J284" s="176"/>
      <c r="K284" s="176"/>
      <c r="L284" s="176"/>
      <c r="M284" s="178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  <c r="AB284" s="176"/>
      <c r="AC284" s="176"/>
      <c r="AD284" s="176"/>
      <c r="AE284" s="176"/>
      <c r="AF284" s="176"/>
      <c r="AG284" s="176"/>
      <c r="AH284" s="176"/>
      <c r="AI284" s="176"/>
      <c r="AJ284" s="176"/>
      <c r="AK284" s="176"/>
      <c r="AL284" s="176"/>
      <c r="AM284" s="176"/>
      <c r="AN284" s="176"/>
      <c r="AO284" s="176"/>
      <c r="AP284" s="176"/>
      <c r="AQ284" s="176"/>
      <c r="AR284" s="176"/>
      <c r="AS284" s="176"/>
      <c r="AT284" s="176"/>
      <c r="AU284" s="176"/>
      <c r="AV284" s="176"/>
      <c r="AW284" s="176"/>
      <c r="AX284" s="176"/>
      <c r="AY284" s="176"/>
      <c r="AZ284" s="176"/>
      <c r="BA284" s="176"/>
      <c r="BB284" s="176"/>
      <c r="BC284" s="176"/>
      <c r="BD284" s="176"/>
      <c r="BE284" s="176"/>
      <c r="BF284" s="176"/>
    </row>
    <row r="285" spans="2:58">
      <c r="B285" s="27">
        <v>7.0596202744013015E-2</v>
      </c>
      <c r="D285" s="176"/>
      <c r="E285" s="176"/>
      <c r="F285" s="176"/>
      <c r="G285" s="176"/>
      <c r="H285" s="176"/>
      <c r="I285" s="176"/>
      <c r="J285" s="176"/>
      <c r="K285" s="176"/>
      <c r="L285" s="176"/>
      <c r="M285" s="178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  <c r="AB285" s="176"/>
      <c r="AC285" s="176"/>
      <c r="AD285" s="176"/>
      <c r="AE285" s="176"/>
      <c r="AF285" s="176"/>
      <c r="AG285" s="176"/>
      <c r="AH285" s="176"/>
      <c r="AI285" s="176"/>
      <c r="AJ285" s="176"/>
      <c r="AK285" s="176"/>
      <c r="AL285" s="176"/>
      <c r="AM285" s="176"/>
      <c r="AN285" s="176"/>
      <c r="AO285" s="176"/>
      <c r="AP285" s="176"/>
      <c r="AQ285" s="176"/>
      <c r="AR285" s="176"/>
      <c r="AS285" s="176"/>
      <c r="AT285" s="176"/>
      <c r="AU285" s="176"/>
      <c r="AV285" s="176"/>
      <c r="AW285" s="176"/>
      <c r="AX285" s="176"/>
      <c r="AY285" s="176"/>
      <c r="AZ285" s="176"/>
      <c r="BA285" s="176"/>
      <c r="BB285" s="176"/>
      <c r="BC285" s="176"/>
      <c r="BD285" s="176"/>
      <c r="BE285" s="176"/>
      <c r="BF285" s="176"/>
    </row>
    <row r="286" spans="2:58">
      <c r="B286" s="27">
        <v>7.0590663226123021E-2</v>
      </c>
      <c r="D286" s="176"/>
      <c r="E286" s="176"/>
      <c r="F286" s="176"/>
      <c r="G286" s="176"/>
      <c r="H286" s="176"/>
      <c r="I286" s="176"/>
      <c r="J286" s="176"/>
      <c r="K286" s="176"/>
      <c r="L286" s="176"/>
      <c r="M286" s="178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  <c r="AB286" s="176"/>
      <c r="AC286" s="176"/>
      <c r="AD286" s="176"/>
      <c r="AE286" s="176"/>
      <c r="AF286" s="176"/>
      <c r="AG286" s="176"/>
      <c r="AH286" s="176"/>
      <c r="AI286" s="176"/>
      <c r="AJ286" s="176"/>
      <c r="AK286" s="176"/>
      <c r="AL286" s="176"/>
      <c r="AM286" s="176"/>
      <c r="AN286" s="176"/>
      <c r="AO286" s="176"/>
      <c r="AP286" s="176"/>
      <c r="AQ286" s="176"/>
      <c r="AR286" s="176"/>
      <c r="AS286" s="176"/>
      <c r="AT286" s="176"/>
      <c r="AU286" s="176"/>
      <c r="AV286" s="176"/>
      <c r="AW286" s="176"/>
      <c r="AX286" s="176"/>
      <c r="AY286" s="176"/>
      <c r="AZ286" s="176"/>
      <c r="BA286" s="176"/>
      <c r="BB286" s="176"/>
      <c r="BC286" s="176"/>
      <c r="BD286" s="176"/>
      <c r="BE286" s="176"/>
      <c r="BF286" s="176"/>
    </row>
    <row r="287" spans="2:58">
      <c r="B287" s="27">
        <v>7.0584939057646998E-2</v>
      </c>
      <c r="D287" s="176"/>
      <c r="E287" s="176"/>
      <c r="F287" s="176"/>
      <c r="G287" s="176"/>
      <c r="H287" s="176"/>
      <c r="I287" s="176"/>
      <c r="J287" s="176"/>
      <c r="K287" s="176"/>
      <c r="L287" s="176"/>
      <c r="M287" s="178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  <c r="AB287" s="176"/>
      <c r="AC287" s="176"/>
      <c r="AD287" s="176"/>
      <c r="AE287" s="176"/>
      <c r="AF287" s="176"/>
      <c r="AG287" s="176"/>
      <c r="AH287" s="176"/>
      <c r="AI287" s="176"/>
      <c r="AJ287" s="176"/>
      <c r="AK287" s="176"/>
      <c r="AL287" s="176"/>
      <c r="AM287" s="176"/>
      <c r="AN287" s="176"/>
      <c r="AO287" s="176"/>
      <c r="AP287" s="176"/>
      <c r="AQ287" s="176"/>
      <c r="AR287" s="176"/>
      <c r="AS287" s="176"/>
      <c r="AT287" s="176"/>
      <c r="AU287" s="176"/>
      <c r="AV287" s="176"/>
      <c r="AW287" s="176"/>
      <c r="AX287" s="176"/>
      <c r="AY287" s="176"/>
      <c r="AZ287" s="176"/>
      <c r="BA287" s="176"/>
      <c r="BB287" s="176"/>
      <c r="BC287" s="176"/>
      <c r="BD287" s="176"/>
      <c r="BE287" s="176"/>
      <c r="BF287" s="176"/>
    </row>
    <row r="288" spans="2:58">
      <c r="B288" s="27">
        <v>7.0579214889181008E-2</v>
      </c>
      <c r="D288" s="176"/>
      <c r="E288" s="176"/>
      <c r="F288" s="176"/>
      <c r="G288" s="176"/>
      <c r="H288" s="176"/>
      <c r="I288" s="176"/>
      <c r="J288" s="176"/>
      <c r="K288" s="176"/>
      <c r="L288" s="176"/>
      <c r="M288" s="178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  <c r="AB288" s="176"/>
      <c r="AC288" s="176"/>
      <c r="AD288" s="176"/>
      <c r="AE288" s="176"/>
      <c r="AF288" s="176"/>
      <c r="AG288" s="176"/>
      <c r="AH288" s="176"/>
      <c r="AI288" s="176"/>
      <c r="AJ288" s="176"/>
      <c r="AK288" s="176"/>
      <c r="AL288" s="176"/>
      <c r="AM288" s="176"/>
      <c r="AN288" s="176"/>
      <c r="AO288" s="176"/>
      <c r="AP288" s="176"/>
      <c r="AQ288" s="176"/>
      <c r="AR288" s="176"/>
      <c r="AS288" s="176"/>
      <c r="AT288" s="176"/>
      <c r="AU288" s="176"/>
      <c r="AV288" s="176"/>
      <c r="AW288" s="176"/>
      <c r="AX288" s="176"/>
      <c r="AY288" s="176"/>
      <c r="AZ288" s="176"/>
      <c r="BA288" s="176"/>
      <c r="BB288" s="176"/>
      <c r="BC288" s="176"/>
      <c r="BD288" s="176"/>
      <c r="BE288" s="176"/>
      <c r="BF288" s="176"/>
    </row>
    <row r="289" spans="2:58">
      <c r="B289" s="27">
        <v>7.0573675371322031E-2</v>
      </c>
      <c r="D289" s="176"/>
      <c r="E289" s="176"/>
      <c r="F289" s="176"/>
      <c r="G289" s="176"/>
      <c r="H289" s="176"/>
      <c r="I289" s="176"/>
      <c r="J289" s="176"/>
      <c r="K289" s="176"/>
      <c r="L289" s="176"/>
      <c r="M289" s="178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6"/>
      <c r="AH289" s="176"/>
      <c r="AI289" s="176"/>
      <c r="AJ289" s="176"/>
      <c r="AK289" s="176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176"/>
      <c r="AV289" s="176"/>
      <c r="AW289" s="176"/>
      <c r="AX289" s="176"/>
      <c r="AY289" s="176"/>
      <c r="AZ289" s="176"/>
      <c r="BA289" s="176"/>
      <c r="BB289" s="176"/>
      <c r="BC289" s="176"/>
      <c r="BD289" s="176"/>
      <c r="BE289" s="176"/>
      <c r="BF289" s="176"/>
    </row>
    <row r="290" spans="2:58">
      <c r="B290" s="27">
        <v>7.0567951202878024E-2</v>
      </c>
      <c r="D290" s="176"/>
      <c r="E290" s="176"/>
      <c r="F290" s="176"/>
      <c r="G290" s="176"/>
      <c r="H290" s="176"/>
      <c r="I290" s="176"/>
      <c r="J290" s="176"/>
      <c r="K290" s="176"/>
      <c r="L290" s="176"/>
      <c r="M290" s="178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6"/>
      <c r="AH290" s="176"/>
      <c r="AI290" s="176"/>
      <c r="AJ290" s="176"/>
      <c r="AK290" s="176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176"/>
      <c r="AV290" s="176"/>
      <c r="AW290" s="176"/>
      <c r="AX290" s="176"/>
      <c r="AY290" s="176"/>
      <c r="AZ290" s="176"/>
      <c r="BA290" s="176"/>
      <c r="BB290" s="176"/>
      <c r="BC290" s="176"/>
      <c r="BD290" s="176"/>
      <c r="BE290" s="176"/>
      <c r="BF290" s="176"/>
    </row>
    <row r="291" spans="2:58">
      <c r="B291" s="27">
        <v>7.0562411685040002E-2</v>
      </c>
      <c r="D291" s="176"/>
      <c r="E291" s="176"/>
      <c r="F291" s="176"/>
      <c r="G291" s="176"/>
      <c r="H291" s="176"/>
      <c r="I291" s="176"/>
      <c r="J291" s="176"/>
      <c r="K291" s="176"/>
      <c r="L291" s="176"/>
      <c r="M291" s="178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6"/>
      <c r="AH291" s="176"/>
      <c r="AI291" s="176"/>
      <c r="AJ291" s="176"/>
      <c r="AK291" s="176"/>
      <c r="AL291" s="176"/>
      <c r="AM291" s="176"/>
      <c r="AN291" s="176"/>
      <c r="AO291" s="176"/>
      <c r="AP291" s="176"/>
      <c r="AQ291" s="176"/>
      <c r="AR291" s="176"/>
      <c r="AS291" s="176"/>
      <c r="AT291" s="176"/>
      <c r="AU291" s="176"/>
      <c r="AV291" s="176"/>
      <c r="AW291" s="176"/>
      <c r="AX291" s="176"/>
      <c r="AY291" s="176"/>
      <c r="AZ291" s="176"/>
      <c r="BA291" s="176"/>
      <c r="BB291" s="176"/>
      <c r="BC291" s="176"/>
      <c r="BD291" s="176"/>
      <c r="BE291" s="176"/>
      <c r="BF291" s="176"/>
    </row>
    <row r="292" spans="2:58">
      <c r="B292" s="27">
        <v>7.055668751661702E-2</v>
      </c>
      <c r="D292" s="176"/>
      <c r="E292" s="176"/>
      <c r="F292" s="176"/>
      <c r="G292" s="176"/>
      <c r="H292" s="176"/>
      <c r="I292" s="176"/>
      <c r="J292" s="176"/>
      <c r="K292" s="176"/>
      <c r="L292" s="176"/>
      <c r="M292" s="178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  <c r="AB292" s="176"/>
      <c r="AC292" s="176"/>
      <c r="AD292" s="176"/>
      <c r="AE292" s="176"/>
      <c r="AF292" s="176"/>
      <c r="AG292" s="176"/>
      <c r="AH292" s="176"/>
      <c r="AI292" s="176"/>
      <c r="AJ292" s="176"/>
      <c r="AK292" s="176"/>
      <c r="AL292" s="176"/>
      <c r="AM292" s="176"/>
      <c r="AN292" s="176"/>
      <c r="AO292" s="176"/>
      <c r="AP292" s="176"/>
      <c r="AQ292" s="176"/>
      <c r="AR292" s="176"/>
      <c r="AS292" s="176"/>
      <c r="AT292" s="176"/>
      <c r="AU292" s="176"/>
      <c r="AV292" s="176"/>
      <c r="AW292" s="176"/>
      <c r="AX292" s="176"/>
      <c r="AY292" s="176"/>
      <c r="AZ292" s="176"/>
      <c r="BA292" s="176"/>
      <c r="BB292" s="176"/>
      <c r="BC292" s="176"/>
      <c r="BD292" s="176"/>
      <c r="BE292" s="176"/>
      <c r="BF292" s="176"/>
    </row>
    <row r="293" spans="2:58">
      <c r="B293" s="27">
        <v>7.0550963348206028E-2</v>
      </c>
      <c r="D293" s="176"/>
      <c r="E293" s="176"/>
      <c r="F293" s="176"/>
      <c r="G293" s="176"/>
      <c r="H293" s="176"/>
      <c r="I293" s="176"/>
      <c r="J293" s="176"/>
      <c r="K293" s="176"/>
      <c r="L293" s="176"/>
      <c r="M293" s="178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  <c r="AB293" s="176"/>
      <c r="AC293" s="176"/>
      <c r="AD293" s="176"/>
      <c r="AE293" s="176"/>
      <c r="AF293" s="176"/>
      <c r="AG293" s="176"/>
      <c r="AH293" s="176"/>
      <c r="AI293" s="176"/>
      <c r="AJ293" s="176"/>
      <c r="AK293" s="176"/>
      <c r="AL293" s="176"/>
      <c r="AM293" s="176"/>
      <c r="AN293" s="176"/>
      <c r="AO293" s="176"/>
      <c r="AP293" s="176"/>
      <c r="AQ293" s="176"/>
      <c r="AR293" s="176"/>
      <c r="AS293" s="176"/>
      <c r="AT293" s="176"/>
      <c r="AU293" s="176"/>
      <c r="AV293" s="176"/>
      <c r="AW293" s="176"/>
      <c r="AX293" s="176"/>
      <c r="AY293" s="176"/>
      <c r="AZ293" s="176"/>
      <c r="BA293" s="176"/>
      <c r="BB293" s="176"/>
      <c r="BC293" s="176"/>
      <c r="BD293" s="176"/>
      <c r="BE293" s="176"/>
      <c r="BF293" s="176"/>
    </row>
    <row r="294" spans="2:58">
      <c r="B294" s="27">
        <v>7.0545793131584017E-2</v>
      </c>
      <c r="D294" s="176"/>
      <c r="E294" s="176"/>
      <c r="F294" s="176"/>
      <c r="G294" s="176"/>
      <c r="H294" s="176"/>
      <c r="I294" s="176"/>
      <c r="J294" s="176"/>
      <c r="K294" s="176"/>
      <c r="L294" s="176"/>
      <c r="M294" s="178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  <c r="AB294" s="176"/>
      <c r="AC294" s="176"/>
      <c r="AD294" s="176"/>
      <c r="AE294" s="176"/>
      <c r="AF294" s="176"/>
      <c r="AG294" s="176"/>
      <c r="AH294" s="176"/>
      <c r="AI294" s="176"/>
      <c r="AJ294" s="176"/>
      <c r="AK294" s="176"/>
      <c r="AL294" s="176"/>
      <c r="AM294" s="176"/>
      <c r="AN294" s="176"/>
      <c r="AO294" s="176"/>
      <c r="AP294" s="176"/>
      <c r="AQ294" s="176"/>
      <c r="AR294" s="176"/>
      <c r="AS294" s="176"/>
      <c r="AT294" s="176"/>
      <c r="AU294" s="176"/>
      <c r="AV294" s="176"/>
      <c r="AW294" s="176"/>
      <c r="AX294" s="176"/>
      <c r="AY294" s="176"/>
      <c r="AZ294" s="176"/>
      <c r="BA294" s="176"/>
      <c r="BB294" s="176"/>
      <c r="BC294" s="176"/>
      <c r="BD294" s="176"/>
      <c r="BE294" s="176"/>
      <c r="BF294" s="176"/>
    </row>
    <row r="295" spans="2:58">
      <c r="B295" s="27">
        <v>7.0540068963193009E-2</v>
      </c>
      <c r="D295" s="176"/>
      <c r="E295" s="176"/>
      <c r="F295" s="176"/>
      <c r="G295" s="176"/>
      <c r="H295" s="176"/>
      <c r="I295" s="176"/>
      <c r="J295" s="176"/>
      <c r="K295" s="176"/>
      <c r="L295" s="176"/>
      <c r="M295" s="178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  <c r="AB295" s="176"/>
      <c r="AC295" s="176"/>
      <c r="AD295" s="176"/>
      <c r="AE295" s="176"/>
      <c r="AF295" s="176"/>
      <c r="AG295" s="176"/>
      <c r="AH295" s="176"/>
      <c r="AI295" s="176"/>
      <c r="AJ295" s="176"/>
      <c r="AK295" s="176"/>
      <c r="AL295" s="176"/>
      <c r="AM295" s="176"/>
      <c r="AN295" s="176"/>
      <c r="AO295" s="176"/>
      <c r="AP295" s="176"/>
      <c r="AQ295" s="176"/>
      <c r="AR295" s="176"/>
      <c r="AS295" s="176"/>
      <c r="AT295" s="176"/>
      <c r="AU295" s="176"/>
      <c r="AV295" s="176"/>
      <c r="AW295" s="176"/>
      <c r="AX295" s="176"/>
      <c r="AY295" s="176"/>
      <c r="AZ295" s="176"/>
      <c r="BA295" s="176"/>
      <c r="BB295" s="176"/>
      <c r="BC295" s="176"/>
      <c r="BD295" s="176"/>
      <c r="BE295" s="176"/>
      <c r="BF295" s="176"/>
    </row>
    <row r="296" spans="2:58">
      <c r="B296" s="27">
        <v>7.053452944540603E-2</v>
      </c>
      <c r="D296" s="176"/>
      <c r="E296" s="176"/>
      <c r="F296" s="176"/>
      <c r="G296" s="176"/>
      <c r="H296" s="176"/>
      <c r="I296" s="176"/>
      <c r="J296" s="176"/>
      <c r="K296" s="176"/>
      <c r="L296" s="176"/>
      <c r="M296" s="178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  <c r="AB296" s="176"/>
      <c r="AC296" s="176"/>
      <c r="AD296" s="176"/>
      <c r="AE296" s="176"/>
      <c r="AF296" s="176"/>
      <c r="AG296" s="176"/>
      <c r="AH296" s="176"/>
      <c r="AI296" s="176"/>
      <c r="AJ296" s="176"/>
      <c r="AK296" s="176"/>
      <c r="AL296" s="176"/>
      <c r="AM296" s="176"/>
      <c r="AN296" s="176"/>
      <c r="AO296" s="176"/>
      <c r="AP296" s="176"/>
      <c r="AQ296" s="176"/>
      <c r="AR296" s="176"/>
      <c r="AS296" s="176"/>
      <c r="AT296" s="176"/>
      <c r="AU296" s="176"/>
      <c r="AV296" s="176"/>
      <c r="AW296" s="176"/>
      <c r="AX296" s="176"/>
      <c r="AY296" s="176"/>
      <c r="AZ296" s="176"/>
      <c r="BA296" s="176"/>
      <c r="BB296" s="176"/>
      <c r="BC296" s="176"/>
      <c r="BD296" s="176"/>
      <c r="BE296" s="176"/>
      <c r="BF296" s="176"/>
    </row>
    <row r="297" spans="2:58">
      <c r="B297" s="27">
        <v>7.0528805277036005E-2</v>
      </c>
      <c r="D297" s="176"/>
      <c r="E297" s="176"/>
      <c r="F297" s="176"/>
      <c r="G297" s="176"/>
      <c r="H297" s="176"/>
      <c r="I297" s="176"/>
      <c r="J297" s="176"/>
      <c r="K297" s="176"/>
      <c r="L297" s="176"/>
      <c r="M297" s="178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  <c r="AB297" s="176"/>
      <c r="AC297" s="176"/>
      <c r="AD297" s="176"/>
      <c r="AE297" s="176"/>
      <c r="AF297" s="176"/>
      <c r="AG297" s="176"/>
      <c r="AH297" s="176"/>
      <c r="AI297" s="176"/>
      <c r="AJ297" s="176"/>
      <c r="AK297" s="176"/>
      <c r="AL297" s="176"/>
      <c r="AM297" s="176"/>
      <c r="AN297" s="176"/>
      <c r="AO297" s="176"/>
      <c r="AP297" s="176"/>
      <c r="AQ297" s="176"/>
      <c r="AR297" s="176"/>
      <c r="AS297" s="176"/>
      <c r="AT297" s="176"/>
      <c r="AU297" s="176"/>
      <c r="AV297" s="176"/>
      <c r="AW297" s="176"/>
      <c r="AX297" s="176"/>
      <c r="AY297" s="176"/>
      <c r="AZ297" s="176"/>
      <c r="BA297" s="176"/>
      <c r="BB297" s="176"/>
      <c r="BC297" s="176"/>
      <c r="BD297" s="176"/>
      <c r="BE297" s="176"/>
      <c r="BF297" s="176"/>
    </row>
    <row r="298" spans="2:58">
      <c r="B298" s="27">
        <v>7.052326575926901E-2</v>
      </c>
      <c r="D298" s="176"/>
      <c r="E298" s="176"/>
      <c r="F298" s="176"/>
      <c r="G298" s="176"/>
      <c r="H298" s="176"/>
      <c r="I298" s="176"/>
      <c r="J298" s="176"/>
      <c r="K298" s="176"/>
      <c r="L298" s="176"/>
      <c r="M298" s="178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  <c r="AB298" s="176"/>
      <c r="AC298" s="176"/>
      <c r="AD298" s="176"/>
      <c r="AE298" s="176"/>
      <c r="AF298" s="176"/>
      <c r="AG298" s="176"/>
      <c r="AH298" s="176"/>
      <c r="AI298" s="176"/>
      <c r="AJ298" s="176"/>
      <c r="AK298" s="176"/>
      <c r="AL298" s="176"/>
      <c r="AM298" s="176"/>
      <c r="AN298" s="176"/>
      <c r="AO298" s="176"/>
      <c r="AP298" s="176"/>
      <c r="AQ298" s="176"/>
      <c r="AR298" s="176"/>
      <c r="AS298" s="176"/>
      <c r="AT298" s="176"/>
      <c r="AU298" s="176"/>
      <c r="AV298" s="176"/>
      <c r="AW298" s="176"/>
      <c r="AX298" s="176"/>
      <c r="AY298" s="176"/>
      <c r="AZ298" s="176"/>
      <c r="BA298" s="176"/>
      <c r="BB298" s="176"/>
      <c r="BC298" s="176"/>
      <c r="BD298" s="176"/>
      <c r="BE298" s="176"/>
      <c r="BF298" s="176"/>
    </row>
    <row r="299" spans="2:58">
      <c r="B299" s="27">
        <v>7.0517541590919997E-2</v>
      </c>
      <c r="D299" s="176"/>
      <c r="E299" s="176"/>
      <c r="F299" s="176"/>
      <c r="G299" s="176"/>
      <c r="H299" s="176"/>
      <c r="I299" s="176"/>
      <c r="J299" s="176"/>
      <c r="K299" s="176"/>
      <c r="L299" s="176"/>
      <c r="M299" s="178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  <c r="AB299" s="176"/>
      <c r="AC299" s="176"/>
      <c r="AD299" s="176"/>
      <c r="AE299" s="176"/>
      <c r="AF299" s="176"/>
      <c r="AG299" s="176"/>
      <c r="AH299" s="176"/>
      <c r="AI299" s="176"/>
      <c r="AJ299" s="176"/>
      <c r="AK299" s="176"/>
      <c r="AL299" s="176"/>
      <c r="AM299" s="176"/>
      <c r="AN299" s="176"/>
      <c r="AO299" s="176"/>
      <c r="AP299" s="176"/>
      <c r="AQ299" s="176"/>
      <c r="AR299" s="176"/>
      <c r="AS299" s="176"/>
      <c r="AT299" s="176"/>
      <c r="AU299" s="176"/>
      <c r="AV299" s="176"/>
      <c r="AW299" s="176"/>
      <c r="AX299" s="176"/>
      <c r="AY299" s="176"/>
      <c r="AZ299" s="176"/>
      <c r="BA299" s="176"/>
      <c r="BB299" s="176"/>
      <c r="BC299" s="176"/>
      <c r="BD299" s="176"/>
      <c r="BE299" s="176"/>
      <c r="BF299" s="176"/>
    </row>
    <row r="300" spans="2:58">
      <c r="B300" s="27">
        <v>7.0511817422583001E-2</v>
      </c>
      <c r="D300" s="176"/>
      <c r="E300" s="176"/>
      <c r="F300" s="176"/>
      <c r="G300" s="176"/>
      <c r="H300" s="176"/>
      <c r="I300" s="176"/>
      <c r="J300" s="176"/>
      <c r="K300" s="176"/>
      <c r="L300" s="176"/>
      <c r="M300" s="178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6"/>
      <c r="AI300" s="176"/>
      <c r="AJ300" s="176"/>
      <c r="AK300" s="176"/>
      <c r="AL300" s="176"/>
      <c r="AM300" s="176"/>
      <c r="AN300" s="176"/>
      <c r="AO300" s="176"/>
      <c r="AP300" s="176"/>
      <c r="AQ300" s="176"/>
      <c r="AR300" s="176"/>
      <c r="AS300" s="176"/>
      <c r="AT300" s="176"/>
      <c r="AU300" s="176"/>
      <c r="AV300" s="176"/>
      <c r="AW300" s="176"/>
      <c r="AX300" s="176"/>
      <c r="AY300" s="176"/>
      <c r="AZ300" s="176"/>
      <c r="BA300" s="176"/>
      <c r="BB300" s="176"/>
      <c r="BC300" s="176"/>
      <c r="BD300" s="176"/>
      <c r="BE300" s="176"/>
      <c r="BF300" s="176"/>
    </row>
    <row r="301" spans="2:58">
      <c r="B301" s="27">
        <v>7.0506277904847009E-2</v>
      </c>
      <c r="D301" s="176"/>
      <c r="E301" s="176"/>
      <c r="F301" s="176"/>
      <c r="G301" s="176"/>
      <c r="H301" s="176"/>
      <c r="I301" s="176"/>
      <c r="J301" s="176"/>
      <c r="K301" s="176"/>
      <c r="L301" s="176"/>
      <c r="M301" s="178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  <c r="AB301" s="176"/>
      <c r="AC301" s="176"/>
      <c r="AD301" s="176"/>
      <c r="AE301" s="176"/>
      <c r="AF301" s="176"/>
      <c r="AG301" s="176"/>
      <c r="AH301" s="176"/>
      <c r="AI301" s="176"/>
      <c r="AJ301" s="176"/>
      <c r="AK301" s="176"/>
      <c r="AL301" s="176"/>
      <c r="AM301" s="176"/>
      <c r="AN301" s="176"/>
      <c r="AO301" s="176"/>
      <c r="AP301" s="176"/>
      <c r="AQ301" s="176"/>
      <c r="AR301" s="176"/>
      <c r="AS301" s="176"/>
      <c r="AT301" s="176"/>
      <c r="AU301" s="176"/>
      <c r="AV301" s="176"/>
      <c r="AW301" s="176"/>
      <c r="AX301" s="176"/>
      <c r="AY301" s="176"/>
      <c r="AZ301" s="176"/>
      <c r="BA301" s="176"/>
      <c r="BB301" s="176"/>
      <c r="BC301" s="176"/>
      <c r="BD301" s="176"/>
      <c r="BE301" s="176"/>
      <c r="BF301" s="176"/>
    </row>
    <row r="302" spans="2:58">
      <c r="B302" s="27">
        <v>7.0500553736530011E-2</v>
      </c>
      <c r="D302" s="176"/>
      <c r="E302" s="176"/>
      <c r="F302" s="176"/>
      <c r="G302" s="176"/>
      <c r="H302" s="176"/>
      <c r="I302" s="176"/>
      <c r="J302" s="176"/>
      <c r="K302" s="176"/>
      <c r="L302" s="176"/>
      <c r="M302" s="178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  <c r="AB302" s="176"/>
      <c r="AC302" s="176"/>
      <c r="AD302" s="176"/>
      <c r="AE302" s="176"/>
      <c r="AF302" s="176"/>
      <c r="AG302" s="176"/>
      <c r="AH302" s="176"/>
      <c r="AI302" s="176"/>
      <c r="AJ302" s="176"/>
      <c r="AK302" s="176"/>
      <c r="AL302" s="176"/>
      <c r="AM302" s="176"/>
      <c r="AN302" s="176"/>
      <c r="AO302" s="176"/>
      <c r="AP302" s="176"/>
      <c r="AQ302" s="176"/>
      <c r="AR302" s="176"/>
      <c r="AS302" s="176"/>
      <c r="AT302" s="176"/>
      <c r="AU302" s="176"/>
      <c r="AV302" s="176"/>
      <c r="AW302" s="176"/>
      <c r="AX302" s="176"/>
      <c r="AY302" s="176"/>
      <c r="AZ302" s="176"/>
      <c r="BA302" s="176"/>
      <c r="BB302" s="176"/>
      <c r="BC302" s="176"/>
      <c r="BD302" s="176"/>
      <c r="BE302" s="176"/>
      <c r="BF302" s="176"/>
    </row>
    <row r="303" spans="2:58">
      <c r="B303" s="27">
        <v>7.0495014218815003E-2</v>
      </c>
    </row>
    <row r="304" spans="2:58">
      <c r="B304" s="27">
        <v>7.0489290050520015E-2</v>
      </c>
    </row>
    <row r="305" spans="2:2">
      <c r="B305" s="27">
        <v>7.0483565882236018E-2</v>
      </c>
    </row>
    <row r="306" spans="2:2">
      <c r="B306" s="27">
        <v>7.0478395665731011E-2</v>
      </c>
    </row>
    <row r="307" spans="2:2">
      <c r="B307" s="27">
        <v>7.0472671497467027E-2</v>
      </c>
    </row>
    <row r="308" spans="2:2">
      <c r="B308" s="27">
        <v>7.0467131979803005E-2</v>
      </c>
    </row>
    <row r="309" spans="2:2">
      <c r="B309" s="27">
        <v>7.0461407811561003E-2</v>
      </c>
    </row>
    <row r="310" spans="2:2">
      <c r="B310" s="27">
        <v>7.0455868293917021E-2</v>
      </c>
    </row>
    <row r="311" spans="2:2">
      <c r="B311" s="27">
        <v>7.0450144125696029E-2</v>
      </c>
    </row>
    <row r="312" spans="2:2">
      <c r="B312" s="27">
        <v>7.0444419957486015E-2</v>
      </c>
    </row>
    <row r="313" spans="2:2">
      <c r="B313" s="27">
        <v>7.0438880439874008E-2</v>
      </c>
    </row>
    <row r="314" spans="2:2">
      <c r="B314" s="27">
        <v>7.0433156271685018E-2</v>
      </c>
    </row>
    <row r="315" spans="2:2">
      <c r="B315" s="27">
        <v>7.0427616754093009E-2</v>
      </c>
    </row>
    <row r="316" spans="2:2">
      <c r="B316" s="27">
        <v>7.0421892585926002E-2</v>
      </c>
    </row>
    <row r="317" spans="2:2">
      <c r="B317" s="27">
        <v>7.0416168417769015E-2</v>
      </c>
    </row>
    <row r="318" spans="2:2">
      <c r="B318" s="27">
        <v>7.0410998201378028E-2</v>
      </c>
    </row>
    <row r="319" spans="2:2">
      <c r="B319" s="27">
        <v>7.0405274033242038E-2</v>
      </c>
    </row>
    <row r="320" spans="2:2">
      <c r="B320" s="27">
        <v>7.0399734515702014E-2</v>
      </c>
    </row>
    <row r="321" spans="2:2">
      <c r="B321" s="27">
        <v>7.0394010347587008E-2</v>
      </c>
    </row>
    <row r="322" spans="2:2">
      <c r="B322" s="27">
        <v>7.038847083006701E-2</v>
      </c>
    </row>
    <row r="323" spans="2:2">
      <c r="B323" s="27">
        <v>7.0382746661973E-2</v>
      </c>
    </row>
    <row r="324" spans="2:2">
      <c r="B324" s="27">
        <v>7.0377022493891023E-2</v>
      </c>
    </row>
    <row r="325" spans="2:2">
      <c r="B325" s="27">
        <v>7.0371482976402014E-2</v>
      </c>
    </row>
    <row r="326" spans="2:2">
      <c r="B326" s="27">
        <v>7.0365758808340007E-2</v>
      </c>
    </row>
    <row r="327" spans="2:2">
      <c r="B327" s="27">
        <v>7.0360219290872023E-2</v>
      </c>
    </row>
    <row r="328" spans="2:2">
      <c r="B328" s="27">
        <v>7.0354495122831998E-2</v>
      </c>
    </row>
    <row r="329" spans="2:2">
      <c r="B329" s="27">
        <v>7.0348770954803005E-2</v>
      </c>
    </row>
    <row r="330" spans="2:2">
      <c r="B330" s="27">
        <v>7.0343416087947017E-2</v>
      </c>
    </row>
    <row r="331" spans="2:2">
      <c r="B331" s="27">
        <v>7.0337691919938009E-2</v>
      </c>
    </row>
    <row r="332" spans="2:2">
      <c r="B332" s="27">
        <v>7.0332152402522011E-2</v>
      </c>
    </row>
    <row r="333" spans="2:2">
      <c r="B333" s="27">
        <v>7.0326428234535013E-2</v>
      </c>
    </row>
    <row r="334" spans="2:2">
      <c r="B334" s="27">
        <v>7.0320888717139013E-2</v>
      </c>
    </row>
    <row r="335" spans="2:2">
      <c r="B335" s="27">
        <v>7.0315164549173026E-2</v>
      </c>
    </row>
    <row r="336" spans="2:2">
      <c r="B336" s="27">
        <v>7.0309440381219016E-2</v>
      </c>
    </row>
    <row r="337" spans="2:2">
      <c r="B337" s="27">
        <v>7.0303900863853006E-2</v>
      </c>
    </row>
    <row r="338" spans="2:2">
      <c r="B338" s="27">
        <v>7.0298176695920006E-2</v>
      </c>
    </row>
    <row r="339" spans="2:2">
      <c r="B339" s="27">
        <v>7.0292637178575021E-2</v>
      </c>
    </row>
    <row r="340" spans="2:2">
      <c r="B340" s="27">
        <v>7.0286913010663005E-2</v>
      </c>
    </row>
    <row r="341" spans="2:2">
      <c r="B341" s="27">
        <v>7.0281188842761008E-2</v>
      </c>
    </row>
    <row r="342" spans="2:2">
      <c r="B342" s="27">
        <v>7.0276018626602002E-2</v>
      </c>
    </row>
    <row r="343" spans="2:2">
      <c r="B343" s="27">
        <v>7.0270294458722016E-2</v>
      </c>
    </row>
    <row r="344" spans="2:2">
      <c r="B344" s="27">
        <v>7.0264754941428004E-2</v>
      </c>
    </row>
    <row r="345" spans="2:2">
      <c r="B345" s="27">
        <v>7.0259030773569001E-2</v>
      </c>
    </row>
    <row r="346" spans="2:2">
      <c r="B346" s="27">
        <v>7.0253491256296013E-2</v>
      </c>
    </row>
    <row r="347" spans="2:2">
      <c r="B347" s="27">
        <v>7.0247767088457994E-2</v>
      </c>
    </row>
    <row r="348" spans="2:2">
      <c r="B348" s="27">
        <v>7.0242042920631034E-2</v>
      </c>
    </row>
    <row r="349" spans="2:2">
      <c r="B349" s="27">
        <v>7.0236503403389008E-2</v>
      </c>
    </row>
    <row r="350" spans="2:2">
      <c r="B350" s="27">
        <v>7.0230779235583005E-2</v>
      </c>
    </row>
    <row r="351" spans="2:2">
      <c r="B351" s="27">
        <v>7.0225239718362004E-2</v>
      </c>
    </row>
    <row r="352" spans="2:2">
      <c r="B352" s="27">
        <v>7.0219515550576997E-2</v>
      </c>
    </row>
    <row r="353" spans="2:2">
      <c r="B353" s="27">
        <v>7.0213791382803009E-2</v>
      </c>
    </row>
    <row r="354" spans="2:2">
      <c r="B354" s="27">
        <v>7.0208621166759008E-2</v>
      </c>
    </row>
    <row r="355" spans="2:2">
      <c r="B355" s="27">
        <v>7.0202896999006031E-2</v>
      </c>
    </row>
    <row r="356" spans="2:2">
      <c r="B356" s="27">
        <v>7.0197357481836031E-2</v>
      </c>
    </row>
    <row r="357" spans="2:2">
      <c r="B357" s="27">
        <v>7.0191633314105009E-2</v>
      </c>
    </row>
    <row r="358" spans="2:2">
      <c r="B358" s="27">
        <v>7.0186093796955007E-2</v>
      </c>
    </row>
    <row r="359" spans="2:2">
      <c r="B359" s="27">
        <v>7.018036962924501E-2</v>
      </c>
    </row>
    <row r="360" spans="2:2">
      <c r="B360" s="27">
        <v>7.0174645461545004E-2</v>
      </c>
    </row>
    <row r="361" spans="2:2">
      <c r="B361" s="27">
        <v>7.0169105944426019E-2</v>
      </c>
    </row>
    <row r="362" spans="2:2">
      <c r="B362" s="27">
        <v>7.016338177674801E-2</v>
      </c>
    </row>
    <row r="363" spans="2:2">
      <c r="B363" s="27"/>
    </row>
    <row r="364" spans="2:2">
      <c r="B364" s="27"/>
    </row>
    <row r="365" spans="2:2">
      <c r="B365" s="27"/>
    </row>
    <row r="366" spans="2:2">
      <c r="B366" s="27"/>
    </row>
    <row r="367" spans="2:2">
      <c r="B367" s="27"/>
    </row>
    <row r="368" spans="2:2">
      <c r="B368" s="27"/>
    </row>
    <row r="369" spans="2:2">
      <c r="B369" s="27"/>
    </row>
    <row r="370" spans="2:2">
      <c r="B370" s="27"/>
    </row>
    <row r="371" spans="2:2">
      <c r="B371" s="27"/>
    </row>
    <row r="372" spans="2:2">
      <c r="B372" s="27"/>
    </row>
    <row r="373" spans="2:2">
      <c r="B373" s="27"/>
    </row>
    <row r="374" spans="2:2">
      <c r="B374" s="27"/>
    </row>
    <row r="375" spans="2:2">
      <c r="B375" s="27"/>
    </row>
    <row r="376" spans="2:2">
      <c r="B376" s="27"/>
    </row>
    <row r="377" spans="2:2">
      <c r="B377" s="27"/>
    </row>
    <row r="378" spans="2:2">
      <c r="B378" s="27"/>
    </row>
    <row r="379" spans="2:2">
      <c r="B379" s="27"/>
    </row>
    <row r="380" spans="2:2">
      <c r="B380" s="27"/>
    </row>
    <row r="381" spans="2:2">
      <c r="B381" s="27"/>
    </row>
    <row r="382" spans="2:2">
      <c r="B382" s="27"/>
    </row>
    <row r="383" spans="2:2">
      <c r="B383" s="27"/>
    </row>
    <row r="384" spans="2:2">
      <c r="B384" s="27"/>
    </row>
    <row r="385" spans="2:2">
      <c r="B385" s="27"/>
    </row>
    <row r="386" spans="2:2">
      <c r="B386" s="27"/>
    </row>
    <row r="387" spans="2:2">
      <c r="B387" s="27"/>
    </row>
    <row r="388" spans="2:2">
      <c r="B388" s="27"/>
    </row>
    <row r="389" spans="2:2">
      <c r="B389" s="27"/>
    </row>
    <row r="390" spans="2:2">
      <c r="B390" s="27"/>
    </row>
    <row r="391" spans="2:2">
      <c r="B391" s="27"/>
    </row>
    <row r="392" spans="2:2">
      <c r="B392" s="27"/>
    </row>
    <row r="393" spans="2:2">
      <c r="B393" s="27"/>
    </row>
    <row r="394" spans="2:2">
      <c r="B394" s="27"/>
    </row>
    <row r="395" spans="2:2">
      <c r="B395" s="27"/>
    </row>
    <row r="396" spans="2:2">
      <c r="B396" s="27"/>
    </row>
    <row r="397" spans="2:2">
      <c r="B397" s="27"/>
    </row>
    <row r="398" spans="2:2">
      <c r="B398" s="27"/>
    </row>
    <row r="399" spans="2:2">
      <c r="B399" s="27"/>
    </row>
    <row r="400" spans="2:2">
      <c r="B400" s="27"/>
    </row>
    <row r="401" spans="2:2">
      <c r="B401" s="27"/>
    </row>
    <row r="402" spans="2:2">
      <c r="B402" s="27"/>
    </row>
    <row r="403" spans="2:2">
      <c r="B403" s="27"/>
    </row>
    <row r="404" spans="2:2">
      <c r="B404" s="27"/>
    </row>
    <row r="405" spans="2:2">
      <c r="B405" s="27"/>
    </row>
    <row r="406" spans="2:2">
      <c r="B406" s="27"/>
    </row>
    <row r="407" spans="2:2">
      <c r="B407" s="27"/>
    </row>
    <row r="408" spans="2:2">
      <c r="B408" s="27"/>
    </row>
    <row r="409" spans="2:2">
      <c r="B409" s="27"/>
    </row>
    <row r="410" spans="2:2">
      <c r="B410" s="27"/>
    </row>
    <row r="411" spans="2:2">
      <c r="B411" s="27"/>
    </row>
    <row r="412" spans="2:2">
      <c r="B412" s="27"/>
    </row>
    <row r="413" spans="2:2">
      <c r="B413" s="27"/>
    </row>
    <row r="414" spans="2:2">
      <c r="B414" s="27"/>
    </row>
    <row r="415" spans="2:2">
      <c r="B415" s="27"/>
    </row>
    <row r="416" spans="2:2">
      <c r="B416" s="27"/>
    </row>
    <row r="417" spans="2:2">
      <c r="B417" s="27"/>
    </row>
    <row r="418" spans="2:2">
      <c r="B418" s="27"/>
    </row>
    <row r="419" spans="2:2">
      <c r="B419" s="27"/>
    </row>
    <row r="420" spans="2:2">
      <c r="B420" s="27"/>
    </row>
    <row r="421" spans="2:2">
      <c r="B421" s="27"/>
    </row>
    <row r="422" spans="2:2">
      <c r="B422" s="27"/>
    </row>
    <row r="423" spans="2:2">
      <c r="B423" s="27"/>
    </row>
    <row r="424" spans="2:2">
      <c r="B424" s="27"/>
    </row>
    <row r="425" spans="2:2">
      <c r="B425" s="27"/>
    </row>
    <row r="426" spans="2:2">
      <c r="B426" s="27"/>
    </row>
    <row r="427" spans="2:2">
      <c r="B427" s="27"/>
    </row>
    <row r="428" spans="2:2">
      <c r="B428" s="27"/>
    </row>
    <row r="429" spans="2:2">
      <c r="B429" s="27"/>
    </row>
    <row r="430" spans="2:2">
      <c r="B430" s="27"/>
    </row>
    <row r="431" spans="2:2">
      <c r="B431" s="27"/>
    </row>
    <row r="432" spans="2:2">
      <c r="B432" s="27"/>
    </row>
    <row r="433" spans="2:2">
      <c r="B433" s="27"/>
    </row>
    <row r="434" spans="2:2">
      <c r="B434" s="27"/>
    </row>
    <row r="435" spans="2:2">
      <c r="B435" s="27"/>
    </row>
    <row r="436" spans="2:2">
      <c r="B436" s="27"/>
    </row>
    <row r="437" spans="2:2">
      <c r="B437" s="27"/>
    </row>
    <row r="438" spans="2:2">
      <c r="B438" s="27"/>
    </row>
    <row r="439" spans="2:2">
      <c r="B439" s="27"/>
    </row>
    <row r="440" spans="2:2">
      <c r="B440" s="27"/>
    </row>
    <row r="441" spans="2:2">
      <c r="B441" s="27"/>
    </row>
    <row r="442" spans="2:2">
      <c r="B442" s="27"/>
    </row>
    <row r="443" spans="2:2">
      <c r="B443" s="27"/>
    </row>
    <row r="444" spans="2:2">
      <c r="B444" s="27"/>
    </row>
    <row r="445" spans="2:2">
      <c r="B445" s="27"/>
    </row>
    <row r="446" spans="2:2">
      <c r="B446" s="27"/>
    </row>
    <row r="447" spans="2:2">
      <c r="B447" s="27"/>
    </row>
    <row r="448" spans="2:2">
      <c r="B448" s="27"/>
    </row>
    <row r="449" spans="2:2">
      <c r="B449" s="27"/>
    </row>
    <row r="450" spans="2:2">
      <c r="B450" s="27"/>
    </row>
    <row r="451" spans="2:2">
      <c r="B451" s="27"/>
    </row>
    <row r="452" spans="2:2">
      <c r="B452" s="27"/>
    </row>
    <row r="453" spans="2:2">
      <c r="B453" s="27"/>
    </row>
    <row r="454" spans="2:2">
      <c r="B454" s="27"/>
    </row>
    <row r="455" spans="2:2">
      <c r="B455" s="27"/>
    </row>
    <row r="456" spans="2:2">
      <c r="B456" s="27"/>
    </row>
    <row r="457" spans="2:2">
      <c r="B457" s="27"/>
    </row>
    <row r="458" spans="2:2">
      <c r="B458" s="27"/>
    </row>
    <row r="459" spans="2:2">
      <c r="B459" s="27"/>
    </row>
    <row r="460" spans="2:2">
      <c r="B460" s="27"/>
    </row>
    <row r="461" spans="2:2">
      <c r="B461" s="27"/>
    </row>
    <row r="462" spans="2:2">
      <c r="B462" s="27"/>
    </row>
    <row r="463" spans="2:2">
      <c r="B463" s="27"/>
    </row>
    <row r="464" spans="2:2">
      <c r="B464" s="27"/>
    </row>
    <row r="465" spans="2:2">
      <c r="B465" s="27"/>
    </row>
    <row r="466" spans="2:2">
      <c r="B466" s="27"/>
    </row>
    <row r="467" spans="2:2">
      <c r="B467" s="27"/>
    </row>
    <row r="468" spans="2:2">
      <c r="B468" s="27"/>
    </row>
    <row r="469" spans="2:2">
      <c r="B469" s="27"/>
    </row>
    <row r="470" spans="2:2">
      <c r="B470" s="27"/>
    </row>
    <row r="471" spans="2:2">
      <c r="B471" s="27"/>
    </row>
    <row r="472" spans="2:2">
      <c r="B472" s="27"/>
    </row>
    <row r="473" spans="2:2">
      <c r="B473" s="27"/>
    </row>
    <row r="474" spans="2:2">
      <c r="B474" s="27"/>
    </row>
    <row r="475" spans="2:2">
      <c r="B475" s="27"/>
    </row>
    <row r="476" spans="2:2">
      <c r="B476" s="27"/>
    </row>
    <row r="477" spans="2:2">
      <c r="B477" s="27"/>
    </row>
    <row r="478" spans="2:2">
      <c r="B478" s="27"/>
    </row>
    <row r="479" spans="2:2">
      <c r="B479" s="27"/>
    </row>
    <row r="480" spans="2:2">
      <c r="B480" s="27"/>
    </row>
    <row r="481" spans="2:2">
      <c r="B481" s="27"/>
    </row>
    <row r="482" spans="2:2">
      <c r="B482" s="27"/>
    </row>
    <row r="483" spans="2:2">
      <c r="B483" s="27"/>
    </row>
    <row r="484" spans="2:2">
      <c r="B484" s="27"/>
    </row>
    <row r="485" spans="2:2">
      <c r="B485" s="27"/>
    </row>
    <row r="486" spans="2:2">
      <c r="B486" s="27"/>
    </row>
    <row r="487" spans="2:2">
      <c r="B487" s="27"/>
    </row>
    <row r="488" spans="2:2">
      <c r="B488" s="27"/>
    </row>
    <row r="489" spans="2:2">
      <c r="B489" s="27"/>
    </row>
    <row r="490" spans="2:2">
      <c r="B490" s="27"/>
    </row>
    <row r="491" spans="2:2">
      <c r="B491" s="27"/>
    </row>
    <row r="492" spans="2:2">
      <c r="B492" s="27"/>
    </row>
    <row r="493" spans="2:2">
      <c r="B493" s="27"/>
    </row>
    <row r="494" spans="2:2">
      <c r="B494" s="27"/>
    </row>
    <row r="495" spans="2:2">
      <c r="B495" s="27"/>
    </row>
    <row r="496" spans="2:2">
      <c r="B496" s="27"/>
    </row>
    <row r="497" spans="2:2">
      <c r="B497" s="27"/>
    </row>
    <row r="498" spans="2:2">
      <c r="B498" s="27"/>
    </row>
    <row r="499" spans="2:2">
      <c r="B499" s="27"/>
    </row>
    <row r="500" spans="2:2">
      <c r="B500" s="27"/>
    </row>
    <row r="501" spans="2:2">
      <c r="B501" s="27"/>
    </row>
    <row r="502" spans="2:2">
      <c r="B502" s="27"/>
    </row>
  </sheetData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V330"/>
  <sheetViews>
    <sheetView topLeftCell="Q1" workbookViewId="0">
      <selection activeCell="Z8" sqref="Z8"/>
    </sheetView>
  </sheetViews>
  <sheetFormatPr defaultColWidth="9.109375" defaultRowHeight="10.199999999999999"/>
  <cols>
    <col min="1" max="1" width="7.44140625" style="3" customWidth="1"/>
    <col min="2" max="2" width="11.88671875" style="6" customWidth="1"/>
    <col min="3" max="3" width="4.33203125" style="6" customWidth="1"/>
    <col min="4" max="4" width="7" style="6" customWidth="1"/>
    <col min="5" max="5" width="10.44140625" style="10" customWidth="1"/>
    <col min="6" max="6" width="8.88671875" style="2" customWidth="1"/>
    <col min="7" max="7" width="14.44140625" style="6" customWidth="1"/>
    <col min="8" max="8" width="7" style="2" customWidth="1"/>
    <col min="9" max="9" width="10.6640625" style="6" customWidth="1"/>
    <col min="10" max="10" width="7.5546875" style="66" customWidth="1"/>
    <col min="11" max="11" width="6.5546875" style="66" customWidth="1"/>
    <col min="12" max="12" width="7.88671875" style="7" customWidth="1"/>
    <col min="13" max="13" width="3" style="1" customWidth="1"/>
    <col min="14" max="14" width="7.6640625" style="1" customWidth="1"/>
    <col min="15" max="16" width="9.109375" style="10"/>
    <col min="17" max="17" width="8.44140625" style="1" customWidth="1"/>
    <col min="18" max="22" width="9.109375" style="1"/>
    <col min="23" max="23" width="14" style="1" customWidth="1"/>
    <col min="24" max="24" width="11.33203125" style="1" customWidth="1"/>
    <col min="25" max="25" width="9.109375" style="1"/>
    <col min="26" max="26" width="16" style="1" customWidth="1"/>
    <col min="27" max="27" width="9.109375" style="1"/>
    <col min="28" max="28" width="14.109375" style="1" customWidth="1"/>
    <col min="29" max="29" width="9.109375" style="1"/>
    <col min="30" max="30" width="20" style="1" customWidth="1"/>
    <col min="31" max="32" width="9.109375" style="66"/>
    <col min="33" max="35" width="9.109375" style="1"/>
    <col min="36" max="36" width="11.33203125" style="261" customWidth="1"/>
    <col min="37" max="40" width="9.109375" style="1"/>
    <col min="41" max="41" width="10.6640625" style="263" customWidth="1"/>
    <col min="42" max="43" width="9.109375" style="1"/>
    <col min="44" max="45" width="9.109375" style="263"/>
    <col min="46" max="46" width="2.88671875" style="263" customWidth="1"/>
    <col min="47" max="48" width="9.109375" style="263"/>
    <col min="49" max="16384" width="9.109375" style="1"/>
  </cols>
  <sheetData>
    <row r="1" spans="1:48">
      <c r="J1" s="1"/>
      <c r="K1" s="1"/>
      <c r="V1" s="3"/>
      <c r="W1" s="265"/>
      <c r="X1" s="6"/>
      <c r="Y1" s="6"/>
      <c r="Z1" s="10"/>
      <c r="AA1" s="2"/>
      <c r="AB1" s="6"/>
      <c r="AC1" s="2"/>
      <c r="AD1" s="6"/>
      <c r="AE1" s="1"/>
      <c r="AF1" s="1"/>
      <c r="AG1" s="7"/>
      <c r="AK1" s="10"/>
    </row>
    <row r="2" spans="1:48" ht="10.8" thickBot="1">
      <c r="A2" s="2"/>
      <c r="B2" s="5"/>
      <c r="I2" s="266"/>
      <c r="J2" s="1"/>
      <c r="K2" s="2"/>
      <c r="V2" s="2"/>
      <c r="W2" s="265"/>
      <c r="X2" s="6"/>
      <c r="Y2" s="6"/>
      <c r="Z2" s="10"/>
      <c r="AA2" s="2"/>
      <c r="AB2" s="6"/>
      <c r="AC2" s="2"/>
      <c r="AD2" s="6"/>
      <c r="AE2" s="1"/>
      <c r="AF2" s="2"/>
      <c r="AG2" s="7"/>
      <c r="AK2" s="10"/>
    </row>
    <row r="3" spans="1:48" ht="10.8" thickBot="1">
      <c r="A3" s="4"/>
      <c r="J3" s="1"/>
      <c r="K3" s="2"/>
      <c r="V3" s="4"/>
      <c r="W3" s="265"/>
      <c r="X3" s="6"/>
      <c r="Y3" s="6"/>
      <c r="Z3" s="10"/>
      <c r="AA3" s="2"/>
      <c r="AB3" s="6"/>
      <c r="AC3" s="2"/>
      <c r="AD3" s="6"/>
      <c r="AE3" s="1"/>
      <c r="AF3" s="2"/>
      <c r="AG3" s="7"/>
      <c r="AK3" s="10"/>
      <c r="AN3" s="285"/>
      <c r="AO3" s="286"/>
      <c r="AP3" s="287"/>
    </row>
    <row r="4" spans="1:48">
      <c r="D4" s="5" t="s">
        <v>169</v>
      </c>
      <c r="E4" s="4" t="s">
        <v>171</v>
      </c>
      <c r="G4" s="5" t="s">
        <v>168</v>
      </c>
      <c r="J4" s="1"/>
      <c r="K4" s="2"/>
      <c r="V4" s="43" t="s">
        <v>39</v>
      </c>
      <c r="W4" s="44"/>
      <c r="X4" s="44"/>
      <c r="Y4" s="44"/>
      <c r="Z4" s="45"/>
      <c r="AA4" s="46"/>
      <c r="AB4" s="44"/>
      <c r="AC4" s="46"/>
      <c r="AD4" s="44"/>
      <c r="AE4" s="47"/>
      <c r="AF4" s="46"/>
      <c r="AG4" s="48"/>
      <c r="AH4" s="47"/>
      <c r="AI4" s="47"/>
      <c r="AJ4" s="276"/>
      <c r="AK4" s="49"/>
      <c r="AN4" s="288"/>
      <c r="AO4" s="296" t="s">
        <v>278</v>
      </c>
      <c r="AP4" s="290"/>
      <c r="AR4" s="398" t="s">
        <v>282</v>
      </c>
      <c r="AS4" s="399"/>
      <c r="AT4" s="399"/>
      <c r="AU4" s="399"/>
      <c r="AV4" s="400"/>
    </row>
    <row r="5" spans="1:48">
      <c r="A5" s="3" t="s">
        <v>0</v>
      </c>
      <c r="B5" s="5" t="s">
        <v>1</v>
      </c>
      <c r="C5" s="5"/>
      <c r="D5" s="5" t="s">
        <v>116</v>
      </c>
      <c r="E5" s="22" t="s">
        <v>170</v>
      </c>
      <c r="F5" s="2" t="s">
        <v>0</v>
      </c>
      <c r="G5" s="5" t="s">
        <v>167</v>
      </c>
      <c r="H5" s="2" t="s">
        <v>0</v>
      </c>
      <c r="I5" s="5"/>
      <c r="J5" s="1"/>
      <c r="K5" s="1"/>
      <c r="L5" s="7" t="s">
        <v>19</v>
      </c>
      <c r="N5" s="2" t="s">
        <v>0</v>
      </c>
      <c r="O5" s="4" t="s">
        <v>22</v>
      </c>
      <c r="P5" s="4"/>
      <c r="Q5" s="70" t="s">
        <v>118</v>
      </c>
      <c r="R5" s="2"/>
      <c r="S5" s="2"/>
      <c r="T5" s="2"/>
      <c r="U5" s="2"/>
      <c r="V5" s="50" t="s">
        <v>0</v>
      </c>
      <c r="W5" s="51" t="s">
        <v>127</v>
      </c>
      <c r="X5" s="51" t="s">
        <v>128</v>
      </c>
      <c r="Y5" s="51" t="s">
        <v>129</v>
      </c>
      <c r="Z5" s="22" t="s">
        <v>38</v>
      </c>
      <c r="AA5" s="52" t="s">
        <v>0</v>
      </c>
      <c r="AB5" s="51" t="s">
        <v>130</v>
      </c>
      <c r="AC5" s="52" t="s">
        <v>0</v>
      </c>
      <c r="AD5" s="51" t="s">
        <v>131</v>
      </c>
      <c r="AE5" s="53" t="s">
        <v>121</v>
      </c>
      <c r="AF5" s="53"/>
      <c r="AG5" s="54" t="s">
        <v>19</v>
      </c>
      <c r="AH5" s="53"/>
      <c r="AI5" s="52" t="s">
        <v>0</v>
      </c>
      <c r="AJ5" s="277" t="s">
        <v>286</v>
      </c>
      <c r="AK5" s="55"/>
      <c r="AL5" s="2"/>
      <c r="AM5" s="2"/>
      <c r="AN5" s="291" t="s">
        <v>0</v>
      </c>
      <c r="AO5" s="292" t="s">
        <v>279</v>
      </c>
      <c r="AP5" s="290" t="s">
        <v>280</v>
      </c>
      <c r="AR5" s="396" t="s">
        <v>283</v>
      </c>
      <c r="AS5" s="397"/>
      <c r="AT5" s="264"/>
      <c r="AU5" s="397" t="s">
        <v>285</v>
      </c>
      <c r="AV5" s="401"/>
    </row>
    <row r="6" spans="1:48">
      <c r="B6" s="5"/>
      <c r="C6" s="5"/>
      <c r="D6" s="5"/>
      <c r="E6" s="22"/>
      <c r="G6" s="5" t="s">
        <v>20</v>
      </c>
      <c r="I6" s="5"/>
      <c r="J6" s="1"/>
      <c r="K6" s="2"/>
      <c r="Q6" s="70"/>
      <c r="V6" s="50"/>
      <c r="W6" s="51"/>
      <c r="X6" s="51" t="s">
        <v>132</v>
      </c>
      <c r="Y6" s="51"/>
      <c r="Z6" s="22"/>
      <c r="AA6" s="52"/>
      <c r="AB6" s="51" t="s">
        <v>133</v>
      </c>
      <c r="AC6" s="52"/>
      <c r="AD6" s="51" t="s">
        <v>133</v>
      </c>
      <c r="AE6" s="23">
        <v>2.5000000000000001E-2</v>
      </c>
      <c r="AF6" s="52"/>
      <c r="AG6" s="54"/>
      <c r="AH6" s="53"/>
      <c r="AI6" s="53"/>
      <c r="AJ6" s="262"/>
      <c r="AK6" s="56"/>
      <c r="AN6" s="288"/>
      <c r="AO6" s="289"/>
      <c r="AP6" s="290"/>
      <c r="AR6" s="297" t="s">
        <v>25</v>
      </c>
      <c r="AS6" s="264" t="s">
        <v>284</v>
      </c>
      <c r="AT6" s="264"/>
      <c r="AU6" s="264" t="s">
        <v>25</v>
      </c>
      <c r="AV6" s="298" t="s">
        <v>284</v>
      </c>
    </row>
    <row r="7" spans="1:48">
      <c r="E7" s="23"/>
      <c r="J7" s="1"/>
      <c r="K7" s="1"/>
      <c r="Q7" s="70"/>
      <c r="V7" s="50"/>
      <c r="W7" s="28"/>
      <c r="X7" s="28"/>
      <c r="Y7" s="28"/>
      <c r="Z7" s="23"/>
      <c r="AA7" s="52"/>
      <c r="AB7" s="28"/>
      <c r="AC7" s="52"/>
      <c r="AD7" s="28"/>
      <c r="AE7" s="53"/>
      <c r="AF7" s="53"/>
      <c r="AG7" s="54"/>
      <c r="AH7" s="53"/>
      <c r="AI7" s="53"/>
      <c r="AJ7" s="262"/>
      <c r="AK7" s="56"/>
      <c r="AN7" s="288"/>
      <c r="AO7" s="289"/>
      <c r="AP7" s="290"/>
      <c r="AR7" s="297"/>
      <c r="AS7" s="264"/>
      <c r="AT7" s="264"/>
      <c r="AU7" s="264"/>
      <c r="AV7" s="298"/>
    </row>
    <row r="8" spans="1:48">
      <c r="A8" s="108">
        <f ca="1">EOMONTH(Calculation!C5,0)+1</f>
        <v>36861</v>
      </c>
      <c r="B8" s="265">
        <f ca="1">VLOOKUP($A8,$V$8:$Z$258,2)+PPadd</f>
        <v>29.259998092651301</v>
      </c>
      <c r="C8" s="36"/>
      <c r="D8" s="65">
        <f ca="1">VLOOKUP($A8,$V$8:$Z$258,4)*AE8</f>
        <v>55</v>
      </c>
      <c r="E8" s="10">
        <f ca="1">VLOOKUP($A8,$V$8:$Z$258,5)</f>
        <v>6.7846741398869995E-2</v>
      </c>
      <c r="F8" s="62">
        <v>1</v>
      </c>
      <c r="G8" s="266">
        <f t="shared" ref="G8:G49" si="0">AB8</f>
        <v>7600</v>
      </c>
      <c r="H8" s="63">
        <f>F8</f>
        <v>1</v>
      </c>
      <c r="I8" s="266"/>
      <c r="J8" s="61"/>
      <c r="K8" s="104"/>
      <c r="L8" s="7">
        <f ca="1">(A8-Calculation!$C$6)/365.25</f>
        <v>0</v>
      </c>
      <c r="M8" s="1">
        <v>1</v>
      </c>
      <c r="N8" s="67">
        <f ca="1">$A8</f>
        <v>36861</v>
      </c>
      <c r="O8" s="267">
        <f ca="1">VLOOKUP($N8,$AI$8:$AJ$258,2)+PvolMult</f>
        <v>1.5580797155473143</v>
      </c>
      <c r="P8" s="268"/>
      <c r="Q8" s="269">
        <v>1</v>
      </c>
      <c r="R8" s="3"/>
      <c r="S8" s="6"/>
      <c r="T8" s="72"/>
      <c r="U8" s="6"/>
      <c r="V8" s="57">
        <f ca="1">$A8</f>
        <v>36861</v>
      </c>
      <c r="W8" s="265">
        <f ca="1">IF(Calculation!$V$10=2, VLOOKUP(V8,OldCurves!$D8:$K261,3), ( VLOOKUP(V8,OldCurves!$D8:$K261,3)*16+ VLOOKUP(V8,OldCurves!$D8:$K261,7)*8)/24)</f>
        <v>29.259998092651301</v>
      </c>
      <c r="X8" s="61">
        <v>0</v>
      </c>
      <c r="Y8" s="116">
        <v>55</v>
      </c>
      <c r="Z8" s="23">
        <f ca="1">VLOOKUP(V8,OldCurves!A2:B261,2)</f>
        <v>6.7846741398869995E-2</v>
      </c>
      <c r="AA8" s="24">
        <f ca="1">+V8</f>
        <v>36861</v>
      </c>
      <c r="AB8" s="73">
        <v>7600</v>
      </c>
      <c r="AC8" s="24">
        <f ca="1">+AA8</f>
        <v>36861</v>
      </c>
      <c r="AD8" s="73">
        <v>0</v>
      </c>
      <c r="AE8" s="68">
        <v>1</v>
      </c>
      <c r="AF8" s="68"/>
      <c r="AG8" s="54" t="s">
        <v>134</v>
      </c>
      <c r="AH8" s="53"/>
      <c r="AI8" s="58">
        <f ca="1">+V8</f>
        <v>36861</v>
      </c>
      <c r="AJ8" s="278">
        <f ca="1">IF(Calculation!$Y$22=1, OldData!AO8, OldData!AP8)</f>
        <v>1.5580797155473143</v>
      </c>
      <c r="AK8" s="270"/>
      <c r="AL8" s="3"/>
      <c r="AM8" s="6"/>
      <c r="AN8" s="57">
        <f ca="1">AI8</f>
        <v>36861</v>
      </c>
      <c r="AO8" s="289">
        <f ca="1">IF(Calculation!$V$10=2,SQRT((AR8^2*(AN8-today-1)+AU8^2*15)/(AN8-today+14)),SQRT(( ((AR8^2*16+AS8^2*8)/24) *(AN8-today-1)+((AU8^2*16+AV8^2*8)/24)*15)/(AN8-today+14)))</f>
        <v>1.5580797155473143</v>
      </c>
      <c r="AP8" s="290">
        <f ca="1">IF(Calculation!$V$10=2, AR8, SQRT((AR8^2*16+AS8^2*8)/24))</f>
        <v>0.35899999999999999</v>
      </c>
      <c r="AQ8" s="265"/>
      <c r="AR8" s="297">
        <f ca="1">VLOOKUP(AN8, OldVolTable, 15)</f>
        <v>0.35899999999999999</v>
      </c>
      <c r="AS8" s="299">
        <f ca="1">VLOOKUP(AN8,OldVolTable, 19)</f>
        <v>0.14000000000000001</v>
      </c>
      <c r="AT8" s="264"/>
      <c r="AU8" s="264">
        <f ca="1">VLOOKUP(AN8, OldVolTable, 23)</f>
        <v>1.99</v>
      </c>
      <c r="AV8" s="298">
        <f ca="1">VLOOKUP(AN8, OldVolTable, 27)</f>
        <v>2</v>
      </c>
    </row>
    <row r="9" spans="1:48">
      <c r="A9" s="64">
        <f t="shared" ref="A9:A72" ca="1" si="1">EOMONTH(A8,0)+1</f>
        <v>36892</v>
      </c>
      <c r="B9" s="265">
        <f t="shared" ref="B9:B72" ca="1" si="2">VLOOKUP(A9,$V$8:$Z$258,2)+PPadd</f>
        <v>35.49</v>
      </c>
      <c r="C9" s="36"/>
      <c r="D9" s="65">
        <f t="shared" ref="D9:D72" ca="1" si="3">VLOOKUP($A9,$V$8:$Z$258,4)*AE9</f>
        <v>55</v>
      </c>
      <c r="E9" s="10">
        <f t="shared" ref="E9:E72" ca="1" si="4">VLOOKUP($A9,$V$8:$Z$258,5)</f>
        <v>6.9374076867963E-2</v>
      </c>
      <c r="F9" s="62">
        <v>2</v>
      </c>
      <c r="G9" s="266">
        <f t="shared" si="0"/>
        <v>0</v>
      </c>
      <c r="H9" s="63">
        <f t="shared" ref="H9:H49" si="5">F9</f>
        <v>2</v>
      </c>
      <c r="I9" s="266"/>
      <c r="J9" s="61"/>
      <c r="K9" s="104"/>
      <c r="L9" s="7">
        <f ca="1">(A9-Calculation!$C$6)/365.25</f>
        <v>8.4873374401095145E-2</v>
      </c>
      <c r="M9" s="1">
        <v>2</v>
      </c>
      <c r="N9" s="67">
        <f t="shared" ref="N9:N72" ca="1" si="6">$A9</f>
        <v>36892</v>
      </c>
      <c r="O9" s="267">
        <f t="shared" ref="O9:O72" ca="1" si="7">VLOOKUP($N9,$AI$8:$AJ$258,2)+PvolMult</f>
        <v>1.2348544394409984</v>
      </c>
      <c r="P9" s="268"/>
      <c r="Q9" s="269">
        <v>2</v>
      </c>
      <c r="R9" s="3"/>
      <c r="S9" s="6"/>
      <c r="T9" s="72"/>
      <c r="U9" s="6"/>
      <c r="V9" s="57">
        <f t="shared" ref="V9:V72" ca="1" si="8">$A9</f>
        <v>36892</v>
      </c>
      <c r="W9" s="265">
        <f ca="1">IF(Calculation!$V$10=2, VLOOKUP(V9,OldCurves!$D9:$K262,3), ( VLOOKUP(V9,OldCurves!$D9:$K262,3)*16+ VLOOKUP(V9,OldCurves!$D9:$K262,7)*8)/24)</f>
        <v>35.49</v>
      </c>
      <c r="X9" s="61">
        <v>0</v>
      </c>
      <c r="Y9" s="116">
        <v>55</v>
      </c>
      <c r="Z9" s="23">
        <f ca="1">VLOOKUP(V9,OldCurves!A3:B262,2)</f>
        <v>6.9374076867963E-2</v>
      </c>
      <c r="AA9" s="24">
        <f t="shared" ref="AA9:AA49" ca="1" si="9">+V9</f>
        <v>36892</v>
      </c>
      <c r="AB9" s="73">
        <v>0</v>
      </c>
      <c r="AC9" s="24">
        <f t="shared" ref="AC9:AC49" ca="1" si="10">+AA9</f>
        <v>36892</v>
      </c>
      <c r="AD9" s="73">
        <v>0</v>
      </c>
      <c r="AE9" s="68">
        <v>1</v>
      </c>
      <c r="AF9" s="68"/>
      <c r="AG9" s="54">
        <v>8.2140000000000005E-2</v>
      </c>
      <c r="AH9" s="53"/>
      <c r="AI9" s="58">
        <f t="shared" ref="AI9:AI72" ca="1" si="11">+V9</f>
        <v>36892</v>
      </c>
      <c r="AJ9" s="278">
        <f ca="1">IF(Calculation!$Y$22=1, OldData!AO9, OldData!AP9)</f>
        <v>1.2348544394409984</v>
      </c>
      <c r="AK9" s="270"/>
      <c r="AL9" s="3"/>
      <c r="AM9" s="6"/>
      <c r="AN9" s="57">
        <f t="shared" ref="AN9:AN72" ca="1" si="12">AI9</f>
        <v>36892</v>
      </c>
      <c r="AO9" s="289">
        <f ca="1">IF(Calculation!$V$10=2,SQRT((AR9^2*(AN9-today-1)+AU9^2*15)/(AN9-today+14)),SQRT(( ((AR9^2*16+AS9^2*8)/24) *(AN9-today-1)+((AU9^2*16+AV9^2*8)/24)*15)/(AN9-today+14)))</f>
        <v>1.2348544394409984</v>
      </c>
      <c r="AP9" s="290">
        <f ca="1">IF(Calculation!$V$10=2, AR9, SQRT((AR9^2*16+AS9^2*8)/24))</f>
        <v>0.47849999999999998</v>
      </c>
      <c r="AQ9" s="265"/>
      <c r="AR9" s="297">
        <f t="shared" ref="AR9:AR72" ca="1" si="13">VLOOKUP(AN9, OldVolTable, 15)</f>
        <v>0.47849999999999998</v>
      </c>
      <c r="AS9" s="299">
        <f t="shared" ref="AS9:AS72" ca="1" si="14">VLOOKUP(AN9,OldVolTable, 19)</f>
        <v>0.12</v>
      </c>
      <c r="AT9" s="264"/>
      <c r="AU9" s="264">
        <f t="shared" ref="AU9:AU72" ca="1" si="15">VLOOKUP(AN9, OldVolTable, 23)</f>
        <v>2.2509999999999999</v>
      </c>
      <c r="AV9" s="298">
        <f t="shared" ref="AV9:AV72" ca="1" si="16">VLOOKUP(AN9, OldVolTable, 27)</f>
        <v>2.25</v>
      </c>
    </row>
    <row r="10" spans="1:48">
      <c r="A10" s="64">
        <f t="shared" ca="1" si="1"/>
        <v>36923</v>
      </c>
      <c r="B10" s="265">
        <f t="shared" ca="1" si="2"/>
        <v>35.51</v>
      </c>
      <c r="C10" s="36"/>
      <c r="D10" s="65">
        <f t="shared" ca="1" si="3"/>
        <v>55</v>
      </c>
      <c r="E10" s="10">
        <f t="shared" ca="1" si="4"/>
        <v>6.9259843599808996E-2</v>
      </c>
      <c r="F10" s="62">
        <v>3</v>
      </c>
      <c r="G10" s="266">
        <f t="shared" si="0"/>
        <v>0</v>
      </c>
      <c r="H10" s="63">
        <f t="shared" si="5"/>
        <v>3</v>
      </c>
      <c r="I10" s="266"/>
      <c r="J10" s="61"/>
      <c r="K10" s="104"/>
      <c r="L10" s="7">
        <f ca="1">(A10-Calculation!$C$6)/365.25</f>
        <v>0.16974674880219029</v>
      </c>
      <c r="M10" s="1">
        <v>3</v>
      </c>
      <c r="N10" s="67">
        <f t="shared" ca="1" si="6"/>
        <v>36923</v>
      </c>
      <c r="O10" s="267">
        <f t="shared" ca="1" si="7"/>
        <v>1.0140558884142366</v>
      </c>
      <c r="P10" s="268"/>
      <c r="Q10" s="269">
        <v>3</v>
      </c>
      <c r="R10" s="3"/>
      <c r="S10" s="6"/>
      <c r="T10" s="72"/>
      <c r="U10" s="6"/>
      <c r="V10" s="57">
        <f t="shared" ca="1" si="8"/>
        <v>36923</v>
      </c>
      <c r="W10" s="265">
        <f ca="1">IF(Calculation!$V$10=2, VLOOKUP(V10,OldCurves!$D10:$K263,3), ( VLOOKUP(V10,OldCurves!$D10:$K263,3)*16+ VLOOKUP(V10,OldCurves!$D10:$K263,7)*8)/24)</f>
        <v>35.51</v>
      </c>
      <c r="X10" s="61">
        <v>0</v>
      </c>
      <c r="Y10" s="116">
        <v>55</v>
      </c>
      <c r="Z10" s="23">
        <f ca="1">VLOOKUP(V10,OldCurves!A4:B263,2)</f>
        <v>6.9259843599808996E-2</v>
      </c>
      <c r="AA10" s="24">
        <f t="shared" ca="1" si="9"/>
        <v>36923</v>
      </c>
      <c r="AB10" s="73">
        <v>0</v>
      </c>
      <c r="AC10" s="24">
        <f t="shared" ca="1" si="10"/>
        <v>36923</v>
      </c>
      <c r="AD10" s="73">
        <v>0</v>
      </c>
      <c r="AE10" s="68">
        <v>1</v>
      </c>
      <c r="AF10" s="68"/>
      <c r="AG10" s="54">
        <v>0.16700999999999999</v>
      </c>
      <c r="AH10" s="53"/>
      <c r="AI10" s="58">
        <f t="shared" ca="1" si="11"/>
        <v>36923</v>
      </c>
      <c r="AJ10" s="278">
        <f ca="1">IF(Calculation!$Y$22=1, OldData!AO10, OldData!AP10)</f>
        <v>1.0140558884142366</v>
      </c>
      <c r="AK10" s="270"/>
      <c r="AL10" s="3"/>
      <c r="AM10" s="6"/>
      <c r="AN10" s="57">
        <f t="shared" ca="1" si="12"/>
        <v>36923</v>
      </c>
      <c r="AO10" s="289">
        <f ca="1">IF(Calculation!$V$10=2,SQRT((AR10^2*(AN10-today-1)+AU10^2*15)/(AN10-today+14)),SQRT(( ((AR10^2*16+AS10^2*8)/24) *(AN10-today-1)+((AU10^2*16+AV10^2*8)/24)*15)/(AN10-today+14)))</f>
        <v>1.0140558884142366</v>
      </c>
      <c r="AP10" s="290">
        <f ca="1">IF(Calculation!$V$10=2, AR10, SQRT((AR10^2*16+AS10^2*8)/24))</f>
        <v>0.4345</v>
      </c>
      <c r="AQ10" s="265"/>
      <c r="AR10" s="297">
        <f t="shared" ca="1" si="13"/>
        <v>0.4345</v>
      </c>
      <c r="AS10" s="299">
        <f t="shared" ca="1" si="14"/>
        <v>0.12</v>
      </c>
      <c r="AT10" s="264"/>
      <c r="AU10" s="264">
        <f t="shared" ca="1" si="15"/>
        <v>2.2490000000000001</v>
      </c>
      <c r="AV10" s="298">
        <f t="shared" ca="1" si="16"/>
        <v>2.25</v>
      </c>
    </row>
    <row r="11" spans="1:48">
      <c r="A11" s="64">
        <f t="shared" ca="1" si="1"/>
        <v>36951</v>
      </c>
      <c r="B11" s="265">
        <f t="shared" ca="1" si="2"/>
        <v>31.251000000000001</v>
      </c>
      <c r="C11" s="36"/>
      <c r="D11" s="65">
        <f t="shared" ca="1" si="3"/>
        <v>55</v>
      </c>
      <c r="E11" s="10">
        <f t="shared" ca="1" si="4"/>
        <v>6.8948172504962005E-2</v>
      </c>
      <c r="F11" s="62">
        <v>4</v>
      </c>
      <c r="G11" s="266">
        <f t="shared" si="0"/>
        <v>0</v>
      </c>
      <c r="H11" s="63">
        <f t="shared" si="5"/>
        <v>4</v>
      </c>
      <c r="I11" s="266"/>
      <c r="J11" s="61"/>
      <c r="K11" s="104"/>
      <c r="L11" s="7">
        <f ca="1">(A11-Calculation!$C$6)/365.25</f>
        <v>0.24640657084188911</v>
      </c>
      <c r="M11" s="1">
        <v>4</v>
      </c>
      <c r="N11" s="67">
        <f t="shared" ca="1" si="6"/>
        <v>36951</v>
      </c>
      <c r="O11" s="267">
        <f t="shared" ca="1" si="7"/>
        <v>0.76165851643119831</v>
      </c>
      <c r="P11" s="268"/>
      <c r="Q11" s="269">
        <v>4</v>
      </c>
      <c r="R11" s="3"/>
      <c r="S11" s="6"/>
      <c r="T11" s="72"/>
      <c r="U11" s="6"/>
      <c r="V11" s="57">
        <f t="shared" ca="1" si="8"/>
        <v>36951</v>
      </c>
      <c r="W11" s="265">
        <f ca="1">IF(Calculation!$V$10=2, VLOOKUP(V11,OldCurves!$D11:$K264,3), ( VLOOKUP(V11,OldCurves!$D11:$K264,3)*16+ VLOOKUP(V11,OldCurves!$D11:$K264,7)*8)/24)</f>
        <v>31.251000000000001</v>
      </c>
      <c r="X11" s="61">
        <v>0</v>
      </c>
      <c r="Y11" s="116">
        <v>55</v>
      </c>
      <c r="Z11" s="23">
        <f ca="1">VLOOKUP(V11,OldCurves!A5:B264,2)</f>
        <v>6.8948172504962005E-2</v>
      </c>
      <c r="AA11" s="24">
        <f t="shared" ca="1" si="9"/>
        <v>36951</v>
      </c>
      <c r="AB11" s="73">
        <v>0</v>
      </c>
      <c r="AC11" s="24">
        <f t="shared" ca="1" si="10"/>
        <v>36951</v>
      </c>
      <c r="AD11" s="73">
        <v>0</v>
      </c>
      <c r="AE11" s="68">
        <v>1</v>
      </c>
      <c r="AF11" s="68"/>
      <c r="AG11" s="54">
        <v>0.24914</v>
      </c>
      <c r="AH11" s="53"/>
      <c r="AI11" s="58">
        <f t="shared" ca="1" si="11"/>
        <v>36951</v>
      </c>
      <c r="AJ11" s="278">
        <f ca="1">IF(Calculation!$Y$22=1, OldData!AO11, OldData!AP11)</f>
        <v>0.76165851643119831</v>
      </c>
      <c r="AK11" s="270"/>
      <c r="AL11" s="3"/>
      <c r="AM11" s="6"/>
      <c r="AN11" s="57">
        <f t="shared" ca="1" si="12"/>
        <v>36951</v>
      </c>
      <c r="AO11" s="289">
        <f ca="1">IF(Calculation!$V$10=2,SQRT((AR11^2*(AN11-today-1)+AU11^2*15)/(AN11-today+14)),SQRT(( ((AR11^2*16+AS11^2*8)/24) *(AN11-today-1)+((AU11^2*16+AV11^2*8)/24)*15)/(AN11-today+14)))</f>
        <v>0.76165851643119831</v>
      </c>
      <c r="AP11" s="290">
        <f ca="1">IF(Calculation!$V$10=2, AR11, SQRT((AR11^2*16+AS11^2*8)/24))</f>
        <v>0.30149999999999999</v>
      </c>
      <c r="AQ11" s="265"/>
      <c r="AR11" s="297">
        <f t="shared" ca="1" si="13"/>
        <v>0.30149999999999999</v>
      </c>
      <c r="AS11" s="299">
        <f t="shared" ca="1" si="14"/>
        <v>0.12</v>
      </c>
      <c r="AT11" s="264"/>
      <c r="AU11" s="264">
        <f t="shared" ca="1" si="15"/>
        <v>1.96</v>
      </c>
      <c r="AV11" s="298">
        <f t="shared" ca="1" si="16"/>
        <v>2</v>
      </c>
    </row>
    <row r="12" spans="1:48">
      <c r="A12" s="64">
        <f t="shared" ca="1" si="1"/>
        <v>36982</v>
      </c>
      <c r="B12" s="265">
        <f t="shared" ca="1" si="2"/>
        <v>31.251000000000001</v>
      </c>
      <c r="C12" s="36"/>
      <c r="D12" s="65">
        <f t="shared" ca="1" si="3"/>
        <v>55</v>
      </c>
      <c r="E12" s="10">
        <f t="shared" ca="1" si="4"/>
        <v>6.8739384739725004E-2</v>
      </c>
      <c r="F12" s="62">
        <v>5</v>
      </c>
      <c r="G12" s="266">
        <f t="shared" si="0"/>
        <v>0</v>
      </c>
      <c r="H12" s="63">
        <f t="shared" si="5"/>
        <v>5</v>
      </c>
      <c r="I12" s="266"/>
      <c r="J12" s="61"/>
      <c r="K12" s="104"/>
      <c r="L12" s="7">
        <f ca="1">(A12-Calculation!$C$6)/365.25</f>
        <v>0.33127994524298426</v>
      </c>
      <c r="M12" s="1">
        <v>5</v>
      </c>
      <c r="N12" s="67">
        <f t="shared" ca="1" si="6"/>
        <v>36982</v>
      </c>
      <c r="O12" s="267">
        <f t="shared" ca="1" si="7"/>
        <v>0.67554997761843938</v>
      </c>
      <c r="P12" s="268"/>
      <c r="Q12" s="269">
        <v>5</v>
      </c>
      <c r="R12" s="3"/>
      <c r="S12" s="6"/>
      <c r="T12" s="72"/>
      <c r="U12" s="6"/>
      <c r="V12" s="57">
        <f t="shared" ca="1" si="8"/>
        <v>36982</v>
      </c>
      <c r="W12" s="265">
        <f ca="1">IF(Calculation!$V$10=2, VLOOKUP(V12,OldCurves!$D12:$K265,3), ( VLOOKUP(V12,OldCurves!$D12:$K265,3)*16+ VLOOKUP(V12,OldCurves!$D12:$K265,7)*8)/24)</f>
        <v>31.251000000000001</v>
      </c>
      <c r="X12" s="61">
        <v>0</v>
      </c>
      <c r="Y12" s="116">
        <v>55</v>
      </c>
      <c r="Z12" s="23">
        <f ca="1">VLOOKUP(V12,OldCurves!A6:B265,2)</f>
        <v>6.8739384739725004E-2</v>
      </c>
      <c r="AA12" s="24">
        <f t="shared" ca="1" si="9"/>
        <v>36982</v>
      </c>
      <c r="AB12" s="73">
        <v>0</v>
      </c>
      <c r="AC12" s="24">
        <f t="shared" ca="1" si="10"/>
        <v>36982</v>
      </c>
      <c r="AD12" s="73">
        <v>0</v>
      </c>
      <c r="AE12" s="68">
        <v>1</v>
      </c>
      <c r="AF12" s="68"/>
      <c r="AG12" s="54">
        <v>0.33401999999999998</v>
      </c>
      <c r="AH12" s="53"/>
      <c r="AI12" s="58">
        <f t="shared" ca="1" si="11"/>
        <v>36982</v>
      </c>
      <c r="AJ12" s="278">
        <f ca="1">IF(Calculation!$Y$22=1, OldData!AO12, OldData!AP12)</f>
        <v>0.67554997761843938</v>
      </c>
      <c r="AK12" s="270"/>
      <c r="AL12" s="3"/>
      <c r="AM12" s="6"/>
      <c r="AN12" s="57">
        <f t="shared" ca="1" si="12"/>
        <v>36982</v>
      </c>
      <c r="AO12" s="289">
        <f ca="1">IF(Calculation!$V$10=2,SQRT((AR12^2*(AN12-today-1)+AU12^2*15)/(AN12-today+14)),SQRT(( ((AR12^2*16+AS12^2*8)/24) *(AN12-today-1)+((AU12^2*16+AV12^2*8)/24)*15)/(AN12-today+14)))</f>
        <v>0.67554997761843938</v>
      </c>
      <c r="AP12" s="290">
        <f ca="1">IF(Calculation!$V$10=2, AR12, SQRT((AR12^2*16+AS12^2*8)/24))</f>
        <v>0.30149999999999999</v>
      </c>
      <c r="AQ12" s="265"/>
      <c r="AR12" s="297">
        <f t="shared" ca="1" si="13"/>
        <v>0.30149999999999999</v>
      </c>
      <c r="AS12" s="299">
        <f t="shared" ca="1" si="14"/>
        <v>0.12</v>
      </c>
      <c r="AT12" s="264"/>
      <c r="AU12" s="264">
        <f t="shared" ca="1" si="15"/>
        <v>1.91</v>
      </c>
      <c r="AV12" s="298">
        <f t="shared" ca="1" si="16"/>
        <v>2</v>
      </c>
    </row>
    <row r="13" spans="1:48">
      <c r="A13" s="64">
        <f t="shared" ca="1" si="1"/>
        <v>37012</v>
      </c>
      <c r="B13" s="265">
        <f t="shared" ca="1" si="2"/>
        <v>43.249000000000002</v>
      </c>
      <c r="C13" s="36"/>
      <c r="D13" s="65">
        <f t="shared" ca="1" si="3"/>
        <v>55</v>
      </c>
      <c r="E13" s="10">
        <f t="shared" ca="1" si="4"/>
        <v>6.8525237685153007E-2</v>
      </c>
      <c r="F13" s="62">
        <v>6</v>
      </c>
      <c r="G13" s="266">
        <f t="shared" si="0"/>
        <v>0</v>
      </c>
      <c r="H13" s="63">
        <f t="shared" si="5"/>
        <v>6</v>
      </c>
      <c r="I13" s="266"/>
      <c r="J13" s="61"/>
      <c r="K13" s="104"/>
      <c r="L13" s="7">
        <f ca="1">(A13-Calculation!$C$6)/365.25</f>
        <v>0.4134154688569473</v>
      </c>
      <c r="M13" s="1">
        <v>6</v>
      </c>
      <c r="N13" s="67">
        <f t="shared" ca="1" si="6"/>
        <v>37012</v>
      </c>
      <c r="O13" s="267">
        <f t="shared" ca="1" si="7"/>
        <v>0.68450401855683396</v>
      </c>
      <c r="P13" s="268"/>
      <c r="Q13" s="269">
        <v>6</v>
      </c>
      <c r="R13" s="3"/>
      <c r="S13" s="6"/>
      <c r="T13" s="72"/>
      <c r="U13" s="6"/>
      <c r="V13" s="57">
        <f t="shared" ca="1" si="8"/>
        <v>37012</v>
      </c>
      <c r="W13" s="265">
        <f ca="1">IF(Calculation!$V$10=2, VLOOKUP(V13,OldCurves!$D13:$K266,3), ( VLOOKUP(V13,OldCurves!$D13:$K266,3)*16+ VLOOKUP(V13,OldCurves!$D13:$K266,7)*8)/24)</f>
        <v>43.249000000000002</v>
      </c>
      <c r="X13" s="61">
        <v>0</v>
      </c>
      <c r="Y13" s="116">
        <v>55</v>
      </c>
      <c r="Z13" s="23">
        <f ca="1">VLOOKUP(V13,OldCurves!A7:B266,2)</f>
        <v>6.8525237685153007E-2</v>
      </c>
      <c r="AA13" s="24">
        <f t="shared" ca="1" si="9"/>
        <v>37012</v>
      </c>
      <c r="AB13" s="73">
        <v>0</v>
      </c>
      <c r="AC13" s="24">
        <f t="shared" ca="1" si="10"/>
        <v>37012</v>
      </c>
      <c r="AD13" s="73">
        <v>0</v>
      </c>
      <c r="AE13" s="68">
        <v>1</v>
      </c>
      <c r="AF13" s="68"/>
      <c r="AG13" s="54">
        <v>0.41888999999999998</v>
      </c>
      <c r="AH13" s="53"/>
      <c r="AI13" s="58">
        <f t="shared" ca="1" si="11"/>
        <v>37012</v>
      </c>
      <c r="AJ13" s="278">
        <f ca="1">IF(Calculation!$Y$22=1, OldData!AO13, OldData!AP13)</f>
        <v>0.68450401855683396</v>
      </c>
      <c r="AK13" s="270"/>
      <c r="AL13" s="3"/>
      <c r="AM13" s="6"/>
      <c r="AN13" s="57">
        <f t="shared" ca="1" si="12"/>
        <v>37012</v>
      </c>
      <c r="AO13" s="289">
        <f ca="1">IF(Calculation!$V$10=2,SQRT((AR13^2*(AN13-today-1)+AU13^2*15)/(AN13-today+14)),SQRT(( ((AR13^2*16+AS13^2*8)/24) *(AN13-today-1)+((AU13^2*16+AV13^2*8)/24)*15)/(AN13-today+14)))</f>
        <v>0.68450401855683396</v>
      </c>
      <c r="AP13" s="290">
        <f ca="1">IF(Calculation!$V$10=2, AR13, SQRT((AR13^2*16+AS13^2*8)/24))</f>
        <v>0.36849999999999999</v>
      </c>
      <c r="AQ13" s="265"/>
      <c r="AR13" s="297">
        <f t="shared" ca="1" si="13"/>
        <v>0.36849999999999999</v>
      </c>
      <c r="AS13" s="299">
        <f t="shared" ca="1" si="14"/>
        <v>0.125</v>
      </c>
      <c r="AT13" s="264"/>
      <c r="AU13" s="264">
        <f t="shared" ca="1" si="15"/>
        <v>2.0099999999999998</v>
      </c>
      <c r="AV13" s="298">
        <f t="shared" ca="1" si="16"/>
        <v>2</v>
      </c>
    </row>
    <row r="14" spans="1:48">
      <c r="A14" s="64">
        <f t="shared" ca="1" si="1"/>
        <v>37043</v>
      </c>
      <c r="B14" s="265">
        <f t="shared" ca="1" si="2"/>
        <v>72.489999999999995</v>
      </c>
      <c r="C14" s="36"/>
      <c r="D14" s="65">
        <f t="shared" ca="1" si="3"/>
        <v>55</v>
      </c>
      <c r="E14" s="10">
        <f t="shared" ca="1" si="4"/>
        <v>6.8263285747821006E-2</v>
      </c>
      <c r="F14" s="62">
        <v>7</v>
      </c>
      <c r="G14" s="266">
        <f t="shared" si="0"/>
        <v>0</v>
      </c>
      <c r="H14" s="63">
        <f t="shared" si="5"/>
        <v>7</v>
      </c>
      <c r="I14" s="266"/>
      <c r="J14" s="61"/>
      <c r="K14" s="104"/>
      <c r="L14" s="7">
        <f ca="1">(A14-Calculation!$C$6)/365.25</f>
        <v>0.49828884325804246</v>
      </c>
      <c r="M14" s="1">
        <v>1</v>
      </c>
      <c r="N14" s="67">
        <f t="shared" ca="1" si="6"/>
        <v>37043</v>
      </c>
      <c r="O14" s="267">
        <f t="shared" ca="1" si="7"/>
        <v>1.428805830562458</v>
      </c>
      <c r="P14" s="268"/>
      <c r="Q14" s="269">
        <v>7</v>
      </c>
      <c r="R14" s="3"/>
      <c r="S14" s="6"/>
      <c r="T14" s="72"/>
      <c r="U14" s="6"/>
      <c r="V14" s="57">
        <f t="shared" ca="1" si="8"/>
        <v>37043</v>
      </c>
      <c r="W14" s="265">
        <f ca="1">IF(Calculation!$V$10=2, VLOOKUP(V14,OldCurves!$D14:$K267,3), ( VLOOKUP(V14,OldCurves!$D14:$K267,3)*16+ VLOOKUP(V14,OldCurves!$D14:$K267,7)*8)/24)</f>
        <v>72.489999999999995</v>
      </c>
      <c r="X14" s="61">
        <v>0</v>
      </c>
      <c r="Y14" s="116">
        <v>55</v>
      </c>
      <c r="Z14" s="23">
        <f ca="1">VLOOKUP(V14,OldCurves!A8:B267,2)</f>
        <v>6.8263285747821006E-2</v>
      </c>
      <c r="AA14" s="24">
        <f t="shared" ca="1" si="9"/>
        <v>37043</v>
      </c>
      <c r="AB14" s="73">
        <v>0</v>
      </c>
      <c r="AC14" s="24">
        <f t="shared" ca="1" si="10"/>
        <v>37043</v>
      </c>
      <c r="AD14" s="73">
        <v>0</v>
      </c>
      <c r="AE14" s="68">
        <v>1</v>
      </c>
      <c r="AF14" s="68"/>
      <c r="AG14" s="54">
        <v>0.50102999999999998</v>
      </c>
      <c r="AH14" s="53"/>
      <c r="AI14" s="58">
        <f t="shared" ca="1" si="11"/>
        <v>37043</v>
      </c>
      <c r="AJ14" s="278">
        <f ca="1">IF(Calculation!$Y$22=1, OldData!AO14, OldData!AP14)</f>
        <v>1.428805830562458</v>
      </c>
      <c r="AK14" s="270"/>
      <c r="AL14" s="3"/>
      <c r="AM14" s="6"/>
      <c r="AN14" s="57">
        <f t="shared" ca="1" si="12"/>
        <v>37043</v>
      </c>
      <c r="AO14" s="289">
        <f ca="1">IF(Calculation!$V$10=2,SQRT((AR14^2*(AN14-today-1)+AU14^2*15)/(AN14-today+14)),SQRT(( ((AR14^2*16+AS14^2*8)/24) *(AN14-today-1)+((AU14^2*16+AV14^2*8)/24)*15)/(AN14-today+14)))</f>
        <v>1.428805830562458</v>
      </c>
      <c r="AP14" s="290">
        <f ca="1">IF(Calculation!$V$10=2, AR14, SQRT((AR14^2*16+AS14^2*8)/24))</f>
        <v>0.52449999999999997</v>
      </c>
      <c r="AQ14" s="265"/>
      <c r="AR14" s="297">
        <f t="shared" ca="1" si="13"/>
        <v>0.52449999999999997</v>
      </c>
      <c r="AS14" s="299">
        <f t="shared" ca="1" si="14"/>
        <v>0.13500000000000001</v>
      </c>
      <c r="AT14" s="264"/>
      <c r="AU14" s="264">
        <f t="shared" ca="1" si="15"/>
        <v>4.9649999999999999</v>
      </c>
      <c r="AV14" s="298">
        <f t="shared" ca="1" si="16"/>
        <v>2.4</v>
      </c>
    </row>
    <row r="15" spans="1:48">
      <c r="A15" s="64">
        <f t="shared" ca="1" si="1"/>
        <v>37073</v>
      </c>
      <c r="B15" s="265">
        <f t="shared" ca="1" si="2"/>
        <v>140.51</v>
      </c>
      <c r="C15" s="36"/>
      <c r="D15" s="65">
        <f t="shared" ca="1" si="3"/>
        <v>55</v>
      </c>
      <c r="E15" s="10">
        <f t="shared" ca="1" si="4"/>
        <v>6.8034850799764998E-2</v>
      </c>
      <c r="F15" s="62">
        <v>8</v>
      </c>
      <c r="G15" s="266">
        <f t="shared" si="0"/>
        <v>0</v>
      </c>
      <c r="H15" s="63">
        <f t="shared" si="5"/>
        <v>8</v>
      </c>
      <c r="I15" s="266"/>
      <c r="J15" s="61"/>
      <c r="K15" s="104"/>
      <c r="L15" s="7">
        <f ca="1">(A15-Calculation!$C$6)/365.25</f>
        <v>0.58042436687200549</v>
      </c>
      <c r="M15" s="1">
        <v>2</v>
      </c>
      <c r="N15" s="67">
        <f t="shared" ca="1" si="6"/>
        <v>37073</v>
      </c>
      <c r="O15" s="267">
        <f t="shared" ca="1" si="7"/>
        <v>1.6623393574239005</v>
      </c>
      <c r="P15" s="268"/>
      <c r="Q15" s="269">
        <v>8</v>
      </c>
      <c r="R15" s="3"/>
      <c r="S15" s="6"/>
      <c r="T15" s="72"/>
      <c r="U15" s="6"/>
      <c r="V15" s="57">
        <f t="shared" ca="1" si="8"/>
        <v>37073</v>
      </c>
      <c r="W15" s="265">
        <f ca="1">IF(Calculation!$V$10=2, VLOOKUP(V15,OldCurves!$D15:$K268,3), ( VLOOKUP(V15,OldCurves!$D15:$K268,3)*16+ VLOOKUP(V15,OldCurves!$D15:$K268,7)*8)/24)</f>
        <v>140.51</v>
      </c>
      <c r="X15" s="61">
        <v>0</v>
      </c>
      <c r="Y15" s="116">
        <v>55</v>
      </c>
      <c r="Z15" s="23">
        <f ca="1">VLOOKUP(V15,OldCurves!A9:B268,2)</f>
        <v>6.8034850799764998E-2</v>
      </c>
      <c r="AA15" s="24">
        <f t="shared" ca="1" si="9"/>
        <v>37073</v>
      </c>
      <c r="AB15" s="73">
        <v>0</v>
      </c>
      <c r="AC15" s="24">
        <f t="shared" ca="1" si="10"/>
        <v>37073</v>
      </c>
      <c r="AD15" s="73">
        <v>0</v>
      </c>
      <c r="AE15" s="68">
        <v>1</v>
      </c>
      <c r="AF15" s="68"/>
      <c r="AG15" s="54">
        <v>0.58589999999999998</v>
      </c>
      <c r="AH15" s="53"/>
      <c r="AI15" s="58">
        <f t="shared" ca="1" si="11"/>
        <v>37073</v>
      </c>
      <c r="AJ15" s="278">
        <f ca="1">IF(Calculation!$Y$22=1, OldData!AO15, OldData!AP15)</f>
        <v>1.6623393574239005</v>
      </c>
      <c r="AK15" s="270"/>
      <c r="AL15" s="3"/>
      <c r="AM15" s="6"/>
      <c r="AN15" s="57">
        <f t="shared" ca="1" si="12"/>
        <v>37073</v>
      </c>
      <c r="AO15" s="289">
        <f ca="1">IF(Calculation!$V$10=2,SQRT((AR15^2*(AN15-today-1)+AU15^2*15)/(AN15-today+14)),SQRT(( ((AR15^2*16+AS15^2*8)/24) *(AN15-today-1)+((AU15^2*16+AV15^2*8)/24)*15)/(AN15-today+14)))</f>
        <v>1.6623393574239005</v>
      </c>
      <c r="AP15" s="290">
        <f ca="1">IF(Calculation!$V$10=2, AR15, SQRT((AR15^2*16+AS15^2*8)/24))</f>
        <v>0.58899999999999997</v>
      </c>
      <c r="AQ15" s="265"/>
      <c r="AR15" s="297">
        <f t="shared" ca="1" si="13"/>
        <v>0.58899999999999997</v>
      </c>
      <c r="AS15" s="299">
        <f t="shared" ca="1" si="14"/>
        <v>0.15</v>
      </c>
      <c r="AT15" s="264"/>
      <c r="AU15" s="264">
        <f t="shared" ca="1" si="15"/>
        <v>6.2069999999999999</v>
      </c>
      <c r="AV15" s="298">
        <f t="shared" ca="1" si="16"/>
        <v>3.25</v>
      </c>
    </row>
    <row r="16" spans="1:48">
      <c r="A16" s="64">
        <f t="shared" ca="1" si="1"/>
        <v>37104</v>
      </c>
      <c r="B16" s="265">
        <f t="shared" ca="1" si="2"/>
        <v>140.49</v>
      </c>
      <c r="C16" s="36"/>
      <c r="D16" s="65">
        <f t="shared" ca="1" si="3"/>
        <v>55</v>
      </c>
      <c r="E16" s="10">
        <f t="shared" ca="1" si="4"/>
        <v>6.7829418121029994E-2</v>
      </c>
      <c r="F16" s="62">
        <v>9</v>
      </c>
      <c r="G16" s="266">
        <f t="shared" si="0"/>
        <v>0</v>
      </c>
      <c r="H16" s="63">
        <f t="shared" si="5"/>
        <v>9</v>
      </c>
      <c r="I16" s="266"/>
      <c r="J16" s="61"/>
      <c r="K16" s="104"/>
      <c r="L16" s="7">
        <f ca="1">(A16-Calculation!$C$6)/365.25</f>
        <v>0.6652977412731006</v>
      </c>
      <c r="M16" s="1">
        <v>3</v>
      </c>
      <c r="N16" s="67">
        <f t="shared" ca="1" si="6"/>
        <v>37104</v>
      </c>
      <c r="O16" s="267">
        <f t="shared" ca="1" si="7"/>
        <v>1.5749676545482241</v>
      </c>
      <c r="P16" s="268"/>
      <c r="Q16" s="269">
        <v>9</v>
      </c>
      <c r="R16" s="3"/>
      <c r="S16" s="6"/>
      <c r="T16" s="72"/>
      <c r="U16" s="6"/>
      <c r="V16" s="57">
        <f t="shared" ca="1" si="8"/>
        <v>37104</v>
      </c>
      <c r="W16" s="265">
        <f ca="1">IF(Calculation!$V$10=2, VLOOKUP(V16,OldCurves!$D16:$K269,3), ( VLOOKUP(V16,OldCurves!$D16:$K269,3)*16+ VLOOKUP(V16,OldCurves!$D16:$K269,7)*8)/24)</f>
        <v>140.49</v>
      </c>
      <c r="X16" s="61">
        <v>0</v>
      </c>
      <c r="Y16" s="116">
        <v>55</v>
      </c>
      <c r="Z16" s="23">
        <f ca="1">VLOOKUP(V16,OldCurves!A10:B269,2)</f>
        <v>6.7829418121029994E-2</v>
      </c>
      <c r="AA16" s="24">
        <f t="shared" ca="1" si="9"/>
        <v>37104</v>
      </c>
      <c r="AB16" s="73">
        <v>0</v>
      </c>
      <c r="AC16" s="24">
        <f t="shared" ca="1" si="10"/>
        <v>37104</v>
      </c>
      <c r="AD16" s="73">
        <v>0</v>
      </c>
      <c r="AE16" s="68">
        <v>1</v>
      </c>
      <c r="AF16" s="68"/>
      <c r="AG16" s="54">
        <v>0.66803999999999997</v>
      </c>
      <c r="AH16" s="53"/>
      <c r="AI16" s="58">
        <f t="shared" ca="1" si="11"/>
        <v>37104</v>
      </c>
      <c r="AJ16" s="278">
        <f ca="1">IF(Calculation!$Y$22=1, OldData!AO16, OldData!AP16)</f>
        <v>1.5749676545482241</v>
      </c>
      <c r="AK16" s="270"/>
      <c r="AL16" s="3"/>
      <c r="AM16" s="6"/>
      <c r="AN16" s="57">
        <f t="shared" ca="1" si="12"/>
        <v>37104</v>
      </c>
      <c r="AO16" s="289">
        <f ca="1">IF(Calculation!$V$10=2,SQRT((AR16^2*(AN16-today-1)+AU16^2*15)/(AN16-today+14)),SQRT(( ((AR16^2*16+AS16^2*8)/24) *(AN16-today-1)+((AU16^2*16+AV16^2*8)/24)*15)/(AN16-today+14)))</f>
        <v>1.5749676545482241</v>
      </c>
      <c r="AP16" s="290">
        <f ca="1">IF(Calculation!$V$10=2, AR16, SQRT((AR16^2*16+AS16^2*8)/24))</f>
        <v>0.58850000000000002</v>
      </c>
      <c r="AQ16" s="265"/>
      <c r="AR16" s="297">
        <f t="shared" ca="1" si="13"/>
        <v>0.58850000000000002</v>
      </c>
      <c r="AS16" s="299">
        <f t="shared" ca="1" si="14"/>
        <v>0.15</v>
      </c>
      <c r="AT16" s="264"/>
      <c r="AU16" s="264">
        <f t="shared" ca="1" si="15"/>
        <v>6.2030000000000003</v>
      </c>
      <c r="AV16" s="298">
        <f t="shared" ca="1" si="16"/>
        <v>3.25</v>
      </c>
    </row>
    <row r="17" spans="1:48">
      <c r="A17" s="64">
        <f t="shared" ca="1" si="1"/>
        <v>37135</v>
      </c>
      <c r="B17" s="265">
        <f t="shared" ca="1" si="2"/>
        <v>37.250999999999998</v>
      </c>
      <c r="C17" s="36"/>
      <c r="D17" s="65">
        <f t="shared" ca="1" si="3"/>
        <v>55</v>
      </c>
      <c r="E17" s="10">
        <f t="shared" ca="1" si="4"/>
        <v>6.7594985459117005E-2</v>
      </c>
      <c r="F17" s="62">
        <v>10</v>
      </c>
      <c r="G17" s="266">
        <f t="shared" si="0"/>
        <v>0</v>
      </c>
      <c r="H17" s="63">
        <f t="shared" si="5"/>
        <v>10</v>
      </c>
      <c r="I17" s="266"/>
      <c r="J17" s="61"/>
      <c r="K17" s="104"/>
      <c r="L17" s="7">
        <f ca="1">(A17-Calculation!$C$6)/365.25</f>
        <v>0.75017111567419581</v>
      </c>
      <c r="M17" s="1">
        <v>4</v>
      </c>
      <c r="N17" s="67">
        <f t="shared" ca="1" si="6"/>
        <v>37135</v>
      </c>
      <c r="O17" s="267">
        <f t="shared" ca="1" si="7"/>
        <v>0.72357032603777227</v>
      </c>
      <c r="P17" s="268"/>
      <c r="Q17" s="269">
        <v>10</v>
      </c>
      <c r="R17" s="3"/>
      <c r="S17" s="6"/>
      <c r="T17" s="72"/>
      <c r="U17" s="6"/>
      <c r="V17" s="57">
        <f t="shared" ca="1" si="8"/>
        <v>37135</v>
      </c>
      <c r="W17" s="265">
        <f ca="1">IF(Calculation!$V$10=2, VLOOKUP(V17,OldCurves!$D17:$K270,3), ( VLOOKUP(V17,OldCurves!$D17:$K270,3)*16+ VLOOKUP(V17,OldCurves!$D17:$K270,7)*8)/24)</f>
        <v>37.250999999999998</v>
      </c>
      <c r="X17" s="61">
        <v>0</v>
      </c>
      <c r="Y17" s="116">
        <v>55</v>
      </c>
      <c r="Z17" s="23">
        <f ca="1">VLOOKUP(V17,OldCurves!A11:B270,2)</f>
        <v>6.7594985459117005E-2</v>
      </c>
      <c r="AA17" s="24">
        <f t="shared" ca="1" si="9"/>
        <v>37135</v>
      </c>
      <c r="AB17" s="73">
        <v>0</v>
      </c>
      <c r="AC17" s="24">
        <f t="shared" ca="1" si="10"/>
        <v>37135</v>
      </c>
      <c r="AD17" s="73">
        <v>0</v>
      </c>
      <c r="AE17" s="68">
        <v>1</v>
      </c>
      <c r="AF17" s="68"/>
      <c r="AG17" s="54">
        <v>0.75290999999999997</v>
      </c>
      <c r="AH17" s="53"/>
      <c r="AI17" s="58">
        <f t="shared" ca="1" si="11"/>
        <v>37135</v>
      </c>
      <c r="AJ17" s="278">
        <f ca="1">IF(Calculation!$Y$22=1, OldData!AO17, OldData!AP17)</f>
        <v>0.72357032603777227</v>
      </c>
      <c r="AK17" s="270"/>
      <c r="AL17" s="3"/>
      <c r="AM17" s="6"/>
      <c r="AN17" s="57">
        <f t="shared" ca="1" si="12"/>
        <v>37135</v>
      </c>
      <c r="AO17" s="289">
        <f ca="1">IF(Calculation!$V$10=2,SQRT((AR17^2*(AN17-today-1)+AU17^2*15)/(AN17-today+14)),SQRT(( ((AR17^2*16+AS17^2*8)/24) *(AN17-today-1)+((AU17^2*16+AV17^2*8)/24)*15)/(AN17-today+14)))</f>
        <v>0.72357032603777227</v>
      </c>
      <c r="AP17" s="290">
        <f ca="1">IF(Calculation!$V$10=2, AR17, SQRT((AR17^2*16+AS17^2*8)/24))</f>
        <v>0.3695</v>
      </c>
      <c r="AQ17" s="265"/>
      <c r="AR17" s="297">
        <f t="shared" ca="1" si="13"/>
        <v>0.3695</v>
      </c>
      <c r="AS17" s="299">
        <f t="shared" ca="1" si="14"/>
        <v>0.125</v>
      </c>
      <c r="AT17" s="264"/>
      <c r="AU17" s="264">
        <f t="shared" ca="1" si="15"/>
        <v>2.802</v>
      </c>
      <c r="AV17" s="298">
        <f t="shared" ca="1" si="16"/>
        <v>2.4500000000000002</v>
      </c>
    </row>
    <row r="18" spans="1:48">
      <c r="A18" s="64">
        <f t="shared" ca="1" si="1"/>
        <v>37165</v>
      </c>
      <c r="B18" s="265">
        <f t="shared" ca="1" si="2"/>
        <v>31.248998092651298</v>
      </c>
      <c r="C18" s="36"/>
      <c r="D18" s="65">
        <f t="shared" ca="1" si="3"/>
        <v>55</v>
      </c>
      <c r="E18" s="10">
        <f t="shared" ca="1" si="4"/>
        <v>6.7408454530955994E-2</v>
      </c>
      <c r="F18" s="62">
        <v>11</v>
      </c>
      <c r="G18" s="266">
        <f t="shared" si="0"/>
        <v>0</v>
      </c>
      <c r="H18" s="63">
        <f t="shared" si="5"/>
        <v>11</v>
      </c>
      <c r="I18" s="266"/>
      <c r="J18" s="61"/>
      <c r="K18" s="104"/>
      <c r="L18" s="7">
        <f ca="1">(A18-Calculation!$C$6)/365.25</f>
        <v>0.83230663928815884</v>
      </c>
      <c r="M18" s="1">
        <v>5</v>
      </c>
      <c r="N18" s="67">
        <f t="shared" ca="1" si="6"/>
        <v>37165</v>
      </c>
      <c r="O18" s="267">
        <f t="shared" ca="1" si="7"/>
        <v>0.53359343122645753</v>
      </c>
      <c r="P18" s="268"/>
      <c r="Q18" s="269">
        <v>11</v>
      </c>
      <c r="R18" s="3"/>
      <c r="S18" s="6"/>
      <c r="T18" s="72"/>
      <c r="U18" s="6"/>
      <c r="V18" s="57">
        <f t="shared" ca="1" si="8"/>
        <v>37165</v>
      </c>
      <c r="W18" s="265">
        <f ca="1">IF(Calculation!$V$10=2, VLOOKUP(V18,OldCurves!$D18:$K271,3), ( VLOOKUP(V18,OldCurves!$D18:$K271,3)*16+ VLOOKUP(V18,OldCurves!$D18:$K271,7)*8)/24)</f>
        <v>31.248998092651298</v>
      </c>
      <c r="X18" s="61">
        <v>0</v>
      </c>
      <c r="Y18" s="116">
        <v>55</v>
      </c>
      <c r="Z18" s="23">
        <f ca="1">VLOOKUP(V18,OldCurves!A12:B271,2)</f>
        <v>6.7408454530955994E-2</v>
      </c>
      <c r="AA18" s="24">
        <f t="shared" ca="1" si="9"/>
        <v>37165</v>
      </c>
      <c r="AB18" s="73">
        <v>0</v>
      </c>
      <c r="AC18" s="24">
        <f t="shared" ca="1" si="10"/>
        <v>37165</v>
      </c>
      <c r="AD18" s="73">
        <v>0</v>
      </c>
      <c r="AE18" s="68">
        <v>1</v>
      </c>
      <c r="AF18" s="68"/>
      <c r="AG18" s="54">
        <v>0.83777999999999997</v>
      </c>
      <c r="AH18" s="53"/>
      <c r="AI18" s="58">
        <f t="shared" ca="1" si="11"/>
        <v>37165</v>
      </c>
      <c r="AJ18" s="278">
        <f ca="1">IF(Calculation!$Y$22=1, OldData!AO18, OldData!AP18)</f>
        <v>0.53359343122645753</v>
      </c>
      <c r="AK18" s="270"/>
      <c r="AL18" s="3"/>
      <c r="AM18" s="6"/>
      <c r="AN18" s="57">
        <f t="shared" ca="1" si="12"/>
        <v>37165</v>
      </c>
      <c r="AO18" s="289">
        <f ca="1">IF(Calculation!$V$10=2,SQRT((AR18^2*(AN18-today-1)+AU18^2*15)/(AN18-today+14)),SQRT(( ((AR18^2*16+AS18^2*8)/24) *(AN18-today-1)+((AU18^2*16+AV18^2*8)/24)*15)/(AN18-today+14)))</f>
        <v>0.53359343122645753</v>
      </c>
      <c r="AP18" s="290">
        <f ca="1">IF(Calculation!$V$10=2, AR18, SQRT((AR18^2*16+AS18^2*8)/24))</f>
        <v>0.35349999999999998</v>
      </c>
      <c r="AQ18" s="265"/>
      <c r="AR18" s="297">
        <f t="shared" ca="1" si="13"/>
        <v>0.35349999999999998</v>
      </c>
      <c r="AS18" s="299">
        <f t="shared" ca="1" si="14"/>
        <v>0.12</v>
      </c>
      <c r="AT18" s="264"/>
      <c r="AU18" s="264">
        <f t="shared" ca="1" si="15"/>
        <v>1.905</v>
      </c>
      <c r="AV18" s="298">
        <f t="shared" ca="1" si="16"/>
        <v>2</v>
      </c>
    </row>
    <row r="19" spans="1:48">
      <c r="A19" s="64">
        <f t="shared" ca="1" si="1"/>
        <v>37196</v>
      </c>
      <c r="B19" s="265">
        <f t="shared" ca="1" si="2"/>
        <v>31.2499980926513</v>
      </c>
      <c r="C19" s="36"/>
      <c r="D19" s="65">
        <f t="shared" ca="1" si="3"/>
        <v>55</v>
      </c>
      <c r="E19" s="10">
        <f t="shared" ca="1" si="4"/>
        <v>6.7234276910466004E-2</v>
      </c>
      <c r="F19" s="62">
        <v>12</v>
      </c>
      <c r="G19" s="266">
        <f t="shared" si="0"/>
        <v>0</v>
      </c>
      <c r="H19" s="63">
        <f t="shared" si="5"/>
        <v>12</v>
      </c>
      <c r="I19" s="266"/>
      <c r="J19" s="61"/>
      <c r="K19" s="104"/>
      <c r="L19" s="7">
        <f ca="1">(A19-Calculation!$C$6)/365.25</f>
        <v>0.91718001368925395</v>
      </c>
      <c r="M19" s="1">
        <v>6</v>
      </c>
      <c r="N19" s="67">
        <f t="shared" ca="1" si="6"/>
        <v>37196</v>
      </c>
      <c r="O19" s="267">
        <f t="shared" ca="1" si="7"/>
        <v>0.53454489014799611</v>
      </c>
      <c r="P19" s="268"/>
      <c r="Q19" s="269">
        <v>12</v>
      </c>
      <c r="R19" s="3"/>
      <c r="S19" s="6"/>
      <c r="T19" s="72"/>
      <c r="U19" s="6"/>
      <c r="V19" s="57">
        <f t="shared" ca="1" si="8"/>
        <v>37196</v>
      </c>
      <c r="W19" s="265">
        <f ca="1">IF(Calculation!$V$10=2, VLOOKUP(V19,OldCurves!$D19:$K272,3), ( VLOOKUP(V19,OldCurves!$D19:$K272,3)*16+ VLOOKUP(V19,OldCurves!$D19:$K272,7)*8)/24)</f>
        <v>31.2499980926513</v>
      </c>
      <c r="X19" s="61">
        <v>0</v>
      </c>
      <c r="Y19" s="116">
        <v>55</v>
      </c>
      <c r="Z19" s="23">
        <f ca="1">VLOOKUP(V19,OldCurves!A13:B272,2)</f>
        <v>6.7234276910466004E-2</v>
      </c>
      <c r="AA19" s="24">
        <f t="shared" ca="1" si="9"/>
        <v>37196</v>
      </c>
      <c r="AB19" s="73">
        <v>0</v>
      </c>
      <c r="AC19" s="24">
        <f t="shared" ca="1" si="10"/>
        <v>37196</v>
      </c>
      <c r="AD19" s="73">
        <v>0</v>
      </c>
      <c r="AE19" s="68">
        <v>1</v>
      </c>
      <c r="AF19" s="68"/>
      <c r="AG19" s="54">
        <v>0.91444000000000003</v>
      </c>
      <c r="AH19" s="53"/>
      <c r="AI19" s="58">
        <f t="shared" ca="1" si="11"/>
        <v>37196</v>
      </c>
      <c r="AJ19" s="278">
        <f ca="1">IF(Calculation!$Y$22=1, OldData!AO19, OldData!AP19)</f>
        <v>0.53454489014799611</v>
      </c>
      <c r="AK19" s="270"/>
      <c r="AL19" s="3"/>
      <c r="AM19" s="6"/>
      <c r="AN19" s="57">
        <f t="shared" ca="1" si="12"/>
        <v>37196</v>
      </c>
      <c r="AO19" s="289">
        <f ca="1">IF(Calculation!$V$10=2,SQRT((AR19^2*(AN19-today-1)+AU19^2*15)/(AN19-today+14)),SQRT(( ((AR19^2*16+AS19^2*8)/24) *(AN19-today-1)+((AU19^2*16+AV19^2*8)/24)*15)/(AN19-today+14)))</f>
        <v>0.53454489014799611</v>
      </c>
      <c r="AP19" s="290">
        <f ca="1">IF(Calculation!$V$10=2, AR19, SQRT((AR19^2*16+AS19^2*8)/24))</f>
        <v>0.35149999999999998</v>
      </c>
      <c r="AQ19" s="265"/>
      <c r="AR19" s="297">
        <f t="shared" ca="1" si="13"/>
        <v>0.35149999999999998</v>
      </c>
      <c r="AS19" s="299">
        <f t="shared" ca="1" si="14"/>
        <v>0.12</v>
      </c>
      <c r="AT19" s="264"/>
      <c r="AU19" s="264">
        <f t="shared" ca="1" si="15"/>
        <v>2.004</v>
      </c>
      <c r="AV19" s="298">
        <f t="shared" ca="1" si="16"/>
        <v>2</v>
      </c>
    </row>
    <row r="20" spans="1:48">
      <c r="A20" s="108">
        <f t="shared" ca="1" si="1"/>
        <v>37226</v>
      </c>
      <c r="B20" s="265">
        <f t="shared" ca="1" si="2"/>
        <v>31.251000000000001</v>
      </c>
      <c r="C20" s="36"/>
      <c r="D20" s="65">
        <f t="shared" ca="1" si="3"/>
        <v>55</v>
      </c>
      <c r="E20" s="10">
        <f t="shared" ca="1" si="4"/>
        <v>6.7073427608916006E-2</v>
      </c>
      <c r="F20" s="62">
        <v>13</v>
      </c>
      <c r="G20" s="266">
        <f t="shared" si="0"/>
        <v>0</v>
      </c>
      <c r="H20" s="63">
        <f t="shared" si="5"/>
        <v>13</v>
      </c>
      <c r="I20" s="266"/>
      <c r="J20" s="61"/>
      <c r="K20" s="104"/>
      <c r="L20" s="7">
        <f ca="1">(A20-Calculation!$C$6)/365.25</f>
        <v>0.99931553730321698</v>
      </c>
      <c r="M20" s="1">
        <v>1</v>
      </c>
      <c r="N20" s="67">
        <f t="shared" ca="1" si="6"/>
        <v>37226</v>
      </c>
      <c r="O20" s="267">
        <f t="shared" ca="1" si="7"/>
        <v>0.52230286122723257</v>
      </c>
      <c r="P20" s="268"/>
      <c r="Q20" s="269">
        <v>13</v>
      </c>
      <c r="R20" s="3"/>
      <c r="S20" s="6"/>
      <c r="T20" s="72"/>
      <c r="U20" s="6"/>
      <c r="V20" s="57">
        <f t="shared" ca="1" si="8"/>
        <v>37226</v>
      </c>
      <c r="W20" s="265">
        <f ca="1">IF(Calculation!$V$10=2, VLOOKUP(V20,OldCurves!$D20:$K273,3), ( VLOOKUP(V20,OldCurves!$D20:$K273,3)*16+ VLOOKUP(V20,OldCurves!$D20:$K273,7)*8)/24)</f>
        <v>31.251000000000001</v>
      </c>
      <c r="X20" s="61">
        <v>0</v>
      </c>
      <c r="Y20" s="116">
        <v>55</v>
      </c>
      <c r="Z20" s="23">
        <f ca="1">VLOOKUP(V20,OldCurves!A14:B273,2)</f>
        <v>6.7073427608916006E-2</v>
      </c>
      <c r="AA20" s="24">
        <f t="shared" ca="1" si="9"/>
        <v>37226</v>
      </c>
      <c r="AB20" s="73">
        <v>0</v>
      </c>
      <c r="AC20" s="24">
        <f t="shared" ca="1" si="10"/>
        <v>37226</v>
      </c>
      <c r="AD20" s="73">
        <v>0</v>
      </c>
      <c r="AE20" s="68">
        <v>1</v>
      </c>
      <c r="AF20" s="68"/>
      <c r="AG20" s="54">
        <v>0.99931999999999999</v>
      </c>
      <c r="AH20" s="53"/>
      <c r="AI20" s="58">
        <f t="shared" ca="1" si="11"/>
        <v>37226</v>
      </c>
      <c r="AJ20" s="278">
        <f ca="1">IF(Calculation!$Y$22=1, OldData!AO20, OldData!AP20)</f>
        <v>0.52230286122723257</v>
      </c>
      <c r="AK20" s="270"/>
      <c r="AL20" s="3"/>
      <c r="AM20" s="6"/>
      <c r="AN20" s="57">
        <f t="shared" ca="1" si="12"/>
        <v>37226</v>
      </c>
      <c r="AO20" s="289">
        <f ca="1">IF(Calculation!$V$10=2,SQRT((AR20^2*(AN20-today-1)+AU20^2*15)/(AN20-today+14)),SQRT(( ((AR20^2*16+AS20^2*8)/24) *(AN20-today-1)+((AU20^2*16+AV20^2*8)/24)*15)/(AN20-today+14)))</f>
        <v>0.52230286122723257</v>
      </c>
      <c r="AP20" s="290">
        <f ca="1">IF(Calculation!$V$10=2, AR20, SQRT((AR20^2*16+AS20^2*8)/24))</f>
        <v>0.35149999999999998</v>
      </c>
      <c r="AQ20" s="265"/>
      <c r="AR20" s="297">
        <f t="shared" ca="1" si="13"/>
        <v>0.35149999999999998</v>
      </c>
      <c r="AS20" s="299">
        <f t="shared" ca="1" si="14"/>
        <v>0.12</v>
      </c>
      <c r="AT20" s="264"/>
      <c r="AU20" s="264">
        <f t="shared" ca="1" si="15"/>
        <v>2.0009999999999999</v>
      </c>
      <c r="AV20" s="298">
        <f t="shared" ca="1" si="16"/>
        <v>2</v>
      </c>
    </row>
    <row r="21" spans="1:48">
      <c r="A21" s="64">
        <f t="shared" ca="1" si="1"/>
        <v>37257</v>
      </c>
      <c r="B21" s="265">
        <f t="shared" ca="1" si="2"/>
        <v>34.254897253417901</v>
      </c>
      <c r="C21" s="36"/>
      <c r="D21" s="65">
        <f t="shared" ca="1" si="3"/>
        <v>55</v>
      </c>
      <c r="E21" s="10">
        <f t="shared" ca="1" si="4"/>
        <v>6.6957610489915997E-2</v>
      </c>
      <c r="F21" s="62">
        <v>14</v>
      </c>
      <c r="G21" s="266">
        <f t="shared" si="0"/>
        <v>0</v>
      </c>
      <c r="H21" s="63">
        <f t="shared" si="5"/>
        <v>14</v>
      </c>
      <c r="I21" s="266"/>
      <c r="J21" s="61"/>
      <c r="K21" s="104"/>
      <c r="L21" s="7">
        <f ca="1">(A21-Calculation!$C$6)/365.25</f>
        <v>1.0841889117043122</v>
      </c>
      <c r="M21" s="1">
        <v>2</v>
      </c>
      <c r="N21" s="67">
        <f t="shared" ca="1" si="6"/>
        <v>37257</v>
      </c>
      <c r="O21" s="267">
        <f t="shared" ca="1" si="7"/>
        <v>0.5505438220523412</v>
      </c>
      <c r="P21" s="268"/>
      <c r="Q21" s="269">
        <v>14</v>
      </c>
      <c r="R21" s="3"/>
      <c r="S21" s="6"/>
      <c r="T21" s="72"/>
      <c r="U21" s="6"/>
      <c r="V21" s="57">
        <f t="shared" ca="1" si="8"/>
        <v>37257</v>
      </c>
      <c r="W21" s="265">
        <f ca="1">IF(Calculation!$V$10=2, VLOOKUP(V21,OldCurves!$D21:$K274,3), ( VLOOKUP(V21,OldCurves!$D21:$K274,3)*16+ VLOOKUP(V21,OldCurves!$D21:$K274,7)*8)/24)</f>
        <v>34.254897253417901</v>
      </c>
      <c r="X21" s="61">
        <v>0</v>
      </c>
      <c r="Y21" s="116">
        <v>55</v>
      </c>
      <c r="Z21" s="23">
        <f ca="1">VLOOKUP(V21,OldCurves!A15:B274,2)</f>
        <v>6.6957610489915997E-2</v>
      </c>
      <c r="AA21" s="24">
        <f t="shared" ca="1" si="9"/>
        <v>37257</v>
      </c>
      <c r="AB21" s="73">
        <v>0</v>
      </c>
      <c r="AC21" s="24">
        <f t="shared" ca="1" si="10"/>
        <v>37257</v>
      </c>
      <c r="AD21" s="73">
        <v>0</v>
      </c>
      <c r="AE21" s="68">
        <v>1</v>
      </c>
      <c r="AF21" s="68"/>
      <c r="AG21" s="54">
        <v>1.08145</v>
      </c>
      <c r="AH21" s="53"/>
      <c r="AI21" s="58">
        <f t="shared" ca="1" si="11"/>
        <v>37257</v>
      </c>
      <c r="AJ21" s="278">
        <f ca="1">IF(Calculation!$Y$22=1, OldData!AO21, OldData!AP21)</f>
        <v>0.5505438220523412</v>
      </c>
      <c r="AK21" s="270"/>
      <c r="AL21" s="3"/>
      <c r="AM21" s="6"/>
      <c r="AN21" s="57">
        <f t="shared" ca="1" si="12"/>
        <v>37257</v>
      </c>
      <c r="AO21" s="289">
        <f ca="1">IF(Calculation!$V$10=2,SQRT((AR21^2*(AN21-today-1)+AU21^2*15)/(AN21-today+14)),SQRT(( ((AR21^2*16+AS21^2*8)/24) *(AN21-today-1)+((AU21^2*16+AV21^2*8)/24)*15)/(AN21-today+14)))</f>
        <v>0.5505438220523412</v>
      </c>
      <c r="AP21" s="290">
        <f ca="1">IF(Calculation!$V$10=2, AR21, SQRT((AR21^2*16+AS21^2*8)/24))</f>
        <v>0.35649999999999998</v>
      </c>
      <c r="AQ21" s="265"/>
      <c r="AR21" s="297">
        <f t="shared" ca="1" si="13"/>
        <v>0.35649999999999998</v>
      </c>
      <c r="AS21" s="299">
        <f t="shared" ca="1" si="14"/>
        <v>0.11</v>
      </c>
      <c r="AT21" s="264"/>
      <c r="AU21" s="264">
        <f t="shared" ca="1" si="15"/>
        <v>2.2509999999999999</v>
      </c>
      <c r="AV21" s="298">
        <f t="shared" ca="1" si="16"/>
        <v>2.25</v>
      </c>
    </row>
    <row r="22" spans="1:48">
      <c r="A22" s="64">
        <f t="shared" ca="1" si="1"/>
        <v>37288</v>
      </c>
      <c r="B22" s="265">
        <f ca="1">VLOOKUP(A22,$V$8:$Z$258,2)</f>
        <v>34.251003814697199</v>
      </c>
      <c r="C22" s="36"/>
      <c r="D22" s="65">
        <f t="shared" ca="1" si="3"/>
        <v>55</v>
      </c>
      <c r="E22" s="10">
        <f t="shared" ca="1" si="4"/>
        <v>6.6913369428552E-2</v>
      </c>
      <c r="F22" s="62">
        <v>15</v>
      </c>
      <c r="G22" s="266">
        <f t="shared" si="0"/>
        <v>0</v>
      </c>
      <c r="H22" s="63">
        <f t="shared" si="5"/>
        <v>15</v>
      </c>
      <c r="I22" s="266"/>
      <c r="J22" s="61"/>
      <c r="K22" s="104"/>
      <c r="L22" s="7">
        <f ca="1">(A22-Calculation!$C$6)/365.25</f>
        <v>1.1690622861054072</v>
      </c>
      <c r="M22" s="1">
        <v>3</v>
      </c>
      <c r="N22" s="67">
        <f t="shared" ca="1" si="6"/>
        <v>37288</v>
      </c>
      <c r="O22" s="267">
        <f ca="1">VLOOKUP($N22,$AI$8:$AJ$258,2)</f>
        <v>0.53791615758266231</v>
      </c>
      <c r="P22" s="268"/>
      <c r="Q22" s="269">
        <v>15</v>
      </c>
      <c r="R22" s="3"/>
      <c r="S22" s="6"/>
      <c r="T22" s="72"/>
      <c r="U22" s="6"/>
      <c r="V22" s="57">
        <f t="shared" ca="1" si="8"/>
        <v>37288</v>
      </c>
      <c r="W22" s="265">
        <f ca="1">IF(Calculation!$V$10=2, VLOOKUP(V22,OldCurves!$D22:$K275,3), ( VLOOKUP(V22,OldCurves!$D22:$K275,3)*16+ VLOOKUP(V22,OldCurves!$D22:$K275,7)*8)/24)</f>
        <v>34.251003814697199</v>
      </c>
      <c r="X22" s="61">
        <v>0</v>
      </c>
      <c r="Y22" s="116">
        <v>55</v>
      </c>
      <c r="Z22" s="23">
        <f ca="1">VLOOKUP(V22,OldCurves!A16:B275,2)</f>
        <v>6.6913369428552E-2</v>
      </c>
      <c r="AA22" s="24">
        <f t="shared" ca="1" si="9"/>
        <v>37288</v>
      </c>
      <c r="AB22" s="73">
        <v>0</v>
      </c>
      <c r="AC22" s="24">
        <f t="shared" ca="1" si="10"/>
        <v>37288</v>
      </c>
      <c r="AD22" s="73">
        <v>0</v>
      </c>
      <c r="AE22" s="68">
        <v>1</v>
      </c>
      <c r="AF22" s="68"/>
      <c r="AG22" s="54">
        <v>1.16632</v>
      </c>
      <c r="AH22" s="53"/>
      <c r="AI22" s="58">
        <f t="shared" ca="1" si="11"/>
        <v>37288</v>
      </c>
      <c r="AJ22" s="278">
        <f ca="1">IF(Calculation!$Y$22=1, OldData!AO22, OldData!AP22)</f>
        <v>0.53791615758266231</v>
      </c>
      <c r="AK22" s="270"/>
      <c r="AL22" s="3"/>
      <c r="AM22" s="6"/>
      <c r="AN22" s="57">
        <f t="shared" ca="1" si="12"/>
        <v>37288</v>
      </c>
      <c r="AO22" s="289">
        <f ca="1">IF(Calculation!$V$10=2,SQRT((AR22^2*(AN22-today-1)+AU22^2*15)/(AN22-today+14)),SQRT(( ((AR22^2*16+AS22^2*8)/24) *(AN22-today-1)+((AU22^2*16+AV22^2*8)/24)*15)/(AN22-today+14)))</f>
        <v>0.53791615758266231</v>
      </c>
      <c r="AP22" s="290">
        <f ca="1">IF(Calculation!$V$10=2, AR22, SQRT((AR22^2*16+AS22^2*8)/24))</f>
        <v>0.35449999999999998</v>
      </c>
      <c r="AQ22" s="265"/>
      <c r="AR22" s="297">
        <f t="shared" ca="1" si="13"/>
        <v>0.35449999999999998</v>
      </c>
      <c r="AS22" s="299">
        <f t="shared" ca="1" si="14"/>
        <v>0.11</v>
      </c>
      <c r="AT22" s="264"/>
      <c r="AU22" s="264">
        <f t="shared" ca="1" si="15"/>
        <v>2.2490000000000001</v>
      </c>
      <c r="AV22" s="298">
        <f t="shared" ca="1" si="16"/>
        <v>2.25</v>
      </c>
    </row>
    <row r="23" spans="1:48">
      <c r="A23" s="64">
        <f t="shared" ca="1" si="1"/>
        <v>37316</v>
      </c>
      <c r="B23" s="265">
        <f ca="1">VLOOKUP(A23,$V$8:$Z$258,2)</f>
        <v>29.001001907348599</v>
      </c>
      <c r="C23" s="36"/>
      <c r="D23" s="65">
        <f t="shared" ca="1" si="3"/>
        <v>55</v>
      </c>
      <c r="E23" s="10">
        <f t="shared" ca="1" si="4"/>
        <v>6.6846183954548999E-2</v>
      </c>
      <c r="F23" s="62">
        <v>16</v>
      </c>
      <c r="G23" s="266">
        <f t="shared" si="0"/>
        <v>0</v>
      </c>
      <c r="H23" s="63">
        <f t="shared" si="5"/>
        <v>16</v>
      </c>
      <c r="I23" s="266"/>
      <c r="J23" s="61"/>
      <c r="K23" s="104"/>
      <c r="L23" s="7">
        <f ca="1">(A23-Calculation!$C$6)/365.25</f>
        <v>1.2457221081451062</v>
      </c>
      <c r="M23" s="1">
        <v>4</v>
      </c>
      <c r="N23" s="67">
        <f t="shared" ca="1" si="6"/>
        <v>37316</v>
      </c>
      <c r="O23" s="267">
        <f ca="1">VLOOKUP($N23,$AI$8:$AJ$258,2)</f>
        <v>0.47274731457460445</v>
      </c>
      <c r="P23" s="268"/>
      <c r="Q23" s="269">
        <v>16</v>
      </c>
      <c r="R23" s="3"/>
      <c r="S23" s="6"/>
      <c r="T23" s="72"/>
      <c r="U23" s="6"/>
      <c r="V23" s="57">
        <f t="shared" ca="1" si="8"/>
        <v>37316</v>
      </c>
      <c r="W23" s="265">
        <f ca="1">IF(Calculation!$V$10=2, VLOOKUP(V23,OldCurves!$D23:$K276,3), ( VLOOKUP(V23,OldCurves!$D23:$K276,3)*16+ VLOOKUP(V23,OldCurves!$D23:$K276,7)*8)/24)</f>
        <v>29.001001907348599</v>
      </c>
      <c r="X23" s="61">
        <v>0</v>
      </c>
      <c r="Y23" s="116">
        <v>55</v>
      </c>
      <c r="Z23" s="23">
        <f ca="1">VLOOKUP(V23,OldCurves!A17:B276,2)</f>
        <v>6.6846183954548999E-2</v>
      </c>
      <c r="AA23" s="24">
        <f t="shared" ca="1" si="9"/>
        <v>37316</v>
      </c>
      <c r="AB23" s="73">
        <v>0</v>
      </c>
      <c r="AC23" s="24">
        <f t="shared" ca="1" si="10"/>
        <v>37316</v>
      </c>
      <c r="AD23" s="73">
        <v>0</v>
      </c>
      <c r="AE23" s="68">
        <v>1</v>
      </c>
      <c r="AF23" s="68"/>
      <c r="AG23" s="54">
        <v>1.2484599999999999</v>
      </c>
      <c r="AH23" s="53"/>
      <c r="AI23" s="58">
        <f t="shared" ca="1" si="11"/>
        <v>37316</v>
      </c>
      <c r="AJ23" s="278">
        <f ca="1">IF(Calculation!$Y$22=1, OldData!AO23, OldData!AP23)</f>
        <v>0.47274731457460445</v>
      </c>
      <c r="AK23" s="270"/>
      <c r="AL23" s="3"/>
      <c r="AM23" s="6"/>
      <c r="AN23" s="57">
        <f t="shared" ca="1" si="12"/>
        <v>37316</v>
      </c>
      <c r="AO23" s="289">
        <f ca="1">IF(Calculation!$V$10=2,SQRT((AR23^2*(AN23-today-1)+AU23^2*15)/(AN23-today+14)),SQRT(( ((AR23^2*16+AS23^2*8)/24) *(AN23-today-1)+((AU23^2*16+AV23^2*8)/24)*15)/(AN23-today+14)))</f>
        <v>0.47274731457460445</v>
      </c>
      <c r="AP23" s="290">
        <f ca="1">IF(Calculation!$V$10=2, AR23, SQRT((AR23^2*16+AS23^2*8)/24))</f>
        <v>0.32850000000000001</v>
      </c>
      <c r="AQ23" s="265"/>
      <c r="AR23" s="297">
        <f t="shared" ca="1" si="13"/>
        <v>0.32850000000000001</v>
      </c>
      <c r="AS23" s="299">
        <f t="shared" ca="1" si="14"/>
        <v>0.11</v>
      </c>
      <c r="AT23" s="264"/>
      <c r="AU23" s="264">
        <f t="shared" ca="1" si="15"/>
        <v>1.9510000000000001</v>
      </c>
      <c r="AV23" s="298">
        <f t="shared" ca="1" si="16"/>
        <v>2</v>
      </c>
    </row>
    <row r="24" spans="1:48">
      <c r="A24" s="64">
        <f t="shared" ca="1" si="1"/>
        <v>37347</v>
      </c>
      <c r="B24" s="265">
        <f t="shared" ref="B24:B31" ca="1" si="17">VLOOKUP(A24,$V$8:$Z$258,2)</f>
        <v>29.01</v>
      </c>
      <c r="C24" s="36"/>
      <c r="D24" s="65">
        <f t="shared" ca="1" si="3"/>
        <v>55</v>
      </c>
      <c r="E24" s="10">
        <f t="shared" ca="1" si="4"/>
        <v>6.6808811100597998E-2</v>
      </c>
      <c r="F24" s="62">
        <v>17</v>
      </c>
      <c r="G24" s="266">
        <f t="shared" si="0"/>
        <v>0</v>
      </c>
      <c r="H24" s="63">
        <f t="shared" si="5"/>
        <v>17</v>
      </c>
      <c r="I24" s="266"/>
      <c r="J24" s="61"/>
      <c r="K24" s="104"/>
      <c r="L24" s="7">
        <f ca="1">(A24-Calculation!$C$6)/365.25</f>
        <v>1.3305954825462012</v>
      </c>
      <c r="M24" s="1">
        <v>5</v>
      </c>
      <c r="N24" s="67">
        <f t="shared" ca="1" si="6"/>
        <v>37347</v>
      </c>
      <c r="O24" s="267">
        <f ca="1">VLOOKUP($N24,$AI$8:$AJ$258,2)</f>
        <v>0.45712579469136433</v>
      </c>
      <c r="P24" s="268"/>
      <c r="Q24" s="269">
        <v>17</v>
      </c>
      <c r="R24" s="3"/>
      <c r="S24" s="6"/>
      <c r="T24" s="72"/>
      <c r="U24" s="6"/>
      <c r="V24" s="57">
        <f t="shared" ca="1" si="8"/>
        <v>37347</v>
      </c>
      <c r="W24" s="265">
        <f ca="1">IF(Calculation!$V$10=2, VLOOKUP(V24,OldCurves!$D24:$K277,3), ( VLOOKUP(V24,OldCurves!$D24:$K277,3)*16+ VLOOKUP(V24,OldCurves!$D24:$K277,7)*8)/24)</f>
        <v>29.01</v>
      </c>
      <c r="X24" s="61">
        <v>0</v>
      </c>
      <c r="Y24" s="116">
        <v>55</v>
      </c>
      <c r="Z24" s="23">
        <f ca="1">VLOOKUP(V24,OldCurves!A18:B277,2)</f>
        <v>6.6808811100597998E-2</v>
      </c>
      <c r="AA24" s="24">
        <f t="shared" ca="1" si="9"/>
        <v>37347</v>
      </c>
      <c r="AB24" s="73">
        <v>0</v>
      </c>
      <c r="AC24" s="24">
        <f t="shared" ca="1" si="10"/>
        <v>37347</v>
      </c>
      <c r="AD24" s="73">
        <v>0</v>
      </c>
      <c r="AE24" s="68">
        <v>1</v>
      </c>
      <c r="AF24" s="68"/>
      <c r="AG24" s="54">
        <v>1.3333299999999999</v>
      </c>
      <c r="AH24" s="53"/>
      <c r="AI24" s="58">
        <f t="shared" ca="1" si="11"/>
        <v>37347</v>
      </c>
      <c r="AJ24" s="278">
        <f ca="1">IF(Calculation!$Y$22=1, OldData!AO24, OldData!AP24)</f>
        <v>0.45712579469136433</v>
      </c>
      <c r="AK24" s="270"/>
      <c r="AL24" s="3"/>
      <c r="AM24" s="6"/>
      <c r="AN24" s="57">
        <f t="shared" ca="1" si="12"/>
        <v>37347</v>
      </c>
      <c r="AO24" s="289">
        <f ca="1">IF(Calculation!$V$10=2,SQRT((AR24^2*(AN24-today-1)+AU24^2*15)/(AN24-today+14)),SQRT(( ((AR24^2*16+AS24^2*8)/24) *(AN24-today-1)+((AU24^2*16+AV24^2*8)/24)*15)/(AN24-today+14)))</f>
        <v>0.45712579469136433</v>
      </c>
      <c r="AP24" s="290">
        <f ca="1">IF(Calculation!$V$10=2, AR24, SQRT((AR24^2*16+AS24^2*8)/24))</f>
        <v>0.32750000000000001</v>
      </c>
      <c r="AQ24" s="265"/>
      <c r="AR24" s="297">
        <f t="shared" ca="1" si="13"/>
        <v>0.32750000000000001</v>
      </c>
      <c r="AS24" s="299">
        <f t="shared" ca="1" si="14"/>
        <v>0.11</v>
      </c>
      <c r="AT24" s="264"/>
      <c r="AU24" s="264">
        <f t="shared" ca="1" si="15"/>
        <v>1.89</v>
      </c>
      <c r="AV24" s="298">
        <f t="shared" ca="1" si="16"/>
        <v>2</v>
      </c>
    </row>
    <row r="25" spans="1:48">
      <c r="A25" s="64">
        <f t="shared" ca="1" si="1"/>
        <v>37377</v>
      </c>
      <c r="B25" s="265">
        <f t="shared" ca="1" si="17"/>
        <v>38.249000000000002</v>
      </c>
      <c r="C25" s="36"/>
      <c r="D25" s="65">
        <f t="shared" ca="1" si="3"/>
        <v>55</v>
      </c>
      <c r="E25" s="10">
        <f t="shared" ca="1" si="4"/>
        <v>6.6724853227594E-2</v>
      </c>
      <c r="F25" s="62">
        <v>18</v>
      </c>
      <c r="G25" s="266">
        <f t="shared" si="0"/>
        <v>0</v>
      </c>
      <c r="H25" s="63">
        <f t="shared" si="5"/>
        <v>18</v>
      </c>
      <c r="I25" s="266"/>
      <c r="J25" s="61"/>
      <c r="K25" s="104"/>
      <c r="L25" s="7">
        <f ca="1">(A25-Calculation!$C$6)/365.25</f>
        <v>1.4127310061601643</v>
      </c>
      <c r="M25" s="1">
        <v>6</v>
      </c>
      <c r="N25" s="67">
        <f t="shared" ca="1" si="6"/>
        <v>37377</v>
      </c>
      <c r="O25" s="267">
        <f ca="1">VLOOKUP($N25,$AI$8:$AJ$258,2)</f>
        <v>0.47371446530537398</v>
      </c>
      <c r="P25" s="268"/>
      <c r="Q25" s="269">
        <v>18</v>
      </c>
      <c r="R25" s="3"/>
      <c r="S25" s="6"/>
      <c r="T25" s="72"/>
      <c r="U25" s="6"/>
      <c r="V25" s="57">
        <f t="shared" ca="1" si="8"/>
        <v>37377</v>
      </c>
      <c r="W25" s="265">
        <f ca="1">IF(Calculation!$V$10=2, VLOOKUP(V25,OldCurves!$D25:$K278,3), ( VLOOKUP(V25,OldCurves!$D25:$K278,3)*16+ VLOOKUP(V25,OldCurves!$D25:$K278,7)*8)/24)</f>
        <v>38.249000000000002</v>
      </c>
      <c r="X25" s="61">
        <v>0</v>
      </c>
      <c r="Y25" s="116">
        <v>55</v>
      </c>
      <c r="Z25" s="23">
        <f ca="1">VLOOKUP(V25,OldCurves!A19:B278,2)</f>
        <v>6.6724853227594E-2</v>
      </c>
      <c r="AA25" s="24">
        <f t="shared" ca="1" si="9"/>
        <v>37377</v>
      </c>
      <c r="AB25" s="73">
        <v>0</v>
      </c>
      <c r="AC25" s="24">
        <f t="shared" ca="1" si="10"/>
        <v>37377</v>
      </c>
      <c r="AD25" s="73">
        <v>0</v>
      </c>
      <c r="AE25" s="68">
        <v>1</v>
      </c>
      <c r="AF25" s="68"/>
      <c r="AG25" s="54">
        <v>1.41821</v>
      </c>
      <c r="AH25" s="53"/>
      <c r="AI25" s="58">
        <f t="shared" ca="1" si="11"/>
        <v>37377</v>
      </c>
      <c r="AJ25" s="278">
        <f ca="1">IF(Calculation!$Y$22=1, OldData!AO25, OldData!AP25)</f>
        <v>0.47371446530537398</v>
      </c>
      <c r="AK25" s="270"/>
      <c r="AL25" s="3"/>
      <c r="AM25" s="6"/>
      <c r="AN25" s="57">
        <f t="shared" ca="1" si="12"/>
        <v>37377</v>
      </c>
      <c r="AO25" s="289">
        <f ca="1">IF(Calculation!$V$10=2,SQRT((AR25^2*(AN25-today-1)+AU25^2*15)/(AN25-today+14)),SQRT(( ((AR25^2*16+AS25^2*8)/24) *(AN25-today-1)+((AU25^2*16+AV25^2*8)/24)*15)/(AN25-today+14)))</f>
        <v>0.47371446530537398</v>
      </c>
      <c r="AP25" s="290">
        <f ca="1">IF(Calculation!$V$10=2, AR25, SQRT((AR25^2*16+AS25^2*8)/24))</f>
        <v>0.34150000000000003</v>
      </c>
      <c r="AQ25" s="265"/>
      <c r="AR25" s="297">
        <f t="shared" ca="1" si="13"/>
        <v>0.34150000000000003</v>
      </c>
      <c r="AS25" s="299">
        <f t="shared" ca="1" si="14"/>
        <v>0.11</v>
      </c>
      <c r="AT25" s="264"/>
      <c r="AU25" s="264">
        <f t="shared" ca="1" si="15"/>
        <v>2.0009999999999999</v>
      </c>
      <c r="AV25" s="298">
        <f t="shared" ca="1" si="16"/>
        <v>2</v>
      </c>
    </row>
    <row r="26" spans="1:48">
      <c r="A26" s="64">
        <f t="shared" ca="1" si="1"/>
        <v>37408</v>
      </c>
      <c r="B26" s="265">
        <f t="shared" ca="1" si="17"/>
        <v>63.49</v>
      </c>
      <c r="C26" s="36"/>
      <c r="D26" s="65">
        <f t="shared" ca="1" si="3"/>
        <v>55</v>
      </c>
      <c r="E26" s="10">
        <f t="shared" ca="1" si="4"/>
        <v>6.6669763426912998E-2</v>
      </c>
      <c r="F26" s="62">
        <v>19</v>
      </c>
      <c r="G26" s="266">
        <f t="shared" si="0"/>
        <v>0</v>
      </c>
      <c r="H26" s="63">
        <f t="shared" si="5"/>
        <v>19</v>
      </c>
      <c r="I26" s="266"/>
      <c r="J26" s="61"/>
      <c r="K26" s="104"/>
      <c r="L26" s="7">
        <f ca="1">(A26-Calculation!$C$6)/365.25</f>
        <v>1.4976043805612593</v>
      </c>
      <c r="M26" s="1">
        <v>1</v>
      </c>
      <c r="N26" s="67">
        <f t="shared" ca="1" si="6"/>
        <v>37408</v>
      </c>
      <c r="O26" s="267">
        <f ca="1">VLOOKUP($N26,$AI$8:$AJ$258,2)</f>
        <v>0.81693378448845921</v>
      </c>
      <c r="P26" s="268"/>
      <c r="Q26" s="269">
        <v>19</v>
      </c>
      <c r="R26" s="3"/>
      <c r="S26" s="6"/>
      <c r="T26" s="72"/>
      <c r="U26" s="6"/>
      <c r="V26" s="57">
        <f t="shared" ca="1" si="8"/>
        <v>37408</v>
      </c>
      <c r="W26" s="265">
        <f ca="1">IF(Calculation!$V$10=2, VLOOKUP(V26,OldCurves!$D26:$K279,3), ( VLOOKUP(V26,OldCurves!$D26:$K279,3)*16+ VLOOKUP(V26,OldCurves!$D26:$K279,7)*8)/24)</f>
        <v>63.49</v>
      </c>
      <c r="X26" s="61">
        <v>0</v>
      </c>
      <c r="Y26" s="116">
        <v>55</v>
      </c>
      <c r="Z26" s="23">
        <f ca="1">VLOOKUP(V26,OldCurves!A20:B279,2)</f>
        <v>6.6669763426912998E-2</v>
      </c>
      <c r="AA26" s="24">
        <f t="shared" ca="1" si="9"/>
        <v>37408</v>
      </c>
      <c r="AB26" s="73">
        <v>0</v>
      </c>
      <c r="AC26" s="24">
        <f t="shared" ca="1" si="10"/>
        <v>37408</v>
      </c>
      <c r="AD26" s="73">
        <v>0</v>
      </c>
      <c r="AE26" s="68">
        <v>1</v>
      </c>
      <c r="AF26" s="68"/>
      <c r="AG26" s="54">
        <v>1.50034</v>
      </c>
      <c r="AH26" s="53"/>
      <c r="AI26" s="58">
        <f t="shared" ca="1" si="11"/>
        <v>37408</v>
      </c>
      <c r="AJ26" s="278">
        <f ca="1">IF(Calculation!$Y$22=1, OldData!AO26, OldData!AP26)</f>
        <v>0.81693378448845921</v>
      </c>
      <c r="AK26" s="270"/>
      <c r="AL26" s="3"/>
      <c r="AM26" s="6"/>
      <c r="AN26" s="57">
        <f t="shared" ca="1" si="12"/>
        <v>37408</v>
      </c>
      <c r="AO26" s="289">
        <f ca="1">IF(Calculation!$V$10=2,SQRT((AR26^2*(AN26-today-1)+AU26^2*15)/(AN26-today+14)),SQRT(( ((AR26^2*16+AS26^2*8)/24) *(AN26-today-1)+((AU26^2*16+AV26^2*8)/24)*15)/(AN26-today+14)))</f>
        <v>0.81693378448845921</v>
      </c>
      <c r="AP26" s="290">
        <f ca="1">IF(Calculation!$V$10=2, AR26, SQRT((AR26^2*16+AS26^2*8)/24))</f>
        <v>0.42725000000000002</v>
      </c>
      <c r="AQ26" s="265"/>
      <c r="AR26" s="297">
        <f t="shared" ca="1" si="13"/>
        <v>0.42725000000000002</v>
      </c>
      <c r="AS26" s="299">
        <f t="shared" ca="1" si="14"/>
        <v>0.12</v>
      </c>
      <c r="AT26" s="264"/>
      <c r="AU26" s="264">
        <f t="shared" ca="1" si="15"/>
        <v>4.3209999999999997</v>
      </c>
      <c r="AV26" s="298">
        <f t="shared" ca="1" si="16"/>
        <v>2.4</v>
      </c>
    </row>
    <row r="27" spans="1:48">
      <c r="A27" s="64">
        <f t="shared" ca="1" si="1"/>
        <v>37438</v>
      </c>
      <c r="B27" s="265">
        <f t="shared" ca="1" si="2"/>
        <v>102.51</v>
      </c>
      <c r="C27" s="36"/>
      <c r="D27" s="65">
        <f t="shared" ca="1" si="3"/>
        <v>55</v>
      </c>
      <c r="E27" s="10">
        <f t="shared" ca="1" si="4"/>
        <v>6.6610435040401997E-2</v>
      </c>
      <c r="F27" s="62">
        <v>20</v>
      </c>
      <c r="G27" s="266">
        <f t="shared" si="0"/>
        <v>0</v>
      </c>
      <c r="H27" s="63">
        <f t="shared" si="5"/>
        <v>20</v>
      </c>
      <c r="I27" s="266"/>
      <c r="J27" s="61"/>
      <c r="K27" s="104"/>
      <c r="L27" s="7">
        <f ca="1">(A27-Calculation!$C$6)/365.25</f>
        <v>1.5797399041752225</v>
      </c>
      <c r="M27" s="1">
        <v>2</v>
      </c>
      <c r="N27" s="67">
        <f t="shared" ca="1" si="6"/>
        <v>37438</v>
      </c>
      <c r="O27" s="267">
        <f t="shared" ca="1" si="7"/>
        <v>1.0239797693833177</v>
      </c>
      <c r="P27" s="268"/>
      <c r="Q27" s="269">
        <v>20</v>
      </c>
      <c r="R27" s="3"/>
      <c r="S27" s="6"/>
      <c r="T27" s="72"/>
      <c r="U27" s="6"/>
      <c r="V27" s="57">
        <f t="shared" ca="1" si="8"/>
        <v>37438</v>
      </c>
      <c r="W27" s="265">
        <f ca="1">IF(Calculation!$V$10=2, VLOOKUP(V27,OldCurves!$D27:$K280,3), ( VLOOKUP(V27,OldCurves!$D27:$K280,3)*16+ VLOOKUP(V27,OldCurves!$D27:$K280,7)*8)/24)</f>
        <v>102.51</v>
      </c>
      <c r="X27" s="61">
        <v>0</v>
      </c>
      <c r="Y27" s="116">
        <v>55</v>
      </c>
      <c r="Z27" s="23">
        <f ca="1">VLOOKUP(V27,OldCurves!A21:B280,2)</f>
        <v>6.6610435040401997E-2</v>
      </c>
      <c r="AA27" s="24">
        <f t="shared" ca="1" si="9"/>
        <v>37438</v>
      </c>
      <c r="AB27" s="73">
        <v>0</v>
      </c>
      <c r="AC27" s="24">
        <f t="shared" ca="1" si="10"/>
        <v>37438</v>
      </c>
      <c r="AD27" s="73">
        <v>0</v>
      </c>
      <c r="AE27" s="68">
        <v>1</v>
      </c>
      <c r="AF27" s="68"/>
      <c r="AG27" s="54">
        <v>1.5852200000000001</v>
      </c>
      <c r="AH27" s="53"/>
      <c r="AI27" s="58">
        <f t="shared" ca="1" si="11"/>
        <v>37438</v>
      </c>
      <c r="AJ27" s="278">
        <f ca="1">IF(Calculation!$Y$22=1, OldData!AO27, OldData!AP27)</f>
        <v>1.0239797693833177</v>
      </c>
      <c r="AK27" s="270"/>
      <c r="AL27" s="3"/>
      <c r="AM27" s="6"/>
      <c r="AN27" s="57">
        <f t="shared" ca="1" si="12"/>
        <v>37438</v>
      </c>
      <c r="AO27" s="289">
        <f ca="1">IF(Calculation!$V$10=2,SQRT((AR27^2*(AN27-today-1)+AU27^2*15)/(AN27-today+14)),SQRT(( ((AR27^2*16+AS27^2*8)/24) *(AN27-today-1)+((AU27^2*16+AV27^2*8)/24)*15)/(AN27-today+14)))</f>
        <v>1.0239797693833177</v>
      </c>
      <c r="AP27" s="290">
        <f ca="1">IF(Calculation!$V$10=2, AR27, SQRT((AR27^2*16+AS27^2*8)/24))</f>
        <v>0.53500000000000003</v>
      </c>
      <c r="AQ27" s="265"/>
      <c r="AR27" s="297">
        <f t="shared" ca="1" si="13"/>
        <v>0.53500000000000003</v>
      </c>
      <c r="AS27" s="299">
        <f t="shared" ca="1" si="14"/>
        <v>0.13</v>
      </c>
      <c r="AT27" s="264"/>
      <c r="AU27" s="264">
        <f t="shared" ca="1" si="15"/>
        <v>5.5570000000000004</v>
      </c>
      <c r="AV27" s="298">
        <f t="shared" ca="1" si="16"/>
        <v>3.25</v>
      </c>
    </row>
    <row r="28" spans="1:48">
      <c r="A28" s="64">
        <f t="shared" ca="1" si="1"/>
        <v>37469</v>
      </c>
      <c r="B28" s="265">
        <f t="shared" ca="1" si="2"/>
        <v>102.49</v>
      </c>
      <c r="C28" s="36"/>
      <c r="D28" s="65">
        <f t="shared" ca="1" si="3"/>
        <v>55</v>
      </c>
      <c r="E28" s="10">
        <f t="shared" ca="1" si="4"/>
        <v>6.6593188495470995E-2</v>
      </c>
      <c r="F28" s="62">
        <v>21</v>
      </c>
      <c r="G28" s="266">
        <f t="shared" si="0"/>
        <v>0</v>
      </c>
      <c r="H28" s="63">
        <f t="shared" si="5"/>
        <v>21</v>
      </c>
      <c r="I28" s="266"/>
      <c r="J28" s="61"/>
      <c r="K28" s="104"/>
      <c r="L28" s="7">
        <f ca="1">(A28-Calculation!$C$6)/365.25</f>
        <v>1.6646132785763177</v>
      </c>
      <c r="M28" s="1">
        <v>3</v>
      </c>
      <c r="N28" s="67">
        <f t="shared" ca="1" si="6"/>
        <v>37469</v>
      </c>
      <c r="O28" s="267">
        <f t="shared" ca="1" si="7"/>
        <v>1.0101632123769952</v>
      </c>
      <c r="P28" s="268"/>
      <c r="Q28" s="269">
        <v>21</v>
      </c>
      <c r="R28" s="3"/>
      <c r="S28" s="6"/>
      <c r="T28" s="72"/>
      <c r="U28" s="6"/>
      <c r="V28" s="57">
        <f t="shared" ca="1" si="8"/>
        <v>37469</v>
      </c>
      <c r="W28" s="265">
        <f ca="1">IF(Calculation!$V$10=2, VLOOKUP(V28,OldCurves!$D28:$K281,3), ( VLOOKUP(V28,OldCurves!$D28:$K281,3)*16+ VLOOKUP(V28,OldCurves!$D28:$K281,7)*8)/24)</f>
        <v>102.49</v>
      </c>
      <c r="X28" s="61">
        <v>0</v>
      </c>
      <c r="Y28" s="116">
        <v>55</v>
      </c>
      <c r="Z28" s="23">
        <f ca="1">VLOOKUP(V28,OldCurves!A22:B281,2)</f>
        <v>6.6593188495470995E-2</v>
      </c>
      <c r="AA28" s="24">
        <f t="shared" ca="1" si="9"/>
        <v>37469</v>
      </c>
      <c r="AB28" s="73">
        <v>0</v>
      </c>
      <c r="AC28" s="24">
        <f t="shared" ca="1" si="10"/>
        <v>37469</v>
      </c>
      <c r="AD28" s="73">
        <v>0</v>
      </c>
      <c r="AE28" s="68">
        <v>1</v>
      </c>
      <c r="AF28" s="68"/>
      <c r="AG28" s="54">
        <v>1.6673500000000001</v>
      </c>
      <c r="AH28" s="53"/>
      <c r="AI28" s="58">
        <f t="shared" ca="1" si="11"/>
        <v>37469</v>
      </c>
      <c r="AJ28" s="278">
        <f ca="1">IF(Calculation!$Y$22=1, OldData!AO28, OldData!AP28)</f>
        <v>1.0101632123769952</v>
      </c>
      <c r="AK28" s="270"/>
      <c r="AL28" s="3"/>
      <c r="AM28" s="6"/>
      <c r="AN28" s="57">
        <f t="shared" ca="1" si="12"/>
        <v>37469</v>
      </c>
      <c r="AO28" s="289">
        <f ca="1">IF(Calculation!$V$10=2,SQRT((AR28^2*(AN28-today-1)+AU28^2*15)/(AN28-today+14)),SQRT(( ((AR28^2*16+AS28^2*8)/24) *(AN28-today-1)+((AU28^2*16+AV28^2*8)/24)*15)/(AN28-today+14)))</f>
        <v>1.0101632123769952</v>
      </c>
      <c r="AP28" s="290">
        <f ca="1">IF(Calculation!$V$10=2, AR28, SQRT((AR28^2*16+AS28^2*8)/24))</f>
        <v>0.54500000000000004</v>
      </c>
      <c r="AQ28" s="265"/>
      <c r="AR28" s="297">
        <f t="shared" ca="1" si="13"/>
        <v>0.54500000000000004</v>
      </c>
      <c r="AS28" s="299">
        <f t="shared" ca="1" si="14"/>
        <v>0.13</v>
      </c>
      <c r="AT28" s="264"/>
      <c r="AU28" s="264">
        <f t="shared" ca="1" si="15"/>
        <v>5.5519999999999996</v>
      </c>
      <c r="AV28" s="298">
        <f t="shared" ca="1" si="16"/>
        <v>3.25</v>
      </c>
    </row>
    <row r="29" spans="1:48">
      <c r="A29" s="64">
        <f t="shared" ca="1" si="1"/>
        <v>37500</v>
      </c>
      <c r="B29" s="265">
        <f t="shared" ca="1" si="2"/>
        <v>35.250999999999998</v>
      </c>
      <c r="C29" s="36"/>
      <c r="D29" s="65">
        <f t="shared" ca="1" si="3"/>
        <v>55</v>
      </c>
      <c r="E29" s="10">
        <f t="shared" ca="1" si="4"/>
        <v>6.6572941950734002E-2</v>
      </c>
      <c r="F29" s="62">
        <v>22</v>
      </c>
      <c r="G29" s="266">
        <f t="shared" si="0"/>
        <v>0</v>
      </c>
      <c r="H29" s="63">
        <f t="shared" si="5"/>
        <v>22</v>
      </c>
      <c r="I29" s="266"/>
      <c r="J29" s="61"/>
      <c r="K29" s="104"/>
      <c r="L29" s="7">
        <f ca="1">(A29-Calculation!$C$6)/365.25</f>
        <v>1.7494866529774127</v>
      </c>
      <c r="M29" s="1">
        <v>4</v>
      </c>
      <c r="N29" s="67">
        <f t="shared" ca="1" si="6"/>
        <v>37500</v>
      </c>
      <c r="O29" s="267">
        <f t="shared" ca="1" si="7"/>
        <v>0.53110954757101125</v>
      </c>
      <c r="P29" s="268"/>
      <c r="Q29" s="271"/>
      <c r="R29" s="3"/>
      <c r="S29" s="6"/>
      <c r="T29" s="6"/>
      <c r="U29" s="6"/>
      <c r="V29" s="57">
        <f t="shared" ca="1" si="8"/>
        <v>37500</v>
      </c>
      <c r="W29" s="265">
        <f ca="1">IF(Calculation!$V$10=2, VLOOKUP(V29,OldCurves!$D29:$K282,3), ( VLOOKUP(V29,OldCurves!$D29:$K282,3)*16+ VLOOKUP(V29,OldCurves!$D29:$K282,7)*8)/24)</f>
        <v>35.250999999999998</v>
      </c>
      <c r="X29" s="61">
        <v>0</v>
      </c>
      <c r="Y29" s="116">
        <v>55</v>
      </c>
      <c r="Z29" s="23">
        <f ca="1">VLOOKUP(V29,OldCurves!A23:B282,2)</f>
        <v>6.6572941950734002E-2</v>
      </c>
      <c r="AA29" s="24">
        <f t="shared" ca="1" si="9"/>
        <v>37500</v>
      </c>
      <c r="AB29" s="73">
        <v>0</v>
      </c>
      <c r="AC29" s="24">
        <f t="shared" ca="1" si="10"/>
        <v>37500</v>
      </c>
      <c r="AD29" s="73">
        <v>0</v>
      </c>
      <c r="AE29" s="68">
        <v>1</v>
      </c>
      <c r="AF29" s="68"/>
      <c r="AG29" s="54">
        <v>1.7522200000000001</v>
      </c>
      <c r="AH29" s="53"/>
      <c r="AI29" s="58">
        <f t="shared" ca="1" si="11"/>
        <v>37500</v>
      </c>
      <c r="AJ29" s="278">
        <f ca="1">IF(Calculation!$Y$22=1, OldData!AO29, OldData!AP29)</f>
        <v>0.53110954757101125</v>
      </c>
      <c r="AK29" s="270"/>
      <c r="AM29" s="267"/>
      <c r="AN29" s="57">
        <f t="shared" ca="1" si="12"/>
        <v>37500</v>
      </c>
      <c r="AO29" s="289">
        <f ca="1">IF(Calculation!$V$10=2,SQRT((AR29^2*(AN29-today-1)+AU29^2*15)/(AN29-today+14)),SQRT(( ((AR29^2*16+AS29^2*8)/24) *(AN29-today-1)+((AU29^2*16+AV29^2*8)/24)*15)/(AN29-today+14)))</f>
        <v>0.53110954757101125</v>
      </c>
      <c r="AP29" s="290">
        <f ca="1">IF(Calculation!$V$10=2, AR29, SQRT((AR29^2*16+AS29^2*8)/24))</f>
        <v>0.3453</v>
      </c>
      <c r="AQ29" s="265"/>
      <c r="AR29" s="297">
        <f t="shared" ca="1" si="13"/>
        <v>0.3453</v>
      </c>
      <c r="AS29" s="299">
        <f t="shared" ca="1" si="14"/>
        <v>0.11</v>
      </c>
      <c r="AT29" s="264"/>
      <c r="AU29" s="264">
        <f t="shared" ca="1" si="15"/>
        <v>2.7069999999999999</v>
      </c>
      <c r="AV29" s="298">
        <f t="shared" ca="1" si="16"/>
        <v>2.4500000000000002</v>
      </c>
    </row>
    <row r="30" spans="1:48">
      <c r="A30" s="64">
        <f t="shared" ca="1" si="1"/>
        <v>37530</v>
      </c>
      <c r="B30" s="265">
        <f t="shared" ca="1" si="17"/>
        <v>30.2499980926513</v>
      </c>
      <c r="C30" s="36"/>
      <c r="D30" s="65">
        <f t="shared" ca="1" si="3"/>
        <v>55</v>
      </c>
      <c r="E30" s="10">
        <f t="shared" ca="1" si="4"/>
        <v>6.6554780787153003E-2</v>
      </c>
      <c r="F30" s="62">
        <v>23</v>
      </c>
      <c r="G30" s="266">
        <f t="shared" si="0"/>
        <v>0</v>
      </c>
      <c r="H30" s="63">
        <f t="shared" si="5"/>
        <v>23</v>
      </c>
      <c r="I30" s="266"/>
      <c r="J30" s="61"/>
      <c r="K30" s="104"/>
      <c r="L30" s="7">
        <f ca="1">(A30-Calculation!$C$6)/365.25</f>
        <v>1.8316221765913758</v>
      </c>
      <c r="M30" s="1">
        <v>5</v>
      </c>
      <c r="N30" s="67">
        <f t="shared" ca="1" si="6"/>
        <v>37530</v>
      </c>
      <c r="O30" s="267">
        <f ca="1">VLOOKUP($N30,$AI$8:$AJ$258,2)</f>
        <v>0.43020117897887339</v>
      </c>
      <c r="P30" s="268"/>
      <c r="Q30" s="271"/>
      <c r="R30" s="61"/>
      <c r="S30" s="6"/>
      <c r="T30" s="6"/>
      <c r="U30" s="6"/>
      <c r="V30" s="57">
        <f t="shared" ca="1" si="8"/>
        <v>37530</v>
      </c>
      <c r="W30" s="265">
        <f ca="1">IF(Calculation!$V$10=2, VLOOKUP(V30,OldCurves!$D30:$K283,3), ( VLOOKUP(V30,OldCurves!$D30:$K283,3)*16+ VLOOKUP(V30,OldCurves!$D30:$K283,7)*8)/24)</f>
        <v>30.2499980926513</v>
      </c>
      <c r="X30" s="61">
        <v>0</v>
      </c>
      <c r="Y30" s="116">
        <v>55</v>
      </c>
      <c r="Z30" s="23">
        <f ca="1">VLOOKUP(V30,OldCurves!A24:B283,2)</f>
        <v>6.6554780787153003E-2</v>
      </c>
      <c r="AA30" s="24">
        <f t="shared" ca="1" si="9"/>
        <v>37530</v>
      </c>
      <c r="AB30" s="73">
        <v>0</v>
      </c>
      <c r="AC30" s="24">
        <f t="shared" ca="1" si="10"/>
        <v>37530</v>
      </c>
      <c r="AD30" s="73">
        <v>0</v>
      </c>
      <c r="AE30" s="68">
        <v>1</v>
      </c>
      <c r="AF30" s="68"/>
      <c r="AG30" s="54">
        <v>1.8371</v>
      </c>
      <c r="AH30" s="53"/>
      <c r="AI30" s="58">
        <f t="shared" ca="1" si="11"/>
        <v>37530</v>
      </c>
      <c r="AJ30" s="278">
        <f ca="1">IF(Calculation!$Y$22=1, OldData!AO30, OldData!AP30)</f>
        <v>0.43020117897887339</v>
      </c>
      <c r="AK30" s="270"/>
      <c r="AM30" s="267"/>
      <c r="AN30" s="57">
        <f t="shared" ca="1" si="12"/>
        <v>37530</v>
      </c>
      <c r="AO30" s="289">
        <f ca="1">IF(Calculation!$V$10=2,SQRT((AR30^2*(AN30-today-1)+AU30^2*15)/(AN30-today+14)),SQRT(( ((AR30^2*16+AS30^2*8)/24) *(AN30-today-1)+((AU30^2*16+AV30^2*8)/24)*15)/(AN30-today+14)))</f>
        <v>0.43020117897887339</v>
      </c>
      <c r="AP30" s="290">
        <f ca="1">IF(Calculation!$V$10=2, AR30, SQRT((AR30^2*16+AS30^2*8)/24))</f>
        <v>0.32950000000000002</v>
      </c>
      <c r="AQ30" s="265"/>
      <c r="AR30" s="297">
        <f t="shared" ca="1" si="13"/>
        <v>0.32950000000000002</v>
      </c>
      <c r="AS30" s="299">
        <f t="shared" ca="1" si="14"/>
        <v>0.11</v>
      </c>
      <c r="AT30" s="264"/>
      <c r="AU30" s="264">
        <f t="shared" ca="1" si="15"/>
        <v>1.91</v>
      </c>
      <c r="AV30" s="298">
        <f t="shared" ca="1" si="16"/>
        <v>2</v>
      </c>
    </row>
    <row r="31" spans="1:48">
      <c r="A31" s="64">
        <f t="shared" ca="1" si="1"/>
        <v>37561</v>
      </c>
      <c r="B31" s="265">
        <f t="shared" ca="1" si="17"/>
        <v>30.25</v>
      </c>
      <c r="C31" s="36"/>
      <c r="D31" s="65">
        <f t="shared" ca="1" si="3"/>
        <v>55</v>
      </c>
      <c r="E31" s="10">
        <f t="shared" ca="1" si="4"/>
        <v>6.6552017447025005E-2</v>
      </c>
      <c r="F31" s="62">
        <v>24</v>
      </c>
      <c r="G31" s="266">
        <f t="shared" si="0"/>
        <v>0</v>
      </c>
      <c r="H31" s="63">
        <f t="shared" si="5"/>
        <v>24</v>
      </c>
      <c r="I31" s="266"/>
      <c r="J31" s="61"/>
      <c r="K31" s="104"/>
      <c r="L31" s="7">
        <f ca="1">(A31-Calculation!$C$6)/365.25</f>
        <v>1.9164955509924708</v>
      </c>
      <c r="M31" s="1">
        <v>6</v>
      </c>
      <c r="N31" s="67">
        <f t="shared" ca="1" si="6"/>
        <v>37561</v>
      </c>
      <c r="O31" s="267">
        <f ca="1">VLOOKUP($N31,$AI$8:$AJ$258,2)</f>
        <v>0.43314280117173432</v>
      </c>
      <c r="P31" s="268"/>
      <c r="Q31" s="271"/>
      <c r="S31" s="6"/>
      <c r="T31" s="6"/>
      <c r="U31" s="6"/>
      <c r="V31" s="57">
        <f t="shared" ca="1" si="8"/>
        <v>37561</v>
      </c>
      <c r="W31" s="265">
        <f ca="1">IF(Calculation!$V$10=2, VLOOKUP(V31,OldCurves!$D31:$K284,3), ( VLOOKUP(V31,OldCurves!$D31:$K284,3)*16+ VLOOKUP(V31,OldCurves!$D31:$K284,7)*8)/24)</f>
        <v>30.25</v>
      </c>
      <c r="X31" s="61">
        <v>0</v>
      </c>
      <c r="Y31" s="116">
        <v>55</v>
      </c>
      <c r="Z31" s="23">
        <f ca="1">VLOOKUP(V31,OldCurves!A25:B284,2)</f>
        <v>6.6552017447025005E-2</v>
      </c>
      <c r="AA31" s="24">
        <f t="shared" ca="1" si="9"/>
        <v>37561</v>
      </c>
      <c r="AB31" s="73">
        <v>0</v>
      </c>
      <c r="AC31" s="24">
        <f t="shared" ca="1" si="10"/>
        <v>37561</v>
      </c>
      <c r="AD31" s="73">
        <v>0</v>
      </c>
      <c r="AE31" s="68">
        <v>1</v>
      </c>
      <c r="AF31" s="68"/>
      <c r="AG31" s="54">
        <v>1.9137599999999999</v>
      </c>
      <c r="AH31" s="53"/>
      <c r="AI31" s="58">
        <f t="shared" ca="1" si="11"/>
        <v>37561</v>
      </c>
      <c r="AJ31" s="278">
        <f ca="1">IF(Calculation!$Y$22=1, OldData!AO31, OldData!AP31)</f>
        <v>0.43314280117173432</v>
      </c>
      <c r="AK31" s="270"/>
      <c r="AM31" s="267"/>
      <c r="AN31" s="57">
        <f t="shared" ca="1" si="12"/>
        <v>37561</v>
      </c>
      <c r="AO31" s="289">
        <f ca="1">IF(Calculation!$V$10=2,SQRT((AR31^2*(AN31-today-1)+AU31^2*15)/(AN31-today+14)),SQRT(( ((AR31^2*16+AS31^2*8)/24) *(AN31-today-1)+((AU31^2*16+AV31^2*8)/24)*15)/(AN31-today+14)))</f>
        <v>0.43314280117173432</v>
      </c>
      <c r="AP31" s="290">
        <f ca="1">IF(Calculation!$V$10=2, AR31, SQRT((AR31^2*16+AS31^2*8)/24))</f>
        <v>0.32850000000000001</v>
      </c>
      <c r="AQ31" s="265"/>
      <c r="AR31" s="297">
        <f t="shared" ca="1" si="13"/>
        <v>0.32850000000000001</v>
      </c>
      <c r="AS31" s="299">
        <f t="shared" ca="1" si="14"/>
        <v>0.11</v>
      </c>
      <c r="AT31" s="264"/>
      <c r="AU31" s="264">
        <f t="shared" ca="1" si="15"/>
        <v>1.99</v>
      </c>
      <c r="AV31" s="298">
        <f t="shared" ca="1" si="16"/>
        <v>2</v>
      </c>
    </row>
    <row r="32" spans="1:48">
      <c r="A32" s="108">
        <f t="shared" ca="1" si="1"/>
        <v>37591</v>
      </c>
      <c r="B32" s="265">
        <f t="shared" ca="1" si="2"/>
        <v>30.251000000000001</v>
      </c>
      <c r="C32" s="36"/>
      <c r="D32" s="65">
        <f t="shared" ca="1" si="3"/>
        <v>55</v>
      </c>
      <c r="E32" s="10">
        <f t="shared" ca="1" si="4"/>
        <v>6.6546375504972E-2</v>
      </c>
      <c r="F32" s="62">
        <v>25</v>
      </c>
      <c r="G32" s="266">
        <f t="shared" si="0"/>
        <v>0</v>
      </c>
      <c r="H32" s="63">
        <f t="shared" si="5"/>
        <v>25</v>
      </c>
      <c r="I32" s="266"/>
      <c r="J32" s="61"/>
      <c r="K32" s="104"/>
      <c r="L32" s="7">
        <f ca="1">(A32-Calculation!$C$6)/365.25</f>
        <v>1.998631074606434</v>
      </c>
      <c r="M32" s="1">
        <v>1</v>
      </c>
      <c r="N32" s="67">
        <f t="shared" ca="1" si="6"/>
        <v>37591</v>
      </c>
      <c r="O32" s="267">
        <f t="shared" ca="1" si="7"/>
        <v>0.42705159667792553</v>
      </c>
      <c r="P32" s="268"/>
      <c r="Q32" s="271"/>
      <c r="S32" s="6"/>
      <c r="T32" s="6"/>
      <c r="U32" s="6"/>
      <c r="V32" s="57">
        <f t="shared" ca="1" si="8"/>
        <v>37591</v>
      </c>
      <c r="W32" s="265">
        <f ca="1">IF(Calculation!$V$10=2, VLOOKUP(V32,OldCurves!$D32:$K285,3), ( VLOOKUP(V32,OldCurves!$D32:$K285,3)*16+ VLOOKUP(V32,OldCurves!$D32:$K285,7)*8)/24)</f>
        <v>30.251000000000001</v>
      </c>
      <c r="X32" s="61">
        <v>0</v>
      </c>
      <c r="Y32" s="116">
        <v>55</v>
      </c>
      <c r="Z32" s="23">
        <f ca="1">VLOOKUP(V32,OldCurves!A26:B285,2)</f>
        <v>6.6546375504972E-2</v>
      </c>
      <c r="AA32" s="24">
        <f t="shared" ca="1" si="9"/>
        <v>37591</v>
      </c>
      <c r="AB32" s="73">
        <v>0</v>
      </c>
      <c r="AC32" s="24">
        <f t="shared" ca="1" si="10"/>
        <v>37591</v>
      </c>
      <c r="AD32" s="73">
        <v>0</v>
      </c>
      <c r="AE32" s="68">
        <v>1</v>
      </c>
      <c r="AF32" s="68"/>
      <c r="AG32" s="54">
        <v>1.9986299999999999</v>
      </c>
      <c r="AH32" s="53"/>
      <c r="AI32" s="58">
        <f t="shared" ca="1" si="11"/>
        <v>37591</v>
      </c>
      <c r="AJ32" s="278">
        <f ca="1">IF(Calculation!$Y$22=1, OldData!AO32, OldData!AP32)</f>
        <v>0.42705159667792553</v>
      </c>
      <c r="AK32" s="270"/>
      <c r="AM32" s="267"/>
      <c r="AN32" s="57">
        <f t="shared" ca="1" si="12"/>
        <v>37591</v>
      </c>
      <c r="AO32" s="289">
        <f ca="1">IF(Calculation!$V$10=2,SQRT((AR32^2*(AN32-today-1)+AU32^2*15)/(AN32-today+14)),SQRT(( ((AR32^2*16+AS32^2*8)/24) *(AN32-today-1)+((AU32^2*16+AV32^2*8)/24)*15)/(AN32-today+14)))</f>
        <v>0.42705159667792553</v>
      </c>
      <c r="AP32" s="290">
        <f ca="1">IF(Calculation!$V$10=2, AR32, SQRT((AR32^2*16+AS32^2*8)/24))</f>
        <v>0.32650000000000001</v>
      </c>
      <c r="AQ32" s="265"/>
      <c r="AR32" s="297">
        <f t="shared" ca="1" si="13"/>
        <v>0.32650000000000001</v>
      </c>
      <c r="AS32" s="299">
        <f t="shared" ca="1" si="14"/>
        <v>0.11</v>
      </c>
      <c r="AT32" s="264"/>
      <c r="AU32" s="264">
        <f t="shared" ca="1" si="15"/>
        <v>1.98</v>
      </c>
      <c r="AV32" s="298">
        <f t="shared" ca="1" si="16"/>
        <v>2</v>
      </c>
    </row>
    <row r="33" spans="1:48">
      <c r="A33" s="64">
        <f t="shared" ca="1" si="1"/>
        <v>37622</v>
      </c>
      <c r="B33" s="265">
        <f t="shared" ca="1" si="2"/>
        <v>33.505997253417902</v>
      </c>
      <c r="C33" s="36"/>
      <c r="D33" s="65">
        <f t="shared" ca="1" si="3"/>
        <v>55</v>
      </c>
      <c r="E33" s="10">
        <f t="shared" ca="1" si="4"/>
        <v>6.6562292099507994E-2</v>
      </c>
      <c r="F33" s="62">
        <v>26</v>
      </c>
      <c r="G33" s="266">
        <f t="shared" si="0"/>
        <v>0</v>
      </c>
      <c r="H33" s="63">
        <f t="shared" si="5"/>
        <v>26</v>
      </c>
      <c r="I33" s="266"/>
      <c r="J33" s="61"/>
      <c r="K33" s="104"/>
      <c r="L33" s="7">
        <f ca="1">(A33-Calculation!$C$6)/365.25</f>
        <v>2.083504449007529</v>
      </c>
      <c r="M33" s="1">
        <v>2</v>
      </c>
      <c r="N33" s="67">
        <f t="shared" ca="1" si="6"/>
        <v>37622</v>
      </c>
      <c r="O33" s="267">
        <f t="shared" ca="1" si="7"/>
        <v>0.45213760001922543</v>
      </c>
      <c r="P33" s="268"/>
      <c r="Q33" s="271"/>
      <c r="V33" s="57">
        <f t="shared" ca="1" si="8"/>
        <v>37622</v>
      </c>
      <c r="W33" s="265">
        <f ca="1">IF(Calculation!$V$10=2, VLOOKUP(V33,OldCurves!$D33:$K286,3), ( VLOOKUP(V33,OldCurves!$D33:$K286,3)*16+ VLOOKUP(V33,OldCurves!$D33:$K286,7)*8)/24)</f>
        <v>33.505997253417902</v>
      </c>
      <c r="X33" s="61">
        <v>0</v>
      </c>
      <c r="Y33" s="116">
        <v>55</v>
      </c>
      <c r="Z33" s="23">
        <f ca="1">VLOOKUP(V33,OldCurves!A27:B286,2)</f>
        <v>6.6562292099507994E-2</v>
      </c>
      <c r="AA33" s="24">
        <f t="shared" ca="1" si="9"/>
        <v>37622</v>
      </c>
      <c r="AB33" s="73">
        <v>0</v>
      </c>
      <c r="AC33" s="24">
        <f t="shared" ca="1" si="10"/>
        <v>37622</v>
      </c>
      <c r="AD33" s="73">
        <v>0</v>
      </c>
      <c r="AE33" s="68">
        <v>1</v>
      </c>
      <c r="AF33" s="68"/>
      <c r="AG33" s="54">
        <v>2.0807699999999998</v>
      </c>
      <c r="AH33" s="53"/>
      <c r="AI33" s="58">
        <f t="shared" ca="1" si="11"/>
        <v>37622</v>
      </c>
      <c r="AJ33" s="278">
        <f ca="1">IF(Calculation!$Y$22=1, OldData!AO33, OldData!AP33)</f>
        <v>0.45213760001922543</v>
      </c>
      <c r="AK33" s="270"/>
      <c r="AM33" s="267"/>
      <c r="AN33" s="57">
        <f t="shared" ca="1" si="12"/>
        <v>37622</v>
      </c>
      <c r="AO33" s="289">
        <f ca="1">IF(Calculation!$V$10=2,SQRT((AR33^2*(AN33-today-1)+AU33^2*15)/(AN33-today+14)),SQRT(( ((AR33^2*16+AS33^2*8)/24) *(AN33-today-1)+((AU33^2*16+AV33^2*8)/24)*15)/(AN33-today+14)))</f>
        <v>0.45213760001922543</v>
      </c>
      <c r="AP33" s="290">
        <f ca="1">IF(Calculation!$V$10=2, AR33, SQRT((AR33^2*16+AS33^2*8)/24))</f>
        <v>0.33350000000000002</v>
      </c>
      <c r="AQ33" s="265"/>
      <c r="AR33" s="297">
        <f t="shared" ca="1" si="13"/>
        <v>0.33350000000000002</v>
      </c>
      <c r="AS33" s="299">
        <f t="shared" ca="1" si="14"/>
        <v>0.1</v>
      </c>
      <c r="AT33" s="264"/>
      <c r="AU33" s="264">
        <f t="shared" ca="1" si="15"/>
        <v>2.2349999999999999</v>
      </c>
      <c r="AV33" s="298">
        <f t="shared" ca="1" si="16"/>
        <v>2.25</v>
      </c>
    </row>
    <row r="34" spans="1:48">
      <c r="A34" s="64">
        <f t="shared" ca="1" si="1"/>
        <v>37653</v>
      </c>
      <c r="B34" s="265">
        <f t="shared" ca="1" si="2"/>
        <v>33.501003814697199</v>
      </c>
      <c r="C34" s="36"/>
      <c r="D34" s="65">
        <f t="shared" ca="1" si="3"/>
        <v>55</v>
      </c>
      <c r="E34" s="10">
        <f t="shared" ca="1" si="4"/>
        <v>6.6600189147218006E-2</v>
      </c>
      <c r="F34" s="62">
        <v>27</v>
      </c>
      <c r="G34" s="266">
        <f t="shared" si="0"/>
        <v>0</v>
      </c>
      <c r="H34" s="63">
        <f t="shared" si="5"/>
        <v>27</v>
      </c>
      <c r="I34" s="266"/>
      <c r="J34" s="61"/>
      <c r="K34" s="104"/>
      <c r="L34" s="7">
        <f ca="1">(A34-Calculation!$C$6)/365.25</f>
        <v>2.1683778234086244</v>
      </c>
      <c r="M34" s="1">
        <v>3</v>
      </c>
      <c r="N34" s="67">
        <f t="shared" ca="1" si="6"/>
        <v>37653</v>
      </c>
      <c r="O34" s="267">
        <f t="shared" ca="1" si="7"/>
        <v>0.4476703733305285</v>
      </c>
      <c r="P34" s="268"/>
      <c r="Q34" s="271"/>
      <c r="V34" s="57">
        <f t="shared" ca="1" si="8"/>
        <v>37653</v>
      </c>
      <c r="W34" s="265">
        <f ca="1">IF(Calculation!$V$10=2, VLOOKUP(V34,OldCurves!$D34:$K287,3), ( VLOOKUP(V34,OldCurves!$D34:$K287,3)*16+ VLOOKUP(V34,OldCurves!$D34:$K287,7)*8)/24)</f>
        <v>33.501003814697199</v>
      </c>
      <c r="X34" s="61">
        <v>0</v>
      </c>
      <c r="Y34" s="116">
        <v>55</v>
      </c>
      <c r="Z34" s="23">
        <f ca="1">VLOOKUP(V34,OldCurves!A28:B287,2)</f>
        <v>6.6600189147218006E-2</v>
      </c>
      <c r="AA34" s="24">
        <f t="shared" ca="1" si="9"/>
        <v>37653</v>
      </c>
      <c r="AB34" s="73">
        <v>0</v>
      </c>
      <c r="AC34" s="24">
        <f t="shared" ca="1" si="10"/>
        <v>37653</v>
      </c>
      <c r="AD34" s="73">
        <v>0</v>
      </c>
      <c r="AE34" s="68">
        <v>1</v>
      </c>
      <c r="AF34" s="68"/>
      <c r="AG34" s="54">
        <v>2.1656399999999998</v>
      </c>
      <c r="AH34" s="53"/>
      <c r="AI34" s="58">
        <f t="shared" ca="1" si="11"/>
        <v>37653</v>
      </c>
      <c r="AJ34" s="278">
        <f ca="1">IF(Calculation!$Y$22=1, OldData!AO34, OldData!AP34)</f>
        <v>0.4476703733305285</v>
      </c>
      <c r="AK34" s="270"/>
      <c r="AM34" s="267"/>
      <c r="AN34" s="57">
        <f t="shared" ca="1" si="12"/>
        <v>37653</v>
      </c>
      <c r="AO34" s="289">
        <f ca="1">IF(Calculation!$V$10=2,SQRT((AR34^2*(AN34-today-1)+AU34^2*15)/(AN34-today+14)),SQRT(( ((AR34^2*16+AS34^2*8)/24) *(AN34-today-1)+((AU34^2*16+AV34^2*8)/24)*15)/(AN34-today+14)))</f>
        <v>0.4476703733305285</v>
      </c>
      <c r="AP34" s="290">
        <f ca="1">IF(Calculation!$V$10=2, AR34, SQRT((AR34^2*16+AS34^2*8)/24))</f>
        <v>0.33150000000000002</v>
      </c>
      <c r="AQ34" s="265"/>
      <c r="AR34" s="297">
        <f t="shared" ca="1" si="13"/>
        <v>0.33150000000000002</v>
      </c>
      <c r="AS34" s="299">
        <f t="shared" ca="1" si="14"/>
        <v>0.1</v>
      </c>
      <c r="AT34" s="264"/>
      <c r="AU34" s="264">
        <f t="shared" ca="1" si="15"/>
        <v>2.2450000000000001</v>
      </c>
      <c r="AV34" s="298">
        <f t="shared" ca="1" si="16"/>
        <v>2.25</v>
      </c>
    </row>
    <row r="35" spans="1:48">
      <c r="A35" s="64">
        <f t="shared" ca="1" si="1"/>
        <v>37681</v>
      </c>
      <c r="B35" s="265">
        <f t="shared" ca="1" si="2"/>
        <v>29.001001907348599</v>
      </c>
      <c r="C35" s="36"/>
      <c r="D35" s="65">
        <f t="shared" ca="1" si="3"/>
        <v>55</v>
      </c>
      <c r="E35" s="10">
        <f t="shared" ca="1" si="4"/>
        <v>6.6625852196286001E-2</v>
      </c>
      <c r="F35" s="62">
        <v>28</v>
      </c>
      <c r="G35" s="266">
        <f t="shared" si="0"/>
        <v>0</v>
      </c>
      <c r="H35" s="63">
        <f t="shared" si="5"/>
        <v>28</v>
      </c>
      <c r="I35" s="266"/>
      <c r="J35" s="61"/>
      <c r="K35" s="104"/>
      <c r="L35" s="7">
        <f ca="1">(A35-Calculation!$C$6)/365.25</f>
        <v>2.2450376454483232</v>
      </c>
      <c r="M35" s="1">
        <v>4</v>
      </c>
      <c r="N35" s="67">
        <f t="shared" ca="1" si="6"/>
        <v>37681</v>
      </c>
      <c r="O35" s="267">
        <f t="shared" ca="1" si="7"/>
        <v>0.40206850147910966</v>
      </c>
      <c r="P35" s="268"/>
      <c r="Q35" s="271"/>
      <c r="V35" s="57">
        <f t="shared" ca="1" si="8"/>
        <v>37681</v>
      </c>
      <c r="W35" s="265">
        <f ca="1">IF(Calculation!$V$10=2, VLOOKUP(V35,OldCurves!$D35:$K288,3), ( VLOOKUP(V35,OldCurves!$D35:$K288,3)*16+ VLOOKUP(V35,OldCurves!$D35:$K288,7)*8)/24)</f>
        <v>29.001001907348599</v>
      </c>
      <c r="X35" s="61">
        <v>0</v>
      </c>
      <c r="Y35" s="116">
        <v>55</v>
      </c>
      <c r="Z35" s="23">
        <f ca="1">VLOOKUP(V35,OldCurves!A29:B288,2)</f>
        <v>6.6625852196286001E-2</v>
      </c>
      <c r="AA35" s="24">
        <f t="shared" ca="1" si="9"/>
        <v>37681</v>
      </c>
      <c r="AB35" s="73">
        <v>0</v>
      </c>
      <c r="AC35" s="24">
        <f t="shared" ca="1" si="10"/>
        <v>37681</v>
      </c>
      <c r="AD35" s="73">
        <v>0</v>
      </c>
      <c r="AE35" s="68">
        <v>1</v>
      </c>
      <c r="AF35" s="68"/>
      <c r="AG35" s="54">
        <v>2.2477800000000001</v>
      </c>
      <c r="AH35" s="53"/>
      <c r="AI35" s="58">
        <f t="shared" ca="1" si="11"/>
        <v>37681</v>
      </c>
      <c r="AJ35" s="278">
        <f ca="1">IF(Calculation!$Y$22=1, OldData!AO35, OldData!AP35)</f>
        <v>0.40206850147910966</v>
      </c>
      <c r="AK35" s="270"/>
      <c r="AM35" s="267"/>
      <c r="AN35" s="57">
        <f t="shared" ca="1" si="12"/>
        <v>37681</v>
      </c>
      <c r="AO35" s="289">
        <f ca="1">IF(Calculation!$V$10=2,SQRT((AR35^2*(AN35-today-1)+AU35^2*15)/(AN35-today+14)),SQRT(( ((AR35^2*16+AS35^2*8)/24) *(AN35-today-1)+((AU35^2*16+AV35^2*8)/24)*15)/(AN35-today+14)))</f>
        <v>0.40206850147910966</v>
      </c>
      <c r="AP35" s="290">
        <f ca="1">IF(Calculation!$V$10=2, AR35, SQRT((AR35^2*16+AS35^2*8)/24))</f>
        <v>0.3095</v>
      </c>
      <c r="AQ35" s="265"/>
      <c r="AR35" s="297">
        <f t="shared" ca="1" si="13"/>
        <v>0.3095</v>
      </c>
      <c r="AS35" s="299">
        <f t="shared" ca="1" si="14"/>
        <v>0.1</v>
      </c>
      <c r="AT35" s="264"/>
      <c r="AU35" s="264">
        <f t="shared" ca="1" si="15"/>
        <v>1.9510000000000001</v>
      </c>
      <c r="AV35" s="298">
        <f t="shared" ca="1" si="16"/>
        <v>2</v>
      </c>
    </row>
    <row r="36" spans="1:48">
      <c r="A36" s="64">
        <f t="shared" ca="1" si="1"/>
        <v>37712</v>
      </c>
      <c r="B36" s="265">
        <f t="shared" ca="1" si="2"/>
        <v>29.01</v>
      </c>
      <c r="C36" s="36"/>
      <c r="D36" s="65">
        <f t="shared" ca="1" si="3"/>
        <v>55</v>
      </c>
      <c r="E36" s="10">
        <f t="shared" ca="1" si="4"/>
        <v>6.6666062922044994E-2</v>
      </c>
      <c r="F36" s="62">
        <v>29</v>
      </c>
      <c r="G36" s="266">
        <f t="shared" si="0"/>
        <v>0</v>
      </c>
      <c r="H36" s="63">
        <f t="shared" si="5"/>
        <v>29</v>
      </c>
      <c r="I36" s="266"/>
      <c r="J36" s="61"/>
      <c r="K36" s="104"/>
      <c r="L36" s="7">
        <f ca="1">(A36-Calculation!$C$6)/365.25</f>
        <v>2.3299110198494182</v>
      </c>
      <c r="M36" s="1">
        <v>5</v>
      </c>
      <c r="N36" s="67">
        <f t="shared" ca="1" si="6"/>
        <v>37712</v>
      </c>
      <c r="O36" s="267">
        <f t="shared" ca="1" si="7"/>
        <v>0.39498108048152908</v>
      </c>
      <c r="P36" s="268"/>
      <c r="Q36" s="271"/>
      <c r="V36" s="57">
        <f t="shared" ca="1" si="8"/>
        <v>37712</v>
      </c>
      <c r="W36" s="265">
        <f ca="1">IF(Calculation!$V$10=2, VLOOKUP(V36,OldCurves!$D36:$K289,3), ( VLOOKUP(V36,OldCurves!$D36:$K289,3)*16+ VLOOKUP(V36,OldCurves!$D36:$K289,7)*8)/24)</f>
        <v>29.01</v>
      </c>
      <c r="X36" s="61">
        <v>0</v>
      </c>
      <c r="Y36" s="116">
        <v>55</v>
      </c>
      <c r="Z36" s="23">
        <f ca="1">VLOOKUP(V36,OldCurves!A30:B289,2)</f>
        <v>6.6666062922044994E-2</v>
      </c>
      <c r="AA36" s="24">
        <f t="shared" ca="1" si="9"/>
        <v>37712</v>
      </c>
      <c r="AB36" s="73">
        <v>0</v>
      </c>
      <c r="AC36" s="24">
        <f t="shared" ca="1" si="10"/>
        <v>37712</v>
      </c>
      <c r="AD36" s="73">
        <v>0</v>
      </c>
      <c r="AE36" s="68">
        <v>1</v>
      </c>
      <c r="AF36" s="68"/>
      <c r="AG36" s="54">
        <v>2.3326500000000001</v>
      </c>
      <c r="AH36" s="53"/>
      <c r="AI36" s="58">
        <f t="shared" ca="1" si="11"/>
        <v>37712</v>
      </c>
      <c r="AJ36" s="278">
        <f ca="1">IF(Calculation!$Y$22=1, OldData!AO36, OldData!AP36)</f>
        <v>0.39498108048152908</v>
      </c>
      <c r="AK36" s="270"/>
      <c r="AM36" s="267"/>
      <c r="AN36" s="57">
        <f t="shared" ca="1" si="12"/>
        <v>37712</v>
      </c>
      <c r="AO36" s="289">
        <f ca="1">IF(Calculation!$V$10=2,SQRT((AR36^2*(AN36-today-1)+AU36^2*15)/(AN36-today+14)),SQRT(( ((AR36^2*16+AS36^2*8)/24) *(AN36-today-1)+((AU36^2*16+AV36^2*8)/24)*15)/(AN36-today+14)))</f>
        <v>0.39498108048152908</v>
      </c>
      <c r="AP36" s="290">
        <f ca="1">IF(Calculation!$V$10=2, AR36, SQRT((AR36^2*16+AS36^2*8)/24))</f>
        <v>0.3085</v>
      </c>
      <c r="AQ36" s="265"/>
      <c r="AR36" s="297">
        <f t="shared" ca="1" si="13"/>
        <v>0.3085</v>
      </c>
      <c r="AS36" s="299">
        <f t="shared" ca="1" si="14"/>
        <v>0.1</v>
      </c>
      <c r="AT36" s="264"/>
      <c r="AU36" s="264">
        <f t="shared" ca="1" si="15"/>
        <v>1.91</v>
      </c>
      <c r="AV36" s="298">
        <f t="shared" ca="1" si="16"/>
        <v>2</v>
      </c>
    </row>
    <row r="37" spans="1:48">
      <c r="A37" s="64">
        <f t="shared" ca="1" si="1"/>
        <v>37742</v>
      </c>
      <c r="B37" s="265">
        <f t="shared" ca="1" si="2"/>
        <v>38.25</v>
      </c>
      <c r="C37" s="36"/>
      <c r="D37" s="65">
        <f t="shared" ca="1" si="3"/>
        <v>55</v>
      </c>
      <c r="E37" s="10">
        <f t="shared" ca="1" si="4"/>
        <v>6.6685291442374006E-2</v>
      </c>
      <c r="F37" s="62">
        <v>30</v>
      </c>
      <c r="G37" s="266">
        <f t="shared" si="0"/>
        <v>0</v>
      </c>
      <c r="H37" s="63">
        <f t="shared" si="5"/>
        <v>30</v>
      </c>
      <c r="I37" s="266"/>
      <c r="J37" s="61"/>
      <c r="K37" s="104"/>
      <c r="L37" s="7">
        <f ca="1">(A37-Calculation!$C$6)/365.25</f>
        <v>2.4120465434633811</v>
      </c>
      <c r="M37" s="1">
        <v>6</v>
      </c>
      <c r="N37" s="67">
        <f t="shared" ca="1" si="6"/>
        <v>37742</v>
      </c>
      <c r="O37" s="267">
        <f t="shared" ca="1" si="7"/>
        <v>0.40828123118963217</v>
      </c>
      <c r="P37" s="268"/>
      <c r="Q37" s="271"/>
      <c r="V37" s="57">
        <f t="shared" ca="1" si="8"/>
        <v>37742</v>
      </c>
      <c r="W37" s="265">
        <f ca="1">IF(Calculation!$V$10=2, VLOOKUP(V37,OldCurves!$D37:$K290,3), ( VLOOKUP(V37,OldCurves!$D37:$K290,3)*16+ VLOOKUP(V37,OldCurves!$D37:$K290,7)*8)/24)</f>
        <v>38.25</v>
      </c>
      <c r="X37" s="61">
        <v>0</v>
      </c>
      <c r="Y37" s="116">
        <v>55</v>
      </c>
      <c r="Z37" s="23">
        <f ca="1">VLOOKUP(V37,OldCurves!A31:B290,2)</f>
        <v>6.6685291442374006E-2</v>
      </c>
      <c r="AA37" s="24">
        <f t="shared" ca="1" si="9"/>
        <v>37742</v>
      </c>
      <c r="AB37" s="73">
        <v>0</v>
      </c>
      <c r="AC37" s="24">
        <f t="shared" ca="1" si="10"/>
        <v>37742</v>
      </c>
      <c r="AD37" s="73">
        <v>0</v>
      </c>
      <c r="AE37" s="68">
        <v>1</v>
      </c>
      <c r="AF37" s="68"/>
      <c r="AG37" s="54">
        <v>2.4175200000000001</v>
      </c>
      <c r="AH37" s="53"/>
      <c r="AI37" s="58">
        <f t="shared" ca="1" si="11"/>
        <v>37742</v>
      </c>
      <c r="AJ37" s="278">
        <f ca="1">IF(Calculation!$Y$22=1, OldData!AO37, OldData!AP37)</f>
        <v>0.40828123118963217</v>
      </c>
      <c r="AK37" s="270"/>
      <c r="AM37" s="267"/>
      <c r="AN37" s="57">
        <f t="shared" ca="1" si="12"/>
        <v>37742</v>
      </c>
      <c r="AO37" s="289">
        <f ca="1">IF(Calculation!$V$10=2,SQRT((AR37^2*(AN37-today-1)+AU37^2*15)/(AN37-today+14)),SQRT(( ((AR37^2*16+AS37^2*8)/24) *(AN37-today-1)+((AU37^2*16+AV37^2*8)/24)*15)/(AN37-today+14)))</f>
        <v>0.40828123118963217</v>
      </c>
      <c r="AP37" s="290">
        <f ca="1">IF(Calculation!$V$10=2, AR37, SQRT((AR37^2*16+AS37^2*8)/24))</f>
        <v>0.3175</v>
      </c>
      <c r="AQ37" s="265"/>
      <c r="AR37" s="297">
        <f t="shared" ca="1" si="13"/>
        <v>0.3175</v>
      </c>
      <c r="AS37" s="299">
        <f t="shared" ca="1" si="14"/>
        <v>0.1</v>
      </c>
      <c r="AT37" s="264"/>
      <c r="AU37" s="264">
        <f t="shared" ca="1" si="15"/>
        <v>2.02</v>
      </c>
      <c r="AV37" s="298">
        <f t="shared" ca="1" si="16"/>
        <v>2</v>
      </c>
    </row>
    <row r="38" spans="1:48">
      <c r="A38" s="64">
        <f t="shared" ca="1" si="1"/>
        <v>37773</v>
      </c>
      <c r="B38" s="265">
        <f t="shared" ca="1" si="2"/>
        <v>60.5</v>
      </c>
      <c r="C38" s="36"/>
      <c r="D38" s="65">
        <f t="shared" ca="1" si="3"/>
        <v>55</v>
      </c>
      <c r="E38" s="10">
        <f t="shared" ca="1" si="4"/>
        <v>6.6704260913509006E-2</v>
      </c>
      <c r="F38" s="62">
        <v>31</v>
      </c>
      <c r="G38" s="266">
        <f t="shared" si="0"/>
        <v>0</v>
      </c>
      <c r="H38" s="63">
        <f t="shared" si="5"/>
        <v>31</v>
      </c>
      <c r="I38" s="266"/>
      <c r="J38" s="61"/>
      <c r="K38" s="104"/>
      <c r="L38" s="7">
        <f ca="1">(A38-Calculation!$C$6)/365.25</f>
        <v>2.4969199178644765</v>
      </c>
      <c r="M38" s="1">
        <v>1</v>
      </c>
      <c r="N38" s="67">
        <f t="shared" ca="1" si="6"/>
        <v>37773</v>
      </c>
      <c r="O38" s="267">
        <f t="shared" ca="1" si="7"/>
        <v>0.61367952181595953</v>
      </c>
      <c r="P38" s="268"/>
      <c r="Q38" s="271"/>
      <c r="V38" s="57">
        <f t="shared" ca="1" si="8"/>
        <v>37773</v>
      </c>
      <c r="W38" s="265">
        <f ca="1">IF(Calculation!$V$10=2, VLOOKUP(V38,OldCurves!$D38:$K291,3), ( VLOOKUP(V38,OldCurves!$D38:$K291,3)*16+ VLOOKUP(V38,OldCurves!$D38:$K291,7)*8)/24)</f>
        <v>60.5</v>
      </c>
      <c r="X38" s="61">
        <v>0</v>
      </c>
      <c r="Y38" s="116">
        <v>55</v>
      </c>
      <c r="Z38" s="23">
        <f ca="1">VLOOKUP(V38,OldCurves!A32:B291,2)</f>
        <v>6.6704260913509006E-2</v>
      </c>
      <c r="AA38" s="24">
        <f t="shared" ca="1" si="9"/>
        <v>37773</v>
      </c>
      <c r="AB38" s="73">
        <v>0</v>
      </c>
      <c r="AC38" s="24">
        <f t="shared" ca="1" si="10"/>
        <v>37773</v>
      </c>
      <c r="AD38" s="73">
        <v>0</v>
      </c>
      <c r="AE38" s="68">
        <v>1</v>
      </c>
      <c r="AF38" s="68"/>
      <c r="AG38" s="54">
        <v>2.49966</v>
      </c>
      <c r="AH38" s="53"/>
      <c r="AI38" s="58">
        <f t="shared" ca="1" si="11"/>
        <v>37773</v>
      </c>
      <c r="AJ38" s="278">
        <f ca="1">IF(Calculation!$Y$22=1, OldData!AO38, OldData!AP38)</f>
        <v>0.61367952181595953</v>
      </c>
      <c r="AK38" s="270"/>
      <c r="AM38" s="267"/>
      <c r="AN38" s="57">
        <f t="shared" ca="1" si="12"/>
        <v>37773</v>
      </c>
      <c r="AO38" s="289">
        <f ca="1">IF(Calculation!$V$10=2,SQRT((AR38^2*(AN38-today-1)+AU38^2*15)/(AN38-today+14)),SQRT(( ((AR38^2*16+AS38^2*8)/24) *(AN38-today-1)+((AU38^2*16+AV38^2*8)/24)*15)/(AN38-today+14)))</f>
        <v>0.61367952181595953</v>
      </c>
      <c r="AP38" s="290">
        <f ca="1">IF(Calculation!$V$10=2, AR38, SQRT((AR38^2*16+AS38^2*8)/24))</f>
        <v>0.32850000000000001</v>
      </c>
      <c r="AQ38" s="265"/>
      <c r="AR38" s="297">
        <f t="shared" ca="1" si="13"/>
        <v>0.32850000000000001</v>
      </c>
      <c r="AS38" s="299">
        <f t="shared" ca="1" si="14"/>
        <v>0.11</v>
      </c>
      <c r="AT38" s="264"/>
      <c r="AU38" s="264">
        <f t="shared" ca="1" si="15"/>
        <v>4.1100000000000003</v>
      </c>
      <c r="AV38" s="298">
        <f t="shared" ca="1" si="16"/>
        <v>2.4</v>
      </c>
    </row>
    <row r="39" spans="1:48">
      <c r="A39" s="64">
        <f t="shared" ca="1" si="1"/>
        <v>37803</v>
      </c>
      <c r="B39" s="265">
        <f t="shared" ca="1" si="2"/>
        <v>92.5</v>
      </c>
      <c r="C39" s="36"/>
      <c r="D39" s="65">
        <f t="shared" ca="1" si="3"/>
        <v>55</v>
      </c>
      <c r="E39" s="10">
        <f t="shared" ca="1" si="4"/>
        <v>6.6727059397927002E-2</v>
      </c>
      <c r="F39" s="62">
        <v>32</v>
      </c>
      <c r="G39" s="266">
        <f t="shared" si="0"/>
        <v>0</v>
      </c>
      <c r="H39" s="63">
        <f t="shared" si="5"/>
        <v>32</v>
      </c>
      <c r="I39" s="266"/>
      <c r="J39" s="61"/>
      <c r="K39" s="104"/>
      <c r="L39" s="7">
        <f ca="1">(A39-Calculation!$C$6)/365.25</f>
        <v>2.5790554414784395</v>
      </c>
      <c r="M39" s="1">
        <v>2</v>
      </c>
      <c r="N39" s="67">
        <f t="shared" ca="1" si="6"/>
        <v>37803</v>
      </c>
      <c r="O39" s="267">
        <f t="shared" ca="1" si="7"/>
        <v>0.76610206287036564</v>
      </c>
      <c r="P39" s="268"/>
      <c r="Q39" s="271"/>
      <c r="V39" s="57">
        <f t="shared" ca="1" si="8"/>
        <v>37803</v>
      </c>
      <c r="W39" s="265">
        <f ca="1">IF(Calculation!$V$10=2, VLOOKUP(V39,OldCurves!$D39:$K292,3), ( VLOOKUP(V39,OldCurves!$D39:$K292,3)*16+ VLOOKUP(V39,OldCurves!$D39:$K292,7)*8)/24)</f>
        <v>92.5</v>
      </c>
      <c r="X39" s="61">
        <v>0</v>
      </c>
      <c r="Y39" s="116">
        <v>55</v>
      </c>
      <c r="Z39" s="23">
        <f ca="1">VLOOKUP(V39,OldCurves!A33:B292,2)</f>
        <v>6.6727059397927002E-2</v>
      </c>
      <c r="AA39" s="24">
        <f t="shared" ca="1" si="9"/>
        <v>37803</v>
      </c>
      <c r="AB39" s="73">
        <v>0</v>
      </c>
      <c r="AC39" s="24">
        <f t="shared" ca="1" si="10"/>
        <v>37803</v>
      </c>
      <c r="AD39" s="73">
        <v>0</v>
      </c>
      <c r="AE39" s="68">
        <v>1</v>
      </c>
      <c r="AF39" s="68"/>
      <c r="AG39" s="54">
        <v>2.58453</v>
      </c>
      <c r="AH39" s="53"/>
      <c r="AI39" s="58">
        <f t="shared" ca="1" si="11"/>
        <v>37803</v>
      </c>
      <c r="AJ39" s="278">
        <f ca="1">IF(Calculation!$Y$22=1, OldData!AO39, OldData!AP39)</f>
        <v>0.76610206287036564</v>
      </c>
      <c r="AK39" s="270"/>
      <c r="AM39" s="267"/>
      <c r="AN39" s="57">
        <f t="shared" ca="1" si="12"/>
        <v>37803</v>
      </c>
      <c r="AO39" s="289">
        <f ca="1">IF(Calculation!$V$10=2,SQRT((AR39^2*(AN39-today-1)+AU39^2*15)/(AN39-today+14)),SQRT(( ((AR39^2*16+AS39^2*8)/24) *(AN39-today-1)+((AU39^2*16+AV39^2*8)/24)*15)/(AN39-today+14)))</f>
        <v>0.76610206287036564</v>
      </c>
      <c r="AP39" s="290">
        <f ca="1">IF(Calculation!$V$10=2, AR39, SQRT((AR39^2*16+AS39^2*8)/24))</f>
        <v>0.42125000000000001</v>
      </c>
      <c r="AQ39" s="265"/>
      <c r="AR39" s="297">
        <f t="shared" ca="1" si="13"/>
        <v>0.42125000000000001</v>
      </c>
      <c r="AS39" s="299">
        <f t="shared" ca="1" si="14"/>
        <v>0.12</v>
      </c>
      <c r="AT39" s="264"/>
      <c r="AU39" s="264">
        <f t="shared" ca="1" si="15"/>
        <v>5.1550000000000002</v>
      </c>
      <c r="AV39" s="298">
        <f t="shared" ca="1" si="16"/>
        <v>3.25</v>
      </c>
    </row>
    <row r="40" spans="1:48">
      <c r="A40" s="64">
        <f t="shared" ca="1" si="1"/>
        <v>37834</v>
      </c>
      <c r="B40" s="265">
        <f t="shared" ca="1" si="2"/>
        <v>92.5</v>
      </c>
      <c r="C40" s="36"/>
      <c r="D40" s="65">
        <f t="shared" ca="1" si="3"/>
        <v>55</v>
      </c>
      <c r="E40" s="10">
        <f t="shared" ca="1" si="4"/>
        <v>6.6753312109068014E-2</v>
      </c>
      <c r="F40" s="62">
        <v>33</v>
      </c>
      <c r="G40" s="266">
        <f t="shared" si="0"/>
        <v>0</v>
      </c>
      <c r="H40" s="63">
        <f t="shared" si="5"/>
        <v>33</v>
      </c>
      <c r="I40" s="266"/>
      <c r="J40" s="61"/>
      <c r="K40" s="104"/>
      <c r="L40" s="7">
        <f ca="1">(A40-Calculation!$C$6)/365.25</f>
        <v>2.6639288158795345</v>
      </c>
      <c r="M40" s="1">
        <v>3</v>
      </c>
      <c r="N40" s="67">
        <f t="shared" ca="1" si="6"/>
        <v>37834</v>
      </c>
      <c r="O40" s="267">
        <f t="shared" ca="1" si="7"/>
        <v>0.7577556652602262</v>
      </c>
      <c r="P40" s="268"/>
      <c r="Q40" s="271"/>
      <c r="V40" s="57">
        <f t="shared" ca="1" si="8"/>
        <v>37834</v>
      </c>
      <c r="W40" s="265">
        <f ca="1">IF(Calculation!$V$10=2, VLOOKUP(V40,OldCurves!$D40:$K293,3), ( VLOOKUP(V40,OldCurves!$D40:$K293,3)*16+ VLOOKUP(V40,OldCurves!$D40:$K293,7)*8)/24)</f>
        <v>92.5</v>
      </c>
      <c r="X40" s="61">
        <v>0</v>
      </c>
      <c r="Y40" s="116">
        <v>55</v>
      </c>
      <c r="Z40" s="23">
        <f ca="1">VLOOKUP(V40,OldCurves!A34:B293,2)</f>
        <v>6.6753312109068014E-2</v>
      </c>
      <c r="AA40" s="24">
        <f t="shared" ca="1" si="9"/>
        <v>37834</v>
      </c>
      <c r="AB40" s="73">
        <v>0</v>
      </c>
      <c r="AC40" s="24">
        <f t="shared" ca="1" si="10"/>
        <v>37834</v>
      </c>
      <c r="AD40" s="73">
        <v>0</v>
      </c>
      <c r="AE40" s="68">
        <v>1</v>
      </c>
      <c r="AF40" s="68"/>
      <c r="AG40" s="54">
        <v>2.6666699999999999</v>
      </c>
      <c r="AH40" s="53"/>
      <c r="AI40" s="58">
        <f t="shared" ca="1" si="11"/>
        <v>37834</v>
      </c>
      <c r="AJ40" s="278">
        <f ca="1">IF(Calculation!$Y$22=1, OldData!AO40, OldData!AP40)</f>
        <v>0.7577556652602262</v>
      </c>
      <c r="AK40" s="270"/>
      <c r="AM40" s="267"/>
      <c r="AN40" s="57">
        <f t="shared" ca="1" si="12"/>
        <v>37834</v>
      </c>
      <c r="AO40" s="289">
        <f ca="1">IF(Calculation!$V$10=2,SQRT((AR40^2*(AN40-today-1)+AU40^2*15)/(AN40-today+14)),SQRT(( ((AR40^2*16+AS40^2*8)/24) *(AN40-today-1)+((AU40^2*16+AV40^2*8)/24)*15)/(AN40-today+14)))</f>
        <v>0.7577556652602262</v>
      </c>
      <c r="AP40" s="290">
        <f ca="1">IF(Calculation!$V$10=2, AR40, SQRT((AR40^2*16+AS40^2*8)/24))</f>
        <v>0.42125000000000001</v>
      </c>
      <c r="AQ40" s="265"/>
      <c r="AR40" s="297">
        <f t="shared" ca="1" si="13"/>
        <v>0.42125000000000001</v>
      </c>
      <c r="AS40" s="299">
        <f t="shared" ca="1" si="14"/>
        <v>0.12</v>
      </c>
      <c r="AT40" s="264"/>
      <c r="AU40" s="264">
        <f t="shared" ca="1" si="15"/>
        <v>5.1550000000000002</v>
      </c>
      <c r="AV40" s="298">
        <f t="shared" ca="1" si="16"/>
        <v>3.25</v>
      </c>
    </row>
    <row r="41" spans="1:48">
      <c r="A41" s="64">
        <f t="shared" ca="1" si="1"/>
        <v>37865</v>
      </c>
      <c r="B41" s="265">
        <f t="shared" ca="1" si="2"/>
        <v>34.75</v>
      </c>
      <c r="C41" s="36"/>
      <c r="D41" s="65">
        <f t="shared" ca="1" si="3"/>
        <v>55</v>
      </c>
      <c r="E41" s="10">
        <f t="shared" ca="1" si="4"/>
        <v>6.6779554820438E-2</v>
      </c>
      <c r="F41" s="62">
        <v>34</v>
      </c>
      <c r="G41" s="266">
        <f t="shared" si="0"/>
        <v>0</v>
      </c>
      <c r="H41" s="63">
        <f t="shared" si="5"/>
        <v>34</v>
      </c>
      <c r="I41" s="266"/>
      <c r="J41" s="61"/>
      <c r="K41" s="104"/>
      <c r="L41" s="7">
        <f ca="1">(A41-Calculation!$C$6)/365.25</f>
        <v>2.7488021902806299</v>
      </c>
      <c r="M41" s="1">
        <v>4</v>
      </c>
      <c r="N41" s="67">
        <f t="shared" ca="1" si="6"/>
        <v>37865</v>
      </c>
      <c r="O41" s="267">
        <f t="shared" ca="1" si="7"/>
        <v>0.45430269510042559</v>
      </c>
      <c r="P41" s="268"/>
      <c r="Q41" s="271"/>
      <c r="V41" s="57">
        <f t="shared" ca="1" si="8"/>
        <v>37865</v>
      </c>
      <c r="W41" s="265">
        <f ca="1">IF(Calculation!$V$10=2, VLOOKUP(V41,OldCurves!$D41:$K294,3), ( VLOOKUP(V41,OldCurves!$D41:$K294,3)*16+ VLOOKUP(V41,OldCurves!$D41:$K294,7)*8)/24)</f>
        <v>34.75</v>
      </c>
      <c r="X41" s="61">
        <v>0</v>
      </c>
      <c r="Y41" s="116">
        <v>55</v>
      </c>
      <c r="Z41" s="23">
        <f ca="1">VLOOKUP(V41,OldCurves!A35:B294,2)</f>
        <v>6.6779554820438E-2</v>
      </c>
      <c r="AA41" s="24">
        <f t="shared" ca="1" si="9"/>
        <v>37865</v>
      </c>
      <c r="AB41" s="73">
        <v>0</v>
      </c>
      <c r="AC41" s="24">
        <f t="shared" ca="1" si="10"/>
        <v>37865</v>
      </c>
      <c r="AD41" s="73">
        <v>0</v>
      </c>
      <c r="AE41" s="68">
        <v>1</v>
      </c>
      <c r="AF41" s="68"/>
      <c r="AG41" s="54">
        <v>2.7515399999999999</v>
      </c>
      <c r="AH41" s="53"/>
      <c r="AI41" s="58">
        <f t="shared" ca="1" si="11"/>
        <v>37865</v>
      </c>
      <c r="AJ41" s="278">
        <f ca="1">IF(Calculation!$Y$22=1, OldData!AO41, OldData!AP41)</f>
        <v>0.45430269510042559</v>
      </c>
      <c r="AK41" s="270"/>
      <c r="AM41" s="267"/>
      <c r="AN41" s="57">
        <f t="shared" ca="1" si="12"/>
        <v>37865</v>
      </c>
      <c r="AO41" s="289">
        <f ca="1">IF(Calculation!$V$10=2,SQRT((AR41^2*(AN41-today-1)+AU41^2*15)/(AN41-today+14)),SQRT(( ((AR41^2*16+AS41^2*8)/24) *(AN41-today-1)+((AU41^2*16+AV41^2*8)/24)*15)/(AN41-today+14)))</f>
        <v>0.45430269510042559</v>
      </c>
      <c r="AP41" s="290">
        <f ca="1">IF(Calculation!$V$10=2, AR41, SQRT((AR41^2*16+AS41^2*8)/24))</f>
        <v>0.318</v>
      </c>
      <c r="AQ41" s="265"/>
      <c r="AR41" s="297">
        <f t="shared" ca="1" si="13"/>
        <v>0.318</v>
      </c>
      <c r="AS41" s="299">
        <f t="shared" ca="1" si="14"/>
        <v>0.1</v>
      </c>
      <c r="AT41" s="264"/>
      <c r="AU41" s="264">
        <f t="shared" ca="1" si="15"/>
        <v>2.706</v>
      </c>
      <c r="AV41" s="298">
        <f t="shared" ca="1" si="16"/>
        <v>2.4500000000000002</v>
      </c>
    </row>
    <row r="42" spans="1:48">
      <c r="A42" s="64">
        <f t="shared" ca="1" si="1"/>
        <v>37895</v>
      </c>
      <c r="B42" s="265">
        <f t="shared" ca="1" si="2"/>
        <v>29.749998092651367</v>
      </c>
      <c r="C42" s="36"/>
      <c r="D42" s="65">
        <f t="shared" ca="1" si="3"/>
        <v>55</v>
      </c>
      <c r="E42" s="10">
        <f t="shared" ca="1" si="4"/>
        <v>6.6806026253400014E-2</v>
      </c>
      <c r="F42" s="62">
        <v>35</v>
      </c>
      <c r="G42" s="266">
        <f t="shared" si="0"/>
        <v>0</v>
      </c>
      <c r="H42" s="63">
        <f t="shared" si="5"/>
        <v>35</v>
      </c>
      <c r="I42" s="266"/>
      <c r="J42" s="61"/>
      <c r="K42" s="104"/>
      <c r="L42" s="7">
        <f ca="1">(A42-Calculation!$C$6)/365.25</f>
        <v>2.8309377138945928</v>
      </c>
      <c r="M42" s="1">
        <v>5</v>
      </c>
      <c r="N42" s="67">
        <f t="shared" ca="1" si="6"/>
        <v>37895</v>
      </c>
      <c r="O42" s="267">
        <f t="shared" ca="1" si="7"/>
        <v>0.37993429803260687</v>
      </c>
      <c r="P42" s="268"/>
      <c r="Q42" s="271"/>
      <c r="V42" s="57">
        <f t="shared" ca="1" si="8"/>
        <v>37895</v>
      </c>
      <c r="W42" s="265">
        <f ca="1">IF(Calculation!$V$10=2, VLOOKUP(V42,OldCurves!$D42:$K295,3), ( VLOOKUP(V42,OldCurves!$D42:$K295,3)*16+ VLOOKUP(V42,OldCurves!$D42:$K295,7)*8)/24)</f>
        <v>29.749998092651367</v>
      </c>
      <c r="X42" s="61">
        <v>0</v>
      </c>
      <c r="Y42" s="116">
        <v>55</v>
      </c>
      <c r="Z42" s="23">
        <f ca="1">VLOOKUP(V42,OldCurves!A36:B295,2)</f>
        <v>6.6806026253400014E-2</v>
      </c>
      <c r="AA42" s="24">
        <f t="shared" ca="1" si="9"/>
        <v>37895</v>
      </c>
      <c r="AB42" s="73">
        <v>0</v>
      </c>
      <c r="AC42" s="24">
        <f t="shared" ca="1" si="10"/>
        <v>37895</v>
      </c>
      <c r="AD42" s="73">
        <v>0</v>
      </c>
      <c r="AE42" s="68">
        <v>1</v>
      </c>
      <c r="AF42" s="68"/>
      <c r="AG42" s="54">
        <v>2.8364099999999999</v>
      </c>
      <c r="AH42" s="53"/>
      <c r="AI42" s="58">
        <f t="shared" ca="1" si="11"/>
        <v>37895</v>
      </c>
      <c r="AJ42" s="278">
        <f ca="1">IF(Calculation!$Y$22=1, OldData!AO42, OldData!AP42)</f>
        <v>0.37993429803260687</v>
      </c>
      <c r="AK42" s="270"/>
      <c r="AM42" s="267"/>
      <c r="AN42" s="57">
        <f t="shared" ca="1" si="12"/>
        <v>37895</v>
      </c>
      <c r="AO42" s="289">
        <f ca="1">IF(Calculation!$V$10=2,SQRT((AR42^2*(AN42-today-1)+AU42^2*15)/(AN42-today+14)),SQRT(( ((AR42^2*16+AS42^2*8)/24) *(AN42-today-1)+((AU42^2*16+AV42^2*8)/24)*15)/(AN42-today+14)))</f>
        <v>0.37993429803260687</v>
      </c>
      <c r="AP42" s="290">
        <f ca="1">IF(Calculation!$V$10=2, AR42, SQRT((AR42^2*16+AS42^2*8)/24))</f>
        <v>0.3075</v>
      </c>
      <c r="AQ42" s="265"/>
      <c r="AR42" s="297">
        <f t="shared" ca="1" si="13"/>
        <v>0.3075</v>
      </c>
      <c r="AS42" s="299">
        <f t="shared" ca="1" si="14"/>
        <v>0.1</v>
      </c>
      <c r="AT42" s="264"/>
      <c r="AU42" s="264">
        <f t="shared" ca="1" si="15"/>
        <v>1.9</v>
      </c>
      <c r="AV42" s="298">
        <f t="shared" ca="1" si="16"/>
        <v>2</v>
      </c>
    </row>
    <row r="43" spans="1:48">
      <c r="A43" s="64">
        <f t="shared" ca="1" si="1"/>
        <v>37926</v>
      </c>
      <c r="B43" s="265">
        <f t="shared" ca="1" si="2"/>
        <v>29.749998092651367</v>
      </c>
      <c r="C43" s="36"/>
      <c r="D43" s="65">
        <f t="shared" ca="1" si="3"/>
        <v>55</v>
      </c>
      <c r="E43" s="10">
        <f t="shared" ca="1" si="4"/>
        <v>6.6834730198158998E-2</v>
      </c>
      <c r="F43" s="62">
        <v>36</v>
      </c>
      <c r="G43" s="266">
        <f t="shared" si="0"/>
        <v>0</v>
      </c>
      <c r="H43" s="63">
        <f t="shared" si="5"/>
        <v>36</v>
      </c>
      <c r="I43" s="266"/>
      <c r="J43" s="61"/>
      <c r="K43" s="104"/>
      <c r="L43" s="7">
        <f ca="1">(A43-Calculation!$C$6)/365.25</f>
        <v>2.9158110882956878</v>
      </c>
      <c r="M43" s="1">
        <v>6</v>
      </c>
      <c r="N43" s="67">
        <f t="shared" ca="1" si="6"/>
        <v>37926</v>
      </c>
      <c r="O43" s="267">
        <f t="shared" ca="1" si="7"/>
        <v>0.38509854422143414</v>
      </c>
      <c r="P43" s="268"/>
      <c r="Q43" s="271"/>
      <c r="V43" s="57">
        <f t="shared" ca="1" si="8"/>
        <v>37926</v>
      </c>
      <c r="W43" s="265">
        <f ca="1">IF(Calculation!$V$10=2, VLOOKUP(V43,OldCurves!$D43:$K296,3), ( VLOOKUP(V43,OldCurves!$D43:$K296,3)*16+ VLOOKUP(V43,OldCurves!$D43:$K296,7)*8)/24)</f>
        <v>29.749998092651367</v>
      </c>
      <c r="X43" s="61">
        <v>0</v>
      </c>
      <c r="Y43" s="116">
        <v>55</v>
      </c>
      <c r="Z43" s="23">
        <f ca="1">VLOOKUP(V43,OldCurves!A37:B296,2)</f>
        <v>6.6834730198158998E-2</v>
      </c>
      <c r="AA43" s="24">
        <f t="shared" ca="1" si="9"/>
        <v>37926</v>
      </c>
      <c r="AB43" s="73">
        <v>0</v>
      </c>
      <c r="AC43" s="24">
        <f t="shared" ca="1" si="10"/>
        <v>37926</v>
      </c>
      <c r="AD43" s="73">
        <v>0</v>
      </c>
      <c r="AE43" s="68">
        <v>1</v>
      </c>
      <c r="AF43" s="68"/>
      <c r="AG43" s="54">
        <v>2.9130699999999998</v>
      </c>
      <c r="AH43" s="53"/>
      <c r="AI43" s="58">
        <f t="shared" ca="1" si="11"/>
        <v>37926</v>
      </c>
      <c r="AJ43" s="278">
        <f ca="1">IF(Calculation!$Y$22=1, OldData!AO43, OldData!AP43)</f>
        <v>0.38509854422143414</v>
      </c>
      <c r="AK43" s="270"/>
      <c r="AM43" s="267"/>
      <c r="AN43" s="57">
        <f t="shared" ca="1" si="12"/>
        <v>37926</v>
      </c>
      <c r="AO43" s="289">
        <f ca="1">IF(Calculation!$V$10=2,SQRT((AR43^2*(AN43-today-1)+AU43^2*15)/(AN43-today+14)),SQRT(( ((AR43^2*16+AS43^2*8)/24) *(AN43-today-1)+((AU43^2*16+AV43^2*8)/24)*15)/(AN43-today+14)))</f>
        <v>0.38509854422143414</v>
      </c>
      <c r="AP43" s="290">
        <f ca="1">IF(Calculation!$V$10=2, AR43, SQRT((AR43^2*16+AS43^2*8)/24))</f>
        <v>0.3075</v>
      </c>
      <c r="AQ43" s="265"/>
      <c r="AR43" s="297">
        <f t="shared" ca="1" si="13"/>
        <v>0.3075</v>
      </c>
      <c r="AS43" s="299">
        <f t="shared" ca="1" si="14"/>
        <v>0.1</v>
      </c>
      <c r="AT43" s="264"/>
      <c r="AU43" s="264">
        <f t="shared" ca="1" si="15"/>
        <v>2</v>
      </c>
      <c r="AV43" s="298">
        <f t="shared" ca="1" si="16"/>
        <v>2</v>
      </c>
    </row>
    <row r="44" spans="1:48">
      <c r="A44" s="108">
        <f t="shared" ca="1" si="1"/>
        <v>37956</v>
      </c>
      <c r="B44" s="265">
        <f t="shared" ca="1" si="2"/>
        <v>29.75</v>
      </c>
      <c r="C44" s="36"/>
      <c r="D44" s="65">
        <f t="shared" ca="1" si="3"/>
        <v>55</v>
      </c>
      <c r="E44" s="10">
        <f t="shared" ca="1" si="4"/>
        <v>6.6862508209476007E-2</v>
      </c>
      <c r="F44" s="62">
        <v>37</v>
      </c>
      <c r="G44" s="266">
        <f t="shared" si="0"/>
        <v>0</v>
      </c>
      <c r="H44" s="63">
        <f t="shared" si="5"/>
        <v>37</v>
      </c>
      <c r="I44" s="266"/>
      <c r="J44" s="61"/>
      <c r="K44" s="104"/>
      <c r="L44" s="7">
        <f ca="1">(A44-Calculation!$C$6)/365.25</f>
        <v>2.9979466119096507</v>
      </c>
      <c r="M44" s="1">
        <v>1</v>
      </c>
      <c r="N44" s="67">
        <f t="shared" ca="1" si="6"/>
        <v>37956</v>
      </c>
      <c r="O44" s="267">
        <f t="shared" ca="1" si="7"/>
        <v>0.38322486900410613</v>
      </c>
      <c r="P44" s="268"/>
      <c r="Q44" s="271"/>
      <c r="V44" s="57">
        <f t="shared" ca="1" si="8"/>
        <v>37956</v>
      </c>
      <c r="W44" s="265">
        <f ca="1">IF(Calculation!$V$10=2, VLOOKUP(V44,OldCurves!$D44:$K297,3), ( VLOOKUP(V44,OldCurves!$D44:$K297,3)*16+ VLOOKUP(V44,OldCurves!$D44:$K297,7)*8)/24)</f>
        <v>29.75</v>
      </c>
      <c r="X44" s="61">
        <v>0</v>
      </c>
      <c r="Y44" s="116">
        <v>55</v>
      </c>
      <c r="Z44" s="23">
        <f ca="1">VLOOKUP(V44,OldCurves!A38:B297,2)</f>
        <v>6.6862508209476007E-2</v>
      </c>
      <c r="AA44" s="24">
        <f t="shared" ca="1" si="9"/>
        <v>37956</v>
      </c>
      <c r="AB44" s="73">
        <v>0</v>
      </c>
      <c r="AC44" s="24">
        <f t="shared" ca="1" si="10"/>
        <v>37956</v>
      </c>
      <c r="AD44" s="73">
        <v>0</v>
      </c>
      <c r="AE44" s="68">
        <v>1</v>
      </c>
      <c r="AF44" s="68"/>
      <c r="AG44" s="54">
        <v>2.9979499999999999</v>
      </c>
      <c r="AH44" s="53"/>
      <c r="AI44" s="58">
        <f t="shared" ca="1" si="11"/>
        <v>37956</v>
      </c>
      <c r="AJ44" s="278">
        <f ca="1">IF(Calculation!$Y$22=1, OldData!AO44, OldData!AP44)</f>
        <v>0.38322486900410613</v>
      </c>
      <c r="AK44" s="270"/>
      <c r="AM44" s="267"/>
      <c r="AN44" s="57">
        <f t="shared" ca="1" si="12"/>
        <v>37956</v>
      </c>
      <c r="AO44" s="289">
        <f ca="1">IF(Calculation!$V$10=2,SQRT((AR44^2*(AN44-today-1)+AU44^2*15)/(AN44-today+14)),SQRT(( ((AR44^2*16+AS44^2*8)/24) *(AN44-today-1)+((AU44^2*16+AV44^2*8)/24)*15)/(AN44-today+14)))</f>
        <v>0.38322486900410613</v>
      </c>
      <c r="AP44" s="290">
        <f ca="1">IF(Calculation!$V$10=2, AR44, SQRT((AR44^2*16+AS44^2*8)/24))</f>
        <v>0.3075</v>
      </c>
      <c r="AQ44" s="265"/>
      <c r="AR44" s="297">
        <f t="shared" ca="1" si="13"/>
        <v>0.3075</v>
      </c>
      <c r="AS44" s="299">
        <f t="shared" ca="1" si="14"/>
        <v>0.1</v>
      </c>
      <c r="AT44" s="264"/>
      <c r="AU44" s="264">
        <f t="shared" ca="1" si="15"/>
        <v>2</v>
      </c>
      <c r="AV44" s="298">
        <f t="shared" ca="1" si="16"/>
        <v>2</v>
      </c>
    </row>
    <row r="45" spans="1:48">
      <c r="A45" s="64">
        <f t="shared" ca="1" si="1"/>
        <v>37987</v>
      </c>
      <c r="B45" s="265">
        <f t="shared" ca="1" si="2"/>
        <v>33.754997253417969</v>
      </c>
      <c r="C45" s="36"/>
      <c r="D45" s="65">
        <f t="shared" ca="1" si="3"/>
        <v>55</v>
      </c>
      <c r="E45" s="10">
        <f t="shared" ca="1" si="4"/>
        <v>6.6900744761785022E-2</v>
      </c>
      <c r="F45" s="62">
        <v>38</v>
      </c>
      <c r="G45" s="266">
        <f t="shared" si="0"/>
        <v>0</v>
      </c>
      <c r="H45" s="63">
        <f t="shared" si="5"/>
        <v>38</v>
      </c>
      <c r="I45" s="266"/>
      <c r="J45" s="61"/>
      <c r="K45" s="104"/>
      <c r="L45" s="7">
        <f ca="1">(A45-Calculation!$C$6)/365.25</f>
        <v>3.0828199863107462</v>
      </c>
      <c r="M45" s="1">
        <v>2</v>
      </c>
      <c r="N45" s="67">
        <f t="shared" ca="1" si="6"/>
        <v>37987</v>
      </c>
      <c r="O45" s="267">
        <f t="shared" ca="1" si="7"/>
        <v>0.4029377351635936</v>
      </c>
      <c r="P45" s="268"/>
      <c r="Q45" s="271"/>
      <c r="V45" s="57">
        <f t="shared" ca="1" si="8"/>
        <v>37987</v>
      </c>
      <c r="W45" s="265">
        <f ca="1">IF(Calculation!$V$10=2, VLOOKUP(V45,OldCurves!$D45:$K298,3), ( VLOOKUP(V45,OldCurves!$D45:$K298,3)*16+ VLOOKUP(V45,OldCurves!$D45:$K298,7)*8)/24)</f>
        <v>33.754997253417969</v>
      </c>
      <c r="X45" s="61">
        <v>0</v>
      </c>
      <c r="Y45" s="116">
        <v>55</v>
      </c>
      <c r="Z45" s="23">
        <f ca="1">VLOOKUP(V45,OldCurves!A39:B298,2)</f>
        <v>6.6900744761785022E-2</v>
      </c>
      <c r="AA45" s="24">
        <f t="shared" ca="1" si="9"/>
        <v>37987</v>
      </c>
      <c r="AB45" s="73">
        <v>0</v>
      </c>
      <c r="AC45" s="24">
        <f t="shared" ca="1" si="10"/>
        <v>37987</v>
      </c>
      <c r="AD45" s="73">
        <v>0</v>
      </c>
      <c r="AE45" s="68">
        <v>1</v>
      </c>
      <c r="AF45" s="68"/>
      <c r="AG45" s="54">
        <v>3.0800800000000002</v>
      </c>
      <c r="AH45" s="53"/>
      <c r="AI45" s="58">
        <f t="shared" ca="1" si="11"/>
        <v>37987</v>
      </c>
      <c r="AJ45" s="278">
        <f ca="1">IF(Calculation!$Y$22=1, OldData!AO45, OldData!AP45)</f>
        <v>0.4029377351635936</v>
      </c>
      <c r="AK45" s="270"/>
      <c r="AM45" s="267"/>
      <c r="AN45" s="57">
        <f t="shared" ca="1" si="12"/>
        <v>37987</v>
      </c>
      <c r="AO45" s="289">
        <f ca="1">IF(Calculation!$V$10=2,SQRT((AR45^2*(AN45-today-1)+AU45^2*15)/(AN45-today+14)),SQRT(( ((AR45^2*16+AS45^2*8)/24) *(AN45-today-1)+((AU45^2*16+AV45^2*8)/24)*15)/(AN45-today+14)))</f>
        <v>0.4029377351635936</v>
      </c>
      <c r="AP45" s="290">
        <f ca="1">IF(Calculation!$V$10=2, AR45, SQRT((AR45^2*16+AS45^2*8)/24))</f>
        <v>0.3125</v>
      </c>
      <c r="AQ45" s="265"/>
      <c r="AR45" s="297">
        <f t="shared" ca="1" si="13"/>
        <v>0.3125</v>
      </c>
      <c r="AS45" s="299">
        <f t="shared" ca="1" si="14"/>
        <v>0.09</v>
      </c>
      <c r="AT45" s="264"/>
      <c r="AU45" s="264">
        <f t="shared" ca="1" si="15"/>
        <v>2.25</v>
      </c>
      <c r="AV45" s="298">
        <f t="shared" ca="1" si="16"/>
        <v>2.25</v>
      </c>
    </row>
    <row r="46" spans="1:48">
      <c r="A46" s="64">
        <f t="shared" ca="1" si="1"/>
        <v>38018</v>
      </c>
      <c r="B46" s="265">
        <f t="shared" ca="1" si="2"/>
        <v>33.750003814697266</v>
      </c>
      <c r="C46" s="36"/>
      <c r="D46" s="65">
        <f t="shared" ca="1" si="3"/>
        <v>55</v>
      </c>
      <c r="E46" s="10">
        <f t="shared" ca="1" si="4"/>
        <v>6.6949149428888008E-2</v>
      </c>
      <c r="F46" s="62">
        <v>39</v>
      </c>
      <c r="G46" s="266">
        <f t="shared" si="0"/>
        <v>0</v>
      </c>
      <c r="H46" s="63">
        <f t="shared" si="5"/>
        <v>39</v>
      </c>
      <c r="I46" s="266"/>
      <c r="J46" s="61"/>
      <c r="K46" s="104"/>
      <c r="L46" s="7">
        <f ca="1">(A46-Calculation!$C$6)/365.25</f>
        <v>3.1676933607118412</v>
      </c>
      <c r="M46" s="1">
        <v>3</v>
      </c>
      <c r="N46" s="67">
        <f t="shared" ca="1" si="6"/>
        <v>38018</v>
      </c>
      <c r="O46" s="267">
        <f t="shared" ca="1" si="7"/>
        <v>0.40082649780818841</v>
      </c>
      <c r="P46" s="268"/>
      <c r="Q46" s="271"/>
      <c r="V46" s="57">
        <f t="shared" ca="1" si="8"/>
        <v>38018</v>
      </c>
      <c r="W46" s="265">
        <f ca="1">IF(Calculation!$V$10=2, VLOOKUP(V46,OldCurves!$D46:$K299,3), ( VLOOKUP(V46,OldCurves!$D46:$K299,3)*16+ VLOOKUP(V46,OldCurves!$D46:$K299,7)*8)/24)</f>
        <v>33.750003814697266</v>
      </c>
      <c r="X46" s="61">
        <v>0</v>
      </c>
      <c r="Y46" s="116">
        <v>55</v>
      </c>
      <c r="Z46" s="23">
        <f ca="1">VLOOKUP(V46,OldCurves!A40:B299,2)</f>
        <v>6.6949149428888008E-2</v>
      </c>
      <c r="AA46" s="24">
        <f t="shared" ca="1" si="9"/>
        <v>38018</v>
      </c>
      <c r="AB46" s="73">
        <v>0</v>
      </c>
      <c r="AC46" s="24">
        <f t="shared" ca="1" si="10"/>
        <v>38018</v>
      </c>
      <c r="AD46" s="73">
        <v>0</v>
      </c>
      <c r="AE46" s="68">
        <v>1</v>
      </c>
      <c r="AF46" s="68"/>
      <c r="AG46" s="54">
        <v>3.1649600000000002</v>
      </c>
      <c r="AH46" s="53"/>
      <c r="AI46" s="58">
        <f t="shared" ca="1" si="11"/>
        <v>38018</v>
      </c>
      <c r="AJ46" s="278">
        <f ca="1">IF(Calculation!$Y$22=1, OldData!AO46, OldData!AP46)</f>
        <v>0.40082649780818841</v>
      </c>
      <c r="AK46" s="270"/>
      <c r="AM46" s="267"/>
      <c r="AN46" s="57">
        <f t="shared" ca="1" si="12"/>
        <v>38018</v>
      </c>
      <c r="AO46" s="289">
        <f ca="1">IF(Calculation!$V$10=2,SQRT((AR46^2*(AN46-today-1)+AU46^2*15)/(AN46-today+14)),SQRT(( ((AR46^2*16+AS46^2*8)/24) *(AN46-today-1)+((AU46^2*16+AV46^2*8)/24)*15)/(AN46-today+14)))</f>
        <v>0.40082649780818841</v>
      </c>
      <c r="AP46" s="290">
        <f ca="1">IF(Calculation!$V$10=2, AR46, SQRT((AR46^2*16+AS46^2*8)/24))</f>
        <v>0.3125</v>
      </c>
      <c r="AQ46" s="265"/>
      <c r="AR46" s="297">
        <f t="shared" ca="1" si="13"/>
        <v>0.3125</v>
      </c>
      <c r="AS46" s="299">
        <f t="shared" ca="1" si="14"/>
        <v>0.09</v>
      </c>
      <c r="AT46" s="264"/>
      <c r="AU46" s="264">
        <f t="shared" ca="1" si="15"/>
        <v>2.25</v>
      </c>
      <c r="AV46" s="298">
        <f t="shared" ca="1" si="16"/>
        <v>2.25</v>
      </c>
    </row>
    <row r="47" spans="1:48">
      <c r="A47" s="64">
        <f t="shared" ca="1" si="1"/>
        <v>38047</v>
      </c>
      <c r="B47" s="265">
        <f t="shared" ca="1" si="2"/>
        <v>29.250001907348633</v>
      </c>
      <c r="C47" s="36"/>
      <c r="D47" s="65">
        <f t="shared" ca="1" si="3"/>
        <v>55</v>
      </c>
      <c r="E47" s="10">
        <f t="shared" ca="1" si="4"/>
        <v>6.6994431214945027E-2</v>
      </c>
      <c r="F47" s="62">
        <v>40</v>
      </c>
      <c r="G47" s="266">
        <f t="shared" si="0"/>
        <v>0</v>
      </c>
      <c r="H47" s="63">
        <f t="shared" si="5"/>
        <v>40</v>
      </c>
      <c r="I47" s="266"/>
      <c r="J47" s="61"/>
      <c r="K47" s="104"/>
      <c r="L47" s="7">
        <f ca="1">(A47-Calculation!$C$6)/365.25</f>
        <v>3.247091033538672</v>
      </c>
      <c r="M47" s="1">
        <v>4</v>
      </c>
      <c r="N47" s="67">
        <f t="shared" ca="1" si="6"/>
        <v>38047</v>
      </c>
      <c r="O47" s="267">
        <f t="shared" ca="1" si="7"/>
        <v>0.3748126699729537</v>
      </c>
      <c r="P47" s="268"/>
      <c r="Q47" s="271"/>
      <c r="V47" s="57">
        <f t="shared" ca="1" si="8"/>
        <v>38047</v>
      </c>
      <c r="W47" s="265">
        <f ca="1">IF(Calculation!$V$10=2, VLOOKUP(V47,OldCurves!$D47:$K300,3), ( VLOOKUP(V47,OldCurves!$D47:$K300,3)*16+ VLOOKUP(V47,OldCurves!$D47:$K300,7)*8)/24)</f>
        <v>29.250001907348633</v>
      </c>
      <c r="X47" s="61">
        <v>0</v>
      </c>
      <c r="Y47" s="116">
        <v>55</v>
      </c>
      <c r="Z47" s="23">
        <f ca="1">VLOOKUP(V47,OldCurves!A41:B300,2)</f>
        <v>6.6994431214945027E-2</v>
      </c>
      <c r="AA47" s="24">
        <f t="shared" ca="1" si="9"/>
        <v>38047</v>
      </c>
      <c r="AB47" s="73">
        <v>0</v>
      </c>
      <c r="AC47" s="24">
        <f t="shared" ca="1" si="10"/>
        <v>38047</v>
      </c>
      <c r="AD47" s="73">
        <v>0</v>
      </c>
      <c r="AE47" s="68">
        <v>1</v>
      </c>
      <c r="AF47" s="68"/>
      <c r="AG47" s="54">
        <v>3.24709</v>
      </c>
      <c r="AH47" s="53"/>
      <c r="AI47" s="58">
        <f t="shared" ca="1" si="11"/>
        <v>38047</v>
      </c>
      <c r="AJ47" s="278">
        <f ca="1">IF(Calculation!$Y$22=1, OldData!AO47, OldData!AP47)</f>
        <v>0.3748126699729537</v>
      </c>
      <c r="AK47" s="270"/>
      <c r="AM47" s="267"/>
      <c r="AN47" s="57">
        <f t="shared" ca="1" si="12"/>
        <v>38047</v>
      </c>
      <c r="AO47" s="289">
        <f ca="1">IF(Calculation!$V$10=2,SQRT((AR47^2*(AN47-today-1)+AU47^2*15)/(AN47-today+14)),SQRT(( ((AR47^2*16+AS47^2*8)/24) *(AN47-today-1)+((AU47^2*16+AV47^2*8)/24)*15)/(AN47-today+14)))</f>
        <v>0.3748126699729537</v>
      </c>
      <c r="AP47" s="290">
        <f ca="1">IF(Calculation!$V$10=2, AR47, SQRT((AR47^2*16+AS47^2*8)/24))</f>
        <v>0.3075</v>
      </c>
      <c r="AQ47" s="265"/>
      <c r="AR47" s="297">
        <f t="shared" ca="1" si="13"/>
        <v>0.3075</v>
      </c>
      <c r="AS47" s="299">
        <f t="shared" ca="1" si="14"/>
        <v>0.09</v>
      </c>
      <c r="AT47" s="264"/>
      <c r="AU47" s="264">
        <f t="shared" ca="1" si="15"/>
        <v>1.95</v>
      </c>
      <c r="AV47" s="298">
        <f t="shared" ca="1" si="16"/>
        <v>2</v>
      </c>
    </row>
    <row r="48" spans="1:48">
      <c r="A48" s="64">
        <f t="shared" ca="1" si="1"/>
        <v>38078</v>
      </c>
      <c r="B48" s="265">
        <f t="shared" ca="1" si="2"/>
        <v>29.25</v>
      </c>
      <c r="C48" s="36"/>
      <c r="D48" s="65">
        <f t="shared" ca="1" si="3"/>
        <v>55</v>
      </c>
      <c r="E48" s="10">
        <f t="shared" ca="1" si="4"/>
        <v>6.7035047789272995E-2</v>
      </c>
      <c r="F48" s="62">
        <v>41</v>
      </c>
      <c r="G48" s="266">
        <f t="shared" si="0"/>
        <v>0</v>
      </c>
      <c r="H48" s="63">
        <f t="shared" si="5"/>
        <v>41</v>
      </c>
      <c r="I48" s="266"/>
      <c r="J48" s="61"/>
      <c r="K48" s="104"/>
      <c r="L48" s="7">
        <f ca="1">(A48-Calculation!$C$6)/365.25</f>
        <v>3.3319644079397674</v>
      </c>
      <c r="M48" s="1">
        <v>5</v>
      </c>
      <c r="N48" s="67">
        <f t="shared" ca="1" si="6"/>
        <v>38078</v>
      </c>
      <c r="O48" s="267">
        <f t="shared" ca="1" si="7"/>
        <v>0.37015307660584551</v>
      </c>
      <c r="P48" s="268"/>
      <c r="Q48" s="271"/>
      <c r="V48" s="57">
        <f t="shared" ca="1" si="8"/>
        <v>38078</v>
      </c>
      <c r="W48" s="265">
        <f ca="1">IF(Calculation!$V$10=2, VLOOKUP(V48,OldCurves!$D48:$K301,3), ( VLOOKUP(V48,OldCurves!$D48:$K301,3)*16+ VLOOKUP(V48,OldCurves!$D48:$K301,7)*8)/24)</f>
        <v>29.25</v>
      </c>
      <c r="X48" s="61">
        <v>0</v>
      </c>
      <c r="Y48" s="116">
        <v>55</v>
      </c>
      <c r="Z48" s="23">
        <f ca="1">VLOOKUP(V48,OldCurves!A42:B301,2)</f>
        <v>6.7035047789272995E-2</v>
      </c>
      <c r="AA48" s="24">
        <f t="shared" ca="1" si="9"/>
        <v>38078</v>
      </c>
      <c r="AB48" s="73">
        <v>0</v>
      </c>
      <c r="AC48" s="24">
        <f t="shared" ca="1" si="10"/>
        <v>38078</v>
      </c>
      <c r="AD48" s="73">
        <v>0</v>
      </c>
      <c r="AE48" s="68">
        <v>1</v>
      </c>
      <c r="AF48" s="68"/>
      <c r="AG48" s="54">
        <v>3.33196</v>
      </c>
      <c r="AH48" s="53"/>
      <c r="AI48" s="58">
        <f t="shared" ca="1" si="11"/>
        <v>38078</v>
      </c>
      <c r="AJ48" s="278">
        <f ca="1">IF(Calculation!$Y$22=1, OldData!AO48, OldData!AP48)</f>
        <v>0.37015307660584551</v>
      </c>
      <c r="AK48" s="270"/>
      <c r="AM48" s="267"/>
      <c r="AN48" s="57">
        <f t="shared" ca="1" si="12"/>
        <v>38078</v>
      </c>
      <c r="AO48" s="289">
        <f ca="1">IF(Calculation!$V$10=2,SQRT((AR48^2*(AN48-today-1)+AU48^2*15)/(AN48-today+14)),SQRT(( ((AR48^2*16+AS48^2*8)/24) *(AN48-today-1)+((AU48^2*16+AV48^2*8)/24)*15)/(AN48-today+14)))</f>
        <v>0.37015307660584551</v>
      </c>
      <c r="AP48" s="290">
        <f ca="1">IF(Calculation!$V$10=2, AR48, SQRT((AR48^2*16+AS48^2*8)/24))</f>
        <v>0.3075</v>
      </c>
      <c r="AQ48" s="265"/>
      <c r="AR48" s="297">
        <f t="shared" ca="1" si="13"/>
        <v>0.3075</v>
      </c>
      <c r="AS48" s="299">
        <f t="shared" ca="1" si="14"/>
        <v>0.09</v>
      </c>
      <c r="AT48" s="264"/>
      <c r="AU48" s="264">
        <f t="shared" ca="1" si="15"/>
        <v>1.9</v>
      </c>
      <c r="AV48" s="298">
        <f t="shared" ca="1" si="16"/>
        <v>2</v>
      </c>
    </row>
    <row r="49" spans="1:48">
      <c r="A49" s="64">
        <f t="shared" ca="1" si="1"/>
        <v>38108</v>
      </c>
      <c r="B49" s="265">
        <f t="shared" ca="1" si="2"/>
        <v>38.5</v>
      </c>
      <c r="C49" s="36"/>
      <c r="D49" s="65">
        <f t="shared" ca="1" si="3"/>
        <v>55</v>
      </c>
      <c r="E49" s="10">
        <f t="shared" ca="1" si="4"/>
        <v>6.7066314828837015E-2</v>
      </c>
      <c r="F49" s="62">
        <v>42</v>
      </c>
      <c r="G49" s="266">
        <f t="shared" si="0"/>
        <v>0</v>
      </c>
      <c r="H49" s="63">
        <f t="shared" si="5"/>
        <v>42</v>
      </c>
      <c r="I49" s="266"/>
      <c r="J49" s="61"/>
      <c r="K49" s="104"/>
      <c r="L49" s="7">
        <f ca="1">(A49-Calculation!$C$6)/365.25</f>
        <v>3.4140999315537304</v>
      </c>
      <c r="M49" s="1">
        <v>6</v>
      </c>
      <c r="N49" s="67">
        <f t="shared" ca="1" si="6"/>
        <v>38108</v>
      </c>
      <c r="O49" s="267">
        <f t="shared" ca="1" si="7"/>
        <v>0.37498134780656783</v>
      </c>
      <c r="P49" s="268"/>
      <c r="Q49" s="271"/>
      <c r="V49" s="57">
        <f t="shared" ca="1" si="8"/>
        <v>38108</v>
      </c>
      <c r="W49" s="265">
        <f ca="1">IF(Calculation!$V$10=2, VLOOKUP(V49,OldCurves!$D49:$K302,3), ( VLOOKUP(V49,OldCurves!$D49:$K302,3)*16+ VLOOKUP(V49,OldCurves!$D49:$K302,7)*8)/24)</f>
        <v>38.5</v>
      </c>
      <c r="X49" s="61">
        <v>0</v>
      </c>
      <c r="Y49" s="116">
        <v>55</v>
      </c>
      <c r="Z49" s="23">
        <f ca="1">VLOOKUP(V49,OldCurves!A43:B302,2)</f>
        <v>6.7066314828837015E-2</v>
      </c>
      <c r="AA49" s="24">
        <f t="shared" ca="1" si="9"/>
        <v>38108</v>
      </c>
      <c r="AB49" s="73">
        <v>0</v>
      </c>
      <c r="AC49" s="24">
        <f t="shared" ca="1" si="10"/>
        <v>38108</v>
      </c>
      <c r="AD49" s="73">
        <v>0</v>
      </c>
      <c r="AE49" s="68">
        <v>1</v>
      </c>
      <c r="AF49" s="68"/>
      <c r="AG49" s="54">
        <v>3.4168400000000001</v>
      </c>
      <c r="AH49" s="53"/>
      <c r="AI49" s="58">
        <f t="shared" ca="1" si="11"/>
        <v>38108</v>
      </c>
      <c r="AJ49" s="278">
        <f ca="1">IF(Calculation!$Y$22=1, OldData!AO49, OldData!AP49)</f>
        <v>0.37498134780656783</v>
      </c>
      <c r="AK49" s="270"/>
      <c r="AM49" s="267"/>
      <c r="AN49" s="57">
        <f t="shared" ca="1" si="12"/>
        <v>38108</v>
      </c>
      <c r="AO49" s="289">
        <f ca="1">IF(Calculation!$V$10=2,SQRT((AR49^2*(AN49-today-1)+AU49^2*15)/(AN49-today+14)),SQRT(( ((AR49^2*16+AS49^2*8)/24) *(AN49-today-1)+((AU49^2*16+AV49^2*8)/24)*15)/(AN49-today+14)))</f>
        <v>0.37498134780656783</v>
      </c>
      <c r="AP49" s="290">
        <f ca="1">IF(Calculation!$V$10=2, AR49, SQRT((AR49^2*16+AS49^2*8)/24))</f>
        <v>0.3075</v>
      </c>
      <c r="AQ49" s="265"/>
      <c r="AR49" s="297">
        <f t="shared" ca="1" si="13"/>
        <v>0.3075</v>
      </c>
      <c r="AS49" s="299">
        <f t="shared" ca="1" si="14"/>
        <v>0.09</v>
      </c>
      <c r="AT49" s="264"/>
      <c r="AU49" s="264">
        <f t="shared" ca="1" si="15"/>
        <v>2</v>
      </c>
      <c r="AV49" s="298">
        <f t="shared" ca="1" si="16"/>
        <v>2</v>
      </c>
    </row>
    <row r="50" spans="1:48">
      <c r="A50" s="64">
        <f t="shared" ca="1" si="1"/>
        <v>38139</v>
      </c>
      <c r="B50" s="265">
        <f t="shared" ca="1" si="2"/>
        <v>58.5</v>
      </c>
      <c r="C50" s="36"/>
      <c r="D50" s="65">
        <f t="shared" ca="1" si="3"/>
        <v>55</v>
      </c>
      <c r="E50" s="10">
        <f t="shared" ca="1" si="4"/>
        <v>6.7098624103393012E-2</v>
      </c>
      <c r="H50" s="29"/>
      <c r="I50" s="26"/>
      <c r="J50" s="61">
        <f t="shared" ref="J50:J113" si="18">X50</f>
        <v>0</v>
      </c>
      <c r="K50" s="104">
        <f t="shared" ref="K50:K113" si="19">J50-C50</f>
        <v>0</v>
      </c>
      <c r="L50" s="7">
        <f ca="1">(A50-Calculation!$C$6)/365.25</f>
        <v>3.4989733059548254</v>
      </c>
      <c r="M50" s="1">
        <v>1</v>
      </c>
      <c r="N50" s="67">
        <f t="shared" ca="1" si="6"/>
        <v>38139</v>
      </c>
      <c r="O50" s="267">
        <f t="shared" ca="1" si="7"/>
        <v>0.52587277160067403</v>
      </c>
      <c r="P50" s="268"/>
      <c r="Q50" s="271"/>
      <c r="V50" s="57">
        <f t="shared" ca="1" si="8"/>
        <v>38139</v>
      </c>
      <c r="W50" s="265">
        <f ca="1">IF(Calculation!$V$10=2, VLOOKUP(V50,OldCurves!$D50:$K303,3), ( VLOOKUP(V50,OldCurves!$D50:$K303,3)*16+ VLOOKUP(V50,OldCurves!$D50:$K303,7)*8)/24)</f>
        <v>58.5</v>
      </c>
      <c r="X50" s="61">
        <v>0</v>
      </c>
      <c r="Y50" s="116">
        <v>55</v>
      </c>
      <c r="Z50" s="23">
        <f ca="1">VLOOKUP(V50,OldCurves!A44:B303,2)</f>
        <v>6.7098624103393012E-2</v>
      </c>
      <c r="AA50" s="29"/>
      <c r="AB50" s="26"/>
      <c r="AC50" s="29"/>
      <c r="AD50" s="26"/>
      <c r="AE50" s="68">
        <v>1</v>
      </c>
      <c r="AF50" s="68"/>
      <c r="AG50" s="54">
        <v>3.4989699999999999</v>
      </c>
      <c r="AH50" s="53"/>
      <c r="AI50" s="58">
        <f t="shared" ca="1" si="11"/>
        <v>38139</v>
      </c>
      <c r="AJ50" s="278">
        <f ca="1">IF(Calculation!$Y$22=1, OldData!AO50, OldData!AP50)</f>
        <v>0.52587277160067403</v>
      </c>
      <c r="AK50" s="270"/>
      <c r="AM50" s="267"/>
      <c r="AN50" s="57">
        <f t="shared" ca="1" si="12"/>
        <v>38139</v>
      </c>
      <c r="AO50" s="289">
        <f ca="1">IF(Calculation!$V$10=2,SQRT((AR50^2*(AN50-today-1)+AU50^2*15)/(AN50-today+14)),SQRT(( ((AR50^2*16+AS50^2*8)/24) *(AN50-today-1)+((AU50^2*16+AV50^2*8)/24)*15)/(AN50-today+14)))</f>
        <v>0.52587277160067403</v>
      </c>
      <c r="AP50" s="290">
        <f ca="1">IF(Calculation!$V$10=2, AR50, SQRT((AR50^2*16+AS50^2*8)/24))</f>
        <v>0.3175</v>
      </c>
      <c r="AQ50" s="265"/>
      <c r="AR50" s="297">
        <f t="shared" ca="1" si="13"/>
        <v>0.3175</v>
      </c>
      <c r="AS50" s="299">
        <f t="shared" ca="1" si="14"/>
        <v>0.1</v>
      </c>
      <c r="AT50" s="264"/>
      <c r="AU50" s="264">
        <f t="shared" ca="1" si="15"/>
        <v>3.92</v>
      </c>
      <c r="AV50" s="298">
        <f t="shared" ca="1" si="16"/>
        <v>2.4</v>
      </c>
    </row>
    <row r="51" spans="1:48">
      <c r="A51" s="64">
        <f t="shared" ca="1" si="1"/>
        <v>38169</v>
      </c>
      <c r="B51" s="265">
        <f t="shared" ca="1" si="2"/>
        <v>84.5</v>
      </c>
      <c r="C51" s="36"/>
      <c r="D51" s="65">
        <f t="shared" ca="1" si="3"/>
        <v>55</v>
      </c>
      <c r="E51" s="10">
        <f t="shared" ca="1" si="4"/>
        <v>6.713177946696601E-2</v>
      </c>
      <c r="H51" s="29"/>
      <c r="I51" s="26"/>
      <c r="J51" s="61">
        <f t="shared" si="18"/>
        <v>0</v>
      </c>
      <c r="K51" s="104">
        <f t="shared" si="19"/>
        <v>0</v>
      </c>
      <c r="L51" s="7">
        <f ca="1">(A51-Calculation!$C$6)/365.25</f>
        <v>3.5811088295687883</v>
      </c>
      <c r="M51" s="1">
        <v>2</v>
      </c>
      <c r="N51" s="67">
        <f t="shared" ca="1" si="6"/>
        <v>38169</v>
      </c>
      <c r="O51" s="267">
        <f t="shared" ca="1" si="7"/>
        <v>0.66140686932700377</v>
      </c>
      <c r="P51" s="268"/>
      <c r="Q51" s="271"/>
      <c r="V51" s="57">
        <f t="shared" ca="1" si="8"/>
        <v>38169</v>
      </c>
      <c r="W51" s="265">
        <f ca="1">IF(Calculation!$V$10=2, VLOOKUP(V51,OldCurves!$D51:$K304,3), ( VLOOKUP(V51,OldCurves!$D51:$K304,3)*16+ VLOOKUP(V51,OldCurves!$D51:$K304,7)*8)/24)</f>
        <v>84.5</v>
      </c>
      <c r="X51" s="61">
        <v>0</v>
      </c>
      <c r="Y51" s="116">
        <v>55</v>
      </c>
      <c r="Z51" s="23">
        <f ca="1">VLOOKUP(V51,OldCurves!A45:B304,2)</f>
        <v>6.713177946696601E-2</v>
      </c>
      <c r="AA51" s="29"/>
      <c r="AB51" s="26"/>
      <c r="AC51" s="29"/>
      <c r="AD51" s="26"/>
      <c r="AE51" s="68">
        <v>1</v>
      </c>
      <c r="AF51" s="68"/>
      <c r="AG51" s="54">
        <v>3.58385</v>
      </c>
      <c r="AH51" s="53"/>
      <c r="AI51" s="58">
        <f t="shared" ca="1" si="11"/>
        <v>38169</v>
      </c>
      <c r="AJ51" s="278">
        <f ca="1">IF(Calculation!$Y$22=1, OldData!AO51, OldData!AP51)</f>
        <v>0.66140686932700377</v>
      </c>
      <c r="AK51" s="270"/>
      <c r="AM51" s="267"/>
      <c r="AN51" s="57">
        <f t="shared" ca="1" si="12"/>
        <v>38169</v>
      </c>
      <c r="AO51" s="289">
        <f ca="1">IF(Calculation!$V$10=2,SQRT((AR51^2*(AN51-today-1)+AU51^2*15)/(AN51-today+14)),SQRT(( ((AR51^2*16+AS51^2*8)/24) *(AN51-today-1)+((AU51^2*16+AV51^2*8)/24)*15)/(AN51-today+14)))</f>
        <v>0.66140686932700377</v>
      </c>
      <c r="AP51" s="290">
        <f ca="1">IF(Calculation!$V$10=2, AR51, SQRT((AR51^2*16+AS51^2*8)/24))</f>
        <v>0.40375</v>
      </c>
      <c r="AQ51" s="265"/>
      <c r="AR51" s="297">
        <f t="shared" ca="1" si="13"/>
        <v>0.40375</v>
      </c>
      <c r="AS51" s="299">
        <f t="shared" ca="1" si="14"/>
        <v>0.11</v>
      </c>
      <c r="AT51" s="264"/>
      <c r="AU51" s="264">
        <f t="shared" ca="1" si="15"/>
        <v>4.9550000000000001</v>
      </c>
      <c r="AV51" s="298">
        <f t="shared" ca="1" si="16"/>
        <v>3.25</v>
      </c>
    </row>
    <row r="52" spans="1:48">
      <c r="A52" s="64">
        <f t="shared" ca="1" si="1"/>
        <v>38200</v>
      </c>
      <c r="B52" s="265">
        <f t="shared" ca="1" si="2"/>
        <v>84.5</v>
      </c>
      <c r="C52" s="36"/>
      <c r="D52" s="65">
        <f t="shared" ca="1" si="3"/>
        <v>55</v>
      </c>
      <c r="E52" s="10">
        <f t="shared" ca="1" si="4"/>
        <v>6.7168115990103E-2</v>
      </c>
      <c r="H52" s="29"/>
      <c r="I52" s="26"/>
      <c r="J52" s="61">
        <f t="shared" si="18"/>
        <v>0</v>
      </c>
      <c r="K52" s="104">
        <f t="shared" si="19"/>
        <v>0</v>
      </c>
      <c r="L52" s="7">
        <f ca="1">(A52-Calculation!$C$6)/365.25</f>
        <v>3.6659822039698837</v>
      </c>
      <c r="M52" s="1">
        <v>3</v>
      </c>
      <c r="N52" s="67">
        <f t="shared" ca="1" si="6"/>
        <v>38200</v>
      </c>
      <c r="O52" s="267">
        <f t="shared" ca="1" si="7"/>
        <v>0.6566746993651349</v>
      </c>
      <c r="P52" s="268"/>
      <c r="Q52" s="271"/>
      <c r="V52" s="57">
        <f t="shared" ca="1" si="8"/>
        <v>38200</v>
      </c>
      <c r="W52" s="265">
        <f ca="1">IF(Calculation!$V$10=2, VLOOKUP(V52,OldCurves!$D52:$K305,3), ( VLOOKUP(V52,OldCurves!$D52:$K305,3)*16+ VLOOKUP(V52,OldCurves!$D52:$K305,7)*8)/24)</f>
        <v>84.5</v>
      </c>
      <c r="X52" s="61">
        <v>0</v>
      </c>
      <c r="Y52" s="116">
        <v>55</v>
      </c>
      <c r="Z52" s="23">
        <f ca="1">VLOOKUP(V52,OldCurves!A46:B305,2)</f>
        <v>6.7168115990103E-2</v>
      </c>
      <c r="AA52" s="29"/>
      <c r="AB52" s="26"/>
      <c r="AC52" s="29"/>
      <c r="AD52" s="26"/>
      <c r="AE52" s="68">
        <v>1</v>
      </c>
      <c r="AF52" s="68"/>
      <c r="AG52" s="54">
        <v>3.6659799999999998</v>
      </c>
      <c r="AH52" s="53"/>
      <c r="AI52" s="58">
        <f t="shared" ca="1" si="11"/>
        <v>38200</v>
      </c>
      <c r="AJ52" s="278">
        <f ca="1">IF(Calculation!$Y$22=1, OldData!AO52, OldData!AP52)</f>
        <v>0.6566746993651349</v>
      </c>
      <c r="AK52" s="270"/>
      <c r="AM52" s="267"/>
      <c r="AN52" s="57">
        <f t="shared" ca="1" si="12"/>
        <v>38200</v>
      </c>
      <c r="AO52" s="289">
        <f ca="1">IF(Calculation!$V$10=2,SQRT((AR52^2*(AN52-today-1)+AU52^2*15)/(AN52-today+14)),SQRT(( ((AR52^2*16+AS52^2*8)/24) *(AN52-today-1)+((AU52^2*16+AV52^2*8)/24)*15)/(AN52-today+14)))</f>
        <v>0.6566746993651349</v>
      </c>
      <c r="AP52" s="290">
        <f ca="1">IF(Calculation!$V$10=2, AR52, SQRT((AR52^2*16+AS52^2*8)/24))</f>
        <v>0.40375</v>
      </c>
      <c r="AQ52" s="265"/>
      <c r="AR52" s="297">
        <f t="shared" ca="1" si="13"/>
        <v>0.40375</v>
      </c>
      <c r="AS52" s="299">
        <f t="shared" ca="1" si="14"/>
        <v>0.11</v>
      </c>
      <c r="AT52" s="264"/>
      <c r="AU52" s="264">
        <f t="shared" ca="1" si="15"/>
        <v>4.9550000000000001</v>
      </c>
      <c r="AV52" s="298">
        <f t="shared" ca="1" si="16"/>
        <v>3.25</v>
      </c>
    </row>
    <row r="53" spans="1:48">
      <c r="A53" s="64">
        <f t="shared" ca="1" si="1"/>
        <v>38231</v>
      </c>
      <c r="B53" s="265">
        <f t="shared" ca="1" si="2"/>
        <v>34.75</v>
      </c>
      <c r="C53" s="36"/>
      <c r="D53" s="65">
        <f t="shared" ca="1" si="3"/>
        <v>55</v>
      </c>
      <c r="E53" s="10">
        <f t="shared" ca="1" si="4"/>
        <v>6.7204452513677002E-2</v>
      </c>
      <c r="H53" s="29"/>
      <c r="I53" s="26"/>
      <c r="J53" s="61">
        <f t="shared" si="18"/>
        <v>0</v>
      </c>
      <c r="K53" s="104">
        <f t="shared" si="19"/>
        <v>0</v>
      </c>
      <c r="L53" s="7">
        <f ca="1">(A53-Calculation!$C$6)/365.25</f>
        <v>3.7508555783709787</v>
      </c>
      <c r="M53" s="1">
        <v>4</v>
      </c>
      <c r="N53" s="67">
        <f t="shared" ca="1" si="6"/>
        <v>38231</v>
      </c>
      <c r="O53" s="267">
        <f t="shared" ca="1" si="7"/>
        <v>0.41873864613078271</v>
      </c>
      <c r="P53" s="268"/>
      <c r="Q53" s="271"/>
      <c r="V53" s="57">
        <f t="shared" ca="1" si="8"/>
        <v>38231</v>
      </c>
      <c r="W53" s="265">
        <f ca="1">IF(Calculation!$V$10=2, VLOOKUP(V53,OldCurves!$D53:$K306,3), ( VLOOKUP(V53,OldCurves!$D53:$K306,3)*16+ VLOOKUP(V53,OldCurves!$D53:$K306,7)*8)/24)</f>
        <v>34.75</v>
      </c>
      <c r="X53" s="61">
        <v>0</v>
      </c>
      <c r="Y53" s="116">
        <v>55</v>
      </c>
      <c r="Z53" s="23">
        <f ca="1">VLOOKUP(V53,OldCurves!A47:B306,2)</f>
        <v>6.7204452513677002E-2</v>
      </c>
      <c r="AA53" s="29"/>
      <c r="AB53" s="26"/>
      <c r="AC53" s="29"/>
      <c r="AD53" s="26"/>
      <c r="AE53" s="68">
        <v>1</v>
      </c>
      <c r="AF53" s="68"/>
      <c r="AG53" s="54">
        <v>3.7508599999999999</v>
      </c>
      <c r="AH53" s="53"/>
      <c r="AI53" s="58">
        <f t="shared" ca="1" si="11"/>
        <v>38231</v>
      </c>
      <c r="AJ53" s="278">
        <f ca="1">IF(Calculation!$Y$22=1, OldData!AO53, OldData!AP53)</f>
        <v>0.41873864613078271</v>
      </c>
      <c r="AK53" s="270"/>
      <c r="AM53" s="267"/>
      <c r="AN53" s="57">
        <f t="shared" ca="1" si="12"/>
        <v>38231</v>
      </c>
      <c r="AO53" s="289">
        <f ca="1">IF(Calculation!$V$10=2,SQRT((AR53^2*(AN53-today-1)+AU53^2*15)/(AN53-today+14)),SQRT(( ((AR53^2*16+AS53^2*8)/24) *(AN53-today-1)+((AU53^2*16+AV53^2*8)/24)*15)/(AN53-today+14)))</f>
        <v>0.41873864613078271</v>
      </c>
      <c r="AP53" s="290">
        <f ca="1">IF(Calculation!$V$10=2, AR53, SQRT((AR53^2*16+AS53^2*8)/24))</f>
        <v>0.3125</v>
      </c>
      <c r="AQ53" s="265"/>
      <c r="AR53" s="297">
        <f t="shared" ca="1" si="13"/>
        <v>0.3125</v>
      </c>
      <c r="AS53" s="299">
        <f t="shared" ca="1" si="14"/>
        <v>0.09</v>
      </c>
      <c r="AT53" s="264"/>
      <c r="AU53" s="264">
        <f t="shared" ca="1" si="15"/>
        <v>2.706</v>
      </c>
      <c r="AV53" s="298">
        <f t="shared" ca="1" si="16"/>
        <v>2.4500000000000002</v>
      </c>
    </row>
    <row r="54" spans="1:48">
      <c r="A54" s="64">
        <f t="shared" ca="1" si="1"/>
        <v>38261</v>
      </c>
      <c r="B54" s="265">
        <f t="shared" ca="1" si="2"/>
        <v>29.749998092651367</v>
      </c>
      <c r="C54" s="36"/>
      <c r="D54" s="65">
        <f t="shared" ca="1" si="3"/>
        <v>55</v>
      </c>
      <c r="E54" s="10">
        <f t="shared" ca="1" si="4"/>
        <v>6.7240153557179022E-2</v>
      </c>
      <c r="H54" s="29"/>
      <c r="I54" s="26"/>
      <c r="J54" s="61">
        <f t="shared" si="18"/>
        <v>0</v>
      </c>
      <c r="K54" s="104">
        <f t="shared" si="19"/>
        <v>0</v>
      </c>
      <c r="L54" s="7">
        <f ca="1">(A54-Calculation!$C$6)/365.25</f>
        <v>3.8329911019849416</v>
      </c>
      <c r="M54" s="1">
        <v>5</v>
      </c>
      <c r="N54" s="67">
        <f t="shared" ca="1" si="6"/>
        <v>38261</v>
      </c>
      <c r="O54" s="267">
        <f t="shared" ca="1" si="7"/>
        <v>0.36271327664235226</v>
      </c>
      <c r="P54" s="268"/>
      <c r="Q54" s="271"/>
      <c r="V54" s="57">
        <f t="shared" ca="1" si="8"/>
        <v>38261</v>
      </c>
      <c r="W54" s="265">
        <f ca="1">IF(Calculation!$V$10=2, VLOOKUP(V54,OldCurves!$D54:$K307,3), ( VLOOKUP(V54,OldCurves!$D54:$K307,3)*16+ VLOOKUP(V54,OldCurves!$D54:$K307,7)*8)/24)</f>
        <v>29.749998092651367</v>
      </c>
      <c r="X54" s="61">
        <v>0</v>
      </c>
      <c r="Y54" s="116">
        <v>55</v>
      </c>
      <c r="Z54" s="23">
        <f ca="1">VLOOKUP(V54,OldCurves!A48:B307,2)</f>
        <v>6.7240153557179022E-2</v>
      </c>
      <c r="AA54" s="29"/>
      <c r="AB54" s="26"/>
      <c r="AC54" s="29"/>
      <c r="AD54" s="26"/>
      <c r="AE54" s="68">
        <v>1</v>
      </c>
      <c r="AF54" s="68"/>
      <c r="AG54" s="54">
        <v>3.8357299999999999</v>
      </c>
      <c r="AH54" s="53"/>
      <c r="AI54" s="58">
        <f t="shared" ca="1" si="11"/>
        <v>38261</v>
      </c>
      <c r="AJ54" s="278">
        <f ca="1">IF(Calculation!$Y$22=1, OldData!AO54, OldData!AP54)</f>
        <v>0.36271327664235226</v>
      </c>
      <c r="AK54" s="270"/>
      <c r="AM54" s="267"/>
      <c r="AN54" s="57">
        <f t="shared" ca="1" si="12"/>
        <v>38261</v>
      </c>
      <c r="AO54" s="289">
        <f ca="1">IF(Calculation!$V$10=2,SQRT((AR54^2*(AN54-today-1)+AU54^2*15)/(AN54-today+14)),SQRT(( ((AR54^2*16+AS54^2*8)/24) *(AN54-today-1)+((AU54^2*16+AV54^2*8)/24)*15)/(AN54-today+14)))</f>
        <v>0.36271327664235226</v>
      </c>
      <c r="AP54" s="290">
        <f ca="1">IF(Calculation!$V$10=2, AR54, SQRT((AR54^2*16+AS54^2*8)/24))</f>
        <v>0.3075</v>
      </c>
      <c r="AQ54" s="265"/>
      <c r="AR54" s="297">
        <f t="shared" ca="1" si="13"/>
        <v>0.3075</v>
      </c>
      <c r="AS54" s="299">
        <f t="shared" ca="1" si="14"/>
        <v>0.09</v>
      </c>
      <c r="AT54" s="264"/>
      <c r="AU54" s="264">
        <f t="shared" ca="1" si="15"/>
        <v>1.9</v>
      </c>
      <c r="AV54" s="298">
        <f t="shared" ca="1" si="16"/>
        <v>2</v>
      </c>
    </row>
    <row r="55" spans="1:48">
      <c r="A55" s="64">
        <f t="shared" ca="1" si="1"/>
        <v>38292</v>
      </c>
      <c r="B55" s="265">
        <f t="shared" ca="1" si="2"/>
        <v>29.749998092651367</v>
      </c>
      <c r="C55" s="36"/>
      <c r="D55" s="65">
        <f t="shared" ca="1" si="3"/>
        <v>55</v>
      </c>
      <c r="E55" s="10">
        <f t="shared" ca="1" si="4"/>
        <v>6.7277561199792016E-2</v>
      </c>
      <c r="H55" s="29"/>
      <c r="I55" s="26"/>
      <c r="J55" s="61">
        <f t="shared" si="18"/>
        <v>0</v>
      </c>
      <c r="K55" s="104">
        <f t="shared" si="19"/>
        <v>0</v>
      </c>
      <c r="L55" s="7">
        <f ca="1">(A55-Calculation!$C$6)/365.25</f>
        <v>3.9178644763860371</v>
      </c>
      <c r="M55" s="1">
        <v>6</v>
      </c>
      <c r="N55" s="67">
        <f t="shared" ca="1" si="6"/>
        <v>38292</v>
      </c>
      <c r="O55" s="267">
        <f t="shared" ca="1" si="7"/>
        <v>0.36713880756174105</v>
      </c>
      <c r="P55" s="268"/>
      <c r="Q55" s="271"/>
      <c r="V55" s="57">
        <f t="shared" ca="1" si="8"/>
        <v>38292</v>
      </c>
      <c r="W55" s="265">
        <f ca="1">IF(Calculation!$V$10=2, VLOOKUP(V55,OldCurves!$D55:$K308,3), ( VLOOKUP(V55,OldCurves!$D55:$K308,3)*16+ VLOOKUP(V55,OldCurves!$D55:$K308,7)*8)/24)</f>
        <v>29.749998092651367</v>
      </c>
      <c r="X55" s="61">
        <v>0</v>
      </c>
      <c r="Y55" s="116">
        <v>55</v>
      </c>
      <c r="Z55" s="23">
        <f ca="1">VLOOKUP(V55,OldCurves!A49:B308,2)</f>
        <v>6.7277561199792016E-2</v>
      </c>
      <c r="AA55" s="29"/>
      <c r="AB55" s="26"/>
      <c r="AC55" s="29"/>
      <c r="AD55" s="26"/>
      <c r="AE55" s="68">
        <v>1</v>
      </c>
      <c r="AF55" s="68"/>
      <c r="AG55" s="54">
        <v>3.91513</v>
      </c>
      <c r="AH55" s="53"/>
      <c r="AI55" s="58">
        <f t="shared" ca="1" si="11"/>
        <v>38292</v>
      </c>
      <c r="AJ55" s="278">
        <f ca="1">IF(Calculation!$Y$22=1, OldData!AO55, OldData!AP55)</f>
        <v>0.36713880756174105</v>
      </c>
      <c r="AK55" s="270"/>
      <c r="AM55" s="267"/>
      <c r="AN55" s="57">
        <f t="shared" ca="1" si="12"/>
        <v>38292</v>
      </c>
      <c r="AO55" s="289">
        <f ca="1">IF(Calculation!$V$10=2,SQRT((AR55^2*(AN55-today-1)+AU55^2*15)/(AN55-today+14)),SQRT(( ((AR55^2*16+AS55^2*8)/24) *(AN55-today-1)+((AU55^2*16+AV55^2*8)/24)*15)/(AN55-today+14)))</f>
        <v>0.36713880756174105</v>
      </c>
      <c r="AP55" s="290">
        <f ca="1">IF(Calculation!$V$10=2, AR55, SQRT((AR55^2*16+AS55^2*8)/24))</f>
        <v>0.3075</v>
      </c>
      <c r="AQ55" s="265"/>
      <c r="AR55" s="297">
        <f t="shared" ca="1" si="13"/>
        <v>0.3075</v>
      </c>
      <c r="AS55" s="299">
        <f t="shared" ca="1" si="14"/>
        <v>0.09</v>
      </c>
      <c r="AT55" s="264"/>
      <c r="AU55" s="264">
        <f t="shared" ca="1" si="15"/>
        <v>2</v>
      </c>
      <c r="AV55" s="298">
        <f t="shared" ca="1" si="16"/>
        <v>2</v>
      </c>
    </row>
    <row r="56" spans="1:48">
      <c r="A56" s="108">
        <f t="shared" ca="1" si="1"/>
        <v>38322</v>
      </c>
      <c r="B56" s="265">
        <f t="shared" ca="1" si="2"/>
        <v>29.75</v>
      </c>
      <c r="C56" s="36"/>
      <c r="D56" s="65">
        <f t="shared" ca="1" si="3"/>
        <v>55</v>
      </c>
      <c r="E56" s="10">
        <f t="shared" ca="1" si="4"/>
        <v>6.7313762144698003E-2</v>
      </c>
      <c r="H56" s="29"/>
      <c r="I56" s="26"/>
      <c r="J56" s="61">
        <f t="shared" si="18"/>
        <v>0</v>
      </c>
      <c r="K56" s="104">
        <f t="shared" si="19"/>
        <v>0</v>
      </c>
      <c r="L56" s="7">
        <f ca="1">(A56-Calculation!$C$6)/365.25</f>
        <v>4</v>
      </c>
      <c r="M56" s="1">
        <v>1</v>
      </c>
      <c r="N56" s="67">
        <f t="shared" ca="1" si="6"/>
        <v>38322</v>
      </c>
      <c r="O56" s="267">
        <f t="shared" ca="1" si="7"/>
        <v>0.36603091359970208</v>
      </c>
      <c r="P56" s="268"/>
      <c r="Q56" s="271"/>
      <c r="V56" s="57">
        <f t="shared" ca="1" si="8"/>
        <v>38322</v>
      </c>
      <c r="W56" s="265">
        <f ca="1">IF(Calculation!$V$10=2, VLOOKUP(V56,OldCurves!$D56:$K309,3), ( VLOOKUP(V56,OldCurves!$D56:$K309,3)*16+ VLOOKUP(V56,OldCurves!$D56:$K309,7)*8)/24)</f>
        <v>29.75</v>
      </c>
      <c r="X56" s="61">
        <v>0</v>
      </c>
      <c r="Y56" s="116">
        <v>55</v>
      </c>
      <c r="Z56" s="23">
        <f ca="1">VLOOKUP(V56,OldCurves!A50:B309,2)</f>
        <v>6.7313762144698003E-2</v>
      </c>
      <c r="AA56" s="29"/>
      <c r="AB56" s="26"/>
      <c r="AC56" s="29"/>
      <c r="AD56" s="26"/>
      <c r="AE56" s="68">
        <v>1</v>
      </c>
      <c r="AF56" s="68"/>
      <c r="AG56" s="54">
        <v>4</v>
      </c>
      <c r="AH56" s="53"/>
      <c r="AI56" s="58">
        <f t="shared" ca="1" si="11"/>
        <v>38322</v>
      </c>
      <c r="AJ56" s="278">
        <f ca="1">IF(Calculation!$Y$22=1, OldData!AO56, OldData!AP56)</f>
        <v>0.36603091359970208</v>
      </c>
      <c r="AK56" s="270"/>
      <c r="AM56" s="267"/>
      <c r="AN56" s="57">
        <f t="shared" ca="1" si="12"/>
        <v>38322</v>
      </c>
      <c r="AO56" s="289">
        <f ca="1">IF(Calculation!$V$10=2,SQRT((AR56^2*(AN56-today-1)+AU56^2*15)/(AN56-today+14)),SQRT(( ((AR56^2*16+AS56^2*8)/24) *(AN56-today-1)+((AU56^2*16+AV56^2*8)/24)*15)/(AN56-today+14)))</f>
        <v>0.36603091359970208</v>
      </c>
      <c r="AP56" s="290">
        <f ca="1">IF(Calculation!$V$10=2, AR56, SQRT((AR56^2*16+AS56^2*8)/24))</f>
        <v>0.3075</v>
      </c>
      <c r="AQ56" s="265"/>
      <c r="AR56" s="297">
        <f t="shared" ca="1" si="13"/>
        <v>0.3075</v>
      </c>
      <c r="AS56" s="299">
        <f t="shared" ca="1" si="14"/>
        <v>0.09</v>
      </c>
      <c r="AT56" s="264"/>
      <c r="AU56" s="264">
        <f t="shared" ca="1" si="15"/>
        <v>2</v>
      </c>
      <c r="AV56" s="298">
        <f t="shared" ca="1" si="16"/>
        <v>2</v>
      </c>
    </row>
    <row r="57" spans="1:48">
      <c r="A57" s="64">
        <f t="shared" ca="1" si="1"/>
        <v>38353</v>
      </c>
      <c r="B57" s="265">
        <f t="shared" ca="1" si="2"/>
        <v>34.504997253417969</v>
      </c>
      <c r="C57" s="36"/>
      <c r="D57" s="65">
        <f t="shared" ca="1" si="3"/>
        <v>55</v>
      </c>
      <c r="E57" s="10">
        <f t="shared" ca="1" si="4"/>
        <v>6.7373062407598022E-2</v>
      </c>
      <c r="H57" s="29"/>
      <c r="I57" s="26"/>
      <c r="J57" s="61">
        <f t="shared" si="18"/>
        <v>0</v>
      </c>
      <c r="K57" s="104">
        <f t="shared" si="19"/>
        <v>0</v>
      </c>
      <c r="L57" s="7">
        <f ca="1">(A57-Calculation!$C$6)/365.25</f>
        <v>4.084873374401095</v>
      </c>
      <c r="M57" s="1">
        <v>2</v>
      </c>
      <c r="N57" s="67">
        <f t="shared" ca="1" si="6"/>
        <v>38353</v>
      </c>
      <c r="O57" s="267">
        <f t="shared" ca="1" si="7"/>
        <v>0.38307742143176593</v>
      </c>
      <c r="P57" s="268"/>
      <c r="Q57" s="271"/>
      <c r="V57" s="57">
        <f t="shared" ca="1" si="8"/>
        <v>38353</v>
      </c>
      <c r="W57" s="265">
        <f ca="1">IF(Calculation!$V$10=2, VLOOKUP(V57,OldCurves!$D57:$K310,3), ( VLOOKUP(V57,OldCurves!$D57:$K310,3)*16+ VLOOKUP(V57,OldCurves!$D57:$K310,7)*8)/24)</f>
        <v>34.504997253417969</v>
      </c>
      <c r="X57" s="61">
        <v>0</v>
      </c>
      <c r="Y57" s="116">
        <v>55</v>
      </c>
      <c r="Z57" s="23">
        <f ca="1">VLOOKUP(V57,OldCurves!A51:B310,2)</f>
        <v>6.7373062407598022E-2</v>
      </c>
      <c r="AA57" s="29"/>
      <c r="AB57" s="26"/>
      <c r="AC57" s="29"/>
      <c r="AD57" s="26"/>
      <c r="AE57" s="68">
        <v>1</v>
      </c>
      <c r="AF57" s="68"/>
      <c r="AG57" s="54">
        <v>4.0821399999999999</v>
      </c>
      <c r="AH57" s="53"/>
      <c r="AI57" s="58">
        <f t="shared" ca="1" si="11"/>
        <v>38353</v>
      </c>
      <c r="AJ57" s="278">
        <f ca="1">IF(Calculation!$Y$22=1, OldData!AO57, OldData!AP57)</f>
        <v>0.38307742143176593</v>
      </c>
      <c r="AK57" s="270"/>
      <c r="AM57" s="267"/>
      <c r="AN57" s="57">
        <f t="shared" ca="1" si="12"/>
        <v>38353</v>
      </c>
      <c r="AO57" s="289">
        <f ca="1">IF(Calculation!$V$10=2,SQRT((AR57^2*(AN57-today-1)+AU57^2*15)/(AN57-today+14)),SQRT(( ((AR57^2*16+AS57^2*8)/24) *(AN57-today-1)+((AU57^2*16+AV57^2*8)/24)*15)/(AN57-today+14)))</f>
        <v>0.38307742143176593</v>
      </c>
      <c r="AP57" s="290">
        <f ca="1">IF(Calculation!$V$10=2, AR57, SQRT((AR57^2*16+AS57^2*8)/24))</f>
        <v>0.3125</v>
      </c>
      <c r="AQ57" s="265"/>
      <c r="AR57" s="297">
        <f t="shared" ca="1" si="13"/>
        <v>0.3125</v>
      </c>
      <c r="AS57" s="299">
        <f t="shared" ca="1" si="14"/>
        <v>8.5000000000000006E-2</v>
      </c>
      <c r="AT57" s="264"/>
      <c r="AU57" s="264">
        <f t="shared" ca="1" si="15"/>
        <v>2.25</v>
      </c>
      <c r="AV57" s="298">
        <f t="shared" ca="1" si="16"/>
        <v>2.25</v>
      </c>
    </row>
    <row r="58" spans="1:48">
      <c r="A58" s="64">
        <f t="shared" ca="1" si="1"/>
        <v>38384</v>
      </c>
      <c r="B58" s="265">
        <f t="shared" ca="1" si="2"/>
        <v>34.500003814697266</v>
      </c>
      <c r="C58" s="36"/>
      <c r="D58" s="65">
        <f t="shared" ca="1" si="3"/>
        <v>55</v>
      </c>
      <c r="E58" s="10">
        <f t="shared" ca="1" si="4"/>
        <v>6.7450391888094027E-2</v>
      </c>
      <c r="H58" s="29"/>
      <c r="I58" s="26"/>
      <c r="J58" s="61">
        <f t="shared" si="18"/>
        <v>0</v>
      </c>
      <c r="K58" s="104">
        <f t="shared" si="19"/>
        <v>0</v>
      </c>
      <c r="L58" s="7">
        <f ca="1">(A58-Calculation!$C$6)/365.25</f>
        <v>4.16974674880219</v>
      </c>
      <c r="M58" s="1">
        <v>3</v>
      </c>
      <c r="N58" s="67">
        <f t="shared" ca="1" si="6"/>
        <v>38384</v>
      </c>
      <c r="O58" s="267">
        <f t="shared" ca="1" si="7"/>
        <v>0.38179209141349624</v>
      </c>
      <c r="P58" s="268"/>
      <c r="Q58" s="271"/>
      <c r="V58" s="57">
        <f t="shared" ca="1" si="8"/>
        <v>38384</v>
      </c>
      <c r="W58" s="265">
        <f ca="1">IF(Calculation!$V$10=2, VLOOKUP(V58,OldCurves!$D58:$K311,3), ( VLOOKUP(V58,OldCurves!$D58:$K311,3)*16+ VLOOKUP(V58,OldCurves!$D58:$K311,7)*8)/24)</f>
        <v>34.500003814697266</v>
      </c>
      <c r="X58" s="61">
        <v>0</v>
      </c>
      <c r="Y58" s="116">
        <v>55</v>
      </c>
      <c r="Z58" s="23">
        <f ca="1">VLOOKUP(V58,OldCurves!A52:B311,2)</f>
        <v>6.7450391888094027E-2</v>
      </c>
      <c r="AA58" s="29"/>
      <c r="AB58" s="26"/>
      <c r="AC58" s="29"/>
      <c r="AD58" s="26"/>
      <c r="AE58" s="68">
        <v>1</v>
      </c>
      <c r="AF58" s="68"/>
      <c r="AG58" s="54">
        <v>4.1670100000000003</v>
      </c>
      <c r="AH58" s="53"/>
      <c r="AI58" s="58">
        <f t="shared" ca="1" si="11"/>
        <v>38384</v>
      </c>
      <c r="AJ58" s="278">
        <f ca="1">IF(Calculation!$Y$22=1, OldData!AO58, OldData!AP58)</f>
        <v>0.38179209141349624</v>
      </c>
      <c r="AK58" s="270"/>
      <c r="AM58" s="267"/>
      <c r="AN58" s="57">
        <f t="shared" ca="1" si="12"/>
        <v>38384</v>
      </c>
      <c r="AO58" s="289">
        <f ca="1">IF(Calculation!$V$10=2,SQRT((AR58^2*(AN58-today-1)+AU58^2*15)/(AN58-today+14)),SQRT(( ((AR58^2*16+AS58^2*8)/24) *(AN58-today-1)+((AU58^2*16+AV58^2*8)/24)*15)/(AN58-today+14)))</f>
        <v>0.38179209141349624</v>
      </c>
      <c r="AP58" s="290">
        <f ca="1">IF(Calculation!$V$10=2, AR58, SQRT((AR58^2*16+AS58^2*8)/24))</f>
        <v>0.3125</v>
      </c>
      <c r="AQ58" s="265"/>
      <c r="AR58" s="297">
        <f t="shared" ca="1" si="13"/>
        <v>0.3125</v>
      </c>
      <c r="AS58" s="299">
        <f t="shared" ca="1" si="14"/>
        <v>8.5000000000000006E-2</v>
      </c>
      <c r="AT58" s="264"/>
      <c r="AU58" s="264">
        <f t="shared" ca="1" si="15"/>
        <v>2.25</v>
      </c>
      <c r="AV58" s="298">
        <f t="shared" ca="1" si="16"/>
        <v>2.25</v>
      </c>
    </row>
    <row r="59" spans="1:48">
      <c r="A59" s="64">
        <f t="shared" ca="1" si="1"/>
        <v>38412</v>
      </c>
      <c r="B59" s="265">
        <f t="shared" ca="1" si="2"/>
        <v>30.000001907348633</v>
      </c>
      <c r="C59" s="36"/>
      <c r="D59" s="65">
        <f t="shared" ca="1" si="3"/>
        <v>55</v>
      </c>
      <c r="E59" s="10">
        <f t="shared" ca="1" si="4"/>
        <v>6.7520237872177008E-2</v>
      </c>
      <c r="F59" s="29"/>
      <c r="G59" s="26"/>
      <c r="H59" s="29"/>
      <c r="I59" s="26"/>
      <c r="J59" s="61">
        <f t="shared" si="18"/>
        <v>0</v>
      </c>
      <c r="K59" s="104">
        <f t="shared" si="19"/>
        <v>0</v>
      </c>
      <c r="L59" s="7">
        <f ca="1">(A59-Calculation!$C$6)/365.25</f>
        <v>4.2464065708418888</v>
      </c>
      <c r="M59" s="1">
        <v>4</v>
      </c>
      <c r="N59" s="67">
        <f t="shared" ca="1" si="6"/>
        <v>38412</v>
      </c>
      <c r="O59" s="267">
        <f t="shared" ca="1" si="7"/>
        <v>0.35612725532601491</v>
      </c>
      <c r="P59" s="268"/>
      <c r="Q59" s="271"/>
      <c r="V59" s="57">
        <f t="shared" ca="1" si="8"/>
        <v>38412</v>
      </c>
      <c r="W59" s="265">
        <f ca="1">IF(Calculation!$V$10=2, VLOOKUP(V59,OldCurves!$D59:$K312,3), ( VLOOKUP(V59,OldCurves!$D59:$K312,3)*16+ VLOOKUP(V59,OldCurves!$D59:$K312,7)*8)/24)</f>
        <v>30.000001907348633</v>
      </c>
      <c r="X59" s="61">
        <v>0</v>
      </c>
      <c r="Y59" s="116">
        <v>55</v>
      </c>
      <c r="Z59" s="23">
        <f ca="1">VLOOKUP(V59,OldCurves!A53:B312,2)</f>
        <v>6.7520237872177008E-2</v>
      </c>
      <c r="AA59" s="29"/>
      <c r="AB59" s="26"/>
      <c r="AC59" s="29"/>
      <c r="AD59" s="26"/>
      <c r="AE59" s="68">
        <v>1</v>
      </c>
      <c r="AF59" s="68"/>
      <c r="AG59" s="54">
        <v>4.2491399999999997</v>
      </c>
      <c r="AH59" s="53"/>
      <c r="AI59" s="58">
        <f t="shared" ca="1" si="11"/>
        <v>38412</v>
      </c>
      <c r="AJ59" s="278">
        <f ca="1">IF(Calculation!$Y$22=1, OldData!AO59, OldData!AP59)</f>
        <v>0.35612725532601491</v>
      </c>
      <c r="AK59" s="270"/>
      <c r="AM59" s="267"/>
      <c r="AN59" s="57">
        <f t="shared" ca="1" si="12"/>
        <v>38412</v>
      </c>
      <c r="AO59" s="289">
        <f ca="1">IF(Calculation!$V$10=2,SQRT((AR59^2*(AN59-today-1)+AU59^2*15)/(AN59-today+14)),SQRT(( ((AR59^2*16+AS59^2*8)/24) *(AN59-today-1)+((AU59^2*16+AV59^2*8)/24)*15)/(AN59-today+14)))</f>
        <v>0.35612725532601491</v>
      </c>
      <c r="AP59" s="290">
        <f ca="1">IF(Calculation!$V$10=2, AR59, SQRT((AR59^2*16+AS59^2*8)/24))</f>
        <v>0.30249999999999999</v>
      </c>
      <c r="AQ59" s="265"/>
      <c r="AR59" s="297">
        <f t="shared" ca="1" si="13"/>
        <v>0.30249999999999999</v>
      </c>
      <c r="AS59" s="299">
        <f t="shared" ca="1" si="14"/>
        <v>8.5000000000000006E-2</v>
      </c>
      <c r="AT59" s="264"/>
      <c r="AU59" s="264">
        <f t="shared" ca="1" si="15"/>
        <v>1.95</v>
      </c>
      <c r="AV59" s="298">
        <f t="shared" ca="1" si="16"/>
        <v>2</v>
      </c>
    </row>
    <row r="60" spans="1:48">
      <c r="A60" s="64">
        <f t="shared" ca="1" si="1"/>
        <v>38443</v>
      </c>
      <c r="B60" s="265">
        <f t="shared" ca="1" si="2"/>
        <v>30</v>
      </c>
      <c r="C60" s="36"/>
      <c r="D60" s="65">
        <f t="shared" ca="1" si="3"/>
        <v>55</v>
      </c>
      <c r="E60" s="10">
        <f t="shared" ca="1" si="4"/>
        <v>6.7597567356439014E-2</v>
      </c>
      <c r="F60" s="29"/>
      <c r="G60" s="26"/>
      <c r="H60" s="29"/>
      <c r="I60" s="26"/>
      <c r="J60" s="61">
        <f t="shared" si="18"/>
        <v>0</v>
      </c>
      <c r="K60" s="104">
        <f t="shared" si="19"/>
        <v>0</v>
      </c>
      <c r="L60" s="7">
        <f ca="1">(A60-Calculation!$C$6)/365.25</f>
        <v>4.3312799452429847</v>
      </c>
      <c r="M60" s="1">
        <v>5</v>
      </c>
      <c r="N60" s="67">
        <f t="shared" ca="1" si="6"/>
        <v>38443</v>
      </c>
      <c r="O60" s="267">
        <f t="shared" ca="1" si="7"/>
        <v>0.35263074781726078</v>
      </c>
      <c r="P60" s="268"/>
      <c r="Q60" s="271"/>
      <c r="V60" s="57">
        <f t="shared" ca="1" si="8"/>
        <v>38443</v>
      </c>
      <c r="W60" s="265">
        <f ca="1">IF(Calculation!$V$10=2, VLOOKUP(V60,OldCurves!$D60:$K313,3), ( VLOOKUP(V60,OldCurves!$D60:$K313,3)*16+ VLOOKUP(V60,OldCurves!$D60:$K313,7)*8)/24)</f>
        <v>30</v>
      </c>
      <c r="X60" s="61">
        <v>0</v>
      </c>
      <c r="Y60" s="116">
        <v>55</v>
      </c>
      <c r="Z60" s="23">
        <f ca="1">VLOOKUP(V60,OldCurves!A54:B313,2)</f>
        <v>6.7597567356439014E-2</v>
      </c>
      <c r="AA60" s="29"/>
      <c r="AB60" s="26"/>
      <c r="AC60" s="29"/>
      <c r="AD60" s="26"/>
      <c r="AE60" s="68">
        <v>1</v>
      </c>
      <c r="AF60" s="68"/>
      <c r="AG60" s="54">
        <v>4.3340199999999998</v>
      </c>
      <c r="AH60" s="53"/>
      <c r="AI60" s="58">
        <f t="shared" ca="1" si="11"/>
        <v>38443</v>
      </c>
      <c r="AJ60" s="278">
        <f ca="1">IF(Calculation!$Y$22=1, OldData!AO60, OldData!AP60)</f>
        <v>0.35263074781726078</v>
      </c>
      <c r="AK60" s="270"/>
      <c r="AM60" s="267"/>
      <c r="AN60" s="57">
        <f t="shared" ca="1" si="12"/>
        <v>38443</v>
      </c>
      <c r="AO60" s="289">
        <f ca="1">IF(Calculation!$V$10=2,SQRT((AR60^2*(AN60-today-1)+AU60^2*15)/(AN60-today+14)),SQRT(( ((AR60^2*16+AS60^2*8)/24) *(AN60-today-1)+((AU60^2*16+AV60^2*8)/24)*15)/(AN60-today+14)))</f>
        <v>0.35263074781726078</v>
      </c>
      <c r="AP60" s="290">
        <f ca="1">IF(Calculation!$V$10=2, AR60, SQRT((AR60^2*16+AS60^2*8)/24))</f>
        <v>0.30249999999999999</v>
      </c>
      <c r="AQ60" s="265"/>
      <c r="AR60" s="297">
        <f t="shared" ca="1" si="13"/>
        <v>0.30249999999999999</v>
      </c>
      <c r="AS60" s="299">
        <f t="shared" ca="1" si="14"/>
        <v>8.5000000000000006E-2</v>
      </c>
      <c r="AT60" s="264"/>
      <c r="AU60" s="264">
        <f t="shared" ca="1" si="15"/>
        <v>1.9</v>
      </c>
      <c r="AV60" s="298">
        <f t="shared" ca="1" si="16"/>
        <v>2</v>
      </c>
    </row>
    <row r="61" spans="1:48">
      <c r="A61" s="64">
        <f t="shared" ca="1" si="1"/>
        <v>38473</v>
      </c>
      <c r="B61" s="265">
        <f t="shared" ca="1" si="2"/>
        <v>39.25</v>
      </c>
      <c r="C61" s="36"/>
      <c r="D61" s="65">
        <f t="shared" ca="1" si="3"/>
        <v>55</v>
      </c>
      <c r="E61" s="10">
        <f t="shared" ca="1" si="4"/>
        <v>6.7672402343094004E-2</v>
      </c>
      <c r="F61" s="29"/>
      <c r="G61" s="26"/>
      <c r="H61" s="29"/>
      <c r="I61" s="26"/>
      <c r="J61" s="61">
        <f t="shared" si="18"/>
        <v>0</v>
      </c>
      <c r="K61" s="104">
        <f t="shared" si="19"/>
        <v>0</v>
      </c>
      <c r="L61" s="7">
        <f ca="1">(A61-Calculation!$C$6)/365.25</f>
        <v>4.4134154688569476</v>
      </c>
      <c r="M61" s="1">
        <v>6</v>
      </c>
      <c r="N61" s="67">
        <f t="shared" ca="1" si="6"/>
        <v>38473</v>
      </c>
      <c r="O61" s="267">
        <f t="shared" ca="1" si="7"/>
        <v>0.35681953664966398</v>
      </c>
      <c r="P61" s="268"/>
      <c r="Q61" s="271"/>
      <c r="V61" s="57">
        <f t="shared" ca="1" si="8"/>
        <v>38473</v>
      </c>
      <c r="W61" s="265">
        <f ca="1">IF(Calculation!$V$10=2, VLOOKUP(V61,OldCurves!$D61:$K314,3), ( VLOOKUP(V61,OldCurves!$D61:$K314,3)*16+ VLOOKUP(V61,OldCurves!$D61:$K314,7)*8)/24)</f>
        <v>39.25</v>
      </c>
      <c r="X61" s="61">
        <v>0</v>
      </c>
      <c r="Y61" s="116">
        <v>55</v>
      </c>
      <c r="Z61" s="23">
        <f ca="1">VLOOKUP(V61,OldCurves!A55:B314,2)</f>
        <v>6.7672402343094004E-2</v>
      </c>
      <c r="AA61" s="29"/>
      <c r="AB61" s="26"/>
      <c r="AC61" s="29"/>
      <c r="AD61" s="26"/>
      <c r="AE61" s="68">
        <v>1</v>
      </c>
      <c r="AF61" s="68"/>
      <c r="AG61" s="54">
        <v>4.4188900000000002</v>
      </c>
      <c r="AH61" s="53"/>
      <c r="AI61" s="58">
        <f t="shared" ca="1" si="11"/>
        <v>38473</v>
      </c>
      <c r="AJ61" s="278">
        <f ca="1">IF(Calculation!$Y$22=1, OldData!AO61, OldData!AP61)</f>
        <v>0.35681953664966398</v>
      </c>
      <c r="AK61" s="270"/>
      <c r="AM61" s="267"/>
      <c r="AN61" s="57">
        <f t="shared" ca="1" si="12"/>
        <v>38473</v>
      </c>
      <c r="AO61" s="289">
        <f ca="1">IF(Calculation!$V$10=2,SQRT((AR61^2*(AN61-today-1)+AU61^2*15)/(AN61-today+14)),SQRT(( ((AR61^2*16+AS61^2*8)/24) *(AN61-today-1)+((AU61^2*16+AV61^2*8)/24)*15)/(AN61-today+14)))</f>
        <v>0.35681953664966398</v>
      </c>
      <c r="AP61" s="290">
        <f ca="1">IF(Calculation!$V$10=2, AR61, SQRT((AR61^2*16+AS61^2*8)/24))</f>
        <v>0.30249999999999999</v>
      </c>
      <c r="AQ61" s="265"/>
      <c r="AR61" s="297">
        <f t="shared" ca="1" si="13"/>
        <v>0.30249999999999999</v>
      </c>
      <c r="AS61" s="299">
        <f t="shared" ca="1" si="14"/>
        <v>8.5000000000000006E-2</v>
      </c>
      <c r="AT61" s="264"/>
      <c r="AU61" s="264">
        <f t="shared" ca="1" si="15"/>
        <v>2</v>
      </c>
      <c r="AV61" s="298">
        <f t="shared" ca="1" si="16"/>
        <v>2</v>
      </c>
    </row>
    <row r="62" spans="1:48">
      <c r="A62" s="64">
        <f t="shared" ca="1" si="1"/>
        <v>38504</v>
      </c>
      <c r="B62" s="265">
        <f t="shared" ca="1" si="2"/>
        <v>57.5</v>
      </c>
      <c r="C62" s="36"/>
      <c r="D62" s="65">
        <f t="shared" ca="1" si="3"/>
        <v>55</v>
      </c>
      <c r="E62" s="10">
        <f t="shared" ca="1" si="4"/>
        <v>6.7749731831252005E-2</v>
      </c>
      <c r="F62" s="29"/>
      <c r="G62" s="26"/>
      <c r="H62" s="29"/>
      <c r="I62" s="26"/>
      <c r="J62" s="61">
        <f t="shared" si="18"/>
        <v>0</v>
      </c>
      <c r="K62" s="104">
        <f t="shared" si="19"/>
        <v>0</v>
      </c>
      <c r="L62" s="7">
        <f ca="1">(A62-Calculation!$C$6)/365.25</f>
        <v>4.4982888432580426</v>
      </c>
      <c r="M62" s="1">
        <v>1</v>
      </c>
      <c r="N62" s="67">
        <f t="shared" ca="1" si="6"/>
        <v>38504</v>
      </c>
      <c r="O62" s="267">
        <f t="shared" ca="1" si="7"/>
        <v>0.44956402491747488</v>
      </c>
      <c r="P62" s="268"/>
      <c r="Q62" s="271"/>
      <c r="V62" s="57">
        <f t="shared" ca="1" si="8"/>
        <v>38504</v>
      </c>
      <c r="W62" s="265">
        <f ca="1">IF(Calculation!$V$10=2, VLOOKUP(V62,OldCurves!$D62:$K315,3), ( VLOOKUP(V62,OldCurves!$D62:$K315,3)*16+ VLOOKUP(V62,OldCurves!$D62:$K315,7)*8)/24)</f>
        <v>57.5</v>
      </c>
      <c r="X62" s="61">
        <v>0</v>
      </c>
      <c r="Y62" s="116">
        <v>55</v>
      </c>
      <c r="Z62" s="23">
        <f ca="1">VLOOKUP(V62,OldCurves!A56:B315,2)</f>
        <v>6.7749731831252005E-2</v>
      </c>
      <c r="AA62" s="29"/>
      <c r="AB62" s="26"/>
      <c r="AC62" s="29"/>
      <c r="AD62" s="26"/>
      <c r="AE62" s="68">
        <v>1</v>
      </c>
      <c r="AF62" s="68"/>
      <c r="AG62" s="54">
        <v>4.5010300000000001</v>
      </c>
      <c r="AH62" s="53"/>
      <c r="AI62" s="58">
        <f t="shared" ca="1" si="11"/>
        <v>38504</v>
      </c>
      <c r="AJ62" s="278">
        <f ca="1">IF(Calculation!$Y$22=1, OldData!AO62, OldData!AP62)</f>
        <v>0.44956402491747488</v>
      </c>
      <c r="AK62" s="270"/>
      <c r="AM62" s="267"/>
      <c r="AN62" s="57">
        <f t="shared" ca="1" si="12"/>
        <v>38504</v>
      </c>
      <c r="AO62" s="289">
        <f ca="1">IF(Calculation!$V$10=2,SQRT((AR62^2*(AN62-today-1)+AU62^2*15)/(AN62-today+14)),SQRT(( ((AR62^2*16+AS62^2*8)/24) *(AN62-today-1)+((AU62^2*16+AV62^2*8)/24)*15)/(AN62-today+14)))</f>
        <v>0.44956402491747488</v>
      </c>
      <c r="AP62" s="290">
        <f ca="1">IF(Calculation!$V$10=2, AR62, SQRT((AR62^2*16+AS62^2*8)/24))</f>
        <v>0.30249999999999999</v>
      </c>
      <c r="AQ62" s="265"/>
      <c r="AR62" s="297">
        <f t="shared" ca="1" si="13"/>
        <v>0.30249999999999999</v>
      </c>
      <c r="AS62" s="299">
        <f t="shared" ca="1" si="14"/>
        <v>9.5000000000000001E-2</v>
      </c>
      <c r="AT62" s="264"/>
      <c r="AU62" s="264">
        <f t="shared" ca="1" si="15"/>
        <v>3.52</v>
      </c>
      <c r="AV62" s="298">
        <f t="shared" ca="1" si="16"/>
        <v>2.4</v>
      </c>
    </row>
    <row r="63" spans="1:48">
      <c r="A63" s="64">
        <f t="shared" ca="1" si="1"/>
        <v>38534</v>
      </c>
      <c r="B63" s="265">
        <f t="shared" ca="1" si="2"/>
        <v>82.5</v>
      </c>
      <c r="C63" s="36"/>
      <c r="D63" s="65">
        <f t="shared" ca="1" si="3"/>
        <v>55</v>
      </c>
      <c r="E63" s="10">
        <f t="shared" ca="1" si="4"/>
        <v>6.7824566821676022E-2</v>
      </c>
      <c r="F63" s="29"/>
      <c r="G63" s="26"/>
      <c r="H63" s="29"/>
      <c r="I63" s="26"/>
      <c r="J63" s="61">
        <f t="shared" si="18"/>
        <v>0</v>
      </c>
      <c r="K63" s="104">
        <f t="shared" si="19"/>
        <v>0</v>
      </c>
      <c r="L63" s="7">
        <f ca="1">(A63-Calculation!$C$6)/365.25</f>
        <v>4.5804243668720055</v>
      </c>
      <c r="M63" s="1">
        <v>2</v>
      </c>
      <c r="N63" s="67">
        <f t="shared" ca="1" si="6"/>
        <v>38534</v>
      </c>
      <c r="O63" s="267">
        <f t="shared" ca="1" si="7"/>
        <v>0.5906666243021419</v>
      </c>
      <c r="P63" s="268"/>
      <c r="Q63" s="271"/>
      <c r="V63" s="57">
        <f t="shared" ca="1" si="8"/>
        <v>38534</v>
      </c>
      <c r="W63" s="265">
        <f ca="1">IF(Calculation!$V$10=2, VLOOKUP(V63,OldCurves!$D63:$K316,3), ( VLOOKUP(V63,OldCurves!$D63:$K316,3)*16+ VLOOKUP(V63,OldCurves!$D63:$K316,7)*8)/24)</f>
        <v>82.5</v>
      </c>
      <c r="X63" s="61">
        <v>0</v>
      </c>
      <c r="Y63" s="116">
        <v>55</v>
      </c>
      <c r="Z63" s="23">
        <f ca="1">VLOOKUP(V63,OldCurves!A57:B316,2)</f>
        <v>6.7824566821676022E-2</v>
      </c>
      <c r="AA63" s="29"/>
      <c r="AB63" s="26"/>
      <c r="AC63" s="29"/>
      <c r="AD63" s="26"/>
      <c r="AE63" s="68">
        <v>1</v>
      </c>
      <c r="AF63" s="68"/>
      <c r="AG63" s="54">
        <v>4.5858999999999996</v>
      </c>
      <c r="AH63" s="53"/>
      <c r="AI63" s="58">
        <f t="shared" ca="1" si="11"/>
        <v>38534</v>
      </c>
      <c r="AJ63" s="278">
        <f ca="1">IF(Calculation!$Y$22=1, OldData!AO63, OldData!AP63)</f>
        <v>0.5906666243021419</v>
      </c>
      <c r="AK63" s="270"/>
      <c r="AM63" s="267"/>
      <c r="AN63" s="57">
        <f t="shared" ca="1" si="12"/>
        <v>38534</v>
      </c>
      <c r="AO63" s="289">
        <f ca="1">IF(Calculation!$V$10=2,SQRT((AR63^2*(AN63-today-1)+AU63^2*15)/(AN63-today+14)),SQRT(( ((AR63^2*16+AS63^2*8)/24) *(AN63-today-1)+((AU63^2*16+AV63^2*8)/24)*15)/(AN63-today+14)))</f>
        <v>0.5906666243021419</v>
      </c>
      <c r="AP63" s="290">
        <f ca="1">IF(Calculation!$V$10=2, AR63, SQRT((AR63^2*16+AS63^2*8)/24))</f>
        <v>0.40875</v>
      </c>
      <c r="AQ63" s="265"/>
      <c r="AR63" s="297">
        <f t="shared" ca="1" si="13"/>
        <v>0.40875</v>
      </c>
      <c r="AS63" s="299">
        <f t="shared" ca="1" si="14"/>
        <v>0.105</v>
      </c>
      <c r="AT63" s="264"/>
      <c r="AU63" s="264">
        <f t="shared" ca="1" si="15"/>
        <v>4.5549999999999997</v>
      </c>
      <c r="AV63" s="298">
        <f t="shared" ca="1" si="16"/>
        <v>3.25</v>
      </c>
    </row>
    <row r="64" spans="1:48">
      <c r="A64" s="64">
        <f t="shared" ca="1" si="1"/>
        <v>38565</v>
      </c>
      <c r="B64" s="265">
        <f t="shared" ca="1" si="2"/>
        <v>82.5</v>
      </c>
      <c r="C64" s="36"/>
      <c r="D64" s="65">
        <f t="shared" ca="1" si="3"/>
        <v>55</v>
      </c>
      <c r="E64" s="10">
        <f t="shared" ca="1" si="4"/>
        <v>6.7901896313729004E-2</v>
      </c>
      <c r="F64" s="29"/>
      <c r="G64" s="26"/>
      <c r="H64" s="29"/>
      <c r="I64" s="26"/>
      <c r="J64" s="61">
        <f t="shared" si="18"/>
        <v>0</v>
      </c>
      <c r="K64" s="104">
        <f t="shared" si="19"/>
        <v>0</v>
      </c>
      <c r="L64" s="7">
        <f ca="1">(A64-Calculation!$C$6)/365.25</f>
        <v>4.6652977412731005</v>
      </c>
      <c r="M64" s="1">
        <v>3</v>
      </c>
      <c r="N64" s="67">
        <f t="shared" ca="1" si="6"/>
        <v>38565</v>
      </c>
      <c r="O64" s="267">
        <f t="shared" ca="1" si="7"/>
        <v>0.58790075763191174</v>
      </c>
      <c r="P64" s="268"/>
      <c r="Q64" s="271"/>
      <c r="V64" s="57">
        <f t="shared" ca="1" si="8"/>
        <v>38565</v>
      </c>
      <c r="W64" s="265">
        <f ca="1">IF(Calculation!$V$10=2, VLOOKUP(V64,OldCurves!$D64:$K317,3), ( VLOOKUP(V64,OldCurves!$D64:$K317,3)*16+ VLOOKUP(V64,OldCurves!$D64:$K317,7)*8)/24)</f>
        <v>82.5</v>
      </c>
      <c r="X64" s="61">
        <v>0</v>
      </c>
      <c r="Y64" s="116">
        <v>55</v>
      </c>
      <c r="Z64" s="23">
        <f ca="1">VLOOKUP(V64,OldCurves!A58:B317,2)</f>
        <v>6.7901896313729004E-2</v>
      </c>
      <c r="AA64" s="29"/>
      <c r="AB64" s="26"/>
      <c r="AC64" s="29"/>
      <c r="AD64" s="26"/>
      <c r="AE64" s="68">
        <v>1</v>
      </c>
      <c r="AF64" s="68"/>
      <c r="AG64" s="54">
        <v>4.6680400000000004</v>
      </c>
      <c r="AH64" s="53"/>
      <c r="AI64" s="58">
        <f t="shared" ca="1" si="11"/>
        <v>38565</v>
      </c>
      <c r="AJ64" s="278">
        <f ca="1">IF(Calculation!$Y$22=1, OldData!AO64, OldData!AP64)</f>
        <v>0.58790075763191174</v>
      </c>
      <c r="AK64" s="270"/>
      <c r="AM64" s="267"/>
      <c r="AN64" s="57">
        <f t="shared" ca="1" si="12"/>
        <v>38565</v>
      </c>
      <c r="AO64" s="289">
        <f ca="1">IF(Calculation!$V$10=2,SQRT((AR64^2*(AN64-today-1)+AU64^2*15)/(AN64-today+14)),SQRT(( ((AR64^2*16+AS64^2*8)/24) *(AN64-today-1)+((AU64^2*16+AV64^2*8)/24)*15)/(AN64-today+14)))</f>
        <v>0.58790075763191174</v>
      </c>
      <c r="AP64" s="290">
        <f ca="1">IF(Calculation!$V$10=2, AR64, SQRT((AR64^2*16+AS64^2*8)/24))</f>
        <v>0.40875</v>
      </c>
      <c r="AQ64" s="265"/>
      <c r="AR64" s="297">
        <f t="shared" ca="1" si="13"/>
        <v>0.40875</v>
      </c>
      <c r="AS64" s="299">
        <f t="shared" ca="1" si="14"/>
        <v>0.105</v>
      </c>
      <c r="AT64" s="264"/>
      <c r="AU64" s="264">
        <f t="shared" ca="1" si="15"/>
        <v>4.5549999999999997</v>
      </c>
      <c r="AV64" s="298">
        <f t="shared" ca="1" si="16"/>
        <v>3.25</v>
      </c>
    </row>
    <row r="65" spans="1:48">
      <c r="A65" s="64">
        <f t="shared" ca="1" si="1"/>
        <v>38596</v>
      </c>
      <c r="B65" s="265">
        <f t="shared" ca="1" si="2"/>
        <v>34.75</v>
      </c>
      <c r="C65" s="36"/>
      <c r="D65" s="65">
        <f t="shared" ca="1" si="3"/>
        <v>55</v>
      </c>
      <c r="E65" s="10">
        <f t="shared" ca="1" si="4"/>
        <v>6.7979225807761029E-2</v>
      </c>
      <c r="F65" s="29"/>
      <c r="G65" s="26"/>
      <c r="H65" s="29"/>
      <c r="I65" s="26"/>
      <c r="J65" s="61">
        <f t="shared" si="18"/>
        <v>0</v>
      </c>
      <c r="K65" s="104">
        <f t="shared" si="19"/>
        <v>0</v>
      </c>
      <c r="L65" s="7">
        <f ca="1">(A65-Calculation!$C$6)/365.25</f>
        <v>4.7501711156741955</v>
      </c>
      <c r="M65" s="1">
        <v>4</v>
      </c>
      <c r="N65" s="67">
        <f t="shared" ca="1" si="6"/>
        <v>38596</v>
      </c>
      <c r="O65" s="267">
        <f t="shared" ca="1" si="7"/>
        <v>0.39132274683118023</v>
      </c>
      <c r="P65" s="268"/>
      <c r="Q65" s="271"/>
      <c r="V65" s="57">
        <f t="shared" ca="1" si="8"/>
        <v>38596</v>
      </c>
      <c r="W65" s="265">
        <f ca="1">IF(Calculation!$V$10=2, VLOOKUP(V65,OldCurves!$D65:$K318,3), ( VLOOKUP(V65,OldCurves!$D65:$K318,3)*16+ VLOOKUP(V65,OldCurves!$D65:$K318,7)*8)/24)</f>
        <v>34.75</v>
      </c>
      <c r="X65" s="61">
        <v>0</v>
      </c>
      <c r="Y65" s="116">
        <v>55</v>
      </c>
      <c r="Z65" s="23">
        <f ca="1">VLOOKUP(V65,OldCurves!A59:B318,2)</f>
        <v>6.7979225807761029E-2</v>
      </c>
      <c r="AA65" s="29"/>
      <c r="AB65" s="26"/>
      <c r="AC65" s="29"/>
      <c r="AD65" s="26"/>
      <c r="AE65" s="68">
        <v>1</v>
      </c>
      <c r="AF65" s="68"/>
      <c r="AG65" s="54">
        <v>4.75291</v>
      </c>
      <c r="AH65" s="53"/>
      <c r="AI65" s="58">
        <f t="shared" ca="1" si="11"/>
        <v>38596</v>
      </c>
      <c r="AJ65" s="278">
        <f ca="1">IF(Calculation!$Y$22=1, OldData!AO65, OldData!AP65)</f>
        <v>0.39132274683118023</v>
      </c>
      <c r="AK65" s="270"/>
      <c r="AM65" s="267"/>
      <c r="AN65" s="57">
        <f t="shared" ca="1" si="12"/>
        <v>38596</v>
      </c>
      <c r="AO65" s="289">
        <f ca="1">IF(Calculation!$V$10=2,SQRT((AR65^2*(AN65-today-1)+AU65^2*15)/(AN65-today+14)),SQRT(( ((AR65^2*16+AS65^2*8)/24) *(AN65-today-1)+((AU65^2*16+AV65^2*8)/24)*15)/(AN65-today+14)))</f>
        <v>0.39132274683118023</v>
      </c>
      <c r="AP65" s="290">
        <f ca="1">IF(Calculation!$V$10=2, AR65, SQRT((AR65^2*16+AS65^2*8)/24))</f>
        <v>0.30249999999999999</v>
      </c>
      <c r="AQ65" s="265"/>
      <c r="AR65" s="297">
        <f t="shared" ca="1" si="13"/>
        <v>0.30249999999999999</v>
      </c>
      <c r="AS65" s="299">
        <f t="shared" ca="1" si="14"/>
        <v>8.5000000000000006E-2</v>
      </c>
      <c r="AT65" s="264"/>
      <c r="AU65" s="264">
        <f t="shared" ca="1" si="15"/>
        <v>2.706</v>
      </c>
      <c r="AV65" s="298">
        <f t="shared" ca="1" si="16"/>
        <v>2.4500000000000002</v>
      </c>
    </row>
    <row r="66" spans="1:48">
      <c r="A66" s="64">
        <f t="shared" ca="1" si="1"/>
        <v>38626</v>
      </c>
      <c r="B66" s="265">
        <f t="shared" ca="1" si="2"/>
        <v>30.499998092651367</v>
      </c>
      <c r="C66" s="36"/>
      <c r="D66" s="65">
        <f t="shared" ca="1" si="3"/>
        <v>55</v>
      </c>
      <c r="E66" s="10">
        <f t="shared" ca="1" si="4"/>
        <v>6.8054060803870012E-2</v>
      </c>
      <c r="F66" s="29"/>
      <c r="G66" s="26"/>
      <c r="H66" s="29"/>
      <c r="I66" s="26"/>
      <c r="J66" s="61">
        <f t="shared" si="18"/>
        <v>0</v>
      </c>
      <c r="K66" s="104">
        <f t="shared" si="19"/>
        <v>0</v>
      </c>
      <c r="L66" s="7">
        <f ca="1">(A66-Calculation!$C$6)/365.25</f>
        <v>4.8323066392881584</v>
      </c>
      <c r="M66" s="1">
        <v>5</v>
      </c>
      <c r="N66" s="67">
        <f t="shared" ca="1" si="6"/>
        <v>38626</v>
      </c>
      <c r="O66" s="267">
        <f t="shared" ca="1" si="7"/>
        <v>0.3478373678850602</v>
      </c>
      <c r="P66" s="268"/>
      <c r="Q66" s="271"/>
      <c r="V66" s="57">
        <f t="shared" ca="1" si="8"/>
        <v>38626</v>
      </c>
      <c r="W66" s="265">
        <f ca="1">IF(Calculation!$V$10=2, VLOOKUP(V66,OldCurves!$D66:$K319,3), ( VLOOKUP(V66,OldCurves!$D66:$K319,3)*16+ VLOOKUP(V66,OldCurves!$D66:$K319,7)*8)/24)</f>
        <v>30.499998092651367</v>
      </c>
      <c r="X66" s="61">
        <v>0</v>
      </c>
      <c r="Y66" s="116">
        <v>55</v>
      </c>
      <c r="Z66" s="23">
        <f ca="1">VLOOKUP(V66,OldCurves!A60:B319,2)</f>
        <v>6.8054060803870012E-2</v>
      </c>
      <c r="AA66" s="29"/>
      <c r="AB66" s="26"/>
      <c r="AC66" s="29"/>
      <c r="AD66" s="26"/>
      <c r="AE66" s="68">
        <v>1</v>
      </c>
      <c r="AF66" s="68"/>
      <c r="AG66" s="54">
        <v>4.8377800000000004</v>
      </c>
      <c r="AH66" s="53"/>
      <c r="AI66" s="58">
        <f t="shared" ca="1" si="11"/>
        <v>38626</v>
      </c>
      <c r="AJ66" s="278">
        <f ca="1">IF(Calculation!$Y$22=1, OldData!AO66, OldData!AP66)</f>
        <v>0.3478373678850602</v>
      </c>
      <c r="AK66" s="270"/>
      <c r="AM66" s="267"/>
      <c r="AN66" s="57">
        <f t="shared" ca="1" si="12"/>
        <v>38626</v>
      </c>
      <c r="AO66" s="289">
        <f ca="1">IF(Calculation!$V$10=2,SQRT((AR66^2*(AN66-today-1)+AU66^2*15)/(AN66-today+14)),SQRT(( ((AR66^2*16+AS66^2*8)/24) *(AN66-today-1)+((AU66^2*16+AV66^2*8)/24)*15)/(AN66-today+14)))</f>
        <v>0.3478373678850602</v>
      </c>
      <c r="AP66" s="290">
        <f ca="1">IF(Calculation!$V$10=2, AR66, SQRT((AR66^2*16+AS66^2*8)/24))</f>
        <v>0.30249999999999999</v>
      </c>
      <c r="AQ66" s="265"/>
      <c r="AR66" s="297">
        <f t="shared" ca="1" si="13"/>
        <v>0.30249999999999999</v>
      </c>
      <c r="AS66" s="299">
        <f t="shared" ca="1" si="14"/>
        <v>8.5000000000000006E-2</v>
      </c>
      <c r="AT66" s="264"/>
      <c r="AU66" s="264">
        <f t="shared" ca="1" si="15"/>
        <v>1.9</v>
      </c>
      <c r="AV66" s="298">
        <f t="shared" ca="1" si="16"/>
        <v>2</v>
      </c>
    </row>
    <row r="67" spans="1:48">
      <c r="A67" s="64">
        <f t="shared" ca="1" si="1"/>
        <v>38657</v>
      </c>
      <c r="B67" s="265">
        <f t="shared" ca="1" si="2"/>
        <v>30.499998092651367</v>
      </c>
      <c r="C67" s="36"/>
      <c r="D67" s="65">
        <f t="shared" ca="1" si="3"/>
        <v>55</v>
      </c>
      <c r="E67" s="10">
        <f t="shared" ca="1" si="4"/>
        <v>6.8131390301796019E-2</v>
      </c>
      <c r="F67" s="29"/>
      <c r="G67" s="26"/>
      <c r="H67" s="29"/>
      <c r="I67" s="26"/>
      <c r="J67" s="61">
        <f t="shared" si="18"/>
        <v>0</v>
      </c>
      <c r="K67" s="104">
        <f t="shared" si="19"/>
        <v>0</v>
      </c>
      <c r="L67" s="7">
        <f ca="1">(A67-Calculation!$C$6)/365.25</f>
        <v>4.9171800136892543</v>
      </c>
      <c r="M67" s="1">
        <v>6</v>
      </c>
      <c r="N67" s="67">
        <f t="shared" ca="1" si="6"/>
        <v>38657</v>
      </c>
      <c r="O67" s="267">
        <f t="shared" ca="1" si="7"/>
        <v>0.35171212791510331</v>
      </c>
      <c r="P67" s="268"/>
      <c r="Q67" s="271"/>
      <c r="V67" s="57">
        <f t="shared" ca="1" si="8"/>
        <v>38657</v>
      </c>
      <c r="W67" s="265">
        <f ca="1">IF(Calculation!$V$10=2, VLOOKUP(V67,OldCurves!$D67:$K320,3), ( VLOOKUP(V67,OldCurves!$D67:$K320,3)*16+ VLOOKUP(V67,OldCurves!$D67:$K320,7)*8)/24)</f>
        <v>30.499998092651367</v>
      </c>
      <c r="X67" s="61">
        <v>0</v>
      </c>
      <c r="Y67" s="116">
        <v>55</v>
      </c>
      <c r="Z67" s="23">
        <f ca="1">VLOOKUP(V67,OldCurves!A61:B320,2)</f>
        <v>6.8131390301796019E-2</v>
      </c>
      <c r="AA67" s="29"/>
      <c r="AB67" s="26"/>
      <c r="AC67" s="29"/>
      <c r="AD67" s="26"/>
      <c r="AE67" s="68">
        <v>1</v>
      </c>
      <c r="AF67" s="68"/>
      <c r="AG67" s="54">
        <v>4.9144399999999999</v>
      </c>
      <c r="AH67" s="53"/>
      <c r="AI67" s="58">
        <f t="shared" ca="1" si="11"/>
        <v>38657</v>
      </c>
      <c r="AJ67" s="278">
        <f ca="1">IF(Calculation!$Y$22=1, OldData!AO67, OldData!AP67)</f>
        <v>0.35171212791510331</v>
      </c>
      <c r="AK67" s="270"/>
      <c r="AM67" s="267"/>
      <c r="AN67" s="57">
        <f t="shared" ca="1" si="12"/>
        <v>38657</v>
      </c>
      <c r="AO67" s="289">
        <f ca="1">IF(Calculation!$V$10=2,SQRT((AR67^2*(AN67-today-1)+AU67^2*15)/(AN67-today+14)),SQRT(( ((AR67^2*16+AS67^2*8)/24) *(AN67-today-1)+((AU67^2*16+AV67^2*8)/24)*15)/(AN67-today+14)))</f>
        <v>0.35171212791510331</v>
      </c>
      <c r="AP67" s="290">
        <f ca="1">IF(Calculation!$V$10=2, AR67, SQRT((AR67^2*16+AS67^2*8)/24))</f>
        <v>0.30249999999999999</v>
      </c>
      <c r="AQ67" s="265"/>
      <c r="AR67" s="297">
        <f t="shared" ca="1" si="13"/>
        <v>0.30249999999999999</v>
      </c>
      <c r="AS67" s="299">
        <f t="shared" ca="1" si="14"/>
        <v>8.5000000000000006E-2</v>
      </c>
      <c r="AT67" s="264"/>
      <c r="AU67" s="264">
        <f t="shared" ca="1" si="15"/>
        <v>2</v>
      </c>
      <c r="AV67" s="298">
        <f t="shared" ca="1" si="16"/>
        <v>2</v>
      </c>
    </row>
    <row r="68" spans="1:48">
      <c r="A68" s="108">
        <f t="shared" ca="1" si="1"/>
        <v>38687</v>
      </c>
      <c r="B68" s="265">
        <f t="shared" ca="1" si="2"/>
        <v>30.5</v>
      </c>
      <c r="C68" s="36"/>
      <c r="D68" s="65">
        <f t="shared" ca="1" si="3"/>
        <v>55</v>
      </c>
      <c r="E68" s="10">
        <f t="shared" ca="1" si="4"/>
        <v>6.8179332831243999E-2</v>
      </c>
      <c r="F68" s="29"/>
      <c r="G68" s="26"/>
      <c r="H68" s="29"/>
      <c r="I68" s="26"/>
      <c r="J68" s="61">
        <f t="shared" si="18"/>
        <v>0</v>
      </c>
      <c r="K68" s="104">
        <f t="shared" si="19"/>
        <v>0</v>
      </c>
      <c r="L68" s="7">
        <f ca="1">(A68-Calculation!$C$6)/365.25</f>
        <v>4.9993155373032172</v>
      </c>
      <c r="M68" s="1">
        <v>1</v>
      </c>
      <c r="N68" s="67">
        <f t="shared" ca="1" si="6"/>
        <v>38687</v>
      </c>
      <c r="O68" s="267">
        <f t="shared" ca="1" si="7"/>
        <v>0.35096954159128596</v>
      </c>
      <c r="P68" s="268"/>
      <c r="Q68" s="271"/>
      <c r="V68" s="57">
        <f t="shared" ca="1" si="8"/>
        <v>38687</v>
      </c>
      <c r="W68" s="265">
        <f ca="1">IF(Calculation!$V$10=2, VLOOKUP(V68,OldCurves!$D68:$K321,3), ( VLOOKUP(V68,OldCurves!$D68:$K321,3)*16+ VLOOKUP(V68,OldCurves!$D68:$K321,7)*8)/24)</f>
        <v>30.5</v>
      </c>
      <c r="X68" s="61">
        <v>0</v>
      </c>
      <c r="Y68" s="116">
        <v>55</v>
      </c>
      <c r="Z68" s="23">
        <f ca="1">VLOOKUP(V68,OldCurves!A62:B321,2)</f>
        <v>6.8179332831243999E-2</v>
      </c>
      <c r="AA68" s="29"/>
      <c r="AB68" s="26"/>
      <c r="AC68" s="29"/>
      <c r="AD68" s="26"/>
      <c r="AE68" s="68">
        <v>1</v>
      </c>
      <c r="AF68" s="68"/>
      <c r="AG68" s="54">
        <v>4.99932</v>
      </c>
      <c r="AH68" s="53"/>
      <c r="AI68" s="58">
        <f t="shared" ca="1" si="11"/>
        <v>38687</v>
      </c>
      <c r="AJ68" s="278">
        <f ca="1">IF(Calculation!$Y$22=1, OldData!AO68, OldData!AP68)</f>
        <v>0.35096954159128596</v>
      </c>
      <c r="AK68" s="270"/>
      <c r="AM68" s="267"/>
      <c r="AN68" s="57">
        <f t="shared" ca="1" si="12"/>
        <v>38687</v>
      </c>
      <c r="AO68" s="289">
        <f ca="1">IF(Calculation!$V$10=2,SQRT((AR68^2*(AN68-today-1)+AU68^2*15)/(AN68-today+14)),SQRT(( ((AR68^2*16+AS68^2*8)/24) *(AN68-today-1)+((AU68^2*16+AV68^2*8)/24)*15)/(AN68-today+14)))</f>
        <v>0.35096954159128596</v>
      </c>
      <c r="AP68" s="290">
        <f ca="1">IF(Calculation!$V$10=2, AR68, SQRT((AR68^2*16+AS68^2*8)/24))</f>
        <v>0.30249999999999999</v>
      </c>
      <c r="AQ68" s="265"/>
      <c r="AR68" s="297">
        <f t="shared" ca="1" si="13"/>
        <v>0.30249999999999999</v>
      </c>
      <c r="AS68" s="299">
        <f t="shared" ca="1" si="14"/>
        <v>8.5000000000000006E-2</v>
      </c>
      <c r="AT68" s="264"/>
      <c r="AU68" s="264">
        <f t="shared" ca="1" si="15"/>
        <v>2</v>
      </c>
      <c r="AV68" s="298">
        <f t="shared" ca="1" si="16"/>
        <v>2</v>
      </c>
    </row>
    <row r="69" spans="1:48">
      <c r="A69" s="64">
        <f t="shared" ca="1" si="1"/>
        <v>38718</v>
      </c>
      <c r="B69" s="265">
        <f t="shared" ca="1" si="2"/>
        <v>35.004997253417969</v>
      </c>
      <c r="C69" s="36"/>
      <c r="D69" s="65">
        <f t="shared" ca="1" si="3"/>
        <v>55</v>
      </c>
      <c r="E69" s="10">
        <f t="shared" ca="1" si="4"/>
        <v>6.822041595864102E-2</v>
      </c>
      <c r="F69" s="29"/>
      <c r="G69" s="26"/>
      <c r="H69" s="29"/>
      <c r="I69" s="26"/>
      <c r="J69" s="61">
        <f t="shared" si="18"/>
        <v>0</v>
      </c>
      <c r="K69" s="104">
        <f t="shared" si="19"/>
        <v>0</v>
      </c>
      <c r="L69" s="7">
        <f ca="1">(A69-Calculation!$C$6)/365.25</f>
        <v>5.0841889117043122</v>
      </c>
      <c r="M69" s="1">
        <v>2</v>
      </c>
      <c r="N69" s="67">
        <f t="shared" ca="1" si="6"/>
        <v>38718</v>
      </c>
      <c r="O69" s="267">
        <f t="shared" ca="1" si="7"/>
        <v>0.35798072006069731</v>
      </c>
      <c r="P69" s="268"/>
      <c r="Q69" s="271"/>
      <c r="V69" s="57">
        <f t="shared" ca="1" si="8"/>
        <v>38718</v>
      </c>
      <c r="W69" s="265">
        <f ca="1">IF(Calculation!$V$10=2, VLOOKUP(V69,OldCurves!$D69:$K322,3), ( VLOOKUP(V69,OldCurves!$D69:$K322,3)*16+ VLOOKUP(V69,OldCurves!$D69:$K322,7)*8)/24)</f>
        <v>35.004997253417969</v>
      </c>
      <c r="X69" s="61">
        <v>0</v>
      </c>
      <c r="Y69" s="116">
        <v>55</v>
      </c>
      <c r="Z69" s="23">
        <f ca="1">VLOOKUP(V69,OldCurves!A63:B322,2)</f>
        <v>6.822041595864102E-2</v>
      </c>
      <c r="AA69" s="29"/>
      <c r="AB69" s="26"/>
      <c r="AC69" s="29"/>
      <c r="AD69" s="26"/>
      <c r="AE69" s="68">
        <v>1</v>
      </c>
      <c r="AF69" s="68"/>
      <c r="AG69" s="54">
        <v>5.0814500000000002</v>
      </c>
      <c r="AH69" s="53"/>
      <c r="AI69" s="58">
        <f t="shared" ca="1" si="11"/>
        <v>38718</v>
      </c>
      <c r="AJ69" s="278">
        <f ca="1">IF(Calculation!$Y$22=1, OldData!AO69, OldData!AP69)</f>
        <v>0.35798072006069731</v>
      </c>
      <c r="AK69" s="270"/>
      <c r="AM69" s="267"/>
      <c r="AN69" s="57">
        <f t="shared" ca="1" si="12"/>
        <v>38718</v>
      </c>
      <c r="AO69" s="289">
        <f ca="1">IF(Calculation!$V$10=2,SQRT((AR69^2*(AN69-today-1)+AU69^2*15)/(AN69-today+14)),SQRT(( ((AR69^2*16+AS69^2*8)/24) *(AN69-today-1)+((AU69^2*16+AV69^2*8)/24)*15)/(AN69-today+14)))</f>
        <v>0.35798072006069731</v>
      </c>
      <c r="AP69" s="290">
        <f ca="1">IF(Calculation!$V$10=2, AR69, SQRT((AR69^2*16+AS69^2*8)/24))</f>
        <v>0.29749999999999999</v>
      </c>
      <c r="AQ69" s="265"/>
      <c r="AR69" s="297">
        <f t="shared" ca="1" si="13"/>
        <v>0.29749999999999999</v>
      </c>
      <c r="AS69" s="299">
        <f t="shared" ca="1" si="14"/>
        <v>0.08</v>
      </c>
      <c r="AT69" s="264"/>
      <c r="AU69" s="264">
        <f t="shared" ca="1" si="15"/>
        <v>2.25</v>
      </c>
      <c r="AV69" s="298">
        <f t="shared" ca="1" si="16"/>
        <v>2.25</v>
      </c>
    </row>
    <row r="70" spans="1:48">
      <c r="A70" s="64">
        <f t="shared" ca="1" si="1"/>
        <v>38749</v>
      </c>
      <c r="B70" s="265">
        <f t="shared" ca="1" si="2"/>
        <v>35.000003814697266</v>
      </c>
      <c r="C70" s="36"/>
      <c r="D70" s="65">
        <f t="shared" ca="1" si="3"/>
        <v>55</v>
      </c>
      <c r="E70" s="10">
        <f t="shared" ca="1" si="4"/>
        <v>6.8261499086597011E-2</v>
      </c>
      <c r="F70" s="29"/>
      <c r="G70" s="26"/>
      <c r="H70" s="29"/>
      <c r="I70" s="26"/>
      <c r="J70" s="61">
        <f t="shared" si="18"/>
        <v>0</v>
      </c>
      <c r="K70" s="104">
        <f t="shared" si="19"/>
        <v>0</v>
      </c>
      <c r="L70" s="7">
        <f ca="1">(A70-Calculation!$C$6)/365.25</f>
        <v>5.1690622861054072</v>
      </c>
      <c r="M70" s="1">
        <v>3</v>
      </c>
      <c r="N70" s="67">
        <f t="shared" ca="1" si="6"/>
        <v>38749</v>
      </c>
      <c r="O70" s="267">
        <f t="shared" ca="1" si="7"/>
        <v>0.35708230033237975</v>
      </c>
      <c r="P70" s="268"/>
      <c r="Q70" s="271"/>
      <c r="V70" s="57">
        <f t="shared" ca="1" si="8"/>
        <v>38749</v>
      </c>
      <c r="W70" s="265">
        <f ca="1">IF(Calculation!$V$10=2, VLOOKUP(V70,OldCurves!$D70:$K323,3), ( VLOOKUP(V70,OldCurves!$D70:$K323,3)*16+ VLOOKUP(V70,OldCurves!$D70:$K323,7)*8)/24)</f>
        <v>35.000003814697266</v>
      </c>
      <c r="X70" s="61">
        <v>0</v>
      </c>
      <c r="Y70" s="116">
        <v>55</v>
      </c>
      <c r="Z70" s="23">
        <f ca="1">VLOOKUP(V70,OldCurves!A64:B323,2)</f>
        <v>6.8261499086597011E-2</v>
      </c>
      <c r="AA70" s="29"/>
      <c r="AB70" s="26"/>
      <c r="AC70" s="29"/>
      <c r="AD70" s="26"/>
      <c r="AE70" s="68">
        <v>1</v>
      </c>
      <c r="AF70" s="68"/>
      <c r="AG70" s="54">
        <v>5.1663199999999998</v>
      </c>
      <c r="AH70" s="53"/>
      <c r="AI70" s="58">
        <f t="shared" ca="1" si="11"/>
        <v>38749</v>
      </c>
      <c r="AJ70" s="278">
        <f ca="1">IF(Calculation!$Y$22=1, OldData!AO70, OldData!AP70)</f>
        <v>0.35708230033237975</v>
      </c>
      <c r="AK70" s="270"/>
      <c r="AM70" s="267"/>
      <c r="AN70" s="57">
        <f t="shared" ca="1" si="12"/>
        <v>38749</v>
      </c>
      <c r="AO70" s="289">
        <f ca="1">IF(Calculation!$V$10=2,SQRT((AR70^2*(AN70-today-1)+AU70^2*15)/(AN70-today+14)),SQRT(( ((AR70^2*16+AS70^2*8)/24) *(AN70-today-1)+((AU70^2*16+AV70^2*8)/24)*15)/(AN70-today+14)))</f>
        <v>0.35708230033237975</v>
      </c>
      <c r="AP70" s="290">
        <f ca="1">IF(Calculation!$V$10=2, AR70, SQRT((AR70^2*16+AS70^2*8)/24))</f>
        <v>0.29749999999999999</v>
      </c>
      <c r="AQ70" s="265"/>
      <c r="AR70" s="297">
        <f t="shared" ca="1" si="13"/>
        <v>0.29749999999999999</v>
      </c>
      <c r="AS70" s="299">
        <f t="shared" ca="1" si="14"/>
        <v>0.08</v>
      </c>
      <c r="AT70" s="264"/>
      <c r="AU70" s="264">
        <f t="shared" ca="1" si="15"/>
        <v>2.25</v>
      </c>
      <c r="AV70" s="298">
        <f t="shared" ca="1" si="16"/>
        <v>2.25</v>
      </c>
    </row>
    <row r="71" spans="1:48">
      <c r="A71" s="64">
        <f t="shared" ca="1" si="1"/>
        <v>38777</v>
      </c>
      <c r="B71" s="265">
        <f t="shared" ca="1" si="2"/>
        <v>30.500001907348633</v>
      </c>
      <c r="C71" s="36"/>
      <c r="D71" s="65">
        <f t="shared" ca="1" si="3"/>
        <v>55</v>
      </c>
      <c r="E71" s="10">
        <f t="shared" ca="1" si="4"/>
        <v>6.8298606428456018E-2</v>
      </c>
      <c r="F71" s="29"/>
      <c r="G71" s="26"/>
      <c r="H71" s="29"/>
      <c r="I71" s="26"/>
      <c r="J71" s="61">
        <f t="shared" si="18"/>
        <v>0</v>
      </c>
      <c r="K71" s="104">
        <f t="shared" si="19"/>
        <v>0</v>
      </c>
      <c r="L71" s="7">
        <f ca="1">(A71-Calculation!$C$6)/365.25</f>
        <v>5.245722108145106</v>
      </c>
      <c r="M71" s="1">
        <v>4</v>
      </c>
      <c r="N71" s="67">
        <f t="shared" ca="1" si="6"/>
        <v>38777</v>
      </c>
      <c r="O71" s="267">
        <f t="shared" ca="1" si="7"/>
        <v>0.34235639595999084</v>
      </c>
      <c r="P71" s="268"/>
      <c r="Q71" s="271"/>
      <c r="V71" s="57">
        <f t="shared" ca="1" si="8"/>
        <v>38777</v>
      </c>
      <c r="W71" s="265">
        <f ca="1">IF(Calculation!$V$10=2, VLOOKUP(V71,OldCurves!$D71:$K324,3), ( VLOOKUP(V71,OldCurves!$D71:$K324,3)*16+ VLOOKUP(V71,OldCurves!$D71:$K324,7)*8)/24)</f>
        <v>30.500001907348633</v>
      </c>
      <c r="X71" s="61">
        <v>0</v>
      </c>
      <c r="Y71" s="116">
        <v>55</v>
      </c>
      <c r="Z71" s="23">
        <f ca="1">VLOOKUP(V71,OldCurves!A65:B324,2)</f>
        <v>6.8298606428456018E-2</v>
      </c>
      <c r="AA71" s="29"/>
      <c r="AB71" s="26"/>
      <c r="AC71" s="29"/>
      <c r="AD71" s="26"/>
      <c r="AE71" s="68">
        <v>1</v>
      </c>
      <c r="AF71" s="68"/>
      <c r="AG71" s="54">
        <v>5.2484599999999997</v>
      </c>
      <c r="AH71" s="53"/>
      <c r="AI71" s="58">
        <f t="shared" ca="1" si="11"/>
        <v>38777</v>
      </c>
      <c r="AJ71" s="278">
        <f ca="1">IF(Calculation!$Y$22=1, OldData!AO71, OldData!AP71)</f>
        <v>0.34235639595999084</v>
      </c>
      <c r="AK71" s="270"/>
      <c r="AM71" s="267"/>
      <c r="AN71" s="57">
        <f t="shared" ca="1" si="12"/>
        <v>38777</v>
      </c>
      <c r="AO71" s="289">
        <f ca="1">IF(Calculation!$V$10=2,SQRT((AR71^2*(AN71-today-1)+AU71^2*15)/(AN71-today+14)),SQRT(( ((AR71^2*16+AS71^2*8)/24) *(AN71-today-1)+((AU71^2*16+AV71^2*8)/24)*15)/(AN71-today+14)))</f>
        <v>0.34235639595999084</v>
      </c>
      <c r="AP71" s="290">
        <f ca="1">IF(Calculation!$V$10=2, AR71, SQRT((AR71^2*16+AS71^2*8)/24))</f>
        <v>0.29749999999999999</v>
      </c>
      <c r="AQ71" s="265"/>
      <c r="AR71" s="297">
        <f t="shared" ca="1" si="13"/>
        <v>0.29749999999999999</v>
      </c>
      <c r="AS71" s="299">
        <f t="shared" ca="1" si="14"/>
        <v>0.08</v>
      </c>
      <c r="AT71" s="264"/>
      <c r="AU71" s="264">
        <f t="shared" ca="1" si="15"/>
        <v>1.95</v>
      </c>
      <c r="AV71" s="298">
        <f t="shared" ca="1" si="16"/>
        <v>2</v>
      </c>
    </row>
    <row r="72" spans="1:48">
      <c r="A72" s="64">
        <f t="shared" ca="1" si="1"/>
        <v>38808</v>
      </c>
      <c r="B72" s="265">
        <f t="shared" ca="1" si="2"/>
        <v>30.5</v>
      </c>
      <c r="C72" s="36"/>
      <c r="D72" s="65">
        <f t="shared" ca="1" si="3"/>
        <v>55</v>
      </c>
      <c r="E72" s="10">
        <f t="shared" ca="1" si="4"/>
        <v>6.8339689557474007E-2</v>
      </c>
      <c r="F72" s="29"/>
      <c r="G72" s="26"/>
      <c r="H72" s="29"/>
      <c r="I72" s="26"/>
      <c r="J72" s="61">
        <f t="shared" si="18"/>
        <v>0</v>
      </c>
      <c r="K72" s="104">
        <f t="shared" si="19"/>
        <v>0</v>
      </c>
      <c r="L72" s="7">
        <f ca="1">(A72-Calculation!$C$6)/365.25</f>
        <v>5.330595482546201</v>
      </c>
      <c r="M72" s="1">
        <v>5</v>
      </c>
      <c r="N72" s="67">
        <f t="shared" ca="1" si="6"/>
        <v>38808</v>
      </c>
      <c r="O72" s="267">
        <f t="shared" ca="1" si="7"/>
        <v>0.33954743419134081</v>
      </c>
      <c r="P72" s="268"/>
      <c r="Q72" s="271"/>
      <c r="V72" s="57">
        <f t="shared" ca="1" si="8"/>
        <v>38808</v>
      </c>
      <c r="W72" s="265">
        <f ca="1">IF(Calculation!$V$10=2, VLOOKUP(V72,OldCurves!$D72:$K325,3), ( VLOOKUP(V72,OldCurves!$D72:$K325,3)*16+ VLOOKUP(V72,OldCurves!$D72:$K325,7)*8)/24)</f>
        <v>30.5</v>
      </c>
      <c r="X72" s="61">
        <v>0</v>
      </c>
      <c r="Y72" s="116">
        <v>55</v>
      </c>
      <c r="Z72" s="23">
        <f ca="1">VLOOKUP(V72,OldCurves!A66:B325,2)</f>
        <v>6.8339689557474007E-2</v>
      </c>
      <c r="AA72" s="29"/>
      <c r="AB72" s="26"/>
      <c r="AC72" s="29"/>
      <c r="AD72" s="26"/>
      <c r="AE72" s="68">
        <v>1</v>
      </c>
      <c r="AF72" s="68"/>
      <c r="AG72" s="54">
        <v>5.3333300000000001</v>
      </c>
      <c r="AH72" s="53"/>
      <c r="AI72" s="58">
        <f t="shared" ca="1" si="11"/>
        <v>38808</v>
      </c>
      <c r="AJ72" s="278">
        <f ca="1">IF(Calculation!$Y$22=1, OldData!AO72, OldData!AP72)</f>
        <v>0.33954743419134081</v>
      </c>
      <c r="AK72" s="270"/>
      <c r="AM72" s="267"/>
      <c r="AN72" s="57">
        <f t="shared" ca="1" si="12"/>
        <v>38808</v>
      </c>
      <c r="AO72" s="289">
        <f ca="1">IF(Calculation!$V$10=2,SQRT((AR72^2*(AN72-today-1)+AU72^2*15)/(AN72-today+14)),SQRT(( ((AR72^2*16+AS72^2*8)/24) *(AN72-today-1)+((AU72^2*16+AV72^2*8)/24)*15)/(AN72-today+14)))</f>
        <v>0.33954743419134081</v>
      </c>
      <c r="AP72" s="290">
        <f ca="1">IF(Calculation!$V$10=2, AR72, SQRT((AR72^2*16+AS72^2*8)/24))</f>
        <v>0.29749999999999999</v>
      </c>
      <c r="AQ72" s="265"/>
      <c r="AR72" s="297">
        <f t="shared" ca="1" si="13"/>
        <v>0.29749999999999999</v>
      </c>
      <c r="AS72" s="299">
        <f t="shared" ca="1" si="14"/>
        <v>0.08</v>
      </c>
      <c r="AT72" s="264"/>
      <c r="AU72" s="264">
        <f t="shared" ca="1" si="15"/>
        <v>1.9</v>
      </c>
      <c r="AV72" s="298">
        <f t="shared" ca="1" si="16"/>
        <v>2</v>
      </c>
    </row>
    <row r="73" spans="1:48">
      <c r="A73" s="64">
        <f t="shared" ref="A73:A136" ca="1" si="20">EOMONTH(A72,0)+1</f>
        <v>38838</v>
      </c>
      <c r="B73" s="265">
        <f t="shared" ref="B73:B136" ca="1" si="21">VLOOKUP(A73,$V$8:$Z$258,2)+PPadd</f>
        <v>39.75</v>
      </c>
      <c r="C73" s="36"/>
      <c r="D73" s="65">
        <f t="shared" ref="D73:D136" ca="1" si="22">VLOOKUP($A73,$V$8:$Z$258,4)*AE73</f>
        <v>55</v>
      </c>
      <c r="E73" s="10">
        <f t="shared" ref="E73:E136" ca="1" si="23">VLOOKUP($A73,$V$8:$Z$258,5)</f>
        <v>6.8379447424798012E-2</v>
      </c>
      <c r="F73" s="29"/>
      <c r="G73" s="26"/>
      <c r="H73" s="29"/>
      <c r="I73" s="26"/>
      <c r="J73" s="61">
        <f t="shared" si="18"/>
        <v>0</v>
      </c>
      <c r="K73" s="104">
        <f t="shared" si="19"/>
        <v>0</v>
      </c>
      <c r="L73" s="7">
        <f ca="1">(A73-Calculation!$C$6)/365.25</f>
        <v>5.4127310061601639</v>
      </c>
      <c r="M73" s="1">
        <v>6</v>
      </c>
      <c r="N73" s="67">
        <f t="shared" ref="N73:N136" ca="1" si="24">$A73</f>
        <v>38838</v>
      </c>
      <c r="O73" s="267">
        <f t="shared" ref="O73:O136" ca="1" si="25">VLOOKUP($N73,$AI$8:$AJ$258,2)+PvolMult</f>
        <v>0.34323919681290949</v>
      </c>
      <c r="P73" s="268"/>
      <c r="Q73" s="271"/>
      <c r="V73" s="57">
        <f t="shared" ref="V73:V136" ca="1" si="26">$A73</f>
        <v>38838</v>
      </c>
      <c r="W73" s="265">
        <f ca="1">IF(Calculation!$V$10=2, VLOOKUP(V73,OldCurves!$D73:$K326,3), ( VLOOKUP(V73,OldCurves!$D73:$K326,3)*16+ VLOOKUP(V73,OldCurves!$D73:$K326,7)*8)/24)</f>
        <v>39.75</v>
      </c>
      <c r="X73" s="61">
        <v>0</v>
      </c>
      <c r="Y73" s="116">
        <v>55</v>
      </c>
      <c r="Z73" s="23">
        <f ca="1">VLOOKUP(V73,OldCurves!A67:B326,2)</f>
        <v>6.8379447424798012E-2</v>
      </c>
      <c r="AA73" s="29"/>
      <c r="AB73" s="26"/>
      <c r="AC73" s="29"/>
      <c r="AD73" s="26"/>
      <c r="AE73" s="68">
        <v>1</v>
      </c>
      <c r="AF73" s="68"/>
      <c r="AG73" s="54">
        <v>5.4182100000000002</v>
      </c>
      <c r="AH73" s="53"/>
      <c r="AI73" s="58">
        <f t="shared" ref="AI73:AI136" ca="1" si="27">+V73</f>
        <v>38838</v>
      </c>
      <c r="AJ73" s="278">
        <f ca="1">IF(Calculation!$Y$22=1, OldData!AO73, OldData!AP73)</f>
        <v>0.34323919681290949</v>
      </c>
      <c r="AK73" s="270"/>
      <c r="AM73" s="267"/>
      <c r="AN73" s="57">
        <f t="shared" ref="AN73:AN136" ca="1" si="28">AI73</f>
        <v>38838</v>
      </c>
      <c r="AO73" s="289">
        <f ca="1">IF(Calculation!$V$10=2,SQRT((AR73^2*(AN73-today-1)+AU73^2*15)/(AN73-today+14)),SQRT(( ((AR73^2*16+AS73^2*8)/24) *(AN73-today-1)+((AU73^2*16+AV73^2*8)/24)*15)/(AN73-today+14)))</f>
        <v>0.34323919681290949</v>
      </c>
      <c r="AP73" s="290">
        <f ca="1">IF(Calculation!$V$10=2, AR73, SQRT((AR73^2*16+AS73^2*8)/24))</f>
        <v>0.29749999999999999</v>
      </c>
      <c r="AQ73" s="265"/>
      <c r="AR73" s="297">
        <f t="shared" ref="AR73:AR136" ca="1" si="29">VLOOKUP(AN73, OldVolTable, 15)</f>
        <v>0.29749999999999999</v>
      </c>
      <c r="AS73" s="299">
        <f t="shared" ref="AS73:AS136" ca="1" si="30">VLOOKUP(AN73,OldVolTable, 19)</f>
        <v>0.08</v>
      </c>
      <c r="AT73" s="264"/>
      <c r="AU73" s="264">
        <f t="shared" ref="AU73:AU136" ca="1" si="31">VLOOKUP(AN73, OldVolTable, 23)</f>
        <v>2</v>
      </c>
      <c r="AV73" s="298">
        <f t="shared" ref="AV73:AV136" ca="1" si="32">VLOOKUP(AN73, OldVolTable, 27)</f>
        <v>2</v>
      </c>
    </row>
    <row r="74" spans="1:48">
      <c r="A74" s="64">
        <f t="shared" ca="1" si="20"/>
        <v>38869</v>
      </c>
      <c r="B74" s="265">
        <f t="shared" ca="1" si="21"/>
        <v>57.5</v>
      </c>
      <c r="C74" s="36"/>
      <c r="D74" s="65">
        <f t="shared" ca="1" si="22"/>
        <v>55</v>
      </c>
      <c r="E74" s="10">
        <f t="shared" ca="1" si="23"/>
        <v>6.8420530554914996E-2</v>
      </c>
      <c r="F74" s="29"/>
      <c r="G74" s="26"/>
      <c r="H74" s="29"/>
      <c r="I74" s="26"/>
      <c r="J74" s="61">
        <f t="shared" si="18"/>
        <v>0</v>
      </c>
      <c r="K74" s="104">
        <f t="shared" si="19"/>
        <v>0</v>
      </c>
      <c r="L74" s="7">
        <f ca="1">(A74-Calculation!$C$6)/365.25</f>
        <v>5.4976043805612598</v>
      </c>
      <c r="M74" s="1">
        <v>1</v>
      </c>
      <c r="N74" s="67">
        <f t="shared" ca="1" si="24"/>
        <v>38869</v>
      </c>
      <c r="O74" s="267">
        <f t="shared" ca="1" si="25"/>
        <v>0.4234061938234106</v>
      </c>
      <c r="P74" s="268"/>
      <c r="Q74" s="271"/>
      <c r="V74" s="57">
        <f t="shared" ca="1" si="26"/>
        <v>38869</v>
      </c>
      <c r="W74" s="265">
        <f ca="1">IF(Calculation!$V$10=2, VLOOKUP(V74,OldCurves!$D74:$K327,3), ( VLOOKUP(V74,OldCurves!$D74:$K327,3)*16+ VLOOKUP(V74,OldCurves!$D74:$K327,7)*8)/24)</f>
        <v>57.5</v>
      </c>
      <c r="X74" s="61">
        <v>0</v>
      </c>
      <c r="Y74" s="116">
        <v>55</v>
      </c>
      <c r="Z74" s="23">
        <f ca="1">VLOOKUP(V74,OldCurves!A68:B327,2)</f>
        <v>6.8420530554914996E-2</v>
      </c>
      <c r="AA74" s="29"/>
      <c r="AB74" s="26"/>
      <c r="AC74" s="29"/>
      <c r="AD74" s="26"/>
      <c r="AE74" s="68">
        <v>1</v>
      </c>
      <c r="AF74" s="68"/>
      <c r="AG74" s="54">
        <v>5.5003399999999996</v>
      </c>
      <c r="AH74" s="53"/>
      <c r="AI74" s="58">
        <f t="shared" ca="1" si="27"/>
        <v>38869</v>
      </c>
      <c r="AJ74" s="278">
        <f ca="1">IF(Calculation!$Y$22=1, OldData!AO74, OldData!AP74)</f>
        <v>0.4234061938234106</v>
      </c>
      <c r="AK74" s="270"/>
      <c r="AM74" s="267"/>
      <c r="AN74" s="57">
        <f t="shared" ca="1" si="28"/>
        <v>38869</v>
      </c>
      <c r="AO74" s="289">
        <f ca="1">IF(Calculation!$V$10=2,SQRT((AR74^2*(AN74-today-1)+AU74^2*15)/(AN74-today+14)),SQRT(( ((AR74^2*16+AS74^2*8)/24) *(AN74-today-1)+((AU74^2*16+AV74^2*8)/24)*15)/(AN74-today+14)))</f>
        <v>0.4234061938234106</v>
      </c>
      <c r="AP74" s="290">
        <f ca="1">IF(Calculation!$V$10=2, AR74, SQRT((AR74^2*16+AS74^2*8)/24))</f>
        <v>0.29749999999999999</v>
      </c>
      <c r="AQ74" s="265"/>
      <c r="AR74" s="297">
        <f t="shared" ca="1" si="29"/>
        <v>0.29749999999999999</v>
      </c>
      <c r="AS74" s="299">
        <f t="shared" ca="1" si="30"/>
        <v>0.09</v>
      </c>
      <c r="AT74" s="264"/>
      <c r="AU74" s="264">
        <f t="shared" ca="1" si="31"/>
        <v>3.52</v>
      </c>
      <c r="AV74" s="298">
        <f t="shared" ca="1" si="32"/>
        <v>2.4</v>
      </c>
    </row>
    <row r="75" spans="1:48">
      <c r="A75" s="64">
        <f t="shared" ca="1" si="20"/>
        <v>38899</v>
      </c>
      <c r="B75" s="265">
        <f t="shared" ca="1" si="21"/>
        <v>82.5</v>
      </c>
      <c r="C75" s="36"/>
      <c r="D75" s="65">
        <f t="shared" ca="1" si="22"/>
        <v>55</v>
      </c>
      <c r="E75" s="10">
        <f t="shared" ca="1" si="23"/>
        <v>6.8460288423303026E-2</v>
      </c>
      <c r="F75" s="29"/>
      <c r="G75" s="26"/>
      <c r="H75" s="29"/>
      <c r="I75" s="26"/>
      <c r="J75" s="61">
        <f t="shared" si="18"/>
        <v>0</v>
      </c>
      <c r="K75" s="104">
        <f t="shared" si="19"/>
        <v>0</v>
      </c>
      <c r="L75" s="7">
        <f ca="1">(A75-Calculation!$C$6)/365.25</f>
        <v>5.5797399041752227</v>
      </c>
      <c r="M75" s="1">
        <v>2</v>
      </c>
      <c r="N75" s="67">
        <f t="shared" ca="1" si="24"/>
        <v>38899</v>
      </c>
      <c r="O75" s="267">
        <f t="shared" ca="1" si="25"/>
        <v>0.48859070783910574</v>
      </c>
      <c r="P75" s="268"/>
      <c r="Q75" s="271"/>
      <c r="V75" s="57">
        <f t="shared" ca="1" si="26"/>
        <v>38899</v>
      </c>
      <c r="W75" s="265">
        <f ca="1">IF(Calculation!$V$10=2, VLOOKUP(V75,OldCurves!$D75:$K328,3), ( VLOOKUP(V75,OldCurves!$D75:$K328,3)*16+ VLOOKUP(V75,OldCurves!$D75:$K328,7)*8)/24)</f>
        <v>82.5</v>
      </c>
      <c r="X75" s="61">
        <v>0</v>
      </c>
      <c r="Y75" s="116">
        <v>55</v>
      </c>
      <c r="Z75" s="23">
        <f ca="1">VLOOKUP(V75,OldCurves!A69:B328,2)</f>
        <v>6.8460288423303026E-2</v>
      </c>
      <c r="AA75" s="29"/>
      <c r="AB75" s="26"/>
      <c r="AC75" s="29"/>
      <c r="AD75" s="26"/>
      <c r="AE75" s="68">
        <v>1</v>
      </c>
      <c r="AF75" s="68"/>
      <c r="AG75" s="54">
        <v>5.5852199999999996</v>
      </c>
      <c r="AH75" s="53"/>
      <c r="AI75" s="58">
        <f t="shared" ca="1" si="27"/>
        <v>38899</v>
      </c>
      <c r="AJ75" s="278">
        <f ca="1">IF(Calculation!$Y$22=1, OldData!AO75, OldData!AP75)</f>
        <v>0.48859070783910574</v>
      </c>
      <c r="AK75" s="270"/>
      <c r="AM75" s="267"/>
      <c r="AN75" s="57">
        <f t="shared" ca="1" si="28"/>
        <v>38899</v>
      </c>
      <c r="AO75" s="289">
        <f ca="1">IF(Calculation!$V$10=2,SQRT((AR75^2*(AN75-today-1)+AU75^2*15)/(AN75-today+14)),SQRT(( ((AR75^2*16+AS75^2*8)/24) *(AN75-today-1)+((AU75^2*16+AV75^2*8)/24)*15)/(AN75-today+14)))</f>
        <v>0.48859070783910574</v>
      </c>
      <c r="AP75" s="290">
        <f ca="1">IF(Calculation!$V$10=2, AR75, SQRT((AR75^2*16+AS75^2*8)/24))</f>
        <v>0.29749999999999999</v>
      </c>
      <c r="AQ75" s="265"/>
      <c r="AR75" s="297">
        <f t="shared" ca="1" si="29"/>
        <v>0.29749999999999999</v>
      </c>
      <c r="AS75" s="299">
        <f t="shared" ca="1" si="30"/>
        <v>0.1</v>
      </c>
      <c r="AT75" s="264"/>
      <c r="AU75" s="264">
        <f t="shared" ca="1" si="31"/>
        <v>4.5549999999999997</v>
      </c>
      <c r="AV75" s="298">
        <f t="shared" ca="1" si="32"/>
        <v>3.25</v>
      </c>
    </row>
    <row r="76" spans="1:48">
      <c r="A76" s="64">
        <f t="shared" ca="1" si="20"/>
        <v>38930</v>
      </c>
      <c r="B76" s="265">
        <f t="shared" ca="1" si="21"/>
        <v>82.5</v>
      </c>
      <c r="C76" s="36"/>
      <c r="D76" s="65">
        <f t="shared" ca="1" si="22"/>
        <v>55</v>
      </c>
      <c r="E76" s="10">
        <f t="shared" ca="1" si="23"/>
        <v>6.8501371554519019E-2</v>
      </c>
      <c r="F76" s="29"/>
      <c r="G76" s="26"/>
      <c r="H76" s="29"/>
      <c r="I76" s="26"/>
      <c r="J76" s="61">
        <f t="shared" si="18"/>
        <v>0</v>
      </c>
      <c r="K76" s="104">
        <f t="shared" si="19"/>
        <v>0</v>
      </c>
      <c r="L76" s="7">
        <f ca="1">(A76-Calculation!$C$6)/365.25</f>
        <v>5.6646132785763177</v>
      </c>
      <c r="M76" s="1">
        <v>3</v>
      </c>
      <c r="N76" s="67">
        <f t="shared" ca="1" si="24"/>
        <v>38930</v>
      </c>
      <c r="O76" s="267">
        <f t="shared" ca="1" si="25"/>
        <v>0.48630964620435407</v>
      </c>
      <c r="P76" s="268"/>
      <c r="Q76" s="271"/>
      <c r="V76" s="57">
        <f t="shared" ca="1" si="26"/>
        <v>38930</v>
      </c>
      <c r="W76" s="265">
        <f ca="1">IF(Calculation!$V$10=2, VLOOKUP(V76,OldCurves!$D76:$K329,3), ( VLOOKUP(V76,OldCurves!$D76:$K329,3)*16+ VLOOKUP(V76,OldCurves!$D76:$K329,7)*8)/24)</f>
        <v>82.5</v>
      </c>
      <c r="X76" s="61">
        <v>0</v>
      </c>
      <c r="Y76" s="116">
        <v>55</v>
      </c>
      <c r="Z76" s="23">
        <f ca="1">VLOOKUP(V76,OldCurves!A70:B329,2)</f>
        <v>6.8501371554519019E-2</v>
      </c>
      <c r="AA76" s="29"/>
      <c r="AB76" s="26"/>
      <c r="AC76" s="29"/>
      <c r="AD76" s="26"/>
      <c r="AE76" s="68">
        <v>1</v>
      </c>
      <c r="AF76" s="68"/>
      <c r="AG76" s="54">
        <v>5.6673499999999999</v>
      </c>
      <c r="AH76" s="53"/>
      <c r="AI76" s="58">
        <f t="shared" ca="1" si="27"/>
        <v>38930</v>
      </c>
      <c r="AJ76" s="278">
        <f ca="1">IF(Calculation!$Y$22=1, OldData!AO76, OldData!AP76)</f>
        <v>0.48630964620435407</v>
      </c>
      <c r="AK76" s="270"/>
      <c r="AM76" s="267"/>
      <c r="AN76" s="57">
        <f t="shared" ca="1" si="28"/>
        <v>38930</v>
      </c>
      <c r="AO76" s="289">
        <f ca="1">IF(Calculation!$V$10=2,SQRT((AR76^2*(AN76-today-1)+AU76^2*15)/(AN76-today+14)),SQRT(( ((AR76^2*16+AS76^2*8)/24) *(AN76-today-1)+((AU76^2*16+AV76^2*8)/24)*15)/(AN76-today+14)))</f>
        <v>0.48630964620435407</v>
      </c>
      <c r="AP76" s="290">
        <f ca="1">IF(Calculation!$V$10=2, AR76, SQRT((AR76^2*16+AS76^2*8)/24))</f>
        <v>0.29749999999999999</v>
      </c>
      <c r="AQ76" s="265"/>
      <c r="AR76" s="297">
        <f t="shared" ca="1" si="29"/>
        <v>0.29749999999999999</v>
      </c>
      <c r="AS76" s="299">
        <f t="shared" ca="1" si="30"/>
        <v>0.1</v>
      </c>
      <c r="AT76" s="264"/>
      <c r="AU76" s="264">
        <f t="shared" ca="1" si="31"/>
        <v>4.5549999999999997</v>
      </c>
      <c r="AV76" s="298">
        <f t="shared" ca="1" si="32"/>
        <v>3.25</v>
      </c>
    </row>
    <row r="77" spans="1:48">
      <c r="A77" s="64">
        <f t="shared" ca="1" si="20"/>
        <v>38961</v>
      </c>
      <c r="B77" s="265">
        <f t="shared" ca="1" si="21"/>
        <v>35.25</v>
      </c>
      <c r="C77" s="36"/>
      <c r="D77" s="65">
        <f t="shared" ca="1" si="22"/>
        <v>55</v>
      </c>
      <c r="E77" s="10">
        <f t="shared" ca="1" si="23"/>
        <v>6.8542454686294024E-2</v>
      </c>
      <c r="F77" s="29"/>
      <c r="G77" s="26"/>
      <c r="H77" s="29"/>
      <c r="I77" s="26"/>
      <c r="J77" s="61">
        <f t="shared" si="18"/>
        <v>0</v>
      </c>
      <c r="K77" s="104">
        <f t="shared" si="19"/>
        <v>0</v>
      </c>
      <c r="L77" s="7">
        <f ca="1">(A77-Calculation!$C$6)/365.25</f>
        <v>5.7494866529774127</v>
      </c>
      <c r="M77" s="1">
        <v>4</v>
      </c>
      <c r="N77" s="67">
        <f t="shared" ca="1" si="24"/>
        <v>38961</v>
      </c>
      <c r="O77" s="267">
        <f t="shared" ca="1" si="25"/>
        <v>0.37358972620966407</v>
      </c>
      <c r="P77" s="268"/>
      <c r="Q77" s="271"/>
      <c r="V77" s="57">
        <f t="shared" ca="1" si="26"/>
        <v>38961</v>
      </c>
      <c r="W77" s="265">
        <f ca="1">IF(Calculation!$V$10=2, VLOOKUP(V77,OldCurves!$D77:$K330,3), ( VLOOKUP(V77,OldCurves!$D77:$K330,3)*16+ VLOOKUP(V77,OldCurves!$D77:$K330,7)*8)/24)</f>
        <v>35.25</v>
      </c>
      <c r="X77" s="61">
        <v>0</v>
      </c>
      <c r="Y77" s="116">
        <v>55</v>
      </c>
      <c r="Z77" s="23">
        <f ca="1">VLOOKUP(V77,OldCurves!A71:B330,2)</f>
        <v>6.8542454686294024E-2</v>
      </c>
      <c r="AA77" s="29"/>
      <c r="AB77" s="26"/>
      <c r="AC77" s="29"/>
      <c r="AD77" s="26"/>
      <c r="AE77" s="68">
        <v>1</v>
      </c>
      <c r="AF77" s="68"/>
      <c r="AG77" s="54">
        <v>5.7522200000000003</v>
      </c>
      <c r="AH77" s="53"/>
      <c r="AI77" s="58">
        <f t="shared" ca="1" si="27"/>
        <v>38961</v>
      </c>
      <c r="AJ77" s="278">
        <f ca="1">IF(Calculation!$Y$22=1, OldData!AO77, OldData!AP77)</f>
        <v>0.37358972620966407</v>
      </c>
      <c r="AK77" s="270"/>
      <c r="AM77" s="267"/>
      <c r="AN77" s="57">
        <f t="shared" ca="1" si="28"/>
        <v>38961</v>
      </c>
      <c r="AO77" s="289">
        <f ca="1">IF(Calculation!$V$10=2,SQRT((AR77^2*(AN77-today-1)+AU77^2*15)/(AN77-today+14)),SQRT(( ((AR77^2*16+AS77^2*8)/24) *(AN77-today-1)+((AU77^2*16+AV77^2*8)/24)*15)/(AN77-today+14)))</f>
        <v>0.37358972620966407</v>
      </c>
      <c r="AP77" s="290">
        <f ca="1">IF(Calculation!$V$10=2, AR77, SQRT((AR77^2*16+AS77^2*8)/24))</f>
        <v>0.29749999999999999</v>
      </c>
      <c r="AQ77" s="265"/>
      <c r="AR77" s="297">
        <f t="shared" ca="1" si="29"/>
        <v>0.29749999999999999</v>
      </c>
      <c r="AS77" s="299">
        <f t="shared" ca="1" si="30"/>
        <v>0.08</v>
      </c>
      <c r="AT77" s="264"/>
      <c r="AU77" s="264">
        <f t="shared" ca="1" si="31"/>
        <v>2.706</v>
      </c>
      <c r="AV77" s="298">
        <f t="shared" ca="1" si="32"/>
        <v>2.4500000000000002</v>
      </c>
    </row>
    <row r="78" spans="1:48">
      <c r="A78" s="64">
        <f t="shared" ca="1" si="20"/>
        <v>38991</v>
      </c>
      <c r="B78" s="265">
        <f t="shared" ca="1" si="21"/>
        <v>30.999998092651367</v>
      </c>
      <c r="C78" s="36"/>
      <c r="D78" s="65">
        <f t="shared" ca="1" si="22"/>
        <v>55</v>
      </c>
      <c r="E78" s="10">
        <f t="shared" ca="1" si="23"/>
        <v>6.8582212556286021E-2</v>
      </c>
      <c r="F78" s="29"/>
      <c r="G78" s="26"/>
      <c r="H78" s="29"/>
      <c r="I78" s="26"/>
      <c r="J78" s="61">
        <f t="shared" si="18"/>
        <v>0</v>
      </c>
      <c r="K78" s="104">
        <f t="shared" si="19"/>
        <v>0</v>
      </c>
      <c r="L78" s="7">
        <f ca="1">(A78-Calculation!$C$6)/365.25</f>
        <v>5.8316221765913756</v>
      </c>
      <c r="M78" s="1">
        <v>5</v>
      </c>
      <c r="N78" s="67">
        <f t="shared" ca="1" si="24"/>
        <v>38991</v>
      </c>
      <c r="O78" s="267">
        <f t="shared" ca="1" si="25"/>
        <v>0.33618121218264707</v>
      </c>
      <c r="P78" s="268"/>
      <c r="Q78" s="271"/>
      <c r="V78" s="57">
        <f t="shared" ca="1" si="26"/>
        <v>38991</v>
      </c>
      <c r="W78" s="265">
        <f ca="1">IF(Calculation!$V$10=2, VLOOKUP(V78,OldCurves!$D78:$K331,3), ( VLOOKUP(V78,OldCurves!$D78:$K331,3)*16+ VLOOKUP(V78,OldCurves!$D78:$K331,7)*8)/24)</f>
        <v>30.999998092651367</v>
      </c>
      <c r="X78" s="61">
        <v>0</v>
      </c>
      <c r="Y78" s="116">
        <v>55</v>
      </c>
      <c r="Z78" s="23">
        <f ca="1">VLOOKUP(V78,OldCurves!A72:B331,2)</f>
        <v>6.8582212556286021E-2</v>
      </c>
      <c r="AA78" s="29"/>
      <c r="AB78" s="26"/>
      <c r="AC78" s="29"/>
      <c r="AD78" s="26"/>
      <c r="AE78" s="68">
        <v>1</v>
      </c>
      <c r="AF78" s="68"/>
      <c r="AG78" s="54">
        <v>5.8371000000000004</v>
      </c>
      <c r="AH78" s="53"/>
      <c r="AI78" s="58">
        <f t="shared" ca="1" si="27"/>
        <v>38991</v>
      </c>
      <c r="AJ78" s="278">
        <f ca="1">IF(Calculation!$Y$22=1, OldData!AO78, OldData!AP78)</f>
        <v>0.33618121218264707</v>
      </c>
      <c r="AK78" s="270"/>
      <c r="AM78" s="267"/>
      <c r="AN78" s="57">
        <f t="shared" ca="1" si="28"/>
        <v>38991</v>
      </c>
      <c r="AO78" s="289">
        <f ca="1">IF(Calculation!$V$10=2,SQRT((AR78^2*(AN78-today-1)+AU78^2*15)/(AN78-today+14)),SQRT(( ((AR78^2*16+AS78^2*8)/24) *(AN78-today-1)+((AU78^2*16+AV78^2*8)/24)*15)/(AN78-today+14)))</f>
        <v>0.33618121218264707</v>
      </c>
      <c r="AP78" s="290">
        <f ca="1">IF(Calculation!$V$10=2, AR78, SQRT((AR78^2*16+AS78^2*8)/24))</f>
        <v>0.29749999999999999</v>
      </c>
      <c r="AQ78" s="265"/>
      <c r="AR78" s="297">
        <f t="shared" ca="1" si="29"/>
        <v>0.29749999999999999</v>
      </c>
      <c r="AS78" s="299">
        <f t="shared" ca="1" si="30"/>
        <v>0.08</v>
      </c>
      <c r="AT78" s="264"/>
      <c r="AU78" s="264">
        <f t="shared" ca="1" si="31"/>
        <v>1.9</v>
      </c>
      <c r="AV78" s="298">
        <f t="shared" ca="1" si="32"/>
        <v>2</v>
      </c>
    </row>
    <row r="79" spans="1:48">
      <c r="A79" s="64">
        <f t="shared" ca="1" si="20"/>
        <v>39022</v>
      </c>
      <c r="B79" s="265">
        <f t="shared" ca="1" si="21"/>
        <v>30.999998092651367</v>
      </c>
      <c r="C79" s="36"/>
      <c r="D79" s="65">
        <f t="shared" ca="1" si="22"/>
        <v>55</v>
      </c>
      <c r="E79" s="10">
        <f t="shared" ca="1" si="23"/>
        <v>6.8623295689159008E-2</v>
      </c>
      <c r="F79" s="29"/>
      <c r="G79" s="26"/>
      <c r="H79" s="29"/>
      <c r="I79" s="26"/>
      <c r="J79" s="61">
        <f t="shared" si="18"/>
        <v>0</v>
      </c>
      <c r="K79" s="104">
        <f t="shared" si="19"/>
        <v>0</v>
      </c>
      <c r="L79" s="7">
        <f ca="1">(A79-Calculation!$C$6)/365.25</f>
        <v>5.9164955509924706</v>
      </c>
      <c r="M79" s="1">
        <v>6</v>
      </c>
      <c r="N79" s="67">
        <f t="shared" ca="1" si="24"/>
        <v>39022</v>
      </c>
      <c r="O79" s="267">
        <f t="shared" ca="1" si="25"/>
        <v>0.33962674519558977</v>
      </c>
      <c r="P79" s="268"/>
      <c r="Q79" s="271"/>
      <c r="V79" s="57">
        <f t="shared" ca="1" si="26"/>
        <v>39022</v>
      </c>
      <c r="W79" s="265">
        <f ca="1">IF(Calculation!$V$10=2, VLOOKUP(V79,OldCurves!$D79:$K332,3), ( VLOOKUP(V79,OldCurves!$D79:$K332,3)*16+ VLOOKUP(V79,OldCurves!$D79:$K332,7)*8)/24)</f>
        <v>30.999998092651367</v>
      </c>
      <c r="X79" s="61">
        <v>0</v>
      </c>
      <c r="Y79" s="116">
        <v>55</v>
      </c>
      <c r="Z79" s="23">
        <f ca="1">VLOOKUP(V79,OldCurves!A73:B332,2)</f>
        <v>6.8623295689159008E-2</v>
      </c>
      <c r="AA79" s="29"/>
      <c r="AB79" s="26"/>
      <c r="AC79" s="29"/>
      <c r="AD79" s="26"/>
      <c r="AE79" s="68">
        <v>1</v>
      </c>
      <c r="AF79" s="68"/>
      <c r="AG79" s="54">
        <v>5.9137599999999999</v>
      </c>
      <c r="AH79" s="53"/>
      <c r="AI79" s="58">
        <f t="shared" ca="1" si="27"/>
        <v>39022</v>
      </c>
      <c r="AJ79" s="278">
        <f ca="1">IF(Calculation!$Y$22=1, OldData!AO79, OldData!AP79)</f>
        <v>0.33962674519558977</v>
      </c>
      <c r="AK79" s="270"/>
      <c r="AM79" s="267"/>
      <c r="AN79" s="57">
        <f t="shared" ca="1" si="28"/>
        <v>39022</v>
      </c>
      <c r="AO79" s="289">
        <f ca="1">IF(Calculation!$V$10=2,SQRT((AR79^2*(AN79-today-1)+AU79^2*15)/(AN79-today+14)),SQRT(( ((AR79^2*16+AS79^2*8)/24) *(AN79-today-1)+((AU79^2*16+AV79^2*8)/24)*15)/(AN79-today+14)))</f>
        <v>0.33962674519558977</v>
      </c>
      <c r="AP79" s="290">
        <f ca="1">IF(Calculation!$V$10=2, AR79, SQRT((AR79^2*16+AS79^2*8)/24))</f>
        <v>0.29749999999999999</v>
      </c>
      <c r="AQ79" s="265"/>
      <c r="AR79" s="297">
        <f t="shared" ca="1" si="29"/>
        <v>0.29749999999999999</v>
      </c>
      <c r="AS79" s="299">
        <f t="shared" ca="1" si="30"/>
        <v>0.08</v>
      </c>
      <c r="AT79" s="264"/>
      <c r="AU79" s="264">
        <f t="shared" ca="1" si="31"/>
        <v>2</v>
      </c>
      <c r="AV79" s="298">
        <f t="shared" ca="1" si="32"/>
        <v>2</v>
      </c>
    </row>
    <row r="80" spans="1:48">
      <c r="A80" s="108">
        <f t="shared" ca="1" si="20"/>
        <v>39052</v>
      </c>
      <c r="B80" s="265">
        <f t="shared" ca="1" si="21"/>
        <v>31</v>
      </c>
      <c r="C80" s="36"/>
      <c r="D80" s="65">
        <f t="shared" ca="1" si="22"/>
        <v>55</v>
      </c>
      <c r="E80" s="10">
        <f t="shared" ca="1" si="23"/>
        <v>6.8663053560214002E-2</v>
      </c>
      <c r="F80" s="29"/>
      <c r="G80" s="26"/>
      <c r="H80" s="29"/>
      <c r="I80" s="26"/>
      <c r="J80" s="61">
        <f t="shared" si="18"/>
        <v>0</v>
      </c>
      <c r="K80" s="104">
        <f t="shared" si="19"/>
        <v>0</v>
      </c>
      <c r="L80" s="7">
        <f ca="1">(A80-Calculation!$C$6)/365.25</f>
        <v>5.9986310746064335</v>
      </c>
      <c r="M80" s="1">
        <v>1</v>
      </c>
      <c r="N80" s="67">
        <f t="shared" ca="1" si="24"/>
        <v>39052</v>
      </c>
      <c r="O80" s="267">
        <f t="shared" ca="1" si="25"/>
        <v>0.33909138535480543</v>
      </c>
      <c r="P80" s="268"/>
      <c r="Q80" s="271"/>
      <c r="V80" s="57">
        <f t="shared" ca="1" si="26"/>
        <v>39052</v>
      </c>
      <c r="W80" s="265">
        <f ca="1">IF(Calculation!$V$10=2, VLOOKUP(V80,OldCurves!$D80:$K333,3), ( VLOOKUP(V80,OldCurves!$D80:$K333,3)*16+ VLOOKUP(V80,OldCurves!$D80:$K333,7)*8)/24)</f>
        <v>31</v>
      </c>
      <c r="X80" s="61">
        <v>0</v>
      </c>
      <c r="Y80" s="116">
        <v>55</v>
      </c>
      <c r="Z80" s="23">
        <f ca="1">VLOOKUP(V80,OldCurves!A74:B333,2)</f>
        <v>6.8663053560214002E-2</v>
      </c>
      <c r="AA80" s="29"/>
      <c r="AB80" s="26"/>
      <c r="AC80" s="29"/>
      <c r="AD80" s="26"/>
      <c r="AE80" s="68">
        <v>1</v>
      </c>
      <c r="AF80" s="68"/>
      <c r="AG80" s="54">
        <v>5.9986300000000004</v>
      </c>
      <c r="AH80" s="53"/>
      <c r="AI80" s="58">
        <f t="shared" ca="1" si="27"/>
        <v>39052</v>
      </c>
      <c r="AJ80" s="278">
        <f ca="1">IF(Calculation!$Y$22=1, OldData!AO80, OldData!AP80)</f>
        <v>0.33909138535480543</v>
      </c>
      <c r="AK80" s="270"/>
      <c r="AM80" s="267"/>
      <c r="AN80" s="57">
        <f t="shared" ca="1" si="28"/>
        <v>39052</v>
      </c>
      <c r="AO80" s="289">
        <f ca="1">IF(Calculation!$V$10=2,SQRT((AR80^2*(AN80-today-1)+AU80^2*15)/(AN80-today+14)),SQRT(( ((AR80^2*16+AS80^2*8)/24) *(AN80-today-1)+((AU80^2*16+AV80^2*8)/24)*15)/(AN80-today+14)))</f>
        <v>0.33909138535480543</v>
      </c>
      <c r="AP80" s="290">
        <f ca="1">IF(Calculation!$V$10=2, AR80, SQRT((AR80^2*16+AS80^2*8)/24))</f>
        <v>0.29749999999999999</v>
      </c>
      <c r="AQ80" s="265"/>
      <c r="AR80" s="297">
        <f t="shared" ca="1" si="29"/>
        <v>0.29749999999999999</v>
      </c>
      <c r="AS80" s="299">
        <f t="shared" ca="1" si="30"/>
        <v>0.08</v>
      </c>
      <c r="AT80" s="264"/>
      <c r="AU80" s="264">
        <f t="shared" ca="1" si="31"/>
        <v>2</v>
      </c>
      <c r="AV80" s="298">
        <f t="shared" ca="1" si="32"/>
        <v>2</v>
      </c>
    </row>
    <row r="81" spans="1:48">
      <c r="A81" s="64">
        <f t="shared" ca="1" si="20"/>
        <v>39083</v>
      </c>
      <c r="B81" s="265">
        <f t="shared" ca="1" si="21"/>
        <v>35.504997253417969</v>
      </c>
      <c r="C81" s="36"/>
      <c r="D81" s="65">
        <f t="shared" ca="1" si="22"/>
        <v>55</v>
      </c>
      <c r="E81" s="10">
        <f t="shared" ca="1" si="23"/>
        <v>6.8704136694187026E-2</v>
      </c>
      <c r="F81" s="29"/>
      <c r="G81" s="26"/>
      <c r="H81" s="29"/>
      <c r="I81" s="26"/>
      <c r="J81" s="61">
        <f t="shared" si="18"/>
        <v>0</v>
      </c>
      <c r="K81" s="104">
        <f t="shared" si="19"/>
        <v>0</v>
      </c>
      <c r="L81" s="7">
        <f ca="1">(A81-Calculation!$C$6)/365.25</f>
        <v>6.0835044490075294</v>
      </c>
      <c r="M81" s="1">
        <v>2</v>
      </c>
      <c r="N81" s="67">
        <f t="shared" ca="1" si="24"/>
        <v>39083</v>
      </c>
      <c r="O81" s="267">
        <f t="shared" ca="1" si="25"/>
        <v>0.34887029200098774</v>
      </c>
      <c r="P81" s="268"/>
      <c r="Q81" s="271"/>
      <c r="V81" s="57">
        <f t="shared" ca="1" si="26"/>
        <v>39083</v>
      </c>
      <c r="W81" s="265">
        <f ca="1">IF(Calculation!$V$10=2, VLOOKUP(V81,OldCurves!$D81:$K334,3), ( VLOOKUP(V81,OldCurves!$D81:$K334,3)*16+ VLOOKUP(V81,OldCurves!$D81:$K334,7)*8)/24)</f>
        <v>35.504997253417969</v>
      </c>
      <c r="X81" s="61">
        <v>0</v>
      </c>
      <c r="Y81" s="116">
        <v>55</v>
      </c>
      <c r="Z81" s="23">
        <f ca="1">VLOOKUP(V81,OldCurves!A75:B334,2)</f>
        <v>6.8704136694187026E-2</v>
      </c>
      <c r="AA81" s="29"/>
      <c r="AB81" s="26"/>
      <c r="AC81" s="29"/>
      <c r="AD81" s="26"/>
      <c r="AE81" s="68">
        <v>1</v>
      </c>
      <c r="AF81" s="68"/>
      <c r="AG81" s="54">
        <v>6.0807700000000002</v>
      </c>
      <c r="AH81" s="53"/>
      <c r="AI81" s="58">
        <f t="shared" ca="1" si="27"/>
        <v>39083</v>
      </c>
      <c r="AJ81" s="278">
        <f ca="1">IF(Calculation!$Y$22=1, OldData!AO81, OldData!AP81)</f>
        <v>0.34887029200098774</v>
      </c>
      <c r="AK81" s="270"/>
      <c r="AM81" s="267"/>
      <c r="AN81" s="57">
        <f t="shared" ca="1" si="28"/>
        <v>39083</v>
      </c>
      <c r="AO81" s="289">
        <f ca="1">IF(Calculation!$V$10=2,SQRT((AR81^2*(AN81-today-1)+AU81^2*15)/(AN81-today+14)),SQRT(( ((AR81^2*16+AS81^2*8)/24) *(AN81-today-1)+((AU81^2*16+AV81^2*8)/24)*15)/(AN81-today+14)))</f>
        <v>0.34887029200098774</v>
      </c>
      <c r="AP81" s="290">
        <f ca="1">IF(Calculation!$V$10=2, AR81, SQRT((AR81^2*16+AS81^2*8)/24))</f>
        <v>0.29749999999999999</v>
      </c>
      <c r="AQ81" s="265"/>
      <c r="AR81" s="297">
        <f t="shared" ca="1" si="29"/>
        <v>0.29749999999999999</v>
      </c>
      <c r="AS81" s="299">
        <f t="shared" ca="1" si="30"/>
        <v>0.08</v>
      </c>
      <c r="AT81" s="264"/>
      <c r="AU81" s="264">
        <f t="shared" ca="1" si="31"/>
        <v>2.25</v>
      </c>
      <c r="AV81" s="298">
        <f t="shared" ca="1" si="32"/>
        <v>2.25</v>
      </c>
    </row>
    <row r="82" spans="1:48">
      <c r="A82" s="64">
        <f t="shared" ca="1" si="20"/>
        <v>39114</v>
      </c>
      <c r="B82" s="265">
        <f t="shared" ca="1" si="21"/>
        <v>35.500003814697266</v>
      </c>
      <c r="C82" s="36"/>
      <c r="D82" s="65">
        <f t="shared" ca="1" si="22"/>
        <v>55</v>
      </c>
      <c r="E82" s="10">
        <f t="shared" ca="1" si="23"/>
        <v>6.8745219828718007E-2</v>
      </c>
      <c r="F82" s="29"/>
      <c r="G82" s="26"/>
      <c r="H82" s="29"/>
      <c r="I82" s="26"/>
      <c r="J82" s="61">
        <f t="shared" si="18"/>
        <v>0</v>
      </c>
      <c r="K82" s="104">
        <f t="shared" si="19"/>
        <v>0</v>
      </c>
      <c r="L82" s="7">
        <f ca="1">(A82-Calculation!$C$6)/365.25</f>
        <v>6.1683778234086244</v>
      </c>
      <c r="M82" s="1">
        <v>3</v>
      </c>
      <c r="N82" s="67">
        <f t="shared" ca="1" si="24"/>
        <v>39114</v>
      </c>
      <c r="O82" s="267">
        <f t="shared" ca="1" si="25"/>
        <v>0.34822208896632872</v>
      </c>
      <c r="P82" s="268"/>
      <c r="Q82" s="271"/>
      <c r="V82" s="57">
        <f t="shared" ca="1" si="26"/>
        <v>39114</v>
      </c>
      <c r="W82" s="265">
        <f ca="1">IF(Calculation!$V$10=2, VLOOKUP(V82,OldCurves!$D82:$K335,3), ( VLOOKUP(V82,OldCurves!$D82:$K335,3)*16+ VLOOKUP(V82,OldCurves!$D82:$K335,7)*8)/24)</f>
        <v>35.500003814697266</v>
      </c>
      <c r="X82" s="61">
        <v>0</v>
      </c>
      <c r="Y82" s="116">
        <v>55</v>
      </c>
      <c r="Z82" s="23">
        <f ca="1">VLOOKUP(V82,OldCurves!A76:B335,2)</f>
        <v>6.8745219828718007E-2</v>
      </c>
      <c r="AA82" s="29"/>
      <c r="AB82" s="26"/>
      <c r="AC82" s="29"/>
      <c r="AD82" s="26"/>
      <c r="AE82" s="68">
        <v>1</v>
      </c>
      <c r="AF82" s="68"/>
      <c r="AG82" s="54">
        <v>6.1656399999999998</v>
      </c>
      <c r="AH82" s="53"/>
      <c r="AI82" s="58">
        <f t="shared" ca="1" si="27"/>
        <v>39114</v>
      </c>
      <c r="AJ82" s="278">
        <f ca="1">IF(Calculation!$Y$22=1, OldData!AO82, OldData!AP82)</f>
        <v>0.34822208896632872</v>
      </c>
      <c r="AK82" s="270"/>
      <c r="AM82" s="267"/>
      <c r="AN82" s="57">
        <f t="shared" ca="1" si="28"/>
        <v>39114</v>
      </c>
      <c r="AO82" s="289">
        <f ca="1">IF(Calculation!$V$10=2,SQRT((AR82^2*(AN82-today-1)+AU82^2*15)/(AN82-today+14)),SQRT(( ((AR82^2*16+AS82^2*8)/24) *(AN82-today-1)+((AU82^2*16+AV82^2*8)/24)*15)/(AN82-today+14)))</f>
        <v>0.34822208896632872</v>
      </c>
      <c r="AP82" s="290">
        <f ca="1">IF(Calculation!$V$10=2, AR82, SQRT((AR82^2*16+AS82^2*8)/24))</f>
        <v>0.29749999999999999</v>
      </c>
      <c r="AQ82" s="265"/>
      <c r="AR82" s="297">
        <f t="shared" ca="1" si="29"/>
        <v>0.29749999999999999</v>
      </c>
      <c r="AS82" s="299">
        <f t="shared" ca="1" si="30"/>
        <v>0.08</v>
      </c>
      <c r="AT82" s="264"/>
      <c r="AU82" s="264">
        <f t="shared" ca="1" si="31"/>
        <v>2.25</v>
      </c>
      <c r="AV82" s="298">
        <f t="shared" ca="1" si="32"/>
        <v>2.25</v>
      </c>
    </row>
    <row r="83" spans="1:48">
      <c r="A83" s="64">
        <f t="shared" ca="1" si="20"/>
        <v>39142</v>
      </c>
      <c r="B83" s="265">
        <f t="shared" ca="1" si="21"/>
        <v>31.000001907348633</v>
      </c>
      <c r="C83" s="36"/>
      <c r="D83" s="65">
        <f t="shared" ca="1" si="22"/>
        <v>55</v>
      </c>
      <c r="E83" s="10">
        <f t="shared" ca="1" si="23"/>
        <v>6.8782327176516014E-2</v>
      </c>
      <c r="F83" s="29"/>
      <c r="G83" s="26"/>
      <c r="H83" s="29"/>
      <c r="I83" s="26"/>
      <c r="J83" s="61">
        <f t="shared" si="18"/>
        <v>0</v>
      </c>
      <c r="K83" s="104">
        <f t="shared" si="19"/>
        <v>0</v>
      </c>
      <c r="L83" s="7">
        <f ca="1">(A83-Calculation!$C$6)/365.25</f>
        <v>6.2450376454483232</v>
      </c>
      <c r="M83" s="1">
        <v>4</v>
      </c>
      <c r="N83" s="67">
        <f t="shared" ca="1" si="24"/>
        <v>39142</v>
      </c>
      <c r="O83" s="267">
        <f t="shared" ca="1" si="25"/>
        <v>0.33565596335713638</v>
      </c>
      <c r="P83" s="268"/>
      <c r="Q83" s="271"/>
      <c r="V83" s="57">
        <f t="shared" ca="1" si="26"/>
        <v>39142</v>
      </c>
      <c r="W83" s="265">
        <f ca="1">IF(Calculation!$V$10=2, VLOOKUP(V83,OldCurves!$D83:$K336,3), ( VLOOKUP(V83,OldCurves!$D83:$K336,3)*16+ VLOOKUP(V83,OldCurves!$D83:$K336,7)*8)/24)</f>
        <v>31.000001907348633</v>
      </c>
      <c r="X83" s="61">
        <v>0</v>
      </c>
      <c r="Y83" s="116">
        <v>55</v>
      </c>
      <c r="Z83" s="23">
        <f ca="1">VLOOKUP(V83,OldCurves!A77:B336,2)</f>
        <v>6.8782327176516014E-2</v>
      </c>
      <c r="AA83" s="29"/>
      <c r="AB83" s="26"/>
      <c r="AC83" s="29"/>
      <c r="AD83" s="26"/>
      <c r="AE83" s="68">
        <v>1</v>
      </c>
      <c r="AF83" s="68"/>
      <c r="AG83" s="54">
        <v>6.2477799999999997</v>
      </c>
      <c r="AH83" s="53"/>
      <c r="AI83" s="58">
        <f t="shared" ca="1" si="27"/>
        <v>39142</v>
      </c>
      <c r="AJ83" s="278">
        <f ca="1">IF(Calculation!$Y$22=1, OldData!AO83, OldData!AP83)</f>
        <v>0.33565596335713638</v>
      </c>
      <c r="AK83" s="270"/>
      <c r="AM83" s="267"/>
      <c r="AN83" s="57">
        <f t="shared" ca="1" si="28"/>
        <v>39142</v>
      </c>
      <c r="AO83" s="289">
        <f ca="1">IF(Calculation!$V$10=2,SQRT((AR83^2*(AN83-today-1)+AU83^2*15)/(AN83-today+14)),SQRT(( ((AR83^2*16+AS83^2*8)/24) *(AN83-today-1)+((AU83^2*16+AV83^2*8)/24)*15)/(AN83-today+14)))</f>
        <v>0.33565596335713638</v>
      </c>
      <c r="AP83" s="290">
        <f ca="1">IF(Calculation!$V$10=2, AR83, SQRT((AR83^2*16+AS83^2*8)/24))</f>
        <v>0.29749999999999999</v>
      </c>
      <c r="AQ83" s="265"/>
      <c r="AR83" s="297">
        <f t="shared" ca="1" si="29"/>
        <v>0.29749999999999999</v>
      </c>
      <c r="AS83" s="299">
        <f t="shared" ca="1" si="30"/>
        <v>0.08</v>
      </c>
      <c r="AT83" s="264"/>
      <c r="AU83" s="264">
        <f t="shared" ca="1" si="31"/>
        <v>1.95</v>
      </c>
      <c r="AV83" s="298">
        <f t="shared" ca="1" si="32"/>
        <v>2</v>
      </c>
    </row>
    <row r="84" spans="1:48">
      <c r="A84" s="64">
        <f t="shared" ca="1" si="20"/>
        <v>39173</v>
      </c>
      <c r="B84" s="265">
        <f t="shared" ca="1" si="21"/>
        <v>31</v>
      </c>
      <c r="C84" s="36"/>
      <c r="D84" s="65">
        <f t="shared" ca="1" si="22"/>
        <v>55</v>
      </c>
      <c r="E84" s="10">
        <f t="shared" ca="1" si="23"/>
        <v>6.8823410312110006E-2</v>
      </c>
      <c r="F84" s="29"/>
      <c r="G84" s="26"/>
      <c r="H84" s="29"/>
      <c r="I84" s="26"/>
      <c r="J84" s="61">
        <f t="shared" si="18"/>
        <v>0</v>
      </c>
      <c r="K84" s="104">
        <f t="shared" si="19"/>
        <v>0</v>
      </c>
      <c r="L84" s="7">
        <f ca="1">(A84-Calculation!$C$6)/365.25</f>
        <v>6.3299110198494182</v>
      </c>
      <c r="M84" s="1">
        <v>5</v>
      </c>
      <c r="N84" s="67">
        <f t="shared" ca="1" si="24"/>
        <v>39173</v>
      </c>
      <c r="O84" s="267">
        <f t="shared" ca="1" si="25"/>
        <v>0.33333002512265075</v>
      </c>
      <c r="P84" s="268"/>
      <c r="Q84" s="271"/>
      <c r="V84" s="57">
        <f t="shared" ca="1" si="26"/>
        <v>39173</v>
      </c>
      <c r="W84" s="265">
        <f ca="1">IF(Calculation!$V$10=2, VLOOKUP(V84,OldCurves!$D84:$K337,3), ( VLOOKUP(V84,OldCurves!$D84:$K337,3)*16+ VLOOKUP(V84,OldCurves!$D84:$K337,7)*8)/24)</f>
        <v>31</v>
      </c>
      <c r="X84" s="61">
        <v>0</v>
      </c>
      <c r="Y84" s="116">
        <v>55</v>
      </c>
      <c r="Z84" s="23">
        <f ca="1">VLOOKUP(V84,OldCurves!A78:B337,2)</f>
        <v>6.8823410312110006E-2</v>
      </c>
      <c r="AA84" s="29"/>
      <c r="AB84" s="26"/>
      <c r="AC84" s="29"/>
      <c r="AD84" s="26"/>
      <c r="AE84" s="68">
        <v>1</v>
      </c>
      <c r="AF84" s="68"/>
      <c r="AG84" s="54">
        <v>6.3326500000000001</v>
      </c>
      <c r="AH84" s="53"/>
      <c r="AI84" s="58">
        <f t="shared" ca="1" si="27"/>
        <v>39173</v>
      </c>
      <c r="AJ84" s="278">
        <f ca="1">IF(Calculation!$Y$22=1, OldData!AO84, OldData!AP84)</f>
        <v>0.33333002512265075</v>
      </c>
      <c r="AK84" s="270"/>
      <c r="AM84" s="267"/>
      <c r="AN84" s="57">
        <f t="shared" ca="1" si="28"/>
        <v>39173</v>
      </c>
      <c r="AO84" s="289">
        <f ca="1">IF(Calculation!$V$10=2,SQRT((AR84^2*(AN84-today-1)+AU84^2*15)/(AN84-today+14)),SQRT(( ((AR84^2*16+AS84^2*8)/24) *(AN84-today-1)+((AU84^2*16+AV84^2*8)/24)*15)/(AN84-today+14)))</f>
        <v>0.33333002512265075</v>
      </c>
      <c r="AP84" s="290">
        <f ca="1">IF(Calculation!$V$10=2, AR84, SQRT((AR84^2*16+AS84^2*8)/24))</f>
        <v>0.29749999999999999</v>
      </c>
      <c r="AQ84" s="265"/>
      <c r="AR84" s="297">
        <f t="shared" ca="1" si="29"/>
        <v>0.29749999999999999</v>
      </c>
      <c r="AS84" s="299">
        <f t="shared" ca="1" si="30"/>
        <v>0.08</v>
      </c>
      <c r="AT84" s="264"/>
      <c r="AU84" s="264">
        <f t="shared" ca="1" si="31"/>
        <v>1.9</v>
      </c>
      <c r="AV84" s="298">
        <f t="shared" ca="1" si="32"/>
        <v>2</v>
      </c>
    </row>
    <row r="85" spans="1:48">
      <c r="A85" s="64">
        <f t="shared" ca="1" si="20"/>
        <v>39203</v>
      </c>
      <c r="B85" s="265">
        <f t="shared" ca="1" si="21"/>
        <v>40.25</v>
      </c>
      <c r="C85" s="36"/>
      <c r="D85" s="65">
        <f t="shared" ca="1" si="22"/>
        <v>55</v>
      </c>
      <c r="E85" s="10">
        <f t="shared" ca="1" si="23"/>
        <v>6.8863168185798004E-2</v>
      </c>
      <c r="F85" s="29"/>
      <c r="G85" s="26"/>
      <c r="H85" s="29"/>
      <c r="I85" s="26"/>
      <c r="J85" s="61">
        <f t="shared" si="18"/>
        <v>0</v>
      </c>
      <c r="K85" s="104">
        <f t="shared" si="19"/>
        <v>0</v>
      </c>
      <c r="L85" s="7">
        <f ca="1">(A85-Calculation!$C$6)/365.25</f>
        <v>6.4120465434633811</v>
      </c>
      <c r="M85" s="1">
        <v>6</v>
      </c>
      <c r="N85" s="67">
        <f t="shared" ca="1" si="24"/>
        <v>39203</v>
      </c>
      <c r="O85" s="267">
        <f t="shared" ca="1" si="25"/>
        <v>0.33659161657683911</v>
      </c>
      <c r="P85" s="268"/>
      <c r="Q85" s="271"/>
      <c r="V85" s="57">
        <f t="shared" ca="1" si="26"/>
        <v>39203</v>
      </c>
      <c r="W85" s="265">
        <f ca="1">IF(Calculation!$V$10=2, VLOOKUP(V85,OldCurves!$D85:$K338,3), ( VLOOKUP(V85,OldCurves!$D85:$K338,3)*16+ VLOOKUP(V85,OldCurves!$D85:$K338,7)*8)/24)</f>
        <v>40.25</v>
      </c>
      <c r="X85" s="61">
        <v>0</v>
      </c>
      <c r="Y85" s="116">
        <v>55</v>
      </c>
      <c r="Z85" s="23">
        <f ca="1">VLOOKUP(V85,OldCurves!A79:B338,2)</f>
        <v>6.8863168185798004E-2</v>
      </c>
      <c r="AA85" s="29"/>
      <c r="AB85" s="26"/>
      <c r="AC85" s="29"/>
      <c r="AD85" s="26"/>
      <c r="AE85" s="68">
        <v>1</v>
      </c>
      <c r="AF85" s="68"/>
      <c r="AG85" s="54">
        <v>6.4175199999999997</v>
      </c>
      <c r="AH85" s="53"/>
      <c r="AI85" s="58">
        <f t="shared" ca="1" si="27"/>
        <v>39203</v>
      </c>
      <c r="AJ85" s="278">
        <f ca="1">IF(Calculation!$Y$22=1, OldData!AO85, OldData!AP85)</f>
        <v>0.33659161657683911</v>
      </c>
      <c r="AK85" s="270"/>
      <c r="AM85" s="267"/>
      <c r="AN85" s="57">
        <f t="shared" ca="1" si="28"/>
        <v>39203</v>
      </c>
      <c r="AO85" s="289">
        <f ca="1">IF(Calculation!$V$10=2,SQRT((AR85^2*(AN85-today-1)+AU85^2*15)/(AN85-today+14)),SQRT(( ((AR85^2*16+AS85^2*8)/24) *(AN85-today-1)+((AU85^2*16+AV85^2*8)/24)*15)/(AN85-today+14)))</f>
        <v>0.33659161657683911</v>
      </c>
      <c r="AP85" s="290">
        <f ca="1">IF(Calculation!$V$10=2, AR85, SQRT((AR85^2*16+AS85^2*8)/24))</f>
        <v>0.29749999999999999</v>
      </c>
      <c r="AQ85" s="265"/>
      <c r="AR85" s="297">
        <f t="shared" ca="1" si="29"/>
        <v>0.29749999999999999</v>
      </c>
      <c r="AS85" s="299">
        <f t="shared" ca="1" si="30"/>
        <v>0.08</v>
      </c>
      <c r="AT85" s="264"/>
      <c r="AU85" s="264">
        <f t="shared" ca="1" si="31"/>
        <v>2</v>
      </c>
      <c r="AV85" s="298">
        <f t="shared" ca="1" si="32"/>
        <v>2</v>
      </c>
    </row>
    <row r="86" spans="1:48">
      <c r="A86" s="64">
        <f t="shared" ca="1" si="20"/>
        <v>39234</v>
      </c>
      <c r="B86" s="265">
        <f t="shared" ca="1" si="21"/>
        <v>57.5</v>
      </c>
      <c r="C86" s="36"/>
      <c r="D86" s="65">
        <f t="shared" ca="1" si="22"/>
        <v>55</v>
      </c>
      <c r="E86" s="10">
        <f t="shared" ca="1" si="23"/>
        <v>6.890425132249102E-2</v>
      </c>
      <c r="F86" s="29"/>
      <c r="G86" s="26"/>
      <c r="H86" s="29"/>
      <c r="I86" s="26"/>
      <c r="J86" s="61">
        <f t="shared" si="18"/>
        <v>0</v>
      </c>
      <c r="K86" s="104">
        <f t="shared" si="19"/>
        <v>0</v>
      </c>
      <c r="L86" s="7">
        <f ca="1">(A86-Calculation!$C$6)/365.25</f>
        <v>6.4969199178644761</v>
      </c>
      <c r="M86" s="1">
        <v>1</v>
      </c>
      <c r="N86" s="67">
        <f t="shared" ca="1" si="24"/>
        <v>39234</v>
      </c>
      <c r="O86" s="267">
        <f t="shared" ca="1" si="25"/>
        <v>0.40676431964830584</v>
      </c>
      <c r="P86" s="268"/>
      <c r="Q86" s="271"/>
      <c r="V86" s="57">
        <f t="shared" ca="1" si="26"/>
        <v>39234</v>
      </c>
      <c r="W86" s="265">
        <f ca="1">IF(Calculation!$V$10=2, VLOOKUP(V86,OldCurves!$D86:$K339,3), ( VLOOKUP(V86,OldCurves!$D86:$K339,3)*16+ VLOOKUP(V86,OldCurves!$D86:$K339,7)*8)/24)</f>
        <v>57.5</v>
      </c>
      <c r="X86" s="61">
        <v>0</v>
      </c>
      <c r="Y86" s="116">
        <v>55</v>
      </c>
      <c r="Z86" s="23">
        <f ca="1">VLOOKUP(V86,OldCurves!A80:B339,2)</f>
        <v>6.890425132249102E-2</v>
      </c>
      <c r="AA86" s="29"/>
      <c r="AB86" s="26"/>
      <c r="AC86" s="29"/>
      <c r="AD86" s="26"/>
      <c r="AE86" s="68">
        <v>1</v>
      </c>
      <c r="AF86" s="68"/>
      <c r="AG86" s="54">
        <v>6.4996600000000004</v>
      </c>
      <c r="AH86" s="53"/>
      <c r="AI86" s="58">
        <f t="shared" ca="1" si="27"/>
        <v>39234</v>
      </c>
      <c r="AJ86" s="278">
        <f ca="1">IF(Calculation!$Y$22=1, OldData!AO86, OldData!AP86)</f>
        <v>0.40676431964830584</v>
      </c>
      <c r="AK86" s="270"/>
      <c r="AM86" s="267"/>
      <c r="AN86" s="57">
        <f t="shared" ca="1" si="28"/>
        <v>39234</v>
      </c>
      <c r="AO86" s="289">
        <f ca="1">IF(Calculation!$V$10=2,SQRT((AR86^2*(AN86-today-1)+AU86^2*15)/(AN86-today+14)),SQRT(( ((AR86^2*16+AS86^2*8)/24) *(AN86-today-1)+((AU86^2*16+AV86^2*8)/24)*15)/(AN86-today+14)))</f>
        <v>0.40676431964830584</v>
      </c>
      <c r="AP86" s="290">
        <f ca="1">IF(Calculation!$V$10=2, AR86, SQRT((AR86^2*16+AS86^2*8)/24))</f>
        <v>0.29749999999999999</v>
      </c>
      <c r="AQ86" s="265"/>
      <c r="AR86" s="297">
        <f t="shared" ca="1" si="29"/>
        <v>0.29749999999999999</v>
      </c>
      <c r="AS86" s="299">
        <f t="shared" ca="1" si="30"/>
        <v>0.09</v>
      </c>
      <c r="AT86" s="264"/>
      <c r="AU86" s="264">
        <f t="shared" ca="1" si="31"/>
        <v>3.52</v>
      </c>
      <c r="AV86" s="298">
        <f t="shared" ca="1" si="32"/>
        <v>2.4</v>
      </c>
    </row>
    <row r="87" spans="1:48">
      <c r="A87" s="64">
        <f t="shared" ca="1" si="20"/>
        <v>39264</v>
      </c>
      <c r="B87" s="265">
        <f t="shared" ca="1" si="21"/>
        <v>82.5</v>
      </c>
      <c r="C87" s="36"/>
      <c r="D87" s="65">
        <f t="shared" ca="1" si="22"/>
        <v>55</v>
      </c>
      <c r="E87" s="10">
        <f t="shared" ca="1" si="23"/>
        <v>6.894400919724103E-2</v>
      </c>
      <c r="F87" s="29"/>
      <c r="G87" s="26"/>
      <c r="H87" s="29"/>
      <c r="I87" s="26"/>
      <c r="J87" s="61">
        <f t="shared" si="18"/>
        <v>0</v>
      </c>
      <c r="K87" s="104">
        <f t="shared" si="19"/>
        <v>0</v>
      </c>
      <c r="L87" s="7">
        <f ca="1">(A87-Calculation!$C$6)/365.25</f>
        <v>6.579055441478439</v>
      </c>
      <c r="M87" s="1">
        <v>2</v>
      </c>
      <c r="N87" s="67">
        <f t="shared" ca="1" si="24"/>
        <v>39264</v>
      </c>
      <c r="O87" s="267">
        <f t="shared" ca="1" si="25"/>
        <v>0.46490772332448355</v>
      </c>
      <c r="P87" s="268"/>
      <c r="Q87" s="271"/>
      <c r="V87" s="57">
        <f t="shared" ca="1" si="26"/>
        <v>39264</v>
      </c>
      <c r="W87" s="265">
        <f ca="1">IF(Calculation!$V$10=2, VLOOKUP(V87,OldCurves!$D87:$K340,3), ( VLOOKUP(V87,OldCurves!$D87:$K340,3)*16+ VLOOKUP(V87,OldCurves!$D87:$K340,7)*8)/24)</f>
        <v>82.5</v>
      </c>
      <c r="X87" s="61">
        <v>0</v>
      </c>
      <c r="Y87" s="116">
        <v>55</v>
      </c>
      <c r="Z87" s="23">
        <f ca="1">VLOOKUP(V87,OldCurves!A81:B340,2)</f>
        <v>6.894400919724103E-2</v>
      </c>
      <c r="AA87" s="29"/>
      <c r="AB87" s="26"/>
      <c r="AC87" s="29"/>
      <c r="AD87" s="26"/>
      <c r="AE87" s="68">
        <v>1</v>
      </c>
      <c r="AF87" s="68"/>
      <c r="AG87" s="54">
        <v>6.58453</v>
      </c>
      <c r="AH87" s="53"/>
      <c r="AI87" s="58">
        <f t="shared" ca="1" si="27"/>
        <v>39264</v>
      </c>
      <c r="AJ87" s="278">
        <f ca="1">IF(Calculation!$Y$22=1, OldData!AO87, OldData!AP87)</f>
        <v>0.46490772332448355</v>
      </c>
      <c r="AK87" s="270"/>
      <c r="AM87" s="267"/>
      <c r="AN87" s="57">
        <f t="shared" ca="1" si="28"/>
        <v>39264</v>
      </c>
      <c r="AO87" s="289">
        <f ca="1">IF(Calculation!$V$10=2,SQRT((AR87^2*(AN87-today-1)+AU87^2*15)/(AN87-today+14)),SQRT(( ((AR87^2*16+AS87^2*8)/24) *(AN87-today-1)+((AU87^2*16+AV87^2*8)/24)*15)/(AN87-today+14)))</f>
        <v>0.46490772332448355</v>
      </c>
      <c r="AP87" s="290">
        <f ca="1">IF(Calculation!$V$10=2, AR87, SQRT((AR87^2*16+AS87^2*8)/24))</f>
        <v>0.29749999999999999</v>
      </c>
      <c r="AQ87" s="265"/>
      <c r="AR87" s="297">
        <f t="shared" ca="1" si="29"/>
        <v>0.29749999999999999</v>
      </c>
      <c r="AS87" s="299">
        <f t="shared" ca="1" si="30"/>
        <v>0.1</v>
      </c>
      <c r="AT87" s="264"/>
      <c r="AU87" s="264">
        <f t="shared" ca="1" si="31"/>
        <v>4.5549999999999997</v>
      </c>
      <c r="AV87" s="298">
        <f t="shared" ca="1" si="32"/>
        <v>3.25</v>
      </c>
    </row>
    <row r="88" spans="1:48">
      <c r="A88" s="64">
        <f t="shared" ca="1" si="20"/>
        <v>39295</v>
      </c>
      <c r="B88" s="265">
        <f t="shared" ca="1" si="21"/>
        <v>82.5</v>
      </c>
      <c r="C88" s="36"/>
      <c r="D88" s="65">
        <f t="shared" ca="1" si="22"/>
        <v>55</v>
      </c>
      <c r="E88" s="10">
        <f t="shared" ca="1" si="23"/>
        <v>6.8985092335032014E-2</v>
      </c>
      <c r="F88" s="29"/>
      <c r="G88" s="26"/>
      <c r="H88" s="29"/>
      <c r="I88" s="26"/>
      <c r="J88" s="61">
        <f t="shared" si="18"/>
        <v>0</v>
      </c>
      <c r="K88" s="104">
        <f t="shared" si="19"/>
        <v>0</v>
      </c>
      <c r="L88" s="7">
        <f ca="1">(A88-Calculation!$C$6)/365.25</f>
        <v>6.6639288158795349</v>
      </c>
      <c r="M88" s="1">
        <v>3</v>
      </c>
      <c r="N88" s="67">
        <f t="shared" ca="1" si="24"/>
        <v>39295</v>
      </c>
      <c r="O88" s="267">
        <f t="shared" ca="1" si="25"/>
        <v>0.46317400027890548</v>
      </c>
      <c r="P88" s="268"/>
      <c r="Q88" s="271"/>
      <c r="V88" s="57">
        <f t="shared" ca="1" si="26"/>
        <v>39295</v>
      </c>
      <c r="W88" s="265">
        <f ca="1">IF(Calculation!$V$10=2, VLOOKUP(V88,OldCurves!$D88:$K341,3), ( VLOOKUP(V88,OldCurves!$D88:$K341,3)*16+ VLOOKUP(V88,OldCurves!$D88:$K341,7)*8)/24)</f>
        <v>82.5</v>
      </c>
      <c r="X88" s="61">
        <v>0</v>
      </c>
      <c r="Y88" s="116">
        <v>55</v>
      </c>
      <c r="Z88" s="23">
        <f ca="1">VLOOKUP(V88,OldCurves!A82:B341,2)</f>
        <v>6.8985092335032014E-2</v>
      </c>
      <c r="AA88" s="29"/>
      <c r="AB88" s="26"/>
      <c r="AC88" s="29"/>
      <c r="AD88" s="26"/>
      <c r="AE88" s="68">
        <v>1</v>
      </c>
      <c r="AF88" s="68"/>
      <c r="AG88" s="54">
        <v>6.6666699999999999</v>
      </c>
      <c r="AH88" s="53"/>
      <c r="AI88" s="58">
        <f t="shared" ca="1" si="27"/>
        <v>39295</v>
      </c>
      <c r="AJ88" s="278">
        <f ca="1">IF(Calculation!$Y$22=1, OldData!AO88, OldData!AP88)</f>
        <v>0.46317400027890548</v>
      </c>
      <c r="AK88" s="270"/>
      <c r="AM88" s="267"/>
      <c r="AN88" s="57">
        <f t="shared" ca="1" si="28"/>
        <v>39295</v>
      </c>
      <c r="AO88" s="289">
        <f ca="1">IF(Calculation!$V$10=2,SQRT((AR88^2*(AN88-today-1)+AU88^2*15)/(AN88-today+14)),SQRT(( ((AR88^2*16+AS88^2*8)/24) *(AN88-today-1)+((AU88^2*16+AV88^2*8)/24)*15)/(AN88-today+14)))</f>
        <v>0.46317400027890548</v>
      </c>
      <c r="AP88" s="290">
        <f ca="1">IF(Calculation!$V$10=2, AR88, SQRT((AR88^2*16+AS88^2*8)/24))</f>
        <v>0.29749999999999999</v>
      </c>
      <c r="AQ88" s="265"/>
      <c r="AR88" s="297">
        <f t="shared" ca="1" si="29"/>
        <v>0.29749999999999999</v>
      </c>
      <c r="AS88" s="299">
        <f t="shared" ca="1" si="30"/>
        <v>0.1</v>
      </c>
      <c r="AT88" s="264"/>
      <c r="AU88" s="264">
        <f t="shared" ca="1" si="31"/>
        <v>4.5549999999999997</v>
      </c>
      <c r="AV88" s="298">
        <f t="shared" ca="1" si="32"/>
        <v>3.25</v>
      </c>
    </row>
    <row r="89" spans="1:48">
      <c r="A89" s="64">
        <f t="shared" ca="1" si="20"/>
        <v>39326</v>
      </c>
      <c r="B89" s="265">
        <f t="shared" ca="1" si="21"/>
        <v>35.75</v>
      </c>
      <c r="C89" s="36"/>
      <c r="D89" s="65">
        <f t="shared" ca="1" si="22"/>
        <v>55</v>
      </c>
      <c r="E89" s="10">
        <f t="shared" ca="1" si="23"/>
        <v>6.9026175473382023E-2</v>
      </c>
      <c r="F89" s="29"/>
      <c r="G89" s="26"/>
      <c r="H89" s="29"/>
      <c r="I89" s="26"/>
      <c r="J89" s="61">
        <f t="shared" si="18"/>
        <v>0</v>
      </c>
      <c r="K89" s="104">
        <f t="shared" si="19"/>
        <v>0</v>
      </c>
      <c r="L89" s="7">
        <f ca="1">(A89-Calculation!$C$6)/365.25</f>
        <v>6.7488021902806299</v>
      </c>
      <c r="M89" s="1">
        <v>4</v>
      </c>
      <c r="N89" s="67">
        <f t="shared" ca="1" si="24"/>
        <v>39326</v>
      </c>
      <c r="O89" s="267">
        <f t="shared" ca="1" si="25"/>
        <v>0.36343381799199831</v>
      </c>
      <c r="P89" s="268"/>
      <c r="Q89" s="271"/>
      <c r="V89" s="57">
        <f t="shared" ca="1" si="26"/>
        <v>39326</v>
      </c>
      <c r="W89" s="265">
        <f ca="1">IF(Calculation!$V$10=2, VLOOKUP(V89,OldCurves!$D89:$K342,3), ( VLOOKUP(V89,OldCurves!$D89:$K342,3)*16+ VLOOKUP(V89,OldCurves!$D89:$K342,7)*8)/24)</f>
        <v>35.75</v>
      </c>
      <c r="X89" s="61">
        <v>0</v>
      </c>
      <c r="Y89" s="116">
        <v>55</v>
      </c>
      <c r="Z89" s="23">
        <f ca="1">VLOOKUP(V89,OldCurves!A83:B342,2)</f>
        <v>6.9026175473382023E-2</v>
      </c>
      <c r="AA89" s="29"/>
      <c r="AB89" s="26"/>
      <c r="AC89" s="29"/>
      <c r="AD89" s="26"/>
      <c r="AE89" s="68">
        <v>1</v>
      </c>
      <c r="AF89" s="68"/>
      <c r="AG89" s="54">
        <v>6.7515400000000003</v>
      </c>
      <c r="AH89" s="53"/>
      <c r="AI89" s="58">
        <f t="shared" ca="1" si="27"/>
        <v>39326</v>
      </c>
      <c r="AJ89" s="278">
        <f ca="1">IF(Calculation!$Y$22=1, OldData!AO89, OldData!AP89)</f>
        <v>0.36343381799199831</v>
      </c>
      <c r="AK89" s="270"/>
      <c r="AM89" s="267"/>
      <c r="AN89" s="57">
        <f t="shared" ca="1" si="28"/>
        <v>39326</v>
      </c>
      <c r="AO89" s="289">
        <f ca="1">IF(Calculation!$V$10=2,SQRT((AR89^2*(AN89-today-1)+AU89^2*15)/(AN89-today+14)),SQRT(( ((AR89^2*16+AS89^2*8)/24) *(AN89-today-1)+((AU89^2*16+AV89^2*8)/24)*15)/(AN89-today+14)))</f>
        <v>0.36343381799199831</v>
      </c>
      <c r="AP89" s="290">
        <f ca="1">IF(Calculation!$V$10=2, AR89, SQRT((AR89^2*16+AS89^2*8)/24))</f>
        <v>0.29749999999999999</v>
      </c>
      <c r="AQ89" s="265"/>
      <c r="AR89" s="297">
        <f t="shared" ca="1" si="29"/>
        <v>0.29749999999999999</v>
      </c>
      <c r="AS89" s="299">
        <f t="shared" ca="1" si="30"/>
        <v>0.08</v>
      </c>
      <c r="AT89" s="264"/>
      <c r="AU89" s="264">
        <f t="shared" ca="1" si="31"/>
        <v>2.706</v>
      </c>
      <c r="AV89" s="298">
        <f t="shared" ca="1" si="32"/>
        <v>2.4500000000000002</v>
      </c>
    </row>
    <row r="90" spans="1:48">
      <c r="A90" s="64">
        <f t="shared" ca="1" si="20"/>
        <v>39356</v>
      </c>
      <c r="B90" s="265">
        <f t="shared" ca="1" si="21"/>
        <v>31.499998092651367</v>
      </c>
      <c r="C90" s="36"/>
      <c r="D90" s="65">
        <f t="shared" ca="1" si="22"/>
        <v>55</v>
      </c>
      <c r="E90" s="10">
        <f t="shared" ca="1" si="23"/>
        <v>6.9065933349737013E-2</v>
      </c>
      <c r="F90" s="29"/>
      <c r="G90" s="26"/>
      <c r="H90" s="29"/>
      <c r="I90" s="26"/>
      <c r="J90" s="61">
        <f t="shared" si="18"/>
        <v>0</v>
      </c>
      <c r="K90" s="104">
        <f t="shared" si="19"/>
        <v>0</v>
      </c>
      <c r="L90" s="7">
        <f ca="1">(A90-Calculation!$C$6)/365.25</f>
        <v>6.8309377138945928</v>
      </c>
      <c r="M90" s="1">
        <v>5</v>
      </c>
      <c r="N90" s="67">
        <f t="shared" ca="1" si="24"/>
        <v>39356</v>
      </c>
      <c r="O90" s="267">
        <f t="shared" ca="1" si="25"/>
        <v>0.3308587649155279</v>
      </c>
      <c r="P90" s="268"/>
      <c r="Q90" s="271"/>
      <c r="V90" s="57">
        <f t="shared" ca="1" si="26"/>
        <v>39356</v>
      </c>
      <c r="W90" s="265">
        <f ca="1">IF(Calculation!$V$10=2, VLOOKUP(V90,OldCurves!$D90:$K343,3), ( VLOOKUP(V90,OldCurves!$D90:$K343,3)*16+ VLOOKUP(V90,OldCurves!$D90:$K343,7)*8)/24)</f>
        <v>31.499998092651367</v>
      </c>
      <c r="X90" s="61">
        <v>0</v>
      </c>
      <c r="Y90" s="116">
        <v>55</v>
      </c>
      <c r="Z90" s="23">
        <f ca="1">VLOOKUP(V90,OldCurves!A84:B343,2)</f>
        <v>6.9065933349737013E-2</v>
      </c>
      <c r="AA90" s="29"/>
      <c r="AB90" s="26"/>
      <c r="AC90" s="29"/>
      <c r="AD90" s="26"/>
      <c r="AE90" s="68">
        <v>1</v>
      </c>
      <c r="AF90" s="68"/>
      <c r="AG90" s="54">
        <v>6.8364099999999999</v>
      </c>
      <c r="AH90" s="53"/>
      <c r="AI90" s="58">
        <f t="shared" ca="1" si="27"/>
        <v>39356</v>
      </c>
      <c r="AJ90" s="278">
        <f ca="1">IF(Calculation!$Y$22=1, OldData!AO90, OldData!AP90)</f>
        <v>0.3308587649155279</v>
      </c>
      <c r="AK90" s="270"/>
      <c r="AM90" s="267"/>
      <c r="AN90" s="57">
        <f t="shared" ca="1" si="28"/>
        <v>39356</v>
      </c>
      <c r="AO90" s="289">
        <f ca="1">IF(Calculation!$V$10=2,SQRT((AR90^2*(AN90-today-1)+AU90^2*15)/(AN90-today+14)),SQRT(( ((AR90^2*16+AS90^2*8)/24) *(AN90-today-1)+((AU90^2*16+AV90^2*8)/24)*15)/(AN90-today+14)))</f>
        <v>0.3308587649155279</v>
      </c>
      <c r="AP90" s="290">
        <f ca="1">IF(Calculation!$V$10=2, AR90, SQRT((AR90^2*16+AS90^2*8)/24))</f>
        <v>0.29749999999999999</v>
      </c>
      <c r="AQ90" s="265"/>
      <c r="AR90" s="297">
        <f t="shared" ca="1" si="29"/>
        <v>0.29749999999999999</v>
      </c>
      <c r="AS90" s="299">
        <f t="shared" ca="1" si="30"/>
        <v>0.08</v>
      </c>
      <c r="AT90" s="264"/>
      <c r="AU90" s="264">
        <f t="shared" ca="1" si="31"/>
        <v>1.9</v>
      </c>
      <c r="AV90" s="298">
        <f t="shared" ca="1" si="32"/>
        <v>2</v>
      </c>
    </row>
    <row r="91" spans="1:48">
      <c r="A91" s="64">
        <f t="shared" ca="1" si="20"/>
        <v>39387</v>
      </c>
      <c r="B91" s="265">
        <f t="shared" ca="1" si="21"/>
        <v>31.499998092651367</v>
      </c>
      <c r="C91" s="36"/>
      <c r="D91" s="65">
        <f t="shared" ca="1" si="22"/>
        <v>55</v>
      </c>
      <c r="E91" s="10">
        <f t="shared" ca="1" si="23"/>
        <v>6.9107016489185005E-2</v>
      </c>
      <c r="F91" s="29"/>
      <c r="G91" s="26"/>
      <c r="H91" s="29"/>
      <c r="I91" s="26"/>
      <c r="J91" s="61">
        <f t="shared" si="18"/>
        <v>0</v>
      </c>
      <c r="K91" s="104">
        <f t="shared" si="19"/>
        <v>0</v>
      </c>
      <c r="L91" s="7">
        <f ca="1">(A91-Calculation!$C$6)/365.25</f>
        <v>6.9158110882956878</v>
      </c>
      <c r="M91" s="1">
        <v>6</v>
      </c>
      <c r="N91" s="67">
        <f t="shared" ca="1" si="24"/>
        <v>39387</v>
      </c>
      <c r="O91" s="267">
        <f t="shared" ca="1" si="25"/>
        <v>0.33392516713799514</v>
      </c>
      <c r="P91" s="268"/>
      <c r="Q91" s="271"/>
      <c r="V91" s="57">
        <f t="shared" ca="1" si="26"/>
        <v>39387</v>
      </c>
      <c r="W91" s="265">
        <f ca="1">IF(Calculation!$V$10=2, VLOOKUP(V91,OldCurves!$D91:$K344,3), ( VLOOKUP(V91,OldCurves!$D91:$K344,3)*16+ VLOOKUP(V91,OldCurves!$D91:$K344,7)*8)/24)</f>
        <v>31.499998092651367</v>
      </c>
      <c r="X91" s="61">
        <v>0</v>
      </c>
      <c r="Y91" s="116">
        <v>55</v>
      </c>
      <c r="Z91" s="23">
        <f ca="1">VLOOKUP(V91,OldCurves!A85:B344,2)</f>
        <v>6.9107016489185005E-2</v>
      </c>
      <c r="AA91" s="29"/>
      <c r="AB91" s="26"/>
      <c r="AC91" s="29"/>
      <c r="AD91" s="26"/>
      <c r="AE91" s="68">
        <v>1</v>
      </c>
      <c r="AF91" s="68"/>
      <c r="AG91" s="54">
        <v>6.9130700000000003</v>
      </c>
      <c r="AH91" s="53"/>
      <c r="AI91" s="58">
        <f t="shared" ca="1" si="27"/>
        <v>39387</v>
      </c>
      <c r="AJ91" s="278">
        <f ca="1">IF(Calculation!$Y$22=1, OldData!AO91, OldData!AP91)</f>
        <v>0.33392516713799514</v>
      </c>
      <c r="AK91" s="270"/>
      <c r="AM91" s="267"/>
      <c r="AN91" s="57">
        <f t="shared" ca="1" si="28"/>
        <v>39387</v>
      </c>
      <c r="AO91" s="289">
        <f ca="1">IF(Calculation!$V$10=2,SQRT((AR91^2*(AN91-today-1)+AU91^2*15)/(AN91-today+14)),SQRT(( ((AR91^2*16+AS91^2*8)/24) *(AN91-today-1)+((AU91^2*16+AV91^2*8)/24)*15)/(AN91-today+14)))</f>
        <v>0.33392516713799514</v>
      </c>
      <c r="AP91" s="290">
        <f ca="1">IF(Calculation!$V$10=2, AR91, SQRT((AR91^2*16+AS91^2*8)/24))</f>
        <v>0.29749999999999999</v>
      </c>
      <c r="AQ91" s="265"/>
      <c r="AR91" s="297">
        <f t="shared" ca="1" si="29"/>
        <v>0.29749999999999999</v>
      </c>
      <c r="AS91" s="299">
        <f t="shared" ca="1" si="30"/>
        <v>0.08</v>
      </c>
      <c r="AT91" s="264"/>
      <c r="AU91" s="264">
        <f t="shared" ca="1" si="31"/>
        <v>2</v>
      </c>
      <c r="AV91" s="298">
        <f t="shared" ca="1" si="32"/>
        <v>2</v>
      </c>
    </row>
    <row r="92" spans="1:48">
      <c r="A92" s="108">
        <f t="shared" ca="1" si="20"/>
        <v>39417</v>
      </c>
      <c r="B92" s="265">
        <f t="shared" ca="1" si="21"/>
        <v>31.5</v>
      </c>
      <c r="C92" s="36"/>
      <c r="D92" s="65">
        <f t="shared" ca="1" si="22"/>
        <v>55</v>
      </c>
      <c r="E92" s="10">
        <f t="shared" ca="1" si="23"/>
        <v>6.9132706905603025E-2</v>
      </c>
      <c r="F92" s="29"/>
      <c r="G92" s="26"/>
      <c r="H92" s="29"/>
      <c r="I92" s="26"/>
      <c r="J92" s="61">
        <f t="shared" si="18"/>
        <v>0</v>
      </c>
      <c r="K92" s="104">
        <f t="shared" si="19"/>
        <v>0</v>
      </c>
      <c r="L92" s="7">
        <f ca="1">(A92-Calculation!$C$6)/365.25</f>
        <v>6.9979466119096507</v>
      </c>
      <c r="M92" s="1">
        <v>1</v>
      </c>
      <c r="N92" s="67">
        <f t="shared" ca="1" si="24"/>
        <v>39417</v>
      </c>
      <c r="O92" s="267">
        <f t="shared" ca="1" si="25"/>
        <v>0.33352463434132495</v>
      </c>
      <c r="P92" s="268"/>
      <c r="Q92" s="271"/>
      <c r="V92" s="57">
        <f t="shared" ca="1" si="26"/>
        <v>39417</v>
      </c>
      <c r="W92" s="265">
        <f ca="1">IF(Calculation!$V$10=2, VLOOKUP(V92,OldCurves!$D92:$K345,3), ( VLOOKUP(V92,OldCurves!$D92:$K345,3)*16+ VLOOKUP(V92,OldCurves!$D92:$K345,7)*8)/24)</f>
        <v>31.5</v>
      </c>
      <c r="X92" s="61">
        <v>0</v>
      </c>
      <c r="Y92" s="116">
        <v>55</v>
      </c>
      <c r="Z92" s="23">
        <f ca="1">VLOOKUP(V92,OldCurves!A86:B345,2)</f>
        <v>6.9132706905603025E-2</v>
      </c>
      <c r="AA92" s="29"/>
      <c r="AB92" s="26"/>
      <c r="AC92" s="29"/>
      <c r="AD92" s="26"/>
      <c r="AE92" s="68">
        <v>1</v>
      </c>
      <c r="AF92" s="68"/>
      <c r="AG92" s="54">
        <v>6.9979500000000003</v>
      </c>
      <c r="AH92" s="53"/>
      <c r="AI92" s="58">
        <f t="shared" ca="1" si="27"/>
        <v>39417</v>
      </c>
      <c r="AJ92" s="278">
        <f ca="1">IF(Calculation!$Y$22=1, OldData!AO92, OldData!AP92)</f>
        <v>0.33352463434132495</v>
      </c>
      <c r="AK92" s="270"/>
      <c r="AM92" s="267"/>
      <c r="AN92" s="57">
        <f t="shared" ca="1" si="28"/>
        <v>39417</v>
      </c>
      <c r="AO92" s="289">
        <f ca="1">IF(Calculation!$V$10=2,SQRT((AR92^2*(AN92-today-1)+AU92^2*15)/(AN92-today+14)),SQRT(( ((AR92^2*16+AS92^2*8)/24) *(AN92-today-1)+((AU92^2*16+AV92^2*8)/24)*15)/(AN92-today+14)))</f>
        <v>0.33352463434132495</v>
      </c>
      <c r="AP92" s="290">
        <f ca="1">IF(Calculation!$V$10=2, AR92, SQRT((AR92^2*16+AS92^2*8)/24))</f>
        <v>0.29749999999999999</v>
      </c>
      <c r="AQ92" s="265"/>
      <c r="AR92" s="297">
        <f t="shared" ca="1" si="29"/>
        <v>0.29749999999999999</v>
      </c>
      <c r="AS92" s="299">
        <f t="shared" ca="1" si="30"/>
        <v>0.08</v>
      </c>
      <c r="AT92" s="264"/>
      <c r="AU92" s="264">
        <f t="shared" ca="1" si="31"/>
        <v>2</v>
      </c>
      <c r="AV92" s="298">
        <f t="shared" ca="1" si="32"/>
        <v>2</v>
      </c>
    </row>
    <row r="93" spans="1:48">
      <c r="A93" s="64">
        <f t="shared" ca="1" si="20"/>
        <v>39448</v>
      </c>
      <c r="B93" s="265">
        <f t="shared" ca="1" si="21"/>
        <v>36.004997253417969</v>
      </c>
      <c r="C93" s="36"/>
      <c r="D93" s="65">
        <f t="shared" ca="1" si="22"/>
        <v>55</v>
      </c>
      <c r="E93" s="10">
        <f t="shared" ca="1" si="23"/>
        <v>6.9154829554894021E-2</v>
      </c>
      <c r="F93" s="29"/>
      <c r="G93" s="26"/>
      <c r="H93" s="29"/>
      <c r="I93" s="26"/>
      <c r="J93" s="61">
        <f t="shared" si="18"/>
        <v>0</v>
      </c>
      <c r="K93" s="104">
        <f t="shared" si="19"/>
        <v>0</v>
      </c>
      <c r="L93" s="7">
        <f ca="1">(A93-Calculation!$C$6)/365.25</f>
        <v>7.0828199863107457</v>
      </c>
      <c r="M93" s="1">
        <v>2</v>
      </c>
      <c r="N93" s="67">
        <f t="shared" ca="1" si="24"/>
        <v>39448</v>
      </c>
      <c r="O93" s="267">
        <f t="shared" ca="1" si="25"/>
        <v>0.18824398084575092</v>
      </c>
      <c r="P93" s="268"/>
      <c r="Q93" s="271"/>
      <c r="V93" s="57">
        <f t="shared" ca="1" si="26"/>
        <v>39448</v>
      </c>
      <c r="W93" s="265">
        <f ca="1">IF(Calculation!$V$10=2, VLOOKUP(V93,OldCurves!$D93:$K346,3), ( VLOOKUP(V93,OldCurves!$D93:$K346,3)*16+ VLOOKUP(V93,OldCurves!$D93:$K346,7)*8)/24)</f>
        <v>36.004997253417969</v>
      </c>
      <c r="X93" s="61">
        <v>0</v>
      </c>
      <c r="Y93" s="116">
        <v>55</v>
      </c>
      <c r="Z93" s="23">
        <f ca="1">VLOOKUP(V93,OldCurves!A87:B346,2)</f>
        <v>6.9154829554894021E-2</v>
      </c>
      <c r="AA93" s="29"/>
      <c r="AB93" s="26"/>
      <c r="AC93" s="29"/>
      <c r="AD93" s="26"/>
      <c r="AE93" s="68">
        <v>1</v>
      </c>
      <c r="AF93" s="68"/>
      <c r="AG93" s="54">
        <v>7.0800799999999997</v>
      </c>
      <c r="AH93" s="53"/>
      <c r="AI93" s="58">
        <f t="shared" ca="1" si="27"/>
        <v>39448</v>
      </c>
      <c r="AJ93" s="278">
        <f ca="1">IF(Calculation!$Y$22=1, OldData!AO93, OldData!AP93)</f>
        <v>0.18824398084575092</v>
      </c>
      <c r="AK93" s="270"/>
      <c r="AM93" s="267"/>
      <c r="AN93" s="57">
        <f t="shared" ca="1" si="28"/>
        <v>39448</v>
      </c>
      <c r="AO93" s="289">
        <f ca="1">IF(Calculation!$V$10=2,SQRT((AR93^2*(AN93-today-1)+AU93^2*15)/(AN93-today+14)),SQRT(( ((AR93^2*16+AS93^2*8)/24) *(AN93-today-1)+((AU93^2*16+AV93^2*8)/24)*15)/(AN93-today+14)))</f>
        <v>0.18824398084575092</v>
      </c>
      <c r="AP93" s="290">
        <f ca="1">IF(Calculation!$V$10=2, AR93, SQRT((AR93^2*16+AS93^2*8)/24))</f>
        <v>0.08</v>
      </c>
      <c r="AQ93" s="265"/>
      <c r="AR93" s="297">
        <f t="shared" ca="1" si="29"/>
        <v>0.08</v>
      </c>
      <c r="AS93" s="299">
        <f t="shared" ca="1" si="30"/>
        <v>0.08</v>
      </c>
      <c r="AT93" s="264"/>
      <c r="AU93" s="264">
        <f t="shared" ca="1" si="31"/>
        <v>2.25</v>
      </c>
      <c r="AV93" s="298">
        <f t="shared" ca="1" si="32"/>
        <v>2.25</v>
      </c>
    </row>
    <row r="94" spans="1:48">
      <c r="A94" s="64">
        <f t="shared" ca="1" si="20"/>
        <v>39479</v>
      </c>
      <c r="B94" s="265">
        <f t="shared" ca="1" si="21"/>
        <v>36.000003814697266</v>
      </c>
      <c r="C94" s="36"/>
      <c r="D94" s="65">
        <f t="shared" ca="1" si="22"/>
        <v>55</v>
      </c>
      <c r="E94" s="10">
        <f t="shared" ca="1" si="23"/>
        <v>6.9176952204346012E-2</v>
      </c>
      <c r="F94" s="29"/>
      <c r="G94" s="26"/>
      <c r="H94" s="29"/>
      <c r="I94" s="26"/>
      <c r="J94" s="61">
        <f t="shared" si="18"/>
        <v>0</v>
      </c>
      <c r="K94" s="104">
        <f t="shared" si="19"/>
        <v>0</v>
      </c>
      <c r="L94" s="7">
        <f ca="1">(A94-Calculation!$C$6)/365.25</f>
        <v>7.1676933607118416</v>
      </c>
      <c r="M94" s="1">
        <v>3</v>
      </c>
      <c r="N94" s="67">
        <f t="shared" ca="1" si="24"/>
        <v>39479</v>
      </c>
      <c r="O94" s="267">
        <f t="shared" ca="1" si="25"/>
        <v>0.18733721651109492</v>
      </c>
      <c r="P94" s="268"/>
      <c r="Q94" s="271"/>
      <c r="V94" s="57">
        <f t="shared" ca="1" si="26"/>
        <v>39479</v>
      </c>
      <c r="W94" s="265">
        <f ca="1">IF(Calculation!$V$10=2, VLOOKUP(V94,OldCurves!$D94:$K347,3), ( VLOOKUP(V94,OldCurves!$D94:$K347,3)*16+ VLOOKUP(V94,OldCurves!$D94:$K347,7)*8)/24)</f>
        <v>36.000003814697266</v>
      </c>
      <c r="X94" s="61">
        <v>0</v>
      </c>
      <c r="Y94" s="116">
        <v>55</v>
      </c>
      <c r="Z94" s="23">
        <f ca="1">VLOOKUP(V94,OldCurves!A88:B347,2)</f>
        <v>6.9176952204346012E-2</v>
      </c>
      <c r="AA94" s="29"/>
      <c r="AB94" s="26"/>
      <c r="AC94" s="29"/>
      <c r="AD94" s="26"/>
      <c r="AE94" s="68">
        <v>1</v>
      </c>
      <c r="AF94" s="68"/>
      <c r="AG94" s="54">
        <v>7.1649599999999998</v>
      </c>
      <c r="AH94" s="53"/>
      <c r="AI94" s="58">
        <f t="shared" ca="1" si="27"/>
        <v>39479</v>
      </c>
      <c r="AJ94" s="278">
        <f ca="1">IF(Calculation!$Y$22=1, OldData!AO94, OldData!AP94)</f>
        <v>0.18733721651109492</v>
      </c>
      <c r="AK94" s="270"/>
      <c r="AM94" s="267"/>
      <c r="AN94" s="57">
        <f t="shared" ca="1" si="28"/>
        <v>39479</v>
      </c>
      <c r="AO94" s="289">
        <f ca="1">IF(Calculation!$V$10=2,SQRT((AR94^2*(AN94-today-1)+AU94^2*15)/(AN94-today+14)),SQRT(( ((AR94^2*16+AS94^2*8)/24) *(AN94-today-1)+((AU94^2*16+AV94^2*8)/24)*15)/(AN94-today+14)))</f>
        <v>0.18733721651109492</v>
      </c>
      <c r="AP94" s="290">
        <f ca="1">IF(Calculation!$V$10=2, AR94, SQRT((AR94^2*16+AS94^2*8)/24))</f>
        <v>0.08</v>
      </c>
      <c r="AQ94" s="265"/>
      <c r="AR94" s="297">
        <f t="shared" ca="1" si="29"/>
        <v>0.08</v>
      </c>
      <c r="AS94" s="299">
        <f t="shared" ca="1" si="30"/>
        <v>0.08</v>
      </c>
      <c r="AT94" s="264"/>
      <c r="AU94" s="264">
        <f t="shared" ca="1" si="31"/>
        <v>2.25</v>
      </c>
      <c r="AV94" s="298">
        <f t="shared" ca="1" si="32"/>
        <v>2.25</v>
      </c>
    </row>
    <row r="95" spans="1:48">
      <c r="A95" s="64">
        <f t="shared" ca="1" si="20"/>
        <v>39508</v>
      </c>
      <c r="B95" s="265">
        <f t="shared" ca="1" si="21"/>
        <v>31.500001907348633</v>
      </c>
      <c r="C95" s="36"/>
      <c r="D95" s="65">
        <f t="shared" ca="1" si="22"/>
        <v>55</v>
      </c>
      <c r="E95" s="10">
        <f t="shared" ca="1" si="23"/>
        <v>6.9197647586238017E-2</v>
      </c>
      <c r="F95" s="29"/>
      <c r="G95" s="26"/>
      <c r="H95" s="29"/>
      <c r="I95" s="26"/>
      <c r="J95" s="61">
        <f t="shared" si="18"/>
        <v>0</v>
      </c>
      <c r="K95" s="104">
        <f t="shared" si="19"/>
        <v>0</v>
      </c>
      <c r="L95" s="7">
        <f ca="1">(A95-Calculation!$C$6)/365.25</f>
        <v>7.2470910335386725</v>
      </c>
      <c r="M95" s="1">
        <v>4</v>
      </c>
      <c r="N95" s="67">
        <f t="shared" ca="1" si="24"/>
        <v>39508</v>
      </c>
      <c r="O95" s="267">
        <f t="shared" ca="1" si="25"/>
        <v>0.16646453561274385</v>
      </c>
      <c r="P95" s="268"/>
      <c r="Q95" s="271"/>
      <c r="V95" s="57">
        <f t="shared" ca="1" si="26"/>
        <v>39508</v>
      </c>
      <c r="W95" s="265">
        <f ca="1">IF(Calculation!$V$10=2, VLOOKUP(V95,OldCurves!$D95:$K348,3), ( VLOOKUP(V95,OldCurves!$D95:$K348,3)*16+ VLOOKUP(V95,OldCurves!$D95:$K348,7)*8)/24)</f>
        <v>31.500001907348633</v>
      </c>
      <c r="X95" s="61">
        <v>0</v>
      </c>
      <c r="Y95" s="116">
        <v>55</v>
      </c>
      <c r="Z95" s="23">
        <f ca="1">VLOOKUP(V95,OldCurves!A89:B348,2)</f>
        <v>6.9197647586238017E-2</v>
      </c>
      <c r="AA95" s="29"/>
      <c r="AB95" s="26"/>
      <c r="AC95" s="29"/>
      <c r="AD95" s="26"/>
      <c r="AE95" s="68">
        <v>1</v>
      </c>
      <c r="AF95" s="68"/>
      <c r="AG95" s="54">
        <v>7.24709</v>
      </c>
      <c r="AH95" s="53"/>
      <c r="AI95" s="58">
        <f t="shared" ca="1" si="27"/>
        <v>39508</v>
      </c>
      <c r="AJ95" s="278">
        <f ca="1">IF(Calculation!$Y$22=1, OldData!AO95, OldData!AP95)</f>
        <v>0.16646453561274385</v>
      </c>
      <c r="AK95" s="270"/>
      <c r="AM95" s="267"/>
      <c r="AN95" s="57">
        <f t="shared" ca="1" si="28"/>
        <v>39508</v>
      </c>
      <c r="AO95" s="289">
        <f ca="1">IF(Calculation!$V$10=2,SQRT((AR95^2*(AN95-today-1)+AU95^2*15)/(AN95-today+14)),SQRT(( ((AR95^2*16+AS95^2*8)/24) *(AN95-today-1)+((AU95^2*16+AV95^2*8)/24)*15)/(AN95-today+14)))</f>
        <v>0.16646453561274385</v>
      </c>
      <c r="AP95" s="290">
        <f ca="1">IF(Calculation!$V$10=2, AR95, SQRT((AR95^2*16+AS95^2*8)/24))</f>
        <v>0.08</v>
      </c>
      <c r="AQ95" s="265"/>
      <c r="AR95" s="297">
        <f t="shared" ca="1" si="29"/>
        <v>0.08</v>
      </c>
      <c r="AS95" s="299">
        <f t="shared" ca="1" si="30"/>
        <v>0.08</v>
      </c>
      <c r="AT95" s="264"/>
      <c r="AU95" s="264">
        <f t="shared" ca="1" si="31"/>
        <v>1.95</v>
      </c>
      <c r="AV95" s="298">
        <f t="shared" ca="1" si="32"/>
        <v>2</v>
      </c>
    </row>
    <row r="96" spans="1:48">
      <c r="A96" s="64">
        <f t="shared" ca="1" si="20"/>
        <v>39539</v>
      </c>
      <c r="B96" s="265">
        <f t="shared" ca="1" si="21"/>
        <v>31.5</v>
      </c>
      <c r="C96" s="36"/>
      <c r="D96" s="65">
        <f t="shared" ca="1" si="22"/>
        <v>55</v>
      </c>
      <c r="E96" s="10">
        <f t="shared" ca="1" si="23"/>
        <v>6.9219770236003994E-2</v>
      </c>
      <c r="F96" s="29"/>
      <c r="G96" s="26"/>
      <c r="H96" s="29"/>
      <c r="I96" s="26"/>
      <c r="J96" s="61">
        <f t="shared" si="18"/>
        <v>0</v>
      </c>
      <c r="K96" s="104">
        <f t="shared" si="19"/>
        <v>0</v>
      </c>
      <c r="L96" s="7">
        <f ca="1">(A96-Calculation!$C$6)/365.25</f>
        <v>7.3319644079397674</v>
      </c>
      <c r="M96" s="1">
        <v>5</v>
      </c>
      <c r="N96" s="67">
        <f t="shared" ca="1" si="24"/>
        <v>39539</v>
      </c>
      <c r="O96" s="267">
        <f t="shared" ca="1" si="25"/>
        <v>0.16247393712276792</v>
      </c>
      <c r="P96" s="268"/>
      <c r="Q96" s="271"/>
      <c r="V96" s="57">
        <f t="shared" ca="1" si="26"/>
        <v>39539</v>
      </c>
      <c r="W96" s="265">
        <f ca="1">IF(Calculation!$V$10=2, VLOOKUP(V96,OldCurves!$D96:$K349,3), ( VLOOKUP(V96,OldCurves!$D96:$K349,3)*16+ VLOOKUP(V96,OldCurves!$D96:$K349,7)*8)/24)</f>
        <v>31.5</v>
      </c>
      <c r="X96" s="61">
        <v>0</v>
      </c>
      <c r="Y96" s="116">
        <v>55</v>
      </c>
      <c r="Z96" s="23">
        <f ca="1">VLOOKUP(V96,OldCurves!A90:B349,2)</f>
        <v>6.9219770236003994E-2</v>
      </c>
      <c r="AA96" s="29"/>
      <c r="AB96" s="26"/>
      <c r="AC96" s="29"/>
      <c r="AD96" s="26"/>
      <c r="AE96" s="68">
        <v>1</v>
      </c>
      <c r="AF96" s="68"/>
      <c r="AG96" s="54">
        <v>7.3319599999999996</v>
      </c>
      <c r="AH96" s="53"/>
      <c r="AI96" s="58">
        <f t="shared" ca="1" si="27"/>
        <v>39539</v>
      </c>
      <c r="AJ96" s="278">
        <f ca="1">IF(Calculation!$Y$22=1, OldData!AO96, OldData!AP96)</f>
        <v>0.16247393712276792</v>
      </c>
      <c r="AK96" s="270"/>
      <c r="AM96" s="267"/>
      <c r="AN96" s="57">
        <f t="shared" ca="1" si="28"/>
        <v>39539</v>
      </c>
      <c r="AO96" s="289">
        <f ca="1">IF(Calculation!$V$10=2,SQRT((AR96^2*(AN96-today-1)+AU96^2*15)/(AN96-today+14)),SQRT(( ((AR96^2*16+AS96^2*8)/24) *(AN96-today-1)+((AU96^2*16+AV96^2*8)/24)*15)/(AN96-today+14)))</f>
        <v>0.16247393712276792</v>
      </c>
      <c r="AP96" s="290">
        <f ca="1">IF(Calculation!$V$10=2, AR96, SQRT((AR96^2*16+AS96^2*8)/24))</f>
        <v>0.08</v>
      </c>
      <c r="AQ96" s="265"/>
      <c r="AR96" s="297">
        <f t="shared" ca="1" si="29"/>
        <v>0.08</v>
      </c>
      <c r="AS96" s="299">
        <f t="shared" ca="1" si="30"/>
        <v>0.08</v>
      </c>
      <c r="AT96" s="264"/>
      <c r="AU96" s="264">
        <f t="shared" ca="1" si="31"/>
        <v>1.9</v>
      </c>
      <c r="AV96" s="298">
        <f t="shared" ca="1" si="32"/>
        <v>2</v>
      </c>
    </row>
    <row r="97" spans="1:48">
      <c r="A97" s="64">
        <f t="shared" ca="1" si="20"/>
        <v>39569</v>
      </c>
      <c r="B97" s="265">
        <f t="shared" ca="1" si="21"/>
        <v>40.75</v>
      </c>
      <c r="C97" s="36"/>
      <c r="D97" s="65">
        <f t="shared" ca="1" si="22"/>
        <v>55</v>
      </c>
      <c r="E97" s="10">
        <f t="shared" ca="1" si="23"/>
        <v>6.9241179252059998E-2</v>
      </c>
      <c r="F97" s="29"/>
      <c r="G97" s="26"/>
      <c r="H97" s="29"/>
      <c r="I97" s="26"/>
      <c r="J97" s="61">
        <f t="shared" si="18"/>
        <v>0</v>
      </c>
      <c r="K97" s="104">
        <f t="shared" si="19"/>
        <v>0</v>
      </c>
      <c r="L97" s="7">
        <f ca="1">(A97-Calculation!$C$6)/365.25</f>
        <v>7.4140999315537304</v>
      </c>
      <c r="M97" s="1">
        <v>6</v>
      </c>
      <c r="N97" s="67">
        <f t="shared" ca="1" si="24"/>
        <v>39569</v>
      </c>
      <c r="O97" s="267">
        <f t="shared" ca="1" si="25"/>
        <v>0.16828181892818447</v>
      </c>
      <c r="P97" s="268"/>
      <c r="Q97" s="271"/>
      <c r="V97" s="57">
        <f t="shared" ca="1" si="26"/>
        <v>39569</v>
      </c>
      <c r="W97" s="265">
        <f ca="1">IF(Calculation!$V$10=2, VLOOKUP(V97,OldCurves!$D97:$K350,3), ( VLOOKUP(V97,OldCurves!$D97:$K350,3)*16+ VLOOKUP(V97,OldCurves!$D97:$K350,7)*8)/24)</f>
        <v>40.75</v>
      </c>
      <c r="X97" s="61">
        <v>0</v>
      </c>
      <c r="Y97" s="116">
        <v>55</v>
      </c>
      <c r="Z97" s="23">
        <f ca="1">VLOOKUP(V97,OldCurves!A91:B350,2)</f>
        <v>6.9241179252059998E-2</v>
      </c>
      <c r="AA97" s="29"/>
      <c r="AB97" s="26"/>
      <c r="AC97" s="29"/>
      <c r="AD97" s="26"/>
      <c r="AE97" s="68">
        <v>1</v>
      </c>
      <c r="AF97" s="68"/>
      <c r="AG97" s="54">
        <v>7.4168399999999997</v>
      </c>
      <c r="AH97" s="53"/>
      <c r="AI97" s="58">
        <f t="shared" ca="1" si="27"/>
        <v>39569</v>
      </c>
      <c r="AJ97" s="278">
        <f ca="1">IF(Calculation!$Y$22=1, OldData!AO97, OldData!AP97)</f>
        <v>0.16828181892818447</v>
      </c>
      <c r="AK97" s="270"/>
      <c r="AM97" s="267"/>
      <c r="AN97" s="57">
        <f t="shared" ca="1" si="28"/>
        <v>39569</v>
      </c>
      <c r="AO97" s="289">
        <f ca="1">IF(Calculation!$V$10=2,SQRT((AR97^2*(AN97-today-1)+AU97^2*15)/(AN97-today+14)),SQRT(( ((AR97^2*16+AS97^2*8)/24) *(AN97-today-1)+((AU97^2*16+AV97^2*8)/24)*15)/(AN97-today+14)))</f>
        <v>0.16828181892818447</v>
      </c>
      <c r="AP97" s="290">
        <f ca="1">IF(Calculation!$V$10=2, AR97, SQRT((AR97^2*16+AS97^2*8)/24))</f>
        <v>0.08</v>
      </c>
      <c r="AQ97" s="265"/>
      <c r="AR97" s="297">
        <f t="shared" ca="1" si="29"/>
        <v>0.08</v>
      </c>
      <c r="AS97" s="299">
        <f t="shared" ca="1" si="30"/>
        <v>0.08</v>
      </c>
      <c r="AT97" s="264"/>
      <c r="AU97" s="264">
        <f t="shared" ca="1" si="31"/>
        <v>2</v>
      </c>
      <c r="AV97" s="298">
        <f t="shared" ca="1" si="32"/>
        <v>2</v>
      </c>
    </row>
    <row r="98" spans="1:48">
      <c r="A98" s="64">
        <f t="shared" ca="1" si="20"/>
        <v>39600</v>
      </c>
      <c r="B98" s="265">
        <f t="shared" ca="1" si="21"/>
        <v>58.5</v>
      </c>
      <c r="C98" s="36"/>
      <c r="D98" s="65">
        <f t="shared" ca="1" si="22"/>
        <v>55</v>
      </c>
      <c r="E98" s="10">
        <f t="shared" ca="1" si="23"/>
        <v>6.9263301902144039E-2</v>
      </c>
      <c r="F98" s="29"/>
      <c r="G98" s="26"/>
      <c r="H98" s="29"/>
      <c r="I98" s="26"/>
      <c r="J98" s="61">
        <f t="shared" si="18"/>
        <v>0</v>
      </c>
      <c r="K98" s="104">
        <f t="shared" si="19"/>
        <v>0</v>
      </c>
      <c r="L98" s="7">
        <f ca="1">(A98-Calculation!$C$6)/365.25</f>
        <v>7.4989733059548254</v>
      </c>
      <c r="M98" s="1">
        <v>1</v>
      </c>
      <c r="N98" s="67">
        <f t="shared" ca="1" si="24"/>
        <v>39600</v>
      </c>
      <c r="O98" s="267">
        <f t="shared" ca="1" si="25"/>
        <v>0.27130600150828565</v>
      </c>
      <c r="P98" s="268"/>
      <c r="Q98" s="271"/>
      <c r="V98" s="57">
        <f t="shared" ca="1" si="26"/>
        <v>39600</v>
      </c>
      <c r="W98" s="265">
        <f ca="1">IF(Calculation!$V$10=2, VLOOKUP(V98,OldCurves!$D98:$K351,3), ( VLOOKUP(V98,OldCurves!$D98:$K351,3)*16+ VLOOKUP(V98,OldCurves!$D98:$K351,7)*8)/24)</f>
        <v>58.5</v>
      </c>
      <c r="X98" s="61">
        <v>0</v>
      </c>
      <c r="Y98" s="116">
        <v>55</v>
      </c>
      <c r="Z98" s="23">
        <f ca="1">VLOOKUP(V98,OldCurves!A92:B351,2)</f>
        <v>6.9263301902144039E-2</v>
      </c>
      <c r="AA98" s="29"/>
      <c r="AB98" s="26"/>
      <c r="AC98" s="29"/>
      <c r="AD98" s="26"/>
      <c r="AE98" s="68">
        <v>1</v>
      </c>
      <c r="AF98" s="68"/>
      <c r="AG98" s="54">
        <v>7.4989699999999999</v>
      </c>
      <c r="AH98" s="53"/>
      <c r="AI98" s="58">
        <f t="shared" ca="1" si="27"/>
        <v>39600</v>
      </c>
      <c r="AJ98" s="278">
        <f ca="1">IF(Calculation!$Y$22=1, OldData!AO98, OldData!AP98)</f>
        <v>0.27130600150828565</v>
      </c>
      <c r="AK98" s="270"/>
      <c r="AM98" s="267"/>
      <c r="AN98" s="57">
        <f t="shared" ca="1" si="28"/>
        <v>39600</v>
      </c>
      <c r="AO98" s="289">
        <f ca="1">IF(Calculation!$V$10=2,SQRT((AR98^2*(AN98-today-1)+AU98^2*15)/(AN98-today+14)),SQRT(( ((AR98^2*16+AS98^2*8)/24) *(AN98-today-1)+((AU98^2*16+AV98^2*8)/24)*15)/(AN98-today+14)))</f>
        <v>0.27130600150828565</v>
      </c>
      <c r="AP98" s="290">
        <f ca="1">IF(Calculation!$V$10=2, AR98, SQRT((AR98^2*16+AS98^2*8)/24))</f>
        <v>0.08</v>
      </c>
      <c r="AQ98" s="265"/>
      <c r="AR98" s="297">
        <f t="shared" ca="1" si="29"/>
        <v>0.08</v>
      </c>
      <c r="AS98" s="299">
        <f t="shared" ca="1" si="30"/>
        <v>0.09</v>
      </c>
      <c r="AT98" s="264"/>
      <c r="AU98" s="264">
        <f t="shared" ca="1" si="31"/>
        <v>3.52</v>
      </c>
      <c r="AV98" s="298">
        <f t="shared" ca="1" si="32"/>
        <v>2.4</v>
      </c>
    </row>
    <row r="99" spans="1:48">
      <c r="A99" s="64">
        <f t="shared" ca="1" si="20"/>
        <v>39630</v>
      </c>
      <c r="B99" s="265">
        <f t="shared" ca="1" si="21"/>
        <v>85</v>
      </c>
      <c r="C99" s="36"/>
      <c r="D99" s="65">
        <f t="shared" ca="1" si="22"/>
        <v>55</v>
      </c>
      <c r="E99" s="10">
        <f t="shared" ca="1" si="23"/>
        <v>6.9284710918508005E-2</v>
      </c>
      <c r="F99" s="29"/>
      <c r="G99" s="26"/>
      <c r="H99" s="29"/>
      <c r="I99" s="26"/>
      <c r="J99" s="61">
        <f t="shared" si="18"/>
        <v>0</v>
      </c>
      <c r="K99" s="104">
        <f t="shared" si="19"/>
        <v>0</v>
      </c>
      <c r="L99" s="7">
        <f ca="1">(A99-Calculation!$C$6)/365.25</f>
        <v>7.5811088295687883</v>
      </c>
      <c r="M99" s="1">
        <v>2</v>
      </c>
      <c r="N99" s="67">
        <f t="shared" ca="1" si="24"/>
        <v>39630</v>
      </c>
      <c r="O99" s="267">
        <f t="shared" ca="1" si="25"/>
        <v>0.34315370451860044</v>
      </c>
      <c r="P99" s="268"/>
      <c r="Q99" s="271"/>
      <c r="V99" s="57">
        <f t="shared" ca="1" si="26"/>
        <v>39630</v>
      </c>
      <c r="W99" s="265">
        <f ca="1">IF(Calculation!$V$10=2, VLOOKUP(V99,OldCurves!$D99:$K352,3), ( VLOOKUP(V99,OldCurves!$D99:$K352,3)*16+ VLOOKUP(V99,OldCurves!$D99:$K352,7)*8)/24)</f>
        <v>85</v>
      </c>
      <c r="X99" s="61">
        <v>0</v>
      </c>
      <c r="Y99" s="116">
        <v>55</v>
      </c>
      <c r="Z99" s="23">
        <f ca="1">VLOOKUP(V99,OldCurves!A93:B352,2)</f>
        <v>6.9284710918508005E-2</v>
      </c>
      <c r="AA99" s="29"/>
      <c r="AB99" s="26"/>
      <c r="AC99" s="29"/>
      <c r="AD99" s="26"/>
      <c r="AE99" s="68">
        <v>1</v>
      </c>
      <c r="AF99" s="68"/>
      <c r="AG99" s="54">
        <v>7.58385</v>
      </c>
      <c r="AH99" s="53"/>
      <c r="AI99" s="58">
        <f t="shared" ca="1" si="27"/>
        <v>39630</v>
      </c>
      <c r="AJ99" s="278">
        <f ca="1">IF(Calculation!$Y$22=1, OldData!AO99, OldData!AP99)</f>
        <v>0.34315370451860044</v>
      </c>
      <c r="AK99" s="270"/>
      <c r="AM99" s="267"/>
      <c r="AN99" s="57">
        <f t="shared" ca="1" si="28"/>
        <v>39630</v>
      </c>
      <c r="AO99" s="289">
        <f ca="1">IF(Calculation!$V$10=2,SQRT((AR99^2*(AN99-today-1)+AU99^2*15)/(AN99-today+14)),SQRT(( ((AR99^2*16+AS99^2*8)/24) *(AN99-today-1)+((AU99^2*16+AV99^2*8)/24)*15)/(AN99-today+14)))</f>
        <v>0.34315370451860044</v>
      </c>
      <c r="AP99" s="290">
        <f ca="1">IF(Calculation!$V$10=2, AR99, SQRT((AR99^2*16+AS99^2*8)/24))</f>
        <v>0.08</v>
      </c>
      <c r="AQ99" s="265"/>
      <c r="AR99" s="297">
        <f t="shared" ca="1" si="29"/>
        <v>0.08</v>
      </c>
      <c r="AS99" s="299">
        <f t="shared" ca="1" si="30"/>
        <v>0.1</v>
      </c>
      <c r="AT99" s="264"/>
      <c r="AU99" s="264">
        <f t="shared" ca="1" si="31"/>
        <v>4.5549999999999997</v>
      </c>
      <c r="AV99" s="298">
        <f t="shared" ca="1" si="32"/>
        <v>3.25</v>
      </c>
    </row>
    <row r="100" spans="1:48">
      <c r="A100" s="64">
        <f t="shared" ca="1" si="20"/>
        <v>39661</v>
      </c>
      <c r="B100" s="265">
        <f t="shared" ca="1" si="21"/>
        <v>85</v>
      </c>
      <c r="C100" s="36"/>
      <c r="D100" s="65">
        <f t="shared" ca="1" si="22"/>
        <v>55</v>
      </c>
      <c r="E100" s="10">
        <f t="shared" ca="1" si="23"/>
        <v>6.9306833568911042E-2</v>
      </c>
      <c r="F100" s="29"/>
      <c r="G100" s="26"/>
      <c r="H100" s="29"/>
      <c r="I100" s="26"/>
      <c r="J100" s="61">
        <f t="shared" si="18"/>
        <v>0</v>
      </c>
      <c r="K100" s="104">
        <f t="shared" si="19"/>
        <v>0</v>
      </c>
      <c r="L100" s="7">
        <f ca="1">(A100-Calculation!$C$6)/365.25</f>
        <v>7.6659822039698833</v>
      </c>
      <c r="M100" s="1">
        <v>3</v>
      </c>
      <c r="N100" s="67">
        <f t="shared" ca="1" si="24"/>
        <v>39661</v>
      </c>
      <c r="O100" s="267">
        <f t="shared" ca="1" si="25"/>
        <v>0.34136860154954762</v>
      </c>
      <c r="P100" s="268"/>
      <c r="Q100" s="271"/>
      <c r="V100" s="57">
        <f t="shared" ca="1" si="26"/>
        <v>39661</v>
      </c>
      <c r="W100" s="265">
        <f ca="1">IF(Calculation!$V$10=2, VLOOKUP(V100,OldCurves!$D100:$K353,3), ( VLOOKUP(V100,OldCurves!$D100:$K353,3)*16+ VLOOKUP(V100,OldCurves!$D100:$K353,7)*8)/24)</f>
        <v>85</v>
      </c>
      <c r="X100" s="61">
        <v>0</v>
      </c>
      <c r="Y100" s="116">
        <v>55</v>
      </c>
      <c r="Z100" s="23">
        <f ca="1">VLOOKUP(V100,OldCurves!A94:B353,2)</f>
        <v>6.9306833568911042E-2</v>
      </c>
      <c r="AA100" s="29"/>
      <c r="AB100" s="26"/>
      <c r="AC100" s="29"/>
      <c r="AD100" s="26"/>
      <c r="AE100" s="68">
        <v>1</v>
      </c>
      <c r="AF100" s="68"/>
      <c r="AG100" s="54">
        <v>7.6659800000000002</v>
      </c>
      <c r="AH100" s="53"/>
      <c r="AI100" s="58">
        <f t="shared" ca="1" si="27"/>
        <v>39661</v>
      </c>
      <c r="AJ100" s="278">
        <f ca="1">IF(Calculation!$Y$22=1, OldData!AO100, OldData!AP100)</f>
        <v>0.34136860154954762</v>
      </c>
      <c r="AK100" s="270"/>
      <c r="AM100" s="267"/>
      <c r="AN100" s="57">
        <f t="shared" ca="1" si="28"/>
        <v>39661</v>
      </c>
      <c r="AO100" s="289">
        <f ca="1">IF(Calculation!$V$10=2,SQRT((AR100^2*(AN100-today-1)+AU100^2*15)/(AN100-today+14)),SQRT(( ((AR100^2*16+AS100^2*8)/24) *(AN100-today-1)+((AU100^2*16+AV100^2*8)/24)*15)/(AN100-today+14)))</f>
        <v>0.34136860154954762</v>
      </c>
      <c r="AP100" s="290">
        <f ca="1">IF(Calculation!$V$10=2, AR100, SQRT((AR100^2*16+AS100^2*8)/24))</f>
        <v>0.08</v>
      </c>
      <c r="AQ100" s="265"/>
      <c r="AR100" s="297">
        <f t="shared" ca="1" si="29"/>
        <v>0.08</v>
      </c>
      <c r="AS100" s="299">
        <f t="shared" ca="1" si="30"/>
        <v>0.1</v>
      </c>
      <c r="AT100" s="264"/>
      <c r="AU100" s="264">
        <f t="shared" ca="1" si="31"/>
        <v>4.5549999999999997</v>
      </c>
      <c r="AV100" s="298">
        <f t="shared" ca="1" si="32"/>
        <v>3.25</v>
      </c>
    </row>
    <row r="101" spans="1:48">
      <c r="A101" s="64">
        <f t="shared" ca="1" si="20"/>
        <v>39692</v>
      </c>
      <c r="B101" s="265">
        <f t="shared" ca="1" si="21"/>
        <v>35.75</v>
      </c>
      <c r="C101" s="36"/>
      <c r="D101" s="65">
        <f t="shared" ca="1" si="22"/>
        <v>55</v>
      </c>
      <c r="E101" s="10">
        <f t="shared" ca="1" si="23"/>
        <v>6.9328956219476032E-2</v>
      </c>
      <c r="F101" s="29"/>
      <c r="G101" s="26"/>
      <c r="H101" s="29"/>
      <c r="I101" s="26"/>
      <c r="J101" s="61">
        <f t="shared" si="18"/>
        <v>0</v>
      </c>
      <c r="K101" s="104">
        <f t="shared" si="19"/>
        <v>0</v>
      </c>
      <c r="L101" s="7">
        <f ca="1">(A101-Calculation!$C$6)/365.25</f>
        <v>7.7508555783709792</v>
      </c>
      <c r="M101" s="1">
        <v>4</v>
      </c>
      <c r="N101" s="67">
        <f t="shared" ca="1" si="24"/>
        <v>39692</v>
      </c>
      <c r="O101" s="267">
        <f t="shared" ca="1" si="25"/>
        <v>0.21171811170405191</v>
      </c>
      <c r="P101" s="268"/>
      <c r="Q101" s="271"/>
      <c r="V101" s="57">
        <f t="shared" ca="1" si="26"/>
        <v>39692</v>
      </c>
      <c r="W101" s="265">
        <f ca="1">IF(Calculation!$V$10=2, VLOOKUP(V101,OldCurves!$D101:$K354,3), ( VLOOKUP(V101,OldCurves!$D101:$K354,3)*16+ VLOOKUP(V101,OldCurves!$D101:$K354,7)*8)/24)</f>
        <v>35.75</v>
      </c>
      <c r="X101" s="61">
        <v>0</v>
      </c>
      <c r="Y101" s="116">
        <v>55</v>
      </c>
      <c r="Z101" s="23">
        <f ca="1">VLOOKUP(V101,OldCurves!A95:B354,2)</f>
        <v>6.9328956219476032E-2</v>
      </c>
      <c r="AA101" s="29"/>
      <c r="AB101" s="26"/>
      <c r="AC101" s="29"/>
      <c r="AD101" s="26"/>
      <c r="AE101" s="68">
        <v>1</v>
      </c>
      <c r="AF101" s="68"/>
      <c r="AG101" s="54">
        <v>7.7508600000000003</v>
      </c>
      <c r="AH101" s="53"/>
      <c r="AI101" s="58">
        <f t="shared" ca="1" si="27"/>
        <v>39692</v>
      </c>
      <c r="AJ101" s="278">
        <f ca="1">IF(Calculation!$Y$22=1, OldData!AO101, OldData!AP101)</f>
        <v>0.21171811170405191</v>
      </c>
      <c r="AK101" s="270"/>
      <c r="AM101" s="267"/>
      <c r="AN101" s="57">
        <f t="shared" ca="1" si="28"/>
        <v>39692</v>
      </c>
      <c r="AO101" s="289">
        <f ca="1">IF(Calculation!$V$10=2,SQRT((AR101^2*(AN101-today-1)+AU101^2*15)/(AN101-today+14)),SQRT(( ((AR101^2*16+AS101^2*8)/24) *(AN101-today-1)+((AU101^2*16+AV101^2*8)/24)*15)/(AN101-today+14)))</f>
        <v>0.21171811170405191</v>
      </c>
      <c r="AP101" s="290">
        <f ca="1">IF(Calculation!$V$10=2, AR101, SQRT((AR101^2*16+AS101^2*8)/24))</f>
        <v>0.08</v>
      </c>
      <c r="AQ101" s="265"/>
      <c r="AR101" s="297">
        <f t="shared" ca="1" si="29"/>
        <v>0.08</v>
      </c>
      <c r="AS101" s="299">
        <f t="shared" ca="1" si="30"/>
        <v>0.08</v>
      </c>
      <c r="AT101" s="264"/>
      <c r="AU101" s="264">
        <f t="shared" ca="1" si="31"/>
        <v>2.706</v>
      </c>
      <c r="AV101" s="298">
        <f t="shared" ca="1" si="32"/>
        <v>2.4500000000000002</v>
      </c>
    </row>
    <row r="102" spans="1:48">
      <c r="A102" s="64">
        <f t="shared" ca="1" si="20"/>
        <v>39722</v>
      </c>
      <c r="B102" s="265">
        <f t="shared" ca="1" si="21"/>
        <v>31.999998092651367</v>
      </c>
      <c r="C102" s="36"/>
      <c r="D102" s="65">
        <f t="shared" ca="1" si="22"/>
        <v>55</v>
      </c>
      <c r="E102" s="10">
        <f t="shared" ca="1" si="23"/>
        <v>6.9350365236305014E-2</v>
      </c>
      <c r="F102" s="29"/>
      <c r="G102" s="26"/>
      <c r="H102" s="29"/>
      <c r="I102" s="26"/>
      <c r="J102" s="61">
        <f t="shared" si="18"/>
        <v>0</v>
      </c>
      <c r="K102" s="104">
        <f t="shared" si="19"/>
        <v>0</v>
      </c>
      <c r="L102" s="7">
        <f ca="1">(A102-Calculation!$C$6)/365.25</f>
        <v>7.8329911019849421</v>
      </c>
      <c r="M102" s="1">
        <v>5</v>
      </c>
      <c r="N102" s="67">
        <f t="shared" ca="1" si="24"/>
        <v>39722</v>
      </c>
      <c r="O102" s="267">
        <f t="shared" ca="1" si="25"/>
        <v>0.15852359360590376</v>
      </c>
      <c r="P102" s="268"/>
      <c r="Q102" s="271"/>
      <c r="V102" s="57">
        <f t="shared" ca="1" si="26"/>
        <v>39722</v>
      </c>
      <c r="W102" s="265">
        <f ca="1">IF(Calculation!$V$10=2, VLOOKUP(V102,OldCurves!$D102:$K355,3), ( VLOOKUP(V102,OldCurves!$D102:$K355,3)*16+ VLOOKUP(V102,OldCurves!$D102:$K355,7)*8)/24)</f>
        <v>31.999998092651367</v>
      </c>
      <c r="X102" s="61">
        <v>0</v>
      </c>
      <c r="Y102" s="116">
        <v>55</v>
      </c>
      <c r="Z102" s="23">
        <f ca="1">VLOOKUP(V102,OldCurves!A96:B355,2)</f>
        <v>6.9350365236305014E-2</v>
      </c>
      <c r="AA102" s="29"/>
      <c r="AB102" s="26"/>
      <c r="AC102" s="29"/>
      <c r="AD102" s="26"/>
      <c r="AE102" s="68">
        <v>1</v>
      </c>
      <c r="AF102" s="68"/>
      <c r="AG102" s="54">
        <v>7.8357299999999999</v>
      </c>
      <c r="AH102" s="53"/>
      <c r="AI102" s="58">
        <f t="shared" ca="1" si="27"/>
        <v>39722</v>
      </c>
      <c r="AJ102" s="278">
        <f ca="1">IF(Calculation!$Y$22=1, OldData!AO102, OldData!AP102)</f>
        <v>0.15852359360590376</v>
      </c>
      <c r="AK102" s="270"/>
      <c r="AM102" s="267"/>
      <c r="AN102" s="57">
        <f t="shared" ca="1" si="28"/>
        <v>39722</v>
      </c>
      <c r="AO102" s="289">
        <f ca="1">IF(Calculation!$V$10=2,SQRT((AR102^2*(AN102-today-1)+AU102^2*15)/(AN102-today+14)),SQRT(( ((AR102^2*16+AS102^2*8)/24) *(AN102-today-1)+((AU102^2*16+AV102^2*8)/24)*15)/(AN102-today+14)))</f>
        <v>0.15852359360590376</v>
      </c>
      <c r="AP102" s="290">
        <f ca="1">IF(Calculation!$V$10=2, AR102, SQRT((AR102^2*16+AS102^2*8)/24))</f>
        <v>0.08</v>
      </c>
      <c r="AQ102" s="265"/>
      <c r="AR102" s="297">
        <f t="shared" ca="1" si="29"/>
        <v>0.08</v>
      </c>
      <c r="AS102" s="299">
        <f t="shared" ca="1" si="30"/>
        <v>0.08</v>
      </c>
      <c r="AT102" s="264"/>
      <c r="AU102" s="264">
        <f t="shared" ca="1" si="31"/>
        <v>1.9</v>
      </c>
      <c r="AV102" s="298">
        <f t="shared" ca="1" si="32"/>
        <v>2</v>
      </c>
    </row>
    <row r="103" spans="1:48">
      <c r="A103" s="64">
        <f t="shared" ca="1" si="20"/>
        <v>39753</v>
      </c>
      <c r="B103" s="265">
        <f t="shared" ca="1" si="21"/>
        <v>31.999998092651367</v>
      </c>
      <c r="C103" s="36"/>
      <c r="D103" s="65">
        <f t="shared" ca="1" si="22"/>
        <v>55</v>
      </c>
      <c r="E103" s="10">
        <f t="shared" ca="1" si="23"/>
        <v>6.9372487887188014E-2</v>
      </c>
      <c r="F103" s="29"/>
      <c r="G103" s="26"/>
      <c r="H103" s="29"/>
      <c r="I103" s="26"/>
      <c r="J103" s="61">
        <f t="shared" si="18"/>
        <v>0</v>
      </c>
      <c r="K103" s="104">
        <f t="shared" si="19"/>
        <v>0</v>
      </c>
      <c r="L103" s="7">
        <f ca="1">(A103-Calculation!$C$6)/365.25</f>
        <v>7.9178644763860371</v>
      </c>
      <c r="M103" s="1">
        <v>6</v>
      </c>
      <c r="N103" s="67">
        <f t="shared" ca="1" si="24"/>
        <v>39753</v>
      </c>
      <c r="O103" s="267">
        <f t="shared" ca="1" si="25"/>
        <v>0.16412241557802598</v>
      </c>
      <c r="P103" s="268"/>
      <c r="Q103" s="271"/>
      <c r="V103" s="57">
        <f t="shared" ca="1" si="26"/>
        <v>39753</v>
      </c>
      <c r="W103" s="265">
        <f ca="1">IF(Calculation!$V$10=2, VLOOKUP(V103,OldCurves!$D103:$K356,3), ( VLOOKUP(V103,OldCurves!$D103:$K356,3)*16+ VLOOKUP(V103,OldCurves!$D103:$K356,7)*8)/24)</f>
        <v>31.999998092651367</v>
      </c>
      <c r="X103" s="61">
        <v>0</v>
      </c>
      <c r="Y103" s="116">
        <v>55</v>
      </c>
      <c r="Z103" s="23">
        <f ca="1">VLOOKUP(V103,OldCurves!A97:B356,2)</f>
        <v>6.9372487887188014E-2</v>
      </c>
      <c r="AA103" s="29"/>
      <c r="AB103" s="26"/>
      <c r="AC103" s="29"/>
      <c r="AD103" s="26"/>
      <c r="AE103" s="68">
        <v>1</v>
      </c>
      <c r="AF103" s="68"/>
      <c r="AG103" s="54">
        <v>7.9151300000000004</v>
      </c>
      <c r="AH103" s="53"/>
      <c r="AI103" s="58">
        <f t="shared" ca="1" si="27"/>
        <v>39753</v>
      </c>
      <c r="AJ103" s="278">
        <f ca="1">IF(Calculation!$Y$22=1, OldData!AO103, OldData!AP103)</f>
        <v>0.16412241557802598</v>
      </c>
      <c r="AK103" s="270"/>
      <c r="AM103" s="267"/>
      <c r="AN103" s="57">
        <f t="shared" ca="1" si="28"/>
        <v>39753</v>
      </c>
      <c r="AO103" s="289">
        <f ca="1">IF(Calculation!$V$10=2,SQRT((AR103^2*(AN103-today-1)+AU103^2*15)/(AN103-today+14)),SQRT(( ((AR103^2*16+AS103^2*8)/24) *(AN103-today-1)+((AU103^2*16+AV103^2*8)/24)*15)/(AN103-today+14)))</f>
        <v>0.16412241557802598</v>
      </c>
      <c r="AP103" s="290">
        <f ca="1">IF(Calculation!$V$10=2, AR103, SQRT((AR103^2*16+AS103^2*8)/24))</f>
        <v>0.08</v>
      </c>
      <c r="AQ103" s="265"/>
      <c r="AR103" s="297">
        <f t="shared" ca="1" si="29"/>
        <v>0.08</v>
      </c>
      <c r="AS103" s="299">
        <f t="shared" ca="1" si="30"/>
        <v>0.08</v>
      </c>
      <c r="AT103" s="264"/>
      <c r="AU103" s="264">
        <f t="shared" ca="1" si="31"/>
        <v>2</v>
      </c>
      <c r="AV103" s="298">
        <f t="shared" ca="1" si="32"/>
        <v>2</v>
      </c>
    </row>
    <row r="104" spans="1:48">
      <c r="A104" s="108">
        <f t="shared" ca="1" si="20"/>
        <v>39783</v>
      </c>
      <c r="B104" s="265">
        <f t="shared" ca="1" si="21"/>
        <v>32</v>
      </c>
      <c r="C104" s="36"/>
      <c r="D104" s="65">
        <f t="shared" ca="1" si="22"/>
        <v>55</v>
      </c>
      <c r="E104" s="10">
        <f t="shared" ca="1" si="23"/>
        <v>6.9393896904326027E-2</v>
      </c>
      <c r="F104" s="29"/>
      <c r="G104" s="26"/>
      <c r="H104" s="29"/>
      <c r="I104" s="26"/>
      <c r="J104" s="61">
        <f t="shared" si="18"/>
        <v>0</v>
      </c>
      <c r="K104" s="104">
        <f t="shared" si="19"/>
        <v>0</v>
      </c>
      <c r="L104" s="7">
        <f ca="1">(A104-Calculation!$C$6)/365.25</f>
        <v>8</v>
      </c>
      <c r="M104" s="1">
        <v>1</v>
      </c>
      <c r="N104" s="67">
        <f t="shared" ca="1" si="24"/>
        <v>39783</v>
      </c>
      <c r="O104" s="267">
        <f t="shared" ca="1" si="25"/>
        <v>0.16348428767808584</v>
      </c>
      <c r="P104" s="268"/>
      <c r="Q104" s="271"/>
      <c r="V104" s="57">
        <f t="shared" ca="1" si="26"/>
        <v>39783</v>
      </c>
      <c r="W104" s="265">
        <f ca="1">IF(Calculation!$V$10=2, VLOOKUP(V104,OldCurves!$D104:$K357,3), ( VLOOKUP(V104,OldCurves!$D104:$K357,3)*16+ VLOOKUP(V104,OldCurves!$D104:$K357,7)*8)/24)</f>
        <v>32</v>
      </c>
      <c r="X104" s="61">
        <v>0</v>
      </c>
      <c r="Y104" s="116">
        <v>55</v>
      </c>
      <c r="Z104" s="23">
        <f ca="1">VLOOKUP(V104,OldCurves!A98:B357,2)</f>
        <v>6.9393896904326027E-2</v>
      </c>
      <c r="AA104" s="29"/>
      <c r="AB104" s="26"/>
      <c r="AC104" s="29"/>
      <c r="AD104" s="26"/>
      <c r="AE104" s="68">
        <v>1</v>
      </c>
      <c r="AF104" s="68"/>
      <c r="AG104" s="54">
        <v>8</v>
      </c>
      <c r="AH104" s="53"/>
      <c r="AI104" s="58">
        <f t="shared" ca="1" si="27"/>
        <v>39783</v>
      </c>
      <c r="AJ104" s="278">
        <f ca="1">IF(Calculation!$Y$22=1, OldData!AO104, OldData!AP104)</f>
        <v>0.16348428767808584</v>
      </c>
      <c r="AK104" s="270"/>
      <c r="AM104" s="267"/>
      <c r="AN104" s="57">
        <f t="shared" ca="1" si="28"/>
        <v>39783</v>
      </c>
      <c r="AO104" s="289">
        <f ca="1">IF(Calculation!$V$10=2,SQRT((AR104^2*(AN104-today-1)+AU104^2*15)/(AN104-today+14)),SQRT(( ((AR104^2*16+AS104^2*8)/24) *(AN104-today-1)+((AU104^2*16+AV104^2*8)/24)*15)/(AN104-today+14)))</f>
        <v>0.16348428767808584</v>
      </c>
      <c r="AP104" s="290">
        <f ca="1">IF(Calculation!$V$10=2, AR104, SQRT((AR104^2*16+AS104^2*8)/24))</f>
        <v>0.08</v>
      </c>
      <c r="AQ104" s="265"/>
      <c r="AR104" s="297">
        <f t="shared" ca="1" si="29"/>
        <v>0.08</v>
      </c>
      <c r="AS104" s="299">
        <f t="shared" ca="1" si="30"/>
        <v>0.08</v>
      </c>
      <c r="AT104" s="264"/>
      <c r="AU104" s="264">
        <f t="shared" ca="1" si="31"/>
        <v>2</v>
      </c>
      <c r="AV104" s="298">
        <f t="shared" ca="1" si="32"/>
        <v>2</v>
      </c>
    </row>
    <row r="105" spans="1:48">
      <c r="A105" s="64">
        <f t="shared" ca="1" si="20"/>
        <v>39814</v>
      </c>
      <c r="B105" s="265">
        <f t="shared" ca="1" si="21"/>
        <v>36.254997253417969</v>
      </c>
      <c r="C105" s="36"/>
      <c r="D105" s="65">
        <f t="shared" ca="1" si="22"/>
        <v>55</v>
      </c>
      <c r="E105" s="10">
        <f t="shared" ca="1" si="23"/>
        <v>6.9416019555527009E-2</v>
      </c>
      <c r="F105" s="29"/>
      <c r="G105" s="26"/>
      <c r="H105" s="29"/>
      <c r="I105" s="26"/>
      <c r="J105" s="61">
        <f t="shared" si="18"/>
        <v>0</v>
      </c>
      <c r="K105" s="104">
        <f t="shared" si="19"/>
        <v>0</v>
      </c>
      <c r="L105" s="7">
        <f ca="1">(A105-Calculation!$C$6)/365.25</f>
        <v>8.084873374401095</v>
      </c>
      <c r="M105" s="1">
        <v>2</v>
      </c>
      <c r="N105" s="67">
        <f t="shared" ca="1" si="24"/>
        <v>39814</v>
      </c>
      <c r="O105" s="267">
        <f t="shared" ca="1" si="25"/>
        <v>0.17851403279848105</v>
      </c>
      <c r="P105" s="268"/>
      <c r="Q105" s="271"/>
      <c r="V105" s="57">
        <f t="shared" ca="1" si="26"/>
        <v>39814</v>
      </c>
      <c r="W105" s="265">
        <f ca="1">IF(Calculation!$V$10=2, VLOOKUP(V105,OldCurves!$D105:$K358,3), ( VLOOKUP(V105,OldCurves!$D105:$K358,3)*16+ VLOOKUP(V105,OldCurves!$D105:$K358,7)*8)/24)</f>
        <v>36.254997253417969</v>
      </c>
      <c r="X105" s="61">
        <v>0</v>
      </c>
      <c r="Y105" s="116">
        <v>55</v>
      </c>
      <c r="Z105" s="23">
        <f ca="1">VLOOKUP(V105,OldCurves!A99:B358,2)</f>
        <v>6.9416019555527009E-2</v>
      </c>
      <c r="AA105" s="29"/>
      <c r="AB105" s="26"/>
      <c r="AC105" s="29"/>
      <c r="AD105" s="26"/>
      <c r="AE105" s="68">
        <v>1</v>
      </c>
      <c r="AF105" s="68"/>
      <c r="AG105" s="54">
        <v>8.0821400000000008</v>
      </c>
      <c r="AH105" s="53"/>
      <c r="AI105" s="58">
        <f t="shared" ca="1" si="27"/>
        <v>39814</v>
      </c>
      <c r="AJ105" s="278">
        <f ca="1">IF(Calculation!$Y$22=1, OldData!AO105, OldData!AP105)</f>
        <v>0.17851403279848105</v>
      </c>
      <c r="AK105" s="270"/>
      <c r="AM105" s="267"/>
      <c r="AN105" s="57">
        <f t="shared" ca="1" si="28"/>
        <v>39814</v>
      </c>
      <c r="AO105" s="289">
        <f ca="1">IF(Calculation!$V$10=2,SQRT((AR105^2*(AN105-today-1)+AU105^2*15)/(AN105-today+14)),SQRT(( ((AR105^2*16+AS105^2*8)/24) *(AN105-today-1)+((AU105^2*16+AV105^2*8)/24)*15)/(AN105-today+14)))</f>
        <v>0.17851403279848105</v>
      </c>
      <c r="AP105" s="290">
        <f ca="1">IF(Calculation!$V$10=2, AR105, SQRT((AR105^2*16+AS105^2*8)/24))</f>
        <v>0.08</v>
      </c>
      <c r="AQ105" s="265"/>
      <c r="AR105" s="297">
        <f t="shared" ca="1" si="29"/>
        <v>0.08</v>
      </c>
      <c r="AS105" s="299">
        <f t="shared" ca="1" si="30"/>
        <v>0.08</v>
      </c>
      <c r="AT105" s="264"/>
      <c r="AU105" s="264">
        <f t="shared" ca="1" si="31"/>
        <v>2.25</v>
      </c>
      <c r="AV105" s="298">
        <f t="shared" ca="1" si="32"/>
        <v>2.25</v>
      </c>
    </row>
    <row r="106" spans="1:48">
      <c r="A106" s="64">
        <f t="shared" ca="1" si="20"/>
        <v>39845</v>
      </c>
      <c r="B106" s="265">
        <f t="shared" ca="1" si="21"/>
        <v>36.250003814697266</v>
      </c>
      <c r="C106" s="36"/>
      <c r="D106" s="65">
        <f t="shared" ca="1" si="22"/>
        <v>55</v>
      </c>
      <c r="E106" s="10">
        <f t="shared" ca="1" si="23"/>
        <v>6.9438142206889999E-2</v>
      </c>
      <c r="F106" s="29"/>
      <c r="G106" s="26"/>
      <c r="H106" s="29"/>
      <c r="I106" s="26"/>
      <c r="J106" s="61">
        <f t="shared" si="18"/>
        <v>0</v>
      </c>
      <c r="K106" s="104">
        <f t="shared" si="19"/>
        <v>0</v>
      </c>
      <c r="L106" s="7">
        <f ca="1">(A106-Calculation!$C$6)/365.25</f>
        <v>8.16974674880219</v>
      </c>
      <c r="M106" s="1">
        <v>3</v>
      </c>
      <c r="N106" s="67">
        <f t="shared" ca="1" si="24"/>
        <v>39845</v>
      </c>
      <c r="O106" s="267">
        <f t="shared" ca="1" si="25"/>
        <v>0.17777762891873683</v>
      </c>
      <c r="P106" s="268"/>
      <c r="Q106" s="271"/>
      <c r="V106" s="57">
        <f t="shared" ca="1" si="26"/>
        <v>39845</v>
      </c>
      <c r="W106" s="265">
        <f ca="1">IF(Calculation!$V$10=2, VLOOKUP(V106,OldCurves!$D106:$K359,3), ( VLOOKUP(V106,OldCurves!$D106:$K359,3)*16+ VLOOKUP(V106,OldCurves!$D106:$K359,7)*8)/24)</f>
        <v>36.250003814697266</v>
      </c>
      <c r="X106" s="61">
        <v>0</v>
      </c>
      <c r="Y106" s="116">
        <v>55</v>
      </c>
      <c r="Z106" s="23">
        <f ca="1">VLOOKUP(V106,OldCurves!A100:B359,2)</f>
        <v>6.9438142206889999E-2</v>
      </c>
      <c r="AA106" s="29"/>
      <c r="AB106" s="26"/>
      <c r="AC106" s="29"/>
      <c r="AD106" s="26"/>
      <c r="AE106" s="68">
        <v>1</v>
      </c>
      <c r="AF106" s="68"/>
      <c r="AG106" s="54">
        <v>8.1670099999999994</v>
      </c>
      <c r="AH106" s="53"/>
      <c r="AI106" s="58">
        <f t="shared" ca="1" si="27"/>
        <v>39845</v>
      </c>
      <c r="AJ106" s="278">
        <f ca="1">IF(Calculation!$Y$22=1, OldData!AO106, OldData!AP106)</f>
        <v>0.17777762891873683</v>
      </c>
      <c r="AK106" s="270"/>
      <c r="AM106" s="267"/>
      <c r="AN106" s="57">
        <f t="shared" ca="1" si="28"/>
        <v>39845</v>
      </c>
      <c r="AO106" s="289">
        <f ca="1">IF(Calculation!$V$10=2,SQRT((AR106^2*(AN106-today-1)+AU106^2*15)/(AN106-today+14)),SQRT(( ((AR106^2*16+AS106^2*8)/24) *(AN106-today-1)+((AU106^2*16+AV106^2*8)/24)*15)/(AN106-today+14)))</f>
        <v>0.17777762891873683</v>
      </c>
      <c r="AP106" s="290">
        <f ca="1">IF(Calculation!$V$10=2, AR106, SQRT((AR106^2*16+AS106^2*8)/24))</f>
        <v>0.08</v>
      </c>
      <c r="AQ106" s="265"/>
      <c r="AR106" s="297">
        <f t="shared" ca="1" si="29"/>
        <v>0.08</v>
      </c>
      <c r="AS106" s="299">
        <f t="shared" ca="1" si="30"/>
        <v>0.08</v>
      </c>
      <c r="AT106" s="264"/>
      <c r="AU106" s="264">
        <f t="shared" ca="1" si="31"/>
        <v>2.25</v>
      </c>
      <c r="AV106" s="298">
        <f t="shared" ca="1" si="32"/>
        <v>2.25</v>
      </c>
    </row>
    <row r="107" spans="1:48">
      <c r="A107" s="64">
        <f t="shared" ca="1" si="20"/>
        <v>39873</v>
      </c>
      <c r="B107" s="265">
        <f t="shared" ca="1" si="21"/>
        <v>31.750001907348633</v>
      </c>
      <c r="C107" s="36"/>
      <c r="D107" s="65">
        <f t="shared" ca="1" si="22"/>
        <v>55</v>
      </c>
      <c r="E107" s="10">
        <f t="shared" ca="1" si="23"/>
        <v>6.9458123956649021E-2</v>
      </c>
      <c r="F107" s="29"/>
      <c r="G107" s="26"/>
      <c r="H107" s="29"/>
      <c r="I107" s="26"/>
      <c r="J107" s="61">
        <f t="shared" si="18"/>
        <v>0</v>
      </c>
      <c r="K107" s="104">
        <f t="shared" si="19"/>
        <v>0</v>
      </c>
      <c r="L107" s="7">
        <f ca="1">(A107-Calculation!$C$6)/365.25</f>
        <v>8.2464065708418897</v>
      </c>
      <c r="M107" s="1">
        <v>4</v>
      </c>
      <c r="N107" s="67">
        <f t="shared" ca="1" si="24"/>
        <v>39873</v>
      </c>
      <c r="O107" s="267">
        <f t="shared" ca="1" si="25"/>
        <v>0.15858517943776004</v>
      </c>
      <c r="P107" s="268"/>
      <c r="Q107" s="271"/>
      <c r="V107" s="57">
        <f t="shared" ca="1" si="26"/>
        <v>39873</v>
      </c>
      <c r="W107" s="265">
        <f ca="1">IF(Calculation!$V$10=2, VLOOKUP(V107,OldCurves!$D107:$K360,3), ( VLOOKUP(V107,OldCurves!$D107:$K360,3)*16+ VLOOKUP(V107,OldCurves!$D107:$K360,7)*8)/24)</f>
        <v>31.750001907348633</v>
      </c>
      <c r="X107" s="61">
        <v>0</v>
      </c>
      <c r="Y107" s="116">
        <v>55</v>
      </c>
      <c r="Z107" s="23">
        <f ca="1">VLOOKUP(V107,OldCurves!A101:B360,2)</f>
        <v>6.9458123956649021E-2</v>
      </c>
      <c r="AA107" s="29"/>
      <c r="AB107" s="26"/>
      <c r="AC107" s="29"/>
      <c r="AD107" s="26"/>
      <c r="AE107" s="68">
        <v>1</v>
      </c>
      <c r="AF107" s="68"/>
      <c r="AG107" s="54">
        <v>8.2491400000000006</v>
      </c>
      <c r="AH107" s="53"/>
      <c r="AI107" s="58">
        <f t="shared" ca="1" si="27"/>
        <v>39873</v>
      </c>
      <c r="AJ107" s="278">
        <f ca="1">IF(Calculation!$Y$22=1, OldData!AO107, OldData!AP107)</f>
        <v>0.15858517943776004</v>
      </c>
      <c r="AK107" s="270"/>
      <c r="AM107" s="267"/>
      <c r="AN107" s="57">
        <f t="shared" ca="1" si="28"/>
        <v>39873</v>
      </c>
      <c r="AO107" s="289">
        <f ca="1">IF(Calculation!$V$10=2,SQRT((AR107^2*(AN107-today-1)+AU107^2*15)/(AN107-today+14)),SQRT(( ((AR107^2*16+AS107^2*8)/24) *(AN107-today-1)+((AU107^2*16+AV107^2*8)/24)*15)/(AN107-today+14)))</f>
        <v>0.15858517943776004</v>
      </c>
      <c r="AP107" s="290">
        <f ca="1">IF(Calculation!$V$10=2, AR107, SQRT((AR107^2*16+AS107^2*8)/24))</f>
        <v>0.08</v>
      </c>
      <c r="AQ107" s="265"/>
      <c r="AR107" s="297">
        <f t="shared" ca="1" si="29"/>
        <v>0.08</v>
      </c>
      <c r="AS107" s="299">
        <f t="shared" ca="1" si="30"/>
        <v>0.08</v>
      </c>
      <c r="AT107" s="264"/>
      <c r="AU107" s="264">
        <f t="shared" ca="1" si="31"/>
        <v>1.95</v>
      </c>
      <c r="AV107" s="298">
        <f t="shared" ca="1" si="32"/>
        <v>2</v>
      </c>
    </row>
    <row r="108" spans="1:48">
      <c r="A108" s="64">
        <f t="shared" ca="1" si="20"/>
        <v>39904</v>
      </c>
      <c r="B108" s="265">
        <f t="shared" ca="1" si="21"/>
        <v>31.75</v>
      </c>
      <c r="C108" s="36"/>
      <c r="D108" s="65">
        <f t="shared" ca="1" si="22"/>
        <v>55</v>
      </c>
      <c r="E108" s="10">
        <f t="shared" ca="1" si="23"/>
        <v>6.9480246608320015E-2</v>
      </c>
      <c r="F108" s="29"/>
      <c r="G108" s="26"/>
      <c r="H108" s="29"/>
      <c r="I108" s="26"/>
      <c r="J108" s="61">
        <f t="shared" si="18"/>
        <v>0</v>
      </c>
      <c r="K108" s="104">
        <f t="shared" si="19"/>
        <v>0</v>
      </c>
      <c r="L108" s="7">
        <f ca="1">(A108-Calculation!$C$6)/365.25</f>
        <v>8.3312799452429847</v>
      </c>
      <c r="M108" s="1">
        <v>5</v>
      </c>
      <c r="N108" s="67">
        <f t="shared" ca="1" si="24"/>
        <v>39904</v>
      </c>
      <c r="O108" s="267">
        <f t="shared" ca="1" si="25"/>
        <v>0.15497949563666999</v>
      </c>
      <c r="P108" s="268"/>
      <c r="Q108" s="271"/>
      <c r="V108" s="57">
        <f t="shared" ca="1" si="26"/>
        <v>39904</v>
      </c>
      <c r="W108" s="265">
        <f ca="1">IF(Calculation!$V$10=2, VLOOKUP(V108,OldCurves!$D108:$K361,3), ( VLOOKUP(V108,OldCurves!$D108:$K361,3)*16+ VLOOKUP(V108,OldCurves!$D108:$K361,7)*8)/24)</f>
        <v>31.75</v>
      </c>
      <c r="X108" s="61">
        <v>0</v>
      </c>
      <c r="Y108" s="116">
        <v>55</v>
      </c>
      <c r="Z108" s="23">
        <f ca="1">VLOOKUP(V108,OldCurves!A102:B361,2)</f>
        <v>6.9480246608320015E-2</v>
      </c>
      <c r="AA108" s="29"/>
      <c r="AB108" s="26"/>
      <c r="AC108" s="29"/>
      <c r="AD108" s="26"/>
      <c r="AE108" s="68">
        <v>1</v>
      </c>
      <c r="AF108" s="68"/>
      <c r="AG108" s="54">
        <v>8.3340200000000006</v>
      </c>
      <c r="AH108" s="53"/>
      <c r="AI108" s="58">
        <f t="shared" ca="1" si="27"/>
        <v>39904</v>
      </c>
      <c r="AJ108" s="278">
        <f ca="1">IF(Calculation!$Y$22=1, OldData!AO108, OldData!AP108)</f>
        <v>0.15497949563666999</v>
      </c>
      <c r="AK108" s="270"/>
      <c r="AM108" s="267"/>
      <c r="AN108" s="57">
        <f t="shared" ca="1" si="28"/>
        <v>39904</v>
      </c>
      <c r="AO108" s="289">
        <f ca="1">IF(Calculation!$V$10=2,SQRT((AR108^2*(AN108-today-1)+AU108^2*15)/(AN108-today+14)),SQRT(( ((AR108^2*16+AS108^2*8)/24) *(AN108-today-1)+((AU108^2*16+AV108^2*8)/24)*15)/(AN108-today+14)))</f>
        <v>0.15497949563666999</v>
      </c>
      <c r="AP108" s="290">
        <f ca="1">IF(Calculation!$V$10=2, AR108, SQRT((AR108^2*16+AS108^2*8)/24))</f>
        <v>0.08</v>
      </c>
      <c r="AQ108" s="265"/>
      <c r="AR108" s="297">
        <f t="shared" ca="1" si="29"/>
        <v>0.08</v>
      </c>
      <c r="AS108" s="299">
        <f t="shared" ca="1" si="30"/>
        <v>0.08</v>
      </c>
      <c r="AT108" s="264"/>
      <c r="AU108" s="264">
        <f t="shared" ca="1" si="31"/>
        <v>1.9</v>
      </c>
      <c r="AV108" s="298">
        <f t="shared" ca="1" si="32"/>
        <v>2</v>
      </c>
    </row>
    <row r="109" spans="1:48">
      <c r="A109" s="64">
        <f t="shared" ca="1" si="20"/>
        <v>39934</v>
      </c>
      <c r="B109" s="265">
        <f t="shared" ca="1" si="21"/>
        <v>41</v>
      </c>
      <c r="C109" s="36"/>
      <c r="D109" s="65">
        <f t="shared" ca="1" si="22"/>
        <v>55</v>
      </c>
      <c r="E109" s="10">
        <f t="shared" ca="1" si="23"/>
        <v>6.9501655626221015E-2</v>
      </c>
      <c r="F109" s="29"/>
      <c r="G109" s="26"/>
      <c r="H109" s="29"/>
      <c r="I109" s="26"/>
      <c r="J109" s="61">
        <f t="shared" si="18"/>
        <v>0</v>
      </c>
      <c r="K109" s="104">
        <f t="shared" si="19"/>
        <v>0</v>
      </c>
      <c r="L109" s="7">
        <f ca="1">(A109-Calculation!$C$6)/365.25</f>
        <v>8.4134154688569467</v>
      </c>
      <c r="M109" s="1">
        <v>6</v>
      </c>
      <c r="N109" s="67">
        <f t="shared" ca="1" si="24"/>
        <v>39934</v>
      </c>
      <c r="O109" s="267">
        <f t="shared" ca="1" si="25"/>
        <v>0.16042551551949763</v>
      </c>
      <c r="P109" s="268"/>
      <c r="Q109" s="271"/>
      <c r="V109" s="57">
        <f t="shared" ca="1" si="26"/>
        <v>39934</v>
      </c>
      <c r="W109" s="265">
        <f ca="1">IF(Calculation!$V$10=2, VLOOKUP(V109,OldCurves!$D109:$K362,3), ( VLOOKUP(V109,OldCurves!$D109:$K362,3)*16+ VLOOKUP(V109,OldCurves!$D109:$K362,7)*8)/24)</f>
        <v>41</v>
      </c>
      <c r="X109" s="61">
        <v>0</v>
      </c>
      <c r="Y109" s="116">
        <v>55</v>
      </c>
      <c r="Z109" s="23">
        <f ca="1">VLOOKUP(V109,OldCurves!A103:B362,2)</f>
        <v>6.9501655626221015E-2</v>
      </c>
      <c r="AA109" s="29"/>
      <c r="AB109" s="26"/>
      <c r="AC109" s="29"/>
      <c r="AD109" s="26"/>
      <c r="AE109" s="68">
        <v>1</v>
      </c>
      <c r="AF109" s="68"/>
      <c r="AG109" s="54">
        <v>8.4188899999999993</v>
      </c>
      <c r="AH109" s="53"/>
      <c r="AI109" s="58">
        <f t="shared" ca="1" si="27"/>
        <v>39934</v>
      </c>
      <c r="AJ109" s="278">
        <f ca="1">IF(Calculation!$Y$22=1, OldData!AO109, OldData!AP109)</f>
        <v>0.16042551551949763</v>
      </c>
      <c r="AK109" s="270"/>
      <c r="AM109" s="267"/>
      <c r="AN109" s="57">
        <f t="shared" ca="1" si="28"/>
        <v>39934</v>
      </c>
      <c r="AO109" s="289">
        <f ca="1">IF(Calculation!$V$10=2,SQRT((AR109^2*(AN109-today-1)+AU109^2*15)/(AN109-today+14)),SQRT(( ((AR109^2*16+AS109^2*8)/24) *(AN109-today-1)+((AU109^2*16+AV109^2*8)/24)*15)/(AN109-today+14)))</f>
        <v>0.16042551551949763</v>
      </c>
      <c r="AP109" s="290">
        <f ca="1">IF(Calculation!$V$10=2, AR109, SQRT((AR109^2*16+AS109^2*8)/24))</f>
        <v>0.08</v>
      </c>
      <c r="AQ109" s="265"/>
      <c r="AR109" s="297">
        <f t="shared" ca="1" si="29"/>
        <v>0.08</v>
      </c>
      <c r="AS109" s="299">
        <f t="shared" ca="1" si="30"/>
        <v>0.08</v>
      </c>
      <c r="AT109" s="264"/>
      <c r="AU109" s="264">
        <f t="shared" ca="1" si="31"/>
        <v>2</v>
      </c>
      <c r="AV109" s="298">
        <f t="shared" ca="1" si="32"/>
        <v>2</v>
      </c>
    </row>
    <row r="110" spans="1:48">
      <c r="A110" s="64">
        <f t="shared" ca="1" si="20"/>
        <v>39965</v>
      </c>
      <c r="B110" s="265">
        <f t="shared" ca="1" si="21"/>
        <v>60.5</v>
      </c>
      <c r="C110" s="36"/>
      <c r="D110" s="65">
        <f t="shared" ca="1" si="22"/>
        <v>55</v>
      </c>
      <c r="E110" s="10">
        <f t="shared" ca="1" si="23"/>
        <v>6.9523778278211018E-2</v>
      </c>
      <c r="F110" s="29"/>
      <c r="G110" s="26"/>
      <c r="H110" s="29"/>
      <c r="I110" s="26"/>
      <c r="J110" s="61">
        <f t="shared" si="18"/>
        <v>0</v>
      </c>
      <c r="K110" s="104">
        <f t="shared" si="19"/>
        <v>0</v>
      </c>
      <c r="L110" s="7">
        <f ca="1">(A110-Calculation!$C$6)/365.25</f>
        <v>8.4982888432580417</v>
      </c>
      <c r="M110" s="1">
        <v>1</v>
      </c>
      <c r="N110" s="67">
        <f t="shared" ca="1" si="24"/>
        <v>39965</v>
      </c>
      <c r="O110" s="267">
        <f t="shared" ca="1" si="25"/>
        <v>0.25645118438259706</v>
      </c>
      <c r="P110" s="268"/>
      <c r="Q110" s="271"/>
      <c r="V110" s="57">
        <f t="shared" ca="1" si="26"/>
        <v>39965</v>
      </c>
      <c r="W110" s="265">
        <f ca="1">IF(Calculation!$V$10=2, VLOOKUP(V110,OldCurves!$D110:$K363,3), ( VLOOKUP(V110,OldCurves!$D110:$K363,3)*16+ VLOOKUP(V110,OldCurves!$D110:$K363,7)*8)/24)</f>
        <v>60.5</v>
      </c>
      <c r="X110" s="61">
        <v>0</v>
      </c>
      <c r="Y110" s="116">
        <v>55</v>
      </c>
      <c r="Z110" s="23">
        <f ca="1">VLOOKUP(V110,OldCurves!A104:B363,2)</f>
        <v>6.9523778278211018E-2</v>
      </c>
      <c r="AA110" s="29"/>
      <c r="AB110" s="26"/>
      <c r="AC110" s="29"/>
      <c r="AD110" s="26"/>
      <c r="AE110" s="68">
        <v>1</v>
      </c>
      <c r="AF110" s="68"/>
      <c r="AG110" s="54">
        <v>8.5010300000000001</v>
      </c>
      <c r="AH110" s="53"/>
      <c r="AI110" s="58">
        <f t="shared" ca="1" si="27"/>
        <v>39965</v>
      </c>
      <c r="AJ110" s="278">
        <f ca="1">IF(Calculation!$Y$22=1, OldData!AO110, OldData!AP110)</f>
        <v>0.25645118438259706</v>
      </c>
      <c r="AK110" s="270"/>
      <c r="AM110" s="267"/>
      <c r="AN110" s="57">
        <f t="shared" ca="1" si="28"/>
        <v>39965</v>
      </c>
      <c r="AO110" s="289">
        <f ca="1">IF(Calculation!$V$10=2,SQRT((AR110^2*(AN110-today-1)+AU110^2*15)/(AN110-today+14)),SQRT(( ((AR110^2*16+AS110^2*8)/24) *(AN110-today-1)+((AU110^2*16+AV110^2*8)/24)*15)/(AN110-today+14)))</f>
        <v>0.25645118438259706</v>
      </c>
      <c r="AP110" s="290">
        <f ca="1">IF(Calculation!$V$10=2, AR110, SQRT((AR110^2*16+AS110^2*8)/24))</f>
        <v>0.08</v>
      </c>
      <c r="AQ110" s="265"/>
      <c r="AR110" s="297">
        <f t="shared" ca="1" si="29"/>
        <v>0.08</v>
      </c>
      <c r="AS110" s="299">
        <f t="shared" ca="1" si="30"/>
        <v>0.09</v>
      </c>
      <c r="AT110" s="264"/>
      <c r="AU110" s="264">
        <f t="shared" ca="1" si="31"/>
        <v>3.52</v>
      </c>
      <c r="AV110" s="298">
        <f t="shared" ca="1" si="32"/>
        <v>2.4</v>
      </c>
    </row>
    <row r="111" spans="1:48">
      <c r="A111" s="64">
        <f t="shared" ca="1" si="20"/>
        <v>39995</v>
      </c>
      <c r="B111" s="265">
        <f t="shared" ca="1" si="21"/>
        <v>87</v>
      </c>
      <c r="C111" s="36"/>
      <c r="D111" s="65">
        <f t="shared" ca="1" si="22"/>
        <v>55</v>
      </c>
      <c r="E111" s="10">
        <f t="shared" ca="1" si="23"/>
        <v>6.9545187296420008E-2</v>
      </c>
      <c r="F111" s="29"/>
      <c r="G111" s="26"/>
      <c r="H111" s="29"/>
      <c r="I111" s="26"/>
      <c r="J111" s="61">
        <f t="shared" si="18"/>
        <v>0</v>
      </c>
      <c r="K111" s="104">
        <f t="shared" si="19"/>
        <v>0</v>
      </c>
      <c r="L111" s="7">
        <f ca="1">(A111-Calculation!$C$6)/365.25</f>
        <v>8.5804243668720055</v>
      </c>
      <c r="M111" s="1">
        <v>2</v>
      </c>
      <c r="N111" s="67">
        <f t="shared" ca="1" si="24"/>
        <v>39995</v>
      </c>
      <c r="O111" s="267">
        <f t="shared" ca="1" si="25"/>
        <v>0.32386455172378448</v>
      </c>
      <c r="P111" s="268"/>
      <c r="Q111" s="271"/>
      <c r="V111" s="57">
        <f t="shared" ca="1" si="26"/>
        <v>39995</v>
      </c>
      <c r="W111" s="265">
        <f ca="1">IF(Calculation!$V$10=2, VLOOKUP(V111,OldCurves!$D111:$K364,3), ( VLOOKUP(V111,OldCurves!$D111:$K364,3)*16+ VLOOKUP(V111,OldCurves!$D111:$K364,7)*8)/24)</f>
        <v>87</v>
      </c>
      <c r="X111" s="61">
        <v>0</v>
      </c>
      <c r="Y111" s="116">
        <v>55</v>
      </c>
      <c r="Z111" s="23">
        <f ca="1">VLOOKUP(V111,OldCurves!A105:B364,2)</f>
        <v>6.9545187296420008E-2</v>
      </c>
      <c r="AA111" s="29"/>
      <c r="AB111" s="26"/>
      <c r="AC111" s="29"/>
      <c r="AD111" s="26"/>
      <c r="AE111" s="68">
        <v>1</v>
      </c>
      <c r="AF111" s="68"/>
      <c r="AG111" s="54">
        <v>8.5859000000000005</v>
      </c>
      <c r="AH111" s="53"/>
      <c r="AI111" s="58">
        <f t="shared" ca="1" si="27"/>
        <v>39995</v>
      </c>
      <c r="AJ111" s="278">
        <f ca="1">IF(Calculation!$Y$22=1, OldData!AO111, OldData!AP111)</f>
        <v>0.32386455172378448</v>
      </c>
      <c r="AK111" s="7"/>
      <c r="AM111" s="267"/>
      <c r="AN111" s="57">
        <f t="shared" ca="1" si="28"/>
        <v>39995</v>
      </c>
      <c r="AO111" s="289">
        <f ca="1">IF(Calculation!$V$10=2,SQRT((AR111^2*(AN111-today-1)+AU111^2*15)/(AN111-today+14)),SQRT(( ((AR111^2*16+AS111^2*8)/24) *(AN111-today-1)+((AU111^2*16+AV111^2*8)/24)*15)/(AN111-today+14)))</f>
        <v>0.32386455172378448</v>
      </c>
      <c r="AP111" s="290">
        <f ca="1">IF(Calculation!$V$10=2, AR111, SQRT((AR111^2*16+AS111^2*8)/24))</f>
        <v>0.08</v>
      </c>
      <c r="AQ111" s="265"/>
      <c r="AR111" s="297">
        <f t="shared" ca="1" si="29"/>
        <v>0.08</v>
      </c>
      <c r="AS111" s="299">
        <f t="shared" ca="1" si="30"/>
        <v>0.1</v>
      </c>
      <c r="AT111" s="264"/>
      <c r="AU111" s="264">
        <f t="shared" ca="1" si="31"/>
        <v>4.5549999999999997</v>
      </c>
      <c r="AV111" s="298">
        <f t="shared" ca="1" si="32"/>
        <v>3.25</v>
      </c>
    </row>
    <row r="112" spans="1:48">
      <c r="A112" s="64">
        <f t="shared" ca="1" si="20"/>
        <v>40026</v>
      </c>
      <c r="B112" s="265">
        <f t="shared" ca="1" si="21"/>
        <v>87</v>
      </c>
      <c r="C112" s="36"/>
      <c r="D112" s="65">
        <f t="shared" ca="1" si="22"/>
        <v>55</v>
      </c>
      <c r="E112" s="10">
        <f t="shared" ca="1" si="23"/>
        <v>6.9567309948729006E-2</v>
      </c>
      <c r="F112" s="29"/>
      <c r="G112" s="26"/>
      <c r="H112" s="29"/>
      <c r="I112" s="26"/>
      <c r="J112" s="61">
        <f t="shared" si="18"/>
        <v>0</v>
      </c>
      <c r="K112" s="104">
        <f t="shared" si="19"/>
        <v>0</v>
      </c>
      <c r="L112" s="7">
        <f ca="1">(A112-Calculation!$C$6)/365.25</f>
        <v>8.6652977412731005</v>
      </c>
      <c r="M112" s="1">
        <v>3</v>
      </c>
      <c r="N112" s="67">
        <f t="shared" ca="1" si="24"/>
        <v>40026</v>
      </c>
      <c r="O112" s="267">
        <f t="shared" ca="1" si="25"/>
        <v>0.32238354802566699</v>
      </c>
      <c r="P112" s="268"/>
      <c r="Q112" s="271"/>
      <c r="V112" s="57">
        <f t="shared" ca="1" si="26"/>
        <v>40026</v>
      </c>
      <c r="W112" s="265">
        <f ca="1">IF(Calculation!$V$10=2, VLOOKUP(V112,OldCurves!$D112:$K365,3), ( VLOOKUP(V112,OldCurves!$D112:$K365,3)*16+ VLOOKUP(V112,OldCurves!$D112:$K365,7)*8)/24)</f>
        <v>87</v>
      </c>
      <c r="X112" s="61">
        <v>0</v>
      </c>
      <c r="Y112" s="116">
        <v>55</v>
      </c>
      <c r="Z112" s="23">
        <f ca="1">VLOOKUP(V112,OldCurves!A106:B365,2)</f>
        <v>6.9567309948729006E-2</v>
      </c>
      <c r="AA112" s="29"/>
      <c r="AB112" s="26"/>
      <c r="AC112" s="29"/>
      <c r="AD112" s="26"/>
      <c r="AE112" s="68">
        <v>1</v>
      </c>
      <c r="AF112" s="68"/>
      <c r="AG112" s="54">
        <v>8.6680399999999995</v>
      </c>
      <c r="AH112" s="53"/>
      <c r="AI112" s="58">
        <f t="shared" ca="1" si="27"/>
        <v>40026</v>
      </c>
      <c r="AJ112" s="278">
        <f ca="1">IF(Calculation!$Y$22=1, OldData!AO112, OldData!AP112)</f>
        <v>0.32238354802566699</v>
      </c>
      <c r="AK112" s="7"/>
      <c r="AM112" s="267"/>
      <c r="AN112" s="57">
        <f t="shared" ca="1" si="28"/>
        <v>40026</v>
      </c>
      <c r="AO112" s="289">
        <f ca="1">IF(Calculation!$V$10=2,SQRT((AR112^2*(AN112-today-1)+AU112^2*15)/(AN112-today+14)),SQRT(( ((AR112^2*16+AS112^2*8)/24) *(AN112-today-1)+((AU112^2*16+AV112^2*8)/24)*15)/(AN112-today+14)))</f>
        <v>0.32238354802566699</v>
      </c>
      <c r="AP112" s="290">
        <f ca="1">IF(Calculation!$V$10=2, AR112, SQRT((AR112^2*16+AS112^2*8)/24))</f>
        <v>0.08</v>
      </c>
      <c r="AQ112" s="265"/>
      <c r="AR112" s="297">
        <f t="shared" ca="1" si="29"/>
        <v>0.08</v>
      </c>
      <c r="AS112" s="299">
        <f t="shared" ca="1" si="30"/>
        <v>0.1</v>
      </c>
      <c r="AT112" s="264"/>
      <c r="AU112" s="264">
        <f t="shared" ca="1" si="31"/>
        <v>4.5549999999999997</v>
      </c>
      <c r="AV112" s="298">
        <f t="shared" ca="1" si="32"/>
        <v>3.25</v>
      </c>
    </row>
    <row r="113" spans="1:48">
      <c r="A113" s="64">
        <f t="shared" ca="1" si="20"/>
        <v>40057</v>
      </c>
      <c r="B113" s="265">
        <f t="shared" ca="1" si="21"/>
        <v>35.75</v>
      </c>
      <c r="C113" s="36"/>
      <c r="D113" s="65">
        <f t="shared" ca="1" si="22"/>
        <v>55</v>
      </c>
      <c r="E113" s="10">
        <f t="shared" ca="1" si="23"/>
        <v>6.9589432601199014E-2</v>
      </c>
      <c r="F113" s="29"/>
      <c r="G113" s="26"/>
      <c r="H113" s="29"/>
      <c r="I113" s="26"/>
      <c r="J113" s="61">
        <f t="shared" si="18"/>
        <v>0</v>
      </c>
      <c r="K113" s="104">
        <f t="shared" si="19"/>
        <v>0</v>
      </c>
      <c r="L113" s="7">
        <f ca="1">(A113-Calculation!$C$6)/365.25</f>
        <v>8.7501711156741955</v>
      </c>
      <c r="M113" s="1">
        <v>4</v>
      </c>
      <c r="N113" s="67">
        <f t="shared" ca="1" si="24"/>
        <v>40057</v>
      </c>
      <c r="O113" s="267">
        <f t="shared" ca="1" si="25"/>
        <v>0.20117239421692654</v>
      </c>
      <c r="P113" s="268"/>
      <c r="Q113" s="271"/>
      <c r="V113" s="57">
        <f t="shared" ca="1" si="26"/>
        <v>40057</v>
      </c>
      <c r="W113" s="265">
        <f ca="1">IF(Calculation!$V$10=2, VLOOKUP(V113,OldCurves!$D113:$K366,3), ( VLOOKUP(V113,OldCurves!$D113:$K366,3)*16+ VLOOKUP(V113,OldCurves!$D113:$K366,7)*8)/24)</f>
        <v>35.75</v>
      </c>
      <c r="X113" s="61">
        <v>0</v>
      </c>
      <c r="Y113" s="116">
        <v>55</v>
      </c>
      <c r="Z113" s="23">
        <f ca="1">VLOOKUP(V113,OldCurves!A107:B366,2)</f>
        <v>6.9589432601199014E-2</v>
      </c>
      <c r="AA113" s="29"/>
      <c r="AB113" s="26"/>
      <c r="AC113" s="29"/>
      <c r="AD113" s="26"/>
      <c r="AE113" s="68">
        <v>1</v>
      </c>
      <c r="AF113" s="68"/>
      <c r="AG113" s="54">
        <v>8.75291</v>
      </c>
      <c r="AH113" s="53"/>
      <c r="AI113" s="58">
        <f t="shared" ca="1" si="27"/>
        <v>40057</v>
      </c>
      <c r="AJ113" s="278">
        <f ca="1">IF(Calculation!$Y$22=1, OldData!AO113, OldData!AP113)</f>
        <v>0.20117239421692654</v>
      </c>
      <c r="AK113" s="270"/>
      <c r="AM113" s="267"/>
      <c r="AN113" s="57">
        <f t="shared" ca="1" si="28"/>
        <v>40057</v>
      </c>
      <c r="AO113" s="289">
        <f ca="1">IF(Calculation!$V$10=2,SQRT((AR113^2*(AN113-today-1)+AU113^2*15)/(AN113-today+14)),SQRT(( ((AR113^2*16+AS113^2*8)/24) *(AN113-today-1)+((AU113^2*16+AV113^2*8)/24)*15)/(AN113-today+14)))</f>
        <v>0.20117239421692654</v>
      </c>
      <c r="AP113" s="290">
        <f ca="1">IF(Calculation!$V$10=2, AR113, SQRT((AR113^2*16+AS113^2*8)/24))</f>
        <v>0.08</v>
      </c>
      <c r="AQ113" s="265"/>
      <c r="AR113" s="297">
        <f t="shared" ca="1" si="29"/>
        <v>0.08</v>
      </c>
      <c r="AS113" s="299">
        <f t="shared" ca="1" si="30"/>
        <v>0.08</v>
      </c>
      <c r="AT113" s="264"/>
      <c r="AU113" s="264">
        <f t="shared" ca="1" si="31"/>
        <v>2.706</v>
      </c>
      <c r="AV113" s="298">
        <f t="shared" ca="1" si="32"/>
        <v>2.4500000000000002</v>
      </c>
    </row>
    <row r="114" spans="1:48">
      <c r="A114" s="64">
        <f t="shared" ca="1" si="20"/>
        <v>40087</v>
      </c>
      <c r="B114" s="265">
        <f t="shared" ca="1" si="21"/>
        <v>32.249998092651367</v>
      </c>
      <c r="C114" s="36"/>
      <c r="D114" s="65">
        <f t="shared" ca="1" si="22"/>
        <v>55</v>
      </c>
      <c r="E114" s="10">
        <f t="shared" ca="1" si="23"/>
        <v>6.9610841619872993E-2</v>
      </c>
      <c r="F114" s="29"/>
      <c r="G114" s="26"/>
      <c r="H114" s="29"/>
      <c r="I114" s="26"/>
      <c r="J114" s="61">
        <f t="shared" ref="J114:J177" si="33">X114</f>
        <v>0</v>
      </c>
      <c r="K114" s="104">
        <f t="shared" ref="K114:K177" si="34">J114-C114</f>
        <v>0</v>
      </c>
      <c r="L114" s="7">
        <f ca="1">(A114-Calculation!$C$6)/365.25</f>
        <v>8.8323066392881593</v>
      </c>
      <c r="M114" s="1">
        <v>5</v>
      </c>
      <c r="N114" s="67">
        <f t="shared" ca="1" si="24"/>
        <v>40087</v>
      </c>
      <c r="O114" s="267">
        <f t="shared" ca="1" si="25"/>
        <v>0.15174611703658625</v>
      </c>
      <c r="P114" s="268"/>
      <c r="Q114" s="271"/>
      <c r="V114" s="57">
        <f t="shared" ca="1" si="26"/>
        <v>40087</v>
      </c>
      <c r="W114" s="265">
        <f ca="1">IF(Calculation!$V$10=2, VLOOKUP(V114,OldCurves!$D114:$K367,3), ( VLOOKUP(V114,OldCurves!$D114:$K367,3)*16+ VLOOKUP(V114,OldCurves!$D114:$K367,7)*8)/24)</f>
        <v>32.249998092651367</v>
      </c>
      <c r="X114" s="61">
        <v>0</v>
      </c>
      <c r="Y114" s="116">
        <v>55</v>
      </c>
      <c r="Z114" s="23">
        <f ca="1">VLOOKUP(V114,OldCurves!A108:B367,2)</f>
        <v>6.9610841619872993E-2</v>
      </c>
      <c r="AA114" s="29"/>
      <c r="AB114" s="26"/>
      <c r="AC114" s="29"/>
      <c r="AD114" s="26"/>
      <c r="AE114" s="68">
        <v>1</v>
      </c>
      <c r="AF114" s="68"/>
      <c r="AG114" s="54">
        <v>8.8377800000000004</v>
      </c>
      <c r="AH114" s="53"/>
      <c r="AI114" s="58">
        <f t="shared" ca="1" si="27"/>
        <v>40087</v>
      </c>
      <c r="AJ114" s="278">
        <f ca="1">IF(Calculation!$Y$22=1, OldData!AO114, OldData!AP114)</f>
        <v>0.15174611703658625</v>
      </c>
      <c r="AK114" s="270"/>
      <c r="AM114" s="267"/>
      <c r="AN114" s="57">
        <f t="shared" ca="1" si="28"/>
        <v>40087</v>
      </c>
      <c r="AO114" s="289">
        <f ca="1">IF(Calculation!$V$10=2,SQRT((AR114^2*(AN114-today-1)+AU114^2*15)/(AN114-today+14)),SQRT(( ((AR114^2*16+AS114^2*8)/24) *(AN114-today-1)+((AU114^2*16+AV114^2*8)/24)*15)/(AN114-today+14)))</f>
        <v>0.15174611703658625</v>
      </c>
      <c r="AP114" s="290">
        <f ca="1">IF(Calculation!$V$10=2, AR114, SQRT((AR114^2*16+AS114^2*8)/24))</f>
        <v>0.08</v>
      </c>
      <c r="AQ114" s="265"/>
      <c r="AR114" s="297">
        <f t="shared" ca="1" si="29"/>
        <v>0.08</v>
      </c>
      <c r="AS114" s="299">
        <f t="shared" ca="1" si="30"/>
        <v>0.08</v>
      </c>
      <c r="AT114" s="264"/>
      <c r="AU114" s="264">
        <f t="shared" ca="1" si="31"/>
        <v>1.9</v>
      </c>
      <c r="AV114" s="298">
        <f t="shared" ca="1" si="32"/>
        <v>2</v>
      </c>
    </row>
    <row r="115" spans="1:48">
      <c r="A115" s="64">
        <f t="shared" ca="1" si="20"/>
        <v>40118</v>
      </c>
      <c r="B115" s="265">
        <f t="shared" ca="1" si="21"/>
        <v>32.249998092651367</v>
      </c>
      <c r="C115" s="36"/>
      <c r="D115" s="65">
        <f t="shared" ca="1" si="22"/>
        <v>55</v>
      </c>
      <c r="E115" s="10">
        <f t="shared" ca="1" si="23"/>
        <v>6.9632964272662023E-2</v>
      </c>
      <c r="F115" s="29"/>
      <c r="G115" s="26"/>
      <c r="H115" s="29"/>
      <c r="I115" s="26"/>
      <c r="J115" s="61">
        <f t="shared" si="33"/>
        <v>0</v>
      </c>
      <c r="K115" s="104">
        <f t="shared" si="34"/>
        <v>0</v>
      </c>
      <c r="L115" s="7">
        <f ca="1">(A115-Calculation!$C$6)/365.25</f>
        <v>8.9171800136892543</v>
      </c>
      <c r="M115" s="1">
        <v>6</v>
      </c>
      <c r="N115" s="67">
        <f t="shared" ca="1" si="24"/>
        <v>40118</v>
      </c>
      <c r="O115" s="267">
        <f t="shared" ca="1" si="25"/>
        <v>0.1570104620461838</v>
      </c>
      <c r="P115" s="268"/>
      <c r="Q115" s="271"/>
      <c r="V115" s="57">
        <f t="shared" ca="1" si="26"/>
        <v>40118</v>
      </c>
      <c r="W115" s="265">
        <f ca="1">IF(Calculation!$V$10=2, VLOOKUP(V115,OldCurves!$D115:$K368,3), ( VLOOKUP(V115,OldCurves!$D115:$K368,3)*16+ VLOOKUP(V115,OldCurves!$D115:$K368,7)*8)/24)</f>
        <v>32.249998092651367</v>
      </c>
      <c r="X115" s="61">
        <v>0</v>
      </c>
      <c r="Y115" s="116">
        <v>55</v>
      </c>
      <c r="Z115" s="23">
        <f ca="1">VLOOKUP(V115,OldCurves!A109:B368,2)</f>
        <v>6.9632964272662023E-2</v>
      </c>
      <c r="AA115" s="29"/>
      <c r="AB115" s="26"/>
      <c r="AC115" s="29"/>
      <c r="AD115" s="26"/>
      <c r="AE115" s="68">
        <v>1</v>
      </c>
      <c r="AF115" s="68"/>
      <c r="AG115" s="54">
        <v>8.9144400000000008</v>
      </c>
      <c r="AH115" s="53"/>
      <c r="AI115" s="58">
        <f t="shared" ca="1" si="27"/>
        <v>40118</v>
      </c>
      <c r="AJ115" s="278">
        <f ca="1">IF(Calculation!$Y$22=1, OldData!AO115, OldData!AP115)</f>
        <v>0.1570104620461838</v>
      </c>
      <c r="AK115" s="270"/>
      <c r="AM115" s="267"/>
      <c r="AN115" s="57">
        <f t="shared" ca="1" si="28"/>
        <v>40118</v>
      </c>
      <c r="AO115" s="289">
        <f ca="1">IF(Calculation!$V$10=2,SQRT((AR115^2*(AN115-today-1)+AU115^2*15)/(AN115-today+14)),SQRT(( ((AR115^2*16+AS115^2*8)/24) *(AN115-today-1)+((AU115^2*16+AV115^2*8)/24)*15)/(AN115-today+14)))</f>
        <v>0.1570104620461838</v>
      </c>
      <c r="AP115" s="290">
        <f ca="1">IF(Calculation!$V$10=2, AR115, SQRT((AR115^2*16+AS115^2*8)/24))</f>
        <v>0.08</v>
      </c>
      <c r="AQ115" s="265"/>
      <c r="AR115" s="297">
        <f t="shared" ca="1" si="29"/>
        <v>0.08</v>
      </c>
      <c r="AS115" s="299">
        <f t="shared" ca="1" si="30"/>
        <v>0.08</v>
      </c>
      <c r="AT115" s="264"/>
      <c r="AU115" s="264">
        <f t="shared" ca="1" si="31"/>
        <v>2</v>
      </c>
      <c r="AV115" s="298">
        <f t="shared" ca="1" si="32"/>
        <v>2</v>
      </c>
    </row>
    <row r="116" spans="1:48">
      <c r="A116" s="108">
        <f t="shared" ca="1" si="20"/>
        <v>40148</v>
      </c>
      <c r="B116" s="265">
        <f t="shared" ca="1" si="21"/>
        <v>32.25</v>
      </c>
      <c r="C116" s="36"/>
      <c r="D116" s="65">
        <f t="shared" ca="1" si="22"/>
        <v>55</v>
      </c>
      <c r="E116" s="10">
        <f t="shared" ca="1" si="23"/>
        <v>6.9654373291644034E-2</v>
      </c>
      <c r="F116" s="29"/>
      <c r="G116" s="26"/>
      <c r="H116" s="29"/>
      <c r="I116" s="26"/>
      <c r="J116" s="61">
        <f t="shared" si="33"/>
        <v>0</v>
      </c>
      <c r="K116" s="104">
        <f t="shared" si="34"/>
        <v>0</v>
      </c>
      <c r="L116" s="7">
        <f ca="1">(A116-Calculation!$C$6)/365.25</f>
        <v>8.9993155373032163</v>
      </c>
      <c r="M116" s="1">
        <v>1</v>
      </c>
      <c r="N116" s="67">
        <f t="shared" ca="1" si="24"/>
        <v>40148</v>
      </c>
      <c r="O116" s="267">
        <f t="shared" ca="1" si="25"/>
        <v>0.15648308701498423</v>
      </c>
      <c r="P116" s="268"/>
      <c r="Q116" s="271"/>
      <c r="V116" s="57">
        <f t="shared" ca="1" si="26"/>
        <v>40148</v>
      </c>
      <c r="W116" s="265">
        <f ca="1">IF(Calculation!$V$10=2, VLOOKUP(V116,OldCurves!$D116:$K369,3), ( VLOOKUP(V116,OldCurves!$D116:$K369,3)*16+ VLOOKUP(V116,OldCurves!$D116:$K369,7)*8)/24)</f>
        <v>32.25</v>
      </c>
      <c r="X116" s="61">
        <v>0</v>
      </c>
      <c r="Y116" s="116">
        <v>55</v>
      </c>
      <c r="Z116" s="23">
        <f ca="1">VLOOKUP(V116,OldCurves!A110:B369,2)</f>
        <v>6.9654373291644034E-2</v>
      </c>
      <c r="AA116" s="29"/>
      <c r="AB116" s="26"/>
      <c r="AC116" s="29"/>
      <c r="AD116" s="26"/>
      <c r="AE116" s="68">
        <v>1</v>
      </c>
      <c r="AF116" s="68"/>
      <c r="AG116" s="54">
        <v>8.9993200000000009</v>
      </c>
      <c r="AH116" s="53"/>
      <c r="AI116" s="58">
        <f t="shared" ca="1" si="27"/>
        <v>40148</v>
      </c>
      <c r="AJ116" s="278">
        <f ca="1">IF(Calculation!$Y$22=1, OldData!AO116, OldData!AP116)</f>
        <v>0.15648308701498423</v>
      </c>
      <c r="AK116" s="270"/>
      <c r="AM116" s="267"/>
      <c r="AN116" s="57">
        <f t="shared" ca="1" si="28"/>
        <v>40148</v>
      </c>
      <c r="AO116" s="289">
        <f ca="1">IF(Calculation!$V$10=2,SQRT((AR116^2*(AN116-today-1)+AU116^2*15)/(AN116-today+14)),SQRT(( ((AR116^2*16+AS116^2*8)/24) *(AN116-today-1)+((AU116^2*16+AV116^2*8)/24)*15)/(AN116-today+14)))</f>
        <v>0.15648308701498423</v>
      </c>
      <c r="AP116" s="290">
        <f ca="1">IF(Calculation!$V$10=2, AR116, SQRT((AR116^2*16+AS116^2*8)/24))</f>
        <v>0.08</v>
      </c>
      <c r="AQ116" s="265"/>
      <c r="AR116" s="297">
        <f t="shared" ca="1" si="29"/>
        <v>0.08</v>
      </c>
      <c r="AS116" s="299">
        <f t="shared" ca="1" si="30"/>
        <v>0.08</v>
      </c>
      <c r="AT116" s="264"/>
      <c r="AU116" s="264">
        <f t="shared" ca="1" si="31"/>
        <v>2</v>
      </c>
      <c r="AV116" s="298">
        <f t="shared" ca="1" si="32"/>
        <v>2</v>
      </c>
    </row>
    <row r="117" spans="1:48">
      <c r="A117" s="64">
        <f t="shared" ca="1" si="20"/>
        <v>40179</v>
      </c>
      <c r="B117" s="265">
        <f t="shared" ca="1" si="21"/>
        <v>36.504997253417969</v>
      </c>
      <c r="C117" s="36"/>
      <c r="D117" s="65">
        <f t="shared" ca="1" si="22"/>
        <v>55</v>
      </c>
      <c r="E117" s="10">
        <f t="shared" ca="1" si="23"/>
        <v>6.9676495944751032E-2</v>
      </c>
      <c r="F117" s="29"/>
      <c r="G117" s="26"/>
      <c r="H117" s="29"/>
      <c r="I117" s="26"/>
      <c r="J117" s="61">
        <f t="shared" si="33"/>
        <v>0</v>
      </c>
      <c r="K117" s="104">
        <f t="shared" si="34"/>
        <v>0</v>
      </c>
      <c r="L117" s="7">
        <f ca="1">(A117-Calculation!$C$6)/365.25</f>
        <v>9.0841889117043113</v>
      </c>
      <c r="M117" s="1">
        <v>2</v>
      </c>
      <c r="N117" s="67">
        <f t="shared" ca="1" si="24"/>
        <v>40179</v>
      </c>
      <c r="O117" s="267">
        <f t="shared" ca="1" si="25"/>
        <v>0.1705481125366082</v>
      </c>
      <c r="P117" s="268"/>
      <c r="Q117" s="271"/>
      <c r="V117" s="57">
        <f t="shared" ca="1" si="26"/>
        <v>40179</v>
      </c>
      <c r="W117" s="265">
        <f ca="1">IF(Calculation!$V$10=2, VLOOKUP(V117,OldCurves!$D117:$K370,3), ( VLOOKUP(V117,OldCurves!$D117:$K370,3)*16+ VLOOKUP(V117,OldCurves!$D117:$K370,7)*8)/24)</f>
        <v>36.504997253417969</v>
      </c>
      <c r="X117" s="61">
        <v>0</v>
      </c>
      <c r="Y117" s="116">
        <v>55</v>
      </c>
      <c r="Z117" s="23">
        <f ca="1">VLOOKUP(V117,OldCurves!A111:B370,2)</f>
        <v>6.9676495944751032E-2</v>
      </c>
      <c r="AA117" s="29"/>
      <c r="AB117" s="26"/>
      <c r="AC117" s="29"/>
      <c r="AD117" s="26"/>
      <c r="AE117" s="68">
        <v>1</v>
      </c>
      <c r="AF117" s="68"/>
      <c r="AG117" s="54">
        <v>9.0814500000000002</v>
      </c>
      <c r="AH117" s="53"/>
      <c r="AI117" s="58">
        <f t="shared" ca="1" si="27"/>
        <v>40179</v>
      </c>
      <c r="AJ117" s="278">
        <f ca="1">IF(Calculation!$Y$22=1, OldData!AO117, OldData!AP117)</f>
        <v>0.1705481125366082</v>
      </c>
      <c r="AK117" s="270"/>
      <c r="AM117" s="267"/>
      <c r="AN117" s="57">
        <f t="shared" ca="1" si="28"/>
        <v>40179</v>
      </c>
      <c r="AO117" s="289">
        <f ca="1">IF(Calculation!$V$10=2,SQRT((AR117^2*(AN117-today-1)+AU117^2*15)/(AN117-today+14)),SQRT(( ((AR117^2*16+AS117^2*8)/24) *(AN117-today-1)+((AU117^2*16+AV117^2*8)/24)*15)/(AN117-today+14)))</f>
        <v>0.1705481125366082</v>
      </c>
      <c r="AP117" s="290">
        <f ca="1">IF(Calculation!$V$10=2, AR117, SQRT((AR117^2*16+AS117^2*8)/24))</f>
        <v>0.08</v>
      </c>
      <c r="AQ117" s="265"/>
      <c r="AR117" s="297">
        <f t="shared" ca="1" si="29"/>
        <v>0.08</v>
      </c>
      <c r="AS117" s="299">
        <f t="shared" ca="1" si="30"/>
        <v>0.08</v>
      </c>
      <c r="AT117" s="264"/>
      <c r="AU117" s="264">
        <f t="shared" ca="1" si="31"/>
        <v>2.25</v>
      </c>
      <c r="AV117" s="298">
        <f t="shared" ca="1" si="32"/>
        <v>2.25</v>
      </c>
    </row>
    <row r="118" spans="1:48">
      <c r="A118" s="64">
        <f t="shared" ca="1" si="20"/>
        <v>40210</v>
      </c>
      <c r="B118" s="265">
        <f t="shared" ca="1" si="21"/>
        <v>36.500003814697266</v>
      </c>
      <c r="C118" s="36"/>
      <c r="D118" s="65">
        <f t="shared" ca="1" si="22"/>
        <v>55</v>
      </c>
      <c r="E118" s="10">
        <f t="shared" ca="1" si="23"/>
        <v>6.9698618598021012E-2</v>
      </c>
      <c r="F118" s="29"/>
      <c r="G118" s="26"/>
      <c r="H118" s="29"/>
      <c r="I118" s="26"/>
      <c r="J118" s="61">
        <f t="shared" si="33"/>
        <v>0</v>
      </c>
      <c r="K118" s="104">
        <f t="shared" si="34"/>
        <v>0</v>
      </c>
      <c r="L118" s="7">
        <f ca="1">(A118-Calculation!$C$6)/365.25</f>
        <v>9.1690622861054081</v>
      </c>
      <c r="M118" s="1">
        <v>3</v>
      </c>
      <c r="N118" s="67">
        <f t="shared" ca="1" si="24"/>
        <v>40210</v>
      </c>
      <c r="O118" s="267">
        <f t="shared" ca="1" si="25"/>
        <v>0.1699359166498797</v>
      </c>
      <c r="P118" s="268"/>
      <c r="Q118" s="271"/>
      <c r="V118" s="57">
        <f t="shared" ca="1" si="26"/>
        <v>40210</v>
      </c>
      <c r="W118" s="265">
        <f ca="1">IF(Calculation!$V$10=2, VLOOKUP(V118,OldCurves!$D118:$K371,3), ( VLOOKUP(V118,OldCurves!$D118:$K371,3)*16+ VLOOKUP(V118,OldCurves!$D118:$K371,7)*8)/24)</f>
        <v>36.500003814697266</v>
      </c>
      <c r="X118" s="61">
        <v>0</v>
      </c>
      <c r="Y118" s="116">
        <v>55</v>
      </c>
      <c r="Z118" s="23">
        <f ca="1">VLOOKUP(V118,OldCurves!A112:B371,2)</f>
        <v>6.9698618598021012E-2</v>
      </c>
      <c r="AA118" s="29"/>
      <c r="AB118" s="26"/>
      <c r="AC118" s="29"/>
      <c r="AD118" s="26"/>
      <c r="AE118" s="68">
        <v>1</v>
      </c>
      <c r="AF118" s="68"/>
      <c r="AG118" s="54">
        <v>9.1663200000000007</v>
      </c>
      <c r="AH118" s="53"/>
      <c r="AI118" s="58">
        <f t="shared" ca="1" si="27"/>
        <v>40210</v>
      </c>
      <c r="AJ118" s="278">
        <f ca="1">IF(Calculation!$Y$22=1, OldData!AO118, OldData!AP118)</f>
        <v>0.1699359166498797</v>
      </c>
      <c r="AK118" s="270"/>
      <c r="AM118" s="267"/>
      <c r="AN118" s="57">
        <f t="shared" ca="1" si="28"/>
        <v>40210</v>
      </c>
      <c r="AO118" s="289">
        <f ca="1">IF(Calculation!$V$10=2,SQRT((AR118^2*(AN118-today-1)+AU118^2*15)/(AN118-today+14)),SQRT(( ((AR118^2*16+AS118^2*8)/24) *(AN118-today-1)+((AU118^2*16+AV118^2*8)/24)*15)/(AN118-today+14)))</f>
        <v>0.1699359166498797</v>
      </c>
      <c r="AP118" s="290">
        <f ca="1">IF(Calculation!$V$10=2, AR118, SQRT((AR118^2*16+AS118^2*8)/24))</f>
        <v>0.08</v>
      </c>
      <c r="AQ118" s="265"/>
      <c r="AR118" s="297">
        <f t="shared" ca="1" si="29"/>
        <v>0.08</v>
      </c>
      <c r="AS118" s="299">
        <f t="shared" ca="1" si="30"/>
        <v>0.08</v>
      </c>
      <c r="AT118" s="264"/>
      <c r="AU118" s="264">
        <f t="shared" ca="1" si="31"/>
        <v>2.25</v>
      </c>
      <c r="AV118" s="298">
        <f t="shared" ca="1" si="32"/>
        <v>2.25</v>
      </c>
    </row>
    <row r="119" spans="1:48">
      <c r="A119" s="64">
        <f t="shared" ca="1" si="20"/>
        <v>40238</v>
      </c>
      <c r="B119" s="265">
        <f t="shared" ca="1" si="21"/>
        <v>32.000001907348633</v>
      </c>
      <c r="C119" s="36"/>
      <c r="D119" s="65">
        <f t="shared" ca="1" si="22"/>
        <v>55</v>
      </c>
      <c r="E119" s="10">
        <f t="shared" ca="1" si="23"/>
        <v>6.9718600349499019E-2</v>
      </c>
      <c r="F119" s="29"/>
      <c r="G119" s="26"/>
      <c r="H119" s="29"/>
      <c r="I119" s="26"/>
      <c r="J119" s="61">
        <f t="shared" si="33"/>
        <v>0</v>
      </c>
      <c r="K119" s="104">
        <f t="shared" si="34"/>
        <v>0</v>
      </c>
      <c r="L119" s="7">
        <f ca="1">(A119-Calculation!$C$6)/365.25</f>
        <v>9.245722108145106</v>
      </c>
      <c r="M119" s="1">
        <v>4</v>
      </c>
      <c r="N119" s="67">
        <f t="shared" ca="1" si="24"/>
        <v>40238</v>
      </c>
      <c r="O119" s="267">
        <f t="shared" ca="1" si="25"/>
        <v>0.15211066471811782</v>
      </c>
      <c r="P119" s="268"/>
      <c r="Q119" s="271"/>
      <c r="V119" s="57">
        <f t="shared" ca="1" si="26"/>
        <v>40238</v>
      </c>
      <c r="W119" s="265">
        <f ca="1">IF(Calculation!$V$10=2, VLOOKUP(V119,OldCurves!$D119:$K372,3), ( VLOOKUP(V119,OldCurves!$D119:$K372,3)*16+ VLOOKUP(V119,OldCurves!$D119:$K372,7)*8)/24)</f>
        <v>32.000001907348633</v>
      </c>
      <c r="X119" s="61">
        <v>0</v>
      </c>
      <c r="Y119" s="116">
        <v>55</v>
      </c>
      <c r="Z119" s="23">
        <f ca="1">VLOOKUP(V119,OldCurves!A113:B372,2)</f>
        <v>6.9718600349499019E-2</v>
      </c>
      <c r="AA119" s="29"/>
      <c r="AB119" s="26"/>
      <c r="AC119" s="29"/>
      <c r="AD119" s="26"/>
      <c r="AE119" s="68">
        <v>1</v>
      </c>
      <c r="AF119" s="68"/>
      <c r="AG119" s="54">
        <v>9.2484599999999997</v>
      </c>
      <c r="AH119" s="53"/>
      <c r="AI119" s="58">
        <f t="shared" ca="1" si="27"/>
        <v>40238</v>
      </c>
      <c r="AJ119" s="278">
        <f ca="1">IF(Calculation!$Y$22=1, OldData!AO119, OldData!AP119)</f>
        <v>0.15211066471811782</v>
      </c>
      <c r="AK119" s="270"/>
      <c r="AM119" s="267"/>
      <c r="AN119" s="57">
        <f t="shared" ca="1" si="28"/>
        <v>40238</v>
      </c>
      <c r="AO119" s="289">
        <f ca="1">IF(Calculation!$V$10=2,SQRT((AR119^2*(AN119-today-1)+AU119^2*15)/(AN119-today+14)),SQRT(( ((AR119^2*16+AS119^2*8)/24) *(AN119-today-1)+((AU119^2*16+AV119^2*8)/24)*15)/(AN119-today+14)))</f>
        <v>0.15211066471811782</v>
      </c>
      <c r="AP119" s="290">
        <f ca="1">IF(Calculation!$V$10=2, AR119, SQRT((AR119^2*16+AS119^2*8)/24))</f>
        <v>0.08</v>
      </c>
      <c r="AQ119" s="265"/>
      <c r="AR119" s="297">
        <f t="shared" ca="1" si="29"/>
        <v>0.08</v>
      </c>
      <c r="AS119" s="299">
        <f t="shared" ca="1" si="30"/>
        <v>0.08</v>
      </c>
      <c r="AT119" s="264"/>
      <c r="AU119" s="264">
        <f t="shared" ca="1" si="31"/>
        <v>1.95</v>
      </c>
      <c r="AV119" s="298">
        <f t="shared" ca="1" si="32"/>
        <v>2</v>
      </c>
    </row>
    <row r="120" spans="1:48">
      <c r="A120" s="64">
        <f t="shared" ca="1" si="20"/>
        <v>40269</v>
      </c>
      <c r="B120" s="265">
        <f t="shared" ca="1" si="21"/>
        <v>32</v>
      </c>
      <c r="C120" s="36"/>
      <c r="D120" s="65">
        <f t="shared" ca="1" si="22"/>
        <v>55</v>
      </c>
      <c r="E120" s="10">
        <f t="shared" ca="1" si="23"/>
        <v>6.9740723003077015E-2</v>
      </c>
      <c r="F120" s="29"/>
      <c r="G120" s="26"/>
      <c r="H120" s="29"/>
      <c r="I120" s="26"/>
      <c r="J120" s="61">
        <f t="shared" si="33"/>
        <v>0</v>
      </c>
      <c r="K120" s="104">
        <f t="shared" si="34"/>
        <v>0</v>
      </c>
      <c r="L120" s="7">
        <f ca="1">(A120-Calculation!$C$6)/365.25</f>
        <v>9.330595482546201</v>
      </c>
      <c r="M120" s="1">
        <v>5</v>
      </c>
      <c r="N120" s="67">
        <f t="shared" ca="1" si="24"/>
        <v>40269</v>
      </c>
      <c r="O120" s="267">
        <f t="shared" ca="1" si="25"/>
        <v>0.14881334676681193</v>
      </c>
      <c r="P120" s="268"/>
      <c r="Q120" s="271"/>
      <c r="V120" s="57">
        <f t="shared" ca="1" si="26"/>
        <v>40269</v>
      </c>
      <c r="W120" s="265">
        <f ca="1">IF(Calculation!$V$10=2, VLOOKUP(V120,OldCurves!$D120:$K373,3), ( VLOOKUP(V120,OldCurves!$D120:$K373,3)*16+ VLOOKUP(V120,OldCurves!$D120:$K373,7)*8)/24)</f>
        <v>32</v>
      </c>
      <c r="X120" s="61">
        <v>0</v>
      </c>
      <c r="Y120" s="116">
        <v>55</v>
      </c>
      <c r="Z120" s="23">
        <f ca="1">VLOOKUP(V120,OldCurves!A114:B373,2)</f>
        <v>6.9740723003077015E-2</v>
      </c>
      <c r="AA120" s="29"/>
      <c r="AB120" s="26"/>
      <c r="AC120" s="29"/>
      <c r="AD120" s="26"/>
      <c r="AE120" s="68">
        <v>1</v>
      </c>
      <c r="AF120" s="68"/>
      <c r="AG120" s="54">
        <v>9.3333300000000001</v>
      </c>
      <c r="AH120" s="53"/>
      <c r="AI120" s="58">
        <f t="shared" ca="1" si="27"/>
        <v>40269</v>
      </c>
      <c r="AJ120" s="278">
        <f ca="1">IF(Calculation!$Y$22=1, OldData!AO120, OldData!AP120)</f>
        <v>0.14881334676681193</v>
      </c>
      <c r="AK120" s="270"/>
      <c r="AM120" s="267"/>
      <c r="AN120" s="57">
        <f t="shared" ca="1" si="28"/>
        <v>40269</v>
      </c>
      <c r="AO120" s="289">
        <f ca="1">IF(Calculation!$V$10=2,SQRT((AR120^2*(AN120-today-1)+AU120^2*15)/(AN120-today+14)),SQRT(( ((AR120^2*16+AS120^2*8)/24) *(AN120-today-1)+((AU120^2*16+AV120^2*8)/24)*15)/(AN120-today+14)))</f>
        <v>0.14881334676681193</v>
      </c>
      <c r="AP120" s="290">
        <f ca="1">IF(Calculation!$V$10=2, AR120, SQRT((AR120^2*16+AS120^2*8)/24))</f>
        <v>0.08</v>
      </c>
      <c r="AQ120" s="265"/>
      <c r="AR120" s="297">
        <f t="shared" ca="1" si="29"/>
        <v>0.08</v>
      </c>
      <c r="AS120" s="299">
        <f t="shared" ca="1" si="30"/>
        <v>0.08</v>
      </c>
      <c r="AT120" s="264"/>
      <c r="AU120" s="264">
        <f t="shared" ca="1" si="31"/>
        <v>1.9</v>
      </c>
      <c r="AV120" s="298">
        <f t="shared" ca="1" si="32"/>
        <v>2</v>
      </c>
    </row>
    <row r="121" spans="1:48">
      <c r="A121" s="64">
        <f t="shared" ca="1" si="20"/>
        <v>40299</v>
      </c>
      <c r="B121" s="265">
        <f t="shared" ca="1" si="21"/>
        <v>41.25</v>
      </c>
      <c r="C121" s="36"/>
      <c r="D121" s="65">
        <f t="shared" ca="1" si="22"/>
        <v>55</v>
      </c>
      <c r="E121" s="10">
        <f t="shared" ca="1" si="23"/>
        <v>6.9762132022822027E-2</v>
      </c>
      <c r="F121" s="29"/>
      <c r="G121" s="26"/>
      <c r="H121" s="29"/>
      <c r="I121" s="26"/>
      <c r="J121" s="61">
        <f t="shared" si="33"/>
        <v>0</v>
      </c>
      <c r="K121" s="104">
        <f t="shared" si="34"/>
        <v>0</v>
      </c>
      <c r="L121" s="7">
        <f ca="1">(A121-Calculation!$C$6)/365.25</f>
        <v>9.4127310061601648</v>
      </c>
      <c r="M121" s="1">
        <v>6</v>
      </c>
      <c r="N121" s="67">
        <f t="shared" ca="1" si="24"/>
        <v>40299</v>
      </c>
      <c r="O121" s="267">
        <f t="shared" ca="1" si="25"/>
        <v>0.15394250964209383</v>
      </c>
      <c r="P121" s="268"/>
      <c r="Q121" s="271"/>
      <c r="V121" s="57">
        <f t="shared" ca="1" si="26"/>
        <v>40299</v>
      </c>
      <c r="W121" s="265">
        <f ca="1">IF(Calculation!$V$10=2, VLOOKUP(V121,OldCurves!$D121:$K374,3), ( VLOOKUP(V121,OldCurves!$D121:$K374,3)*16+ VLOOKUP(V121,OldCurves!$D121:$K374,7)*8)/24)</f>
        <v>41.25</v>
      </c>
      <c r="X121" s="61">
        <v>0</v>
      </c>
      <c r="Y121" s="116">
        <v>55</v>
      </c>
      <c r="Z121" s="23">
        <f ca="1">VLOOKUP(V121,OldCurves!A115:B374,2)</f>
        <v>6.9762132022822027E-2</v>
      </c>
      <c r="AA121" s="29"/>
      <c r="AB121" s="26"/>
      <c r="AC121" s="29"/>
      <c r="AD121" s="26"/>
      <c r="AE121" s="68">
        <v>1</v>
      </c>
      <c r="AF121" s="68"/>
      <c r="AG121" s="54">
        <v>9.4182100000000002</v>
      </c>
      <c r="AH121" s="53"/>
      <c r="AI121" s="58">
        <f t="shared" ca="1" si="27"/>
        <v>40299</v>
      </c>
      <c r="AJ121" s="278">
        <f ca="1">IF(Calculation!$Y$22=1, OldData!AO121, OldData!AP121)</f>
        <v>0.15394250964209383</v>
      </c>
      <c r="AK121" s="270"/>
      <c r="AM121" s="267"/>
      <c r="AN121" s="57">
        <f t="shared" ca="1" si="28"/>
        <v>40299</v>
      </c>
      <c r="AO121" s="289">
        <f ca="1">IF(Calculation!$V$10=2,SQRT((AR121^2*(AN121-today-1)+AU121^2*15)/(AN121-today+14)),SQRT(( ((AR121^2*16+AS121^2*8)/24) *(AN121-today-1)+((AU121^2*16+AV121^2*8)/24)*15)/(AN121-today+14)))</f>
        <v>0.15394250964209383</v>
      </c>
      <c r="AP121" s="290">
        <f ca="1">IF(Calculation!$V$10=2, AR121, SQRT((AR121^2*16+AS121^2*8)/24))</f>
        <v>0.08</v>
      </c>
      <c r="AQ121" s="265"/>
      <c r="AR121" s="297">
        <f t="shared" ca="1" si="29"/>
        <v>0.08</v>
      </c>
      <c r="AS121" s="299">
        <f t="shared" ca="1" si="30"/>
        <v>0.08</v>
      </c>
      <c r="AT121" s="264"/>
      <c r="AU121" s="264">
        <f t="shared" ca="1" si="31"/>
        <v>2</v>
      </c>
      <c r="AV121" s="298">
        <f t="shared" ca="1" si="32"/>
        <v>2</v>
      </c>
    </row>
    <row r="122" spans="1:48">
      <c r="A122" s="64">
        <f t="shared" ca="1" si="20"/>
        <v>40330</v>
      </c>
      <c r="B122" s="265">
        <f t="shared" ca="1" si="21"/>
        <v>62.5</v>
      </c>
      <c r="C122" s="36"/>
      <c r="D122" s="65">
        <f t="shared" ca="1" si="22"/>
        <v>55</v>
      </c>
      <c r="E122" s="10">
        <f t="shared" ca="1" si="23"/>
        <v>6.9784254676717006E-2</v>
      </c>
      <c r="F122" s="29"/>
      <c r="G122" s="26"/>
      <c r="H122" s="29"/>
      <c r="I122" s="26"/>
      <c r="J122" s="61">
        <f t="shared" si="33"/>
        <v>0</v>
      </c>
      <c r="K122" s="104">
        <f t="shared" si="34"/>
        <v>0</v>
      </c>
      <c r="L122" s="7">
        <f ca="1">(A122-Calculation!$C$6)/365.25</f>
        <v>9.4976043805612598</v>
      </c>
      <c r="M122" s="1">
        <v>1</v>
      </c>
      <c r="N122" s="67">
        <f t="shared" ca="1" si="24"/>
        <v>40330</v>
      </c>
      <c r="O122" s="267">
        <f t="shared" ca="1" si="25"/>
        <v>0.24406029264371307</v>
      </c>
      <c r="P122" s="268"/>
      <c r="Q122" s="271"/>
      <c r="V122" s="57">
        <f t="shared" ca="1" si="26"/>
        <v>40330</v>
      </c>
      <c r="W122" s="265">
        <f ca="1">IF(Calculation!$V$10=2, VLOOKUP(V122,OldCurves!$D122:$K375,3), ( VLOOKUP(V122,OldCurves!$D122:$K375,3)*16+ VLOOKUP(V122,OldCurves!$D122:$K375,7)*8)/24)</f>
        <v>62.5</v>
      </c>
      <c r="X122" s="61">
        <v>0</v>
      </c>
      <c r="Y122" s="116">
        <v>55</v>
      </c>
      <c r="Z122" s="23">
        <f ca="1">VLOOKUP(V122,OldCurves!A116:B375,2)</f>
        <v>6.9784254676717006E-2</v>
      </c>
      <c r="AA122" s="29"/>
      <c r="AB122" s="26"/>
      <c r="AC122" s="29"/>
      <c r="AD122" s="26"/>
      <c r="AE122" s="68">
        <v>1</v>
      </c>
      <c r="AF122" s="68"/>
      <c r="AG122" s="54">
        <v>9.5003399999999996</v>
      </c>
      <c r="AH122" s="53"/>
      <c r="AI122" s="58">
        <f t="shared" ca="1" si="27"/>
        <v>40330</v>
      </c>
      <c r="AJ122" s="278">
        <f ca="1">IF(Calculation!$Y$22=1, OldData!AO122, OldData!AP122)</f>
        <v>0.24406029264371307</v>
      </c>
      <c r="AK122" s="270"/>
      <c r="AM122" s="267"/>
      <c r="AN122" s="57">
        <f t="shared" ca="1" si="28"/>
        <v>40330</v>
      </c>
      <c r="AO122" s="289">
        <f ca="1">IF(Calculation!$V$10=2,SQRT((AR122^2*(AN122-today-1)+AU122^2*15)/(AN122-today+14)),SQRT(( ((AR122^2*16+AS122^2*8)/24) *(AN122-today-1)+((AU122^2*16+AV122^2*8)/24)*15)/(AN122-today+14)))</f>
        <v>0.24406029264371307</v>
      </c>
      <c r="AP122" s="290">
        <f ca="1">IF(Calculation!$V$10=2, AR122, SQRT((AR122^2*16+AS122^2*8)/24))</f>
        <v>0.08</v>
      </c>
      <c r="AQ122" s="265"/>
      <c r="AR122" s="297">
        <f t="shared" ca="1" si="29"/>
        <v>0.08</v>
      </c>
      <c r="AS122" s="299">
        <f t="shared" ca="1" si="30"/>
        <v>0.09</v>
      </c>
      <c r="AT122" s="264"/>
      <c r="AU122" s="264">
        <f t="shared" ca="1" si="31"/>
        <v>3.52</v>
      </c>
      <c r="AV122" s="298">
        <f t="shared" ca="1" si="32"/>
        <v>2.4</v>
      </c>
    </row>
    <row r="123" spans="1:48">
      <c r="A123" s="64">
        <f t="shared" ca="1" si="20"/>
        <v>40360</v>
      </c>
      <c r="B123" s="265">
        <f t="shared" ca="1" si="21"/>
        <v>89</v>
      </c>
      <c r="C123" s="36"/>
      <c r="D123" s="65">
        <f t="shared" ca="1" si="22"/>
        <v>55</v>
      </c>
      <c r="E123" s="10">
        <f t="shared" ca="1" si="23"/>
        <v>6.9805663696771006E-2</v>
      </c>
      <c r="F123" s="29"/>
      <c r="G123" s="26"/>
      <c r="H123" s="29"/>
      <c r="I123" s="26"/>
      <c r="J123" s="61">
        <f t="shared" si="33"/>
        <v>0</v>
      </c>
      <c r="K123" s="104">
        <f t="shared" si="34"/>
        <v>0</v>
      </c>
      <c r="L123" s="7">
        <f ca="1">(A123-Calculation!$C$6)/365.25</f>
        <v>9.5797399041752218</v>
      </c>
      <c r="M123" s="1">
        <v>2</v>
      </c>
      <c r="N123" s="67">
        <f t="shared" ca="1" si="24"/>
        <v>40360</v>
      </c>
      <c r="O123" s="267">
        <f t="shared" ca="1" si="25"/>
        <v>0.30771298328061358</v>
      </c>
      <c r="P123" s="268"/>
      <c r="Q123" s="271"/>
      <c r="V123" s="57">
        <f t="shared" ca="1" si="26"/>
        <v>40360</v>
      </c>
      <c r="W123" s="265">
        <f ca="1">IF(Calculation!$V$10=2, VLOOKUP(V123,OldCurves!$D123:$K376,3), ( VLOOKUP(V123,OldCurves!$D123:$K376,3)*16+ VLOOKUP(V123,OldCurves!$D123:$K376,7)*8)/24)</f>
        <v>89</v>
      </c>
      <c r="X123" s="61">
        <v>0</v>
      </c>
      <c r="Y123" s="116">
        <v>55</v>
      </c>
      <c r="Z123" s="23">
        <f ca="1">VLOOKUP(V123,OldCurves!A117:B376,2)</f>
        <v>6.9805663696771006E-2</v>
      </c>
      <c r="AA123" s="29"/>
      <c r="AB123" s="26"/>
      <c r="AC123" s="29"/>
      <c r="AD123" s="26"/>
      <c r="AE123" s="68">
        <v>1</v>
      </c>
      <c r="AF123" s="68"/>
      <c r="AG123" s="54">
        <v>9.5852199999999996</v>
      </c>
      <c r="AH123" s="53"/>
      <c r="AI123" s="58">
        <f t="shared" ca="1" si="27"/>
        <v>40360</v>
      </c>
      <c r="AJ123" s="278">
        <f ca="1">IF(Calculation!$Y$22=1, OldData!AO123, OldData!AP123)</f>
        <v>0.30771298328061358</v>
      </c>
      <c r="AK123" s="7"/>
      <c r="AM123" s="267"/>
      <c r="AN123" s="57">
        <f t="shared" ca="1" si="28"/>
        <v>40360</v>
      </c>
      <c r="AO123" s="289">
        <f ca="1">IF(Calculation!$V$10=2,SQRT((AR123^2*(AN123-today-1)+AU123^2*15)/(AN123-today+14)),SQRT(( ((AR123^2*16+AS123^2*8)/24) *(AN123-today-1)+((AU123^2*16+AV123^2*8)/24)*15)/(AN123-today+14)))</f>
        <v>0.30771298328061358</v>
      </c>
      <c r="AP123" s="290">
        <f ca="1">IF(Calculation!$V$10=2, AR123, SQRT((AR123^2*16+AS123^2*8)/24))</f>
        <v>0.08</v>
      </c>
      <c r="AQ123" s="265"/>
      <c r="AR123" s="297">
        <f t="shared" ca="1" si="29"/>
        <v>0.08</v>
      </c>
      <c r="AS123" s="299">
        <f t="shared" ca="1" si="30"/>
        <v>0.1</v>
      </c>
      <c r="AT123" s="264"/>
      <c r="AU123" s="264">
        <f t="shared" ca="1" si="31"/>
        <v>4.5549999999999997</v>
      </c>
      <c r="AV123" s="298">
        <f t="shared" ca="1" si="32"/>
        <v>3.25</v>
      </c>
    </row>
    <row r="124" spans="1:48">
      <c r="A124" s="64">
        <f t="shared" ca="1" si="20"/>
        <v>40391</v>
      </c>
      <c r="B124" s="265">
        <f t="shared" ca="1" si="21"/>
        <v>89</v>
      </c>
      <c r="C124" s="36"/>
      <c r="D124" s="65">
        <f t="shared" ca="1" si="22"/>
        <v>55</v>
      </c>
      <c r="E124" s="10">
        <f t="shared" ca="1" si="23"/>
        <v>6.9827786350985008E-2</v>
      </c>
      <c r="F124" s="29"/>
      <c r="G124" s="26"/>
      <c r="H124" s="29"/>
      <c r="I124" s="26"/>
      <c r="J124" s="61">
        <f t="shared" si="33"/>
        <v>0</v>
      </c>
      <c r="K124" s="104">
        <f t="shared" si="34"/>
        <v>0</v>
      </c>
      <c r="L124" s="7">
        <f ca="1">(A124-Calculation!$C$6)/365.25</f>
        <v>9.6646132785763168</v>
      </c>
      <c r="M124" s="1">
        <v>3</v>
      </c>
      <c r="N124" s="67">
        <f t="shared" ca="1" si="24"/>
        <v>40391</v>
      </c>
      <c r="O124" s="267">
        <f t="shared" ca="1" si="25"/>
        <v>0.30645946724369788</v>
      </c>
      <c r="P124" s="268"/>
      <c r="Q124" s="271"/>
      <c r="V124" s="57">
        <f t="shared" ca="1" si="26"/>
        <v>40391</v>
      </c>
      <c r="W124" s="265">
        <f ca="1">IF(Calculation!$V$10=2, VLOOKUP(V124,OldCurves!$D124:$K377,3), ( VLOOKUP(V124,OldCurves!$D124:$K377,3)*16+ VLOOKUP(V124,OldCurves!$D124:$K377,7)*8)/24)</f>
        <v>89</v>
      </c>
      <c r="X124" s="61">
        <v>0</v>
      </c>
      <c r="Y124" s="116">
        <v>55</v>
      </c>
      <c r="Z124" s="23">
        <f ca="1">VLOOKUP(V124,OldCurves!A118:B377,2)</f>
        <v>6.9827786350985008E-2</v>
      </c>
      <c r="AA124" s="29"/>
      <c r="AB124" s="26"/>
      <c r="AC124" s="29"/>
      <c r="AD124" s="26"/>
      <c r="AE124" s="68">
        <v>1</v>
      </c>
      <c r="AF124" s="68"/>
      <c r="AG124" s="54">
        <v>9.6673500000000008</v>
      </c>
      <c r="AH124" s="53"/>
      <c r="AI124" s="58">
        <f t="shared" ca="1" si="27"/>
        <v>40391</v>
      </c>
      <c r="AJ124" s="278">
        <f ca="1">IF(Calculation!$Y$22=1, OldData!AO124, OldData!AP124)</f>
        <v>0.30645946724369788</v>
      </c>
      <c r="AK124" s="7"/>
      <c r="AM124" s="267"/>
      <c r="AN124" s="57">
        <f t="shared" ca="1" si="28"/>
        <v>40391</v>
      </c>
      <c r="AO124" s="289">
        <f ca="1">IF(Calculation!$V$10=2,SQRT((AR124^2*(AN124-today-1)+AU124^2*15)/(AN124-today+14)),SQRT(( ((AR124^2*16+AS124^2*8)/24) *(AN124-today-1)+((AU124^2*16+AV124^2*8)/24)*15)/(AN124-today+14)))</f>
        <v>0.30645946724369788</v>
      </c>
      <c r="AP124" s="290">
        <f ca="1">IF(Calculation!$V$10=2, AR124, SQRT((AR124^2*16+AS124^2*8)/24))</f>
        <v>0.08</v>
      </c>
      <c r="AQ124" s="265"/>
      <c r="AR124" s="297">
        <f t="shared" ca="1" si="29"/>
        <v>0.08</v>
      </c>
      <c r="AS124" s="299">
        <f t="shared" ca="1" si="30"/>
        <v>0.1</v>
      </c>
      <c r="AT124" s="264"/>
      <c r="AU124" s="264">
        <f t="shared" ca="1" si="31"/>
        <v>4.5549999999999997</v>
      </c>
      <c r="AV124" s="298">
        <f t="shared" ca="1" si="32"/>
        <v>3.25</v>
      </c>
    </row>
    <row r="125" spans="1:48">
      <c r="A125" s="64">
        <f t="shared" ca="1" si="20"/>
        <v>40422</v>
      </c>
      <c r="B125" s="265">
        <f t="shared" ca="1" si="21"/>
        <v>35.75</v>
      </c>
      <c r="C125" s="36"/>
      <c r="D125" s="65">
        <f t="shared" ca="1" si="22"/>
        <v>55</v>
      </c>
      <c r="E125" s="10">
        <f t="shared" ca="1" si="23"/>
        <v>6.9849909005361019E-2</v>
      </c>
      <c r="F125" s="29"/>
      <c r="G125" s="26"/>
      <c r="H125" s="29"/>
      <c r="I125" s="26"/>
      <c r="J125" s="61">
        <f t="shared" si="33"/>
        <v>0</v>
      </c>
      <c r="K125" s="104">
        <f t="shared" si="34"/>
        <v>0</v>
      </c>
      <c r="L125" s="7">
        <f ca="1">(A125-Calculation!$C$6)/365.25</f>
        <v>9.7494866529774136</v>
      </c>
      <c r="M125" s="1">
        <v>4</v>
      </c>
      <c r="N125" s="67">
        <f t="shared" ca="1" si="24"/>
        <v>40422</v>
      </c>
      <c r="O125" s="267">
        <f t="shared" ca="1" si="25"/>
        <v>0.19236032082642188</v>
      </c>
      <c r="P125" s="268"/>
      <c r="Q125" s="271"/>
      <c r="V125" s="57">
        <f t="shared" ca="1" si="26"/>
        <v>40422</v>
      </c>
      <c r="W125" s="265">
        <f ca="1">IF(Calculation!$V$10=2, VLOOKUP(V125,OldCurves!$D125:$K378,3), ( VLOOKUP(V125,OldCurves!$D125:$K378,3)*16+ VLOOKUP(V125,OldCurves!$D125:$K378,7)*8)/24)</f>
        <v>35.75</v>
      </c>
      <c r="X125" s="61">
        <v>0</v>
      </c>
      <c r="Y125" s="116">
        <v>55</v>
      </c>
      <c r="Z125" s="23">
        <f ca="1">VLOOKUP(V125,OldCurves!A119:B378,2)</f>
        <v>6.9849909005361019E-2</v>
      </c>
      <c r="AA125" s="29"/>
      <c r="AB125" s="26"/>
      <c r="AC125" s="29"/>
      <c r="AD125" s="26"/>
      <c r="AE125" s="68">
        <v>1</v>
      </c>
      <c r="AF125" s="68"/>
      <c r="AG125" s="54">
        <v>9.7522199999999994</v>
      </c>
      <c r="AH125" s="53"/>
      <c r="AI125" s="58">
        <f t="shared" ca="1" si="27"/>
        <v>40422</v>
      </c>
      <c r="AJ125" s="278">
        <f ca="1">IF(Calculation!$Y$22=1, OldData!AO125, OldData!AP125)</f>
        <v>0.19236032082642188</v>
      </c>
      <c r="AK125" s="270"/>
      <c r="AM125" s="267"/>
      <c r="AN125" s="57">
        <f t="shared" ca="1" si="28"/>
        <v>40422</v>
      </c>
      <c r="AO125" s="289">
        <f ca="1">IF(Calculation!$V$10=2,SQRT((AR125^2*(AN125-today-1)+AU125^2*15)/(AN125-today+14)),SQRT(( ((AR125^2*16+AS125^2*8)/24) *(AN125-today-1)+((AU125^2*16+AV125^2*8)/24)*15)/(AN125-today+14)))</f>
        <v>0.19236032082642188</v>
      </c>
      <c r="AP125" s="290">
        <f ca="1">IF(Calculation!$V$10=2, AR125, SQRT((AR125^2*16+AS125^2*8)/24))</f>
        <v>0.08</v>
      </c>
      <c r="AQ125" s="265"/>
      <c r="AR125" s="297">
        <f t="shared" ca="1" si="29"/>
        <v>0.08</v>
      </c>
      <c r="AS125" s="299">
        <f t="shared" ca="1" si="30"/>
        <v>0.08</v>
      </c>
      <c r="AT125" s="264"/>
      <c r="AU125" s="264">
        <f t="shared" ca="1" si="31"/>
        <v>2.706</v>
      </c>
      <c r="AV125" s="298">
        <f t="shared" ca="1" si="32"/>
        <v>2.4500000000000002</v>
      </c>
    </row>
    <row r="126" spans="1:48">
      <c r="A126" s="64">
        <f t="shared" ca="1" si="20"/>
        <v>40452</v>
      </c>
      <c r="B126" s="265">
        <f t="shared" ca="1" si="21"/>
        <v>32.499998092651367</v>
      </c>
      <c r="C126" s="36"/>
      <c r="D126" s="65">
        <f t="shared" ca="1" si="22"/>
        <v>55</v>
      </c>
      <c r="E126" s="10">
        <f t="shared" ca="1" si="23"/>
        <v>6.9871318025879009E-2</v>
      </c>
      <c r="F126" s="29"/>
      <c r="G126" s="26"/>
      <c r="H126" s="29"/>
      <c r="I126" s="26"/>
      <c r="J126" s="61">
        <f t="shared" si="33"/>
        <v>0</v>
      </c>
      <c r="K126" s="104">
        <f t="shared" si="34"/>
        <v>0</v>
      </c>
      <c r="L126" s="7">
        <f ca="1">(A126-Calculation!$C$6)/365.25</f>
        <v>9.8316221765913756</v>
      </c>
      <c r="M126" s="1">
        <v>5</v>
      </c>
      <c r="N126" s="67">
        <f t="shared" ca="1" si="24"/>
        <v>40452</v>
      </c>
      <c r="O126" s="267">
        <f t="shared" ca="1" si="25"/>
        <v>0.14611147096276408</v>
      </c>
      <c r="P126" s="268"/>
      <c r="Q126" s="271"/>
      <c r="V126" s="57">
        <f t="shared" ca="1" si="26"/>
        <v>40452</v>
      </c>
      <c r="W126" s="265">
        <f ca="1">IF(Calculation!$V$10=2, VLOOKUP(V126,OldCurves!$D126:$K379,3), ( VLOOKUP(V126,OldCurves!$D126:$K379,3)*16+ VLOOKUP(V126,OldCurves!$D126:$K379,7)*8)/24)</f>
        <v>32.499998092651367</v>
      </c>
      <c r="X126" s="61">
        <v>0</v>
      </c>
      <c r="Y126" s="116">
        <v>55</v>
      </c>
      <c r="Z126" s="23">
        <f ca="1">VLOOKUP(V126,OldCurves!A120:B379,2)</f>
        <v>6.9871318025879009E-2</v>
      </c>
      <c r="AA126" s="29"/>
      <c r="AB126" s="26"/>
      <c r="AC126" s="29"/>
      <c r="AD126" s="26"/>
      <c r="AE126" s="68">
        <v>1</v>
      </c>
      <c r="AF126" s="68"/>
      <c r="AG126" s="54">
        <v>9.8370999999999995</v>
      </c>
      <c r="AH126" s="53"/>
      <c r="AI126" s="58">
        <f t="shared" ca="1" si="27"/>
        <v>40452</v>
      </c>
      <c r="AJ126" s="278">
        <f ca="1">IF(Calculation!$Y$22=1, OldData!AO126, OldData!AP126)</f>
        <v>0.14611147096276408</v>
      </c>
      <c r="AK126" s="270"/>
      <c r="AM126" s="267"/>
      <c r="AN126" s="57">
        <f t="shared" ca="1" si="28"/>
        <v>40452</v>
      </c>
      <c r="AO126" s="289">
        <f ca="1">IF(Calculation!$V$10=2,SQRT((AR126^2*(AN126-today-1)+AU126^2*15)/(AN126-today+14)),SQRT(( ((AR126^2*16+AS126^2*8)/24) *(AN126-today-1)+((AU126^2*16+AV126^2*8)/24)*15)/(AN126-today+14)))</f>
        <v>0.14611147096276408</v>
      </c>
      <c r="AP126" s="290">
        <f ca="1">IF(Calculation!$V$10=2, AR126, SQRT((AR126^2*16+AS126^2*8)/24))</f>
        <v>0.08</v>
      </c>
      <c r="AQ126" s="265"/>
      <c r="AR126" s="297">
        <f t="shared" ca="1" si="29"/>
        <v>0.08</v>
      </c>
      <c r="AS126" s="299">
        <f t="shared" ca="1" si="30"/>
        <v>0.08</v>
      </c>
      <c r="AT126" s="264"/>
      <c r="AU126" s="264">
        <f t="shared" ca="1" si="31"/>
        <v>1.9</v>
      </c>
      <c r="AV126" s="298">
        <f t="shared" ca="1" si="32"/>
        <v>2</v>
      </c>
    </row>
    <row r="127" spans="1:48">
      <c r="A127" s="64">
        <f t="shared" ca="1" si="20"/>
        <v>40483</v>
      </c>
      <c r="B127" s="265">
        <f t="shared" ca="1" si="21"/>
        <v>32.499998092651367</v>
      </c>
      <c r="C127" s="36"/>
      <c r="D127" s="65">
        <f t="shared" ca="1" si="22"/>
        <v>55</v>
      </c>
      <c r="E127" s="10">
        <f t="shared" ca="1" si="23"/>
        <v>6.9893440680573002E-2</v>
      </c>
      <c r="F127" s="29"/>
      <c r="G127" s="26"/>
      <c r="H127" s="29"/>
      <c r="I127" s="26"/>
      <c r="J127" s="61">
        <f t="shared" si="33"/>
        <v>0</v>
      </c>
      <c r="K127" s="104">
        <f t="shared" si="34"/>
        <v>0</v>
      </c>
      <c r="L127" s="7">
        <f ca="1">(A127-Calculation!$C$6)/365.25</f>
        <v>9.9164955509924706</v>
      </c>
      <c r="M127" s="1">
        <v>6</v>
      </c>
      <c r="N127" s="67">
        <f t="shared" ca="1" si="24"/>
        <v>40483</v>
      </c>
      <c r="O127" s="267">
        <f t="shared" ca="1" si="25"/>
        <v>0.15108128689844796</v>
      </c>
      <c r="P127" s="268"/>
      <c r="Q127" s="271"/>
      <c r="V127" s="57">
        <f t="shared" ca="1" si="26"/>
        <v>40483</v>
      </c>
      <c r="W127" s="265">
        <f ca="1">IF(Calculation!$V$10=2, VLOOKUP(V127,OldCurves!$D127:$K380,3), ( VLOOKUP(V127,OldCurves!$D127:$K380,3)*16+ VLOOKUP(V127,OldCurves!$D127:$K380,7)*8)/24)</f>
        <v>32.499998092651367</v>
      </c>
      <c r="X127" s="61">
        <v>0</v>
      </c>
      <c r="Y127" s="116">
        <v>55</v>
      </c>
      <c r="Z127" s="23">
        <f ca="1">VLOOKUP(V127,OldCurves!A121:B380,2)</f>
        <v>6.9893440680573002E-2</v>
      </c>
      <c r="AA127" s="29"/>
      <c r="AB127" s="26"/>
      <c r="AC127" s="29"/>
      <c r="AD127" s="26"/>
      <c r="AE127" s="68">
        <v>1</v>
      </c>
      <c r="AF127" s="68"/>
      <c r="AG127" s="54">
        <v>9.9137599999999999</v>
      </c>
      <c r="AH127" s="53"/>
      <c r="AI127" s="58">
        <f t="shared" ca="1" si="27"/>
        <v>40483</v>
      </c>
      <c r="AJ127" s="278">
        <f ca="1">IF(Calculation!$Y$22=1, OldData!AO127, OldData!AP127)</f>
        <v>0.15108128689844796</v>
      </c>
      <c r="AK127" s="270"/>
      <c r="AM127" s="267"/>
      <c r="AN127" s="57">
        <f t="shared" ca="1" si="28"/>
        <v>40483</v>
      </c>
      <c r="AO127" s="289">
        <f ca="1">IF(Calculation!$V$10=2,SQRT((AR127^2*(AN127-today-1)+AU127^2*15)/(AN127-today+14)),SQRT(( ((AR127^2*16+AS127^2*8)/24) *(AN127-today-1)+((AU127^2*16+AV127^2*8)/24)*15)/(AN127-today+14)))</f>
        <v>0.15108128689844796</v>
      </c>
      <c r="AP127" s="290">
        <f ca="1">IF(Calculation!$V$10=2, AR127, SQRT((AR127^2*16+AS127^2*8)/24))</f>
        <v>0.08</v>
      </c>
      <c r="AQ127" s="265"/>
      <c r="AR127" s="297">
        <f t="shared" ca="1" si="29"/>
        <v>0.08</v>
      </c>
      <c r="AS127" s="299">
        <f t="shared" ca="1" si="30"/>
        <v>0.08</v>
      </c>
      <c r="AT127" s="264"/>
      <c r="AU127" s="264">
        <f t="shared" ca="1" si="31"/>
        <v>2</v>
      </c>
      <c r="AV127" s="298">
        <f t="shared" ca="1" si="32"/>
        <v>2</v>
      </c>
    </row>
    <row r="128" spans="1:48">
      <c r="A128" s="108">
        <f t="shared" ca="1" si="20"/>
        <v>40513</v>
      </c>
      <c r="B128" s="265">
        <f t="shared" ca="1" si="21"/>
        <v>32.5</v>
      </c>
      <c r="C128" s="36"/>
      <c r="D128" s="65">
        <f t="shared" ca="1" si="22"/>
        <v>55</v>
      </c>
      <c r="E128" s="10">
        <f t="shared" ca="1" si="23"/>
        <v>6.9904339151624015E-2</v>
      </c>
      <c r="F128" s="29"/>
      <c r="G128" s="26"/>
      <c r="H128" s="29"/>
      <c r="I128" s="26"/>
      <c r="J128" s="61">
        <f t="shared" si="33"/>
        <v>0</v>
      </c>
      <c r="K128" s="104">
        <f t="shared" si="34"/>
        <v>0</v>
      </c>
      <c r="L128" s="7">
        <f ca="1">(A128-Calculation!$C$6)/365.25</f>
        <v>9.9986310746064344</v>
      </c>
      <c r="M128" s="1">
        <v>1</v>
      </c>
      <c r="N128" s="67">
        <f t="shared" ca="1" si="24"/>
        <v>40513</v>
      </c>
      <c r="O128" s="267">
        <f t="shared" ca="1" si="25"/>
        <v>0.15063712031882917</v>
      </c>
      <c r="P128" s="268"/>
      <c r="Q128" s="271"/>
      <c r="V128" s="57">
        <f t="shared" ca="1" si="26"/>
        <v>40513</v>
      </c>
      <c r="W128" s="265">
        <f ca="1">IF(Calculation!$V$10=2, VLOOKUP(V128,OldCurves!$D128:$K381,3), ( VLOOKUP(V128,OldCurves!$D128:$K381,3)*16+ VLOOKUP(V128,OldCurves!$D128:$K381,7)*8)/24)</f>
        <v>32.5</v>
      </c>
      <c r="X128" s="61">
        <v>0</v>
      </c>
      <c r="Y128" s="116">
        <v>55</v>
      </c>
      <c r="Z128" s="23">
        <f ca="1">VLOOKUP(V128,OldCurves!A122:B381,2)</f>
        <v>6.9904339151624015E-2</v>
      </c>
      <c r="AA128" s="29"/>
      <c r="AB128" s="26"/>
      <c r="AC128" s="29"/>
      <c r="AD128" s="26"/>
      <c r="AE128" s="68">
        <v>1</v>
      </c>
      <c r="AF128" s="68"/>
      <c r="AG128" s="54">
        <v>9.9986300000000004</v>
      </c>
      <c r="AH128" s="53"/>
      <c r="AI128" s="58">
        <f t="shared" ca="1" si="27"/>
        <v>40513</v>
      </c>
      <c r="AJ128" s="278">
        <f ca="1">IF(Calculation!$Y$22=1, OldData!AO128, OldData!AP128)</f>
        <v>0.15063712031882917</v>
      </c>
      <c r="AK128" s="270"/>
      <c r="AM128" s="267"/>
      <c r="AN128" s="57">
        <f t="shared" ca="1" si="28"/>
        <v>40513</v>
      </c>
      <c r="AO128" s="289">
        <f ca="1">IF(Calculation!$V$10=2,SQRT((AR128^2*(AN128-today-1)+AU128^2*15)/(AN128-today+14)),SQRT(( ((AR128^2*16+AS128^2*8)/24) *(AN128-today-1)+((AU128^2*16+AV128^2*8)/24)*15)/(AN128-today+14)))</f>
        <v>0.15063712031882917</v>
      </c>
      <c r="AP128" s="290">
        <f ca="1">IF(Calculation!$V$10=2, AR128, SQRT((AR128^2*16+AS128^2*8)/24))</f>
        <v>0.08</v>
      </c>
      <c r="AQ128" s="265"/>
      <c r="AR128" s="297">
        <f t="shared" ca="1" si="29"/>
        <v>0.08</v>
      </c>
      <c r="AS128" s="299">
        <f t="shared" ca="1" si="30"/>
        <v>0.08</v>
      </c>
      <c r="AT128" s="264"/>
      <c r="AU128" s="264">
        <f t="shared" ca="1" si="31"/>
        <v>2</v>
      </c>
      <c r="AV128" s="298">
        <f t="shared" ca="1" si="32"/>
        <v>2</v>
      </c>
    </row>
    <row r="129" spans="1:48">
      <c r="A129" s="64">
        <f t="shared" ca="1" si="20"/>
        <v>40544</v>
      </c>
      <c r="B129" s="265">
        <f t="shared" ca="1" si="21"/>
        <v>36.754997253417969</v>
      </c>
      <c r="C129" s="36"/>
      <c r="D129" s="65">
        <f t="shared" ca="1" si="22"/>
        <v>55</v>
      </c>
      <c r="E129" s="10">
        <f t="shared" ca="1" si="23"/>
        <v>6.9912295413339015E-2</v>
      </c>
      <c r="F129" s="29"/>
      <c r="G129" s="26"/>
      <c r="H129" s="29"/>
      <c r="I129" s="26"/>
      <c r="J129" s="61">
        <f t="shared" si="33"/>
        <v>0</v>
      </c>
      <c r="K129" s="104">
        <f t="shared" si="34"/>
        <v>0</v>
      </c>
      <c r="L129" s="7">
        <f ca="1">(A129-Calculation!$C$6)/365.25</f>
        <v>10.083504449007529</v>
      </c>
      <c r="M129" s="1">
        <v>2</v>
      </c>
      <c r="N129" s="67">
        <f t="shared" ca="1" si="24"/>
        <v>40544</v>
      </c>
      <c r="O129" s="267">
        <f t="shared" ca="1" si="25"/>
        <v>0.16387031141851563</v>
      </c>
      <c r="P129" s="268"/>
      <c r="Q129" s="271"/>
      <c r="V129" s="57">
        <f t="shared" ca="1" si="26"/>
        <v>40544</v>
      </c>
      <c r="W129" s="265">
        <f ca="1">IF(Calculation!$V$10=2, VLOOKUP(V129,OldCurves!$D129:$K382,3), ( VLOOKUP(V129,OldCurves!$D129:$K382,3)*16+ VLOOKUP(V129,OldCurves!$D129:$K382,7)*8)/24)</f>
        <v>36.754997253417969</v>
      </c>
      <c r="X129" s="61">
        <v>0</v>
      </c>
      <c r="Y129" s="116">
        <v>55</v>
      </c>
      <c r="Z129" s="23">
        <f ca="1">VLOOKUP(V129,OldCurves!A123:B382,2)</f>
        <v>6.9912295413339015E-2</v>
      </c>
      <c r="AA129" s="29"/>
      <c r="AB129" s="26"/>
      <c r="AC129" s="29"/>
      <c r="AD129" s="26"/>
      <c r="AE129" s="68">
        <v>1</v>
      </c>
      <c r="AF129" s="68"/>
      <c r="AG129" s="54">
        <v>10.080769999999999</v>
      </c>
      <c r="AH129" s="53"/>
      <c r="AI129" s="58">
        <f t="shared" ca="1" si="27"/>
        <v>40544</v>
      </c>
      <c r="AJ129" s="278">
        <f ca="1">IF(Calculation!$Y$22=1, OldData!AO129, OldData!AP129)</f>
        <v>0.16387031141851563</v>
      </c>
      <c r="AK129" s="270"/>
      <c r="AM129" s="267"/>
      <c r="AN129" s="57">
        <f t="shared" ca="1" si="28"/>
        <v>40544</v>
      </c>
      <c r="AO129" s="289">
        <f ca="1">IF(Calculation!$V$10=2,SQRT((AR129^2*(AN129-today-1)+AU129^2*15)/(AN129-today+14)),SQRT(( ((AR129^2*16+AS129^2*8)/24) *(AN129-today-1)+((AU129^2*16+AV129^2*8)/24)*15)/(AN129-today+14)))</f>
        <v>0.16387031141851563</v>
      </c>
      <c r="AP129" s="290">
        <f ca="1">IF(Calculation!$V$10=2, AR129, SQRT((AR129^2*16+AS129^2*8)/24))</f>
        <v>0.08</v>
      </c>
      <c r="AQ129" s="265"/>
      <c r="AR129" s="297">
        <f t="shared" ca="1" si="29"/>
        <v>0.08</v>
      </c>
      <c r="AS129" s="299">
        <f t="shared" ca="1" si="30"/>
        <v>0.08</v>
      </c>
      <c r="AT129" s="264"/>
      <c r="AU129" s="264">
        <f t="shared" ca="1" si="31"/>
        <v>2.25</v>
      </c>
      <c r="AV129" s="298">
        <f t="shared" ca="1" si="32"/>
        <v>2.25</v>
      </c>
    </row>
    <row r="130" spans="1:48">
      <c r="A130" s="64">
        <f t="shared" ca="1" si="20"/>
        <v>40575</v>
      </c>
      <c r="B130" s="265">
        <f t="shared" ca="1" si="21"/>
        <v>36.750003814697266</v>
      </c>
      <c r="C130" s="36"/>
      <c r="D130" s="65">
        <f t="shared" ca="1" si="22"/>
        <v>55</v>
      </c>
      <c r="E130" s="10">
        <f t="shared" ca="1" si="23"/>
        <v>6.9920251675074999E-2</v>
      </c>
      <c r="F130" s="29"/>
      <c r="G130" s="26"/>
      <c r="H130" s="29"/>
      <c r="I130" s="26"/>
      <c r="J130" s="61">
        <f t="shared" si="33"/>
        <v>0</v>
      </c>
      <c r="K130" s="104">
        <f t="shared" si="34"/>
        <v>0</v>
      </c>
      <c r="L130" s="7">
        <f ca="1">(A130-Calculation!$C$6)/365.25</f>
        <v>10.168377823408624</v>
      </c>
      <c r="M130" s="1">
        <v>3</v>
      </c>
      <c r="N130" s="67">
        <f t="shared" ca="1" si="24"/>
        <v>40575</v>
      </c>
      <c r="O130" s="267">
        <f t="shared" ca="1" si="25"/>
        <v>0.16335207203568769</v>
      </c>
      <c r="P130" s="268"/>
      <c r="Q130" s="271"/>
      <c r="V130" s="57">
        <f t="shared" ca="1" si="26"/>
        <v>40575</v>
      </c>
      <c r="W130" s="265">
        <f ca="1">IF(Calculation!$V$10=2, VLOOKUP(V130,OldCurves!$D130:$K383,3), ( VLOOKUP(V130,OldCurves!$D130:$K383,3)*16+ VLOOKUP(V130,OldCurves!$D130:$K383,7)*8)/24)</f>
        <v>36.750003814697266</v>
      </c>
      <c r="X130" s="61">
        <v>0</v>
      </c>
      <c r="Y130" s="116">
        <v>55</v>
      </c>
      <c r="Z130" s="23">
        <f ca="1">VLOOKUP(V130,OldCurves!A124:B383,2)</f>
        <v>6.9920251675074999E-2</v>
      </c>
      <c r="AA130" s="29"/>
      <c r="AB130" s="26"/>
      <c r="AC130" s="29"/>
      <c r="AD130" s="26"/>
      <c r="AE130" s="68">
        <v>1</v>
      </c>
      <c r="AF130" s="68"/>
      <c r="AG130" s="54">
        <v>10.16564</v>
      </c>
      <c r="AH130" s="53"/>
      <c r="AI130" s="58">
        <f t="shared" ca="1" si="27"/>
        <v>40575</v>
      </c>
      <c r="AJ130" s="278">
        <f ca="1">IF(Calculation!$Y$22=1, OldData!AO130, OldData!AP130)</f>
        <v>0.16335207203568769</v>
      </c>
      <c r="AK130" s="270"/>
      <c r="AM130" s="267"/>
      <c r="AN130" s="57">
        <f t="shared" ca="1" si="28"/>
        <v>40575</v>
      </c>
      <c r="AO130" s="289">
        <f ca="1">IF(Calculation!$V$10=2,SQRT((AR130^2*(AN130-today-1)+AU130^2*15)/(AN130-today+14)),SQRT(( ((AR130^2*16+AS130^2*8)/24) *(AN130-today-1)+((AU130^2*16+AV130^2*8)/24)*15)/(AN130-today+14)))</f>
        <v>0.16335207203568769</v>
      </c>
      <c r="AP130" s="290">
        <f ca="1">IF(Calculation!$V$10=2, AR130, SQRT((AR130^2*16+AS130^2*8)/24))</f>
        <v>0.08</v>
      </c>
      <c r="AQ130" s="265"/>
      <c r="AR130" s="297">
        <f t="shared" ca="1" si="29"/>
        <v>0.08</v>
      </c>
      <c r="AS130" s="299">
        <f t="shared" ca="1" si="30"/>
        <v>0.08</v>
      </c>
      <c r="AT130" s="264"/>
      <c r="AU130" s="264">
        <f t="shared" ca="1" si="31"/>
        <v>2.25</v>
      </c>
      <c r="AV130" s="298">
        <f t="shared" ca="1" si="32"/>
        <v>2.25</v>
      </c>
    </row>
    <row r="131" spans="1:48">
      <c r="A131" s="64">
        <f t="shared" ca="1" si="20"/>
        <v>40603</v>
      </c>
      <c r="B131" s="265">
        <f t="shared" ca="1" si="21"/>
        <v>32.250001907348633</v>
      </c>
      <c r="C131" s="36"/>
      <c r="D131" s="65">
        <f t="shared" ca="1" si="22"/>
        <v>55</v>
      </c>
      <c r="E131" s="10">
        <f t="shared" ca="1" si="23"/>
        <v>6.9927437976015E-2</v>
      </c>
      <c r="F131" s="29"/>
      <c r="G131" s="26"/>
      <c r="H131" s="29"/>
      <c r="I131" s="26"/>
      <c r="J131" s="61">
        <f t="shared" si="33"/>
        <v>0</v>
      </c>
      <c r="K131" s="104">
        <f t="shared" si="34"/>
        <v>0</v>
      </c>
      <c r="L131" s="7">
        <f ca="1">(A131-Calculation!$C$6)/365.25</f>
        <v>10.245037645448322</v>
      </c>
      <c r="M131" s="1">
        <v>4</v>
      </c>
      <c r="N131" s="67">
        <f t="shared" ca="1" si="24"/>
        <v>40603</v>
      </c>
      <c r="O131" s="267">
        <f t="shared" ca="1" si="25"/>
        <v>0.14668290527990596</v>
      </c>
      <c r="P131" s="268"/>
      <c r="Q131" s="271"/>
      <c r="V131" s="57">
        <f t="shared" ca="1" si="26"/>
        <v>40603</v>
      </c>
      <c r="W131" s="265">
        <f ca="1">IF(Calculation!$V$10=2, VLOOKUP(V131,OldCurves!$D131:$K384,3), ( VLOOKUP(V131,OldCurves!$D131:$K384,3)*16+ VLOOKUP(V131,OldCurves!$D131:$K384,7)*8)/24)</f>
        <v>32.250001907348633</v>
      </c>
      <c r="X131" s="61">
        <v>0</v>
      </c>
      <c r="Y131" s="116">
        <v>55</v>
      </c>
      <c r="Z131" s="23">
        <f ca="1">VLOOKUP(V131,OldCurves!A125:B384,2)</f>
        <v>6.9927437976015E-2</v>
      </c>
      <c r="AA131" s="29"/>
      <c r="AB131" s="26"/>
      <c r="AC131" s="29"/>
      <c r="AD131" s="26"/>
      <c r="AE131" s="68">
        <v>1</v>
      </c>
      <c r="AF131" s="68"/>
      <c r="AG131" s="54">
        <v>10.247780000000001</v>
      </c>
      <c r="AH131" s="53"/>
      <c r="AI131" s="58">
        <f t="shared" ca="1" si="27"/>
        <v>40603</v>
      </c>
      <c r="AJ131" s="278">
        <f ca="1">IF(Calculation!$Y$22=1, OldData!AO131, OldData!AP131)</f>
        <v>0.14668290527990596</v>
      </c>
      <c r="AK131" s="270"/>
      <c r="AM131" s="267"/>
      <c r="AN131" s="57">
        <f t="shared" ca="1" si="28"/>
        <v>40603</v>
      </c>
      <c r="AO131" s="289">
        <f ca="1">IF(Calculation!$V$10=2,SQRT((AR131^2*(AN131-today-1)+AU131^2*15)/(AN131-today+14)),SQRT(( ((AR131^2*16+AS131^2*8)/24) *(AN131-today-1)+((AU131^2*16+AV131^2*8)/24)*15)/(AN131-today+14)))</f>
        <v>0.14668290527990596</v>
      </c>
      <c r="AP131" s="290">
        <f ca="1">IF(Calculation!$V$10=2, AR131, SQRT((AR131^2*16+AS131^2*8)/24))</f>
        <v>0.08</v>
      </c>
      <c r="AQ131" s="265"/>
      <c r="AR131" s="297">
        <f t="shared" ca="1" si="29"/>
        <v>0.08</v>
      </c>
      <c r="AS131" s="299">
        <f t="shared" ca="1" si="30"/>
        <v>0.08</v>
      </c>
      <c r="AT131" s="264"/>
      <c r="AU131" s="264">
        <f t="shared" ca="1" si="31"/>
        <v>1.95</v>
      </c>
      <c r="AV131" s="298">
        <f t="shared" ca="1" si="32"/>
        <v>2</v>
      </c>
    </row>
    <row r="132" spans="1:48">
      <c r="A132" s="64">
        <f t="shared" ca="1" si="20"/>
        <v>40634</v>
      </c>
      <c r="B132" s="265">
        <f t="shared" ca="1" si="21"/>
        <v>32.25</v>
      </c>
      <c r="C132" s="36"/>
      <c r="D132" s="65">
        <f t="shared" ca="1" si="22"/>
        <v>55</v>
      </c>
      <c r="E132" s="10">
        <f t="shared" ca="1" si="23"/>
        <v>6.9935394237791007E-2</v>
      </c>
      <c r="F132" s="29"/>
      <c r="G132" s="26"/>
      <c r="H132" s="29"/>
      <c r="I132" s="26"/>
      <c r="J132" s="61">
        <f t="shared" si="33"/>
        <v>0</v>
      </c>
      <c r="K132" s="104">
        <f t="shared" si="34"/>
        <v>0</v>
      </c>
      <c r="L132" s="7">
        <f ca="1">(A132-Calculation!$C$6)/365.25</f>
        <v>10.329911019849419</v>
      </c>
      <c r="M132" s="1">
        <v>5</v>
      </c>
      <c r="N132" s="67">
        <f t="shared" ca="1" si="24"/>
        <v>40634</v>
      </c>
      <c r="O132" s="267">
        <f t="shared" ca="1" si="25"/>
        <v>0.1436392268433371</v>
      </c>
      <c r="P132" s="268"/>
      <c r="Q132" s="271"/>
      <c r="V132" s="57">
        <f t="shared" ca="1" si="26"/>
        <v>40634</v>
      </c>
      <c r="W132" s="265">
        <f ca="1">IF(Calculation!$V$10=2, VLOOKUP(V132,OldCurves!$D132:$K385,3), ( VLOOKUP(V132,OldCurves!$D132:$K385,3)*16+ VLOOKUP(V132,OldCurves!$D132:$K385,7)*8)/24)</f>
        <v>32.25</v>
      </c>
      <c r="X132" s="61">
        <v>0</v>
      </c>
      <c r="Y132" s="116">
        <v>55</v>
      </c>
      <c r="Z132" s="23">
        <f ca="1">VLOOKUP(V132,OldCurves!A126:B385,2)</f>
        <v>6.9935394237791007E-2</v>
      </c>
      <c r="AA132" s="29"/>
      <c r="AB132" s="26"/>
      <c r="AC132" s="29"/>
      <c r="AD132" s="26"/>
      <c r="AE132" s="68">
        <v>1</v>
      </c>
      <c r="AF132" s="68"/>
      <c r="AG132" s="54">
        <v>10.332649999999999</v>
      </c>
      <c r="AH132" s="53"/>
      <c r="AI132" s="58">
        <f t="shared" ca="1" si="27"/>
        <v>40634</v>
      </c>
      <c r="AJ132" s="278">
        <f ca="1">IF(Calculation!$Y$22=1, OldData!AO132, OldData!AP132)</f>
        <v>0.1436392268433371</v>
      </c>
      <c r="AK132" s="270"/>
      <c r="AM132" s="267"/>
      <c r="AN132" s="57">
        <f t="shared" ca="1" si="28"/>
        <v>40634</v>
      </c>
      <c r="AO132" s="289">
        <f ca="1">IF(Calculation!$V$10=2,SQRT((AR132^2*(AN132-today-1)+AU132^2*15)/(AN132-today+14)),SQRT(( ((AR132^2*16+AS132^2*8)/24) *(AN132-today-1)+((AU132^2*16+AV132^2*8)/24)*15)/(AN132-today+14)))</f>
        <v>0.1436392268433371</v>
      </c>
      <c r="AP132" s="290">
        <f ca="1">IF(Calculation!$V$10=2, AR132, SQRT((AR132^2*16+AS132^2*8)/24))</f>
        <v>0.08</v>
      </c>
      <c r="AQ132" s="265"/>
      <c r="AR132" s="297">
        <f t="shared" ca="1" si="29"/>
        <v>0.08</v>
      </c>
      <c r="AS132" s="299">
        <f t="shared" ca="1" si="30"/>
        <v>0.08</v>
      </c>
      <c r="AT132" s="264"/>
      <c r="AU132" s="264">
        <f t="shared" ca="1" si="31"/>
        <v>1.9</v>
      </c>
      <c r="AV132" s="298">
        <f t="shared" ca="1" si="32"/>
        <v>2</v>
      </c>
    </row>
    <row r="133" spans="1:48">
      <c r="A133" s="64">
        <f t="shared" ca="1" si="20"/>
        <v>40664</v>
      </c>
      <c r="B133" s="265">
        <f t="shared" ca="1" si="21"/>
        <v>41.5</v>
      </c>
      <c r="C133" s="36"/>
      <c r="D133" s="65">
        <f t="shared" ca="1" si="22"/>
        <v>55</v>
      </c>
      <c r="E133" s="10">
        <f t="shared" ca="1" si="23"/>
        <v>6.9943093845981019E-2</v>
      </c>
      <c r="F133" s="29"/>
      <c r="G133" s="26"/>
      <c r="H133" s="29"/>
      <c r="I133" s="26"/>
      <c r="J133" s="61">
        <f t="shared" si="33"/>
        <v>0</v>
      </c>
      <c r="K133" s="104">
        <f t="shared" si="34"/>
        <v>0</v>
      </c>
      <c r="L133" s="7">
        <f ca="1">(A133-Calculation!$C$6)/365.25</f>
        <v>10.412046543463381</v>
      </c>
      <c r="M133" s="1">
        <v>6</v>
      </c>
      <c r="N133" s="67">
        <f t="shared" ca="1" si="24"/>
        <v>40664</v>
      </c>
      <c r="O133" s="267">
        <f t="shared" ca="1" si="25"/>
        <v>0.14848872961042064</v>
      </c>
      <c r="P133" s="268"/>
      <c r="Q133" s="271"/>
      <c r="V133" s="57">
        <f t="shared" ca="1" si="26"/>
        <v>40664</v>
      </c>
      <c r="W133" s="265">
        <f ca="1">IF(Calculation!$V$10=2, VLOOKUP(V133,OldCurves!$D133:$K386,3), ( VLOOKUP(V133,OldCurves!$D133:$K386,3)*16+ VLOOKUP(V133,OldCurves!$D133:$K386,7)*8)/24)</f>
        <v>41.5</v>
      </c>
      <c r="X133" s="61">
        <v>0</v>
      </c>
      <c r="Y133" s="116">
        <v>55</v>
      </c>
      <c r="Z133" s="23">
        <f ca="1">VLOOKUP(V133,OldCurves!A127:B386,2)</f>
        <v>6.9943093845981019E-2</v>
      </c>
      <c r="AA133" s="29"/>
      <c r="AB133" s="26"/>
      <c r="AC133" s="29"/>
      <c r="AD133" s="26"/>
      <c r="AE133" s="68">
        <v>1</v>
      </c>
      <c r="AF133" s="68"/>
      <c r="AG133" s="54">
        <v>10.41752</v>
      </c>
      <c r="AH133" s="53"/>
      <c r="AI133" s="58">
        <f t="shared" ca="1" si="27"/>
        <v>40664</v>
      </c>
      <c r="AJ133" s="278">
        <f ca="1">IF(Calculation!$Y$22=1, OldData!AO133, OldData!AP133)</f>
        <v>0.14848872961042064</v>
      </c>
      <c r="AK133" s="270"/>
      <c r="AM133" s="267"/>
      <c r="AN133" s="57">
        <f t="shared" ca="1" si="28"/>
        <v>40664</v>
      </c>
      <c r="AO133" s="289">
        <f ca="1">IF(Calculation!$V$10=2,SQRT((AR133^2*(AN133-today-1)+AU133^2*15)/(AN133-today+14)),SQRT(( ((AR133^2*16+AS133^2*8)/24) *(AN133-today-1)+((AU133^2*16+AV133^2*8)/24)*15)/(AN133-today+14)))</f>
        <v>0.14848872961042064</v>
      </c>
      <c r="AP133" s="290">
        <f ca="1">IF(Calculation!$V$10=2, AR133, SQRT((AR133^2*16+AS133^2*8)/24))</f>
        <v>0.08</v>
      </c>
      <c r="AQ133" s="265"/>
      <c r="AR133" s="297">
        <f t="shared" ca="1" si="29"/>
        <v>0.08</v>
      </c>
      <c r="AS133" s="299">
        <f t="shared" ca="1" si="30"/>
        <v>0.08</v>
      </c>
      <c r="AT133" s="264"/>
      <c r="AU133" s="264">
        <f t="shared" ca="1" si="31"/>
        <v>2</v>
      </c>
      <c r="AV133" s="298">
        <f t="shared" ca="1" si="32"/>
        <v>2</v>
      </c>
    </row>
    <row r="134" spans="1:48">
      <c r="A134" s="64">
        <f t="shared" ca="1" si="20"/>
        <v>40695</v>
      </c>
      <c r="B134" s="265">
        <f t="shared" ca="1" si="21"/>
        <v>64.5</v>
      </c>
      <c r="C134" s="36"/>
      <c r="D134" s="65">
        <f t="shared" ca="1" si="22"/>
        <v>55</v>
      </c>
      <c r="E134" s="10">
        <f t="shared" ca="1" si="23"/>
        <v>6.9951050107797022E-2</v>
      </c>
      <c r="F134" s="29"/>
      <c r="G134" s="26"/>
      <c r="H134" s="29"/>
      <c r="I134" s="26"/>
      <c r="J134" s="61">
        <f t="shared" si="33"/>
        <v>0</v>
      </c>
      <c r="K134" s="104">
        <f t="shared" si="34"/>
        <v>0</v>
      </c>
      <c r="L134" s="7">
        <f ca="1">(A134-Calculation!$C$6)/365.25</f>
        <v>10.496919917864476</v>
      </c>
      <c r="M134" s="1">
        <v>1</v>
      </c>
      <c r="N134" s="67">
        <f t="shared" ca="1" si="24"/>
        <v>40695</v>
      </c>
      <c r="O134" s="267">
        <f t="shared" ca="1" si="25"/>
        <v>0.23353120350638965</v>
      </c>
      <c r="P134" s="268"/>
      <c r="Q134" s="271"/>
      <c r="V134" s="57">
        <f t="shared" ca="1" si="26"/>
        <v>40695</v>
      </c>
      <c r="W134" s="265">
        <f ca="1">IF(Calculation!$V$10=2, VLOOKUP(V134,OldCurves!$D134:$K387,3), ( VLOOKUP(V134,OldCurves!$D134:$K387,3)*16+ VLOOKUP(V134,OldCurves!$D134:$K387,7)*8)/24)</f>
        <v>64.5</v>
      </c>
      <c r="X134" s="61">
        <v>0</v>
      </c>
      <c r="Y134" s="116">
        <v>55</v>
      </c>
      <c r="Z134" s="23">
        <f ca="1">VLOOKUP(V134,OldCurves!A128:B387,2)</f>
        <v>6.9951050107797022E-2</v>
      </c>
      <c r="AA134" s="29"/>
      <c r="AB134" s="26"/>
      <c r="AC134" s="29"/>
      <c r="AD134" s="26"/>
      <c r="AE134" s="68">
        <v>1</v>
      </c>
      <c r="AF134" s="68"/>
      <c r="AG134" s="54">
        <v>10.49966</v>
      </c>
      <c r="AH134" s="53"/>
      <c r="AI134" s="58">
        <f t="shared" ca="1" si="27"/>
        <v>40695</v>
      </c>
      <c r="AJ134" s="278">
        <f ca="1">IF(Calculation!$Y$22=1, OldData!AO134, OldData!AP134)</f>
        <v>0.23353120350638965</v>
      </c>
      <c r="AK134" s="270"/>
      <c r="AM134" s="267"/>
      <c r="AN134" s="57">
        <f t="shared" ca="1" si="28"/>
        <v>40695</v>
      </c>
      <c r="AO134" s="289">
        <f ca="1">IF(Calculation!$V$10=2,SQRT((AR134^2*(AN134-today-1)+AU134^2*15)/(AN134-today+14)),SQRT(( ((AR134^2*16+AS134^2*8)/24) *(AN134-today-1)+((AU134^2*16+AV134^2*8)/24)*15)/(AN134-today+14)))</f>
        <v>0.23353120350638965</v>
      </c>
      <c r="AP134" s="290">
        <f ca="1">IF(Calculation!$V$10=2, AR134, SQRT((AR134^2*16+AS134^2*8)/24))</f>
        <v>0.08</v>
      </c>
      <c r="AQ134" s="265"/>
      <c r="AR134" s="297">
        <f t="shared" ca="1" si="29"/>
        <v>0.08</v>
      </c>
      <c r="AS134" s="299">
        <f t="shared" ca="1" si="30"/>
        <v>0.08</v>
      </c>
      <c r="AT134" s="264"/>
      <c r="AU134" s="264">
        <f t="shared" ca="1" si="31"/>
        <v>3.52</v>
      </c>
      <c r="AV134" s="298">
        <f t="shared" ca="1" si="32"/>
        <v>2.4</v>
      </c>
    </row>
    <row r="135" spans="1:48">
      <c r="A135" s="64">
        <f t="shared" ca="1" si="20"/>
        <v>40725</v>
      </c>
      <c r="B135" s="265">
        <f t="shared" ca="1" si="21"/>
        <v>91</v>
      </c>
      <c r="C135" s="36"/>
      <c r="D135" s="65">
        <f t="shared" ca="1" si="22"/>
        <v>55</v>
      </c>
      <c r="E135" s="10">
        <f t="shared" ca="1" si="23"/>
        <v>6.9958749716027016E-2</v>
      </c>
      <c r="F135" s="29"/>
      <c r="G135" s="26"/>
      <c r="H135" s="29"/>
      <c r="I135" s="26"/>
      <c r="J135" s="61">
        <f t="shared" si="33"/>
        <v>0</v>
      </c>
      <c r="K135" s="104">
        <f t="shared" si="34"/>
        <v>0</v>
      </c>
      <c r="L135" s="7">
        <f ca="1">(A135-Calculation!$C$6)/365.25</f>
        <v>10.57905544147844</v>
      </c>
      <c r="M135" s="1">
        <v>2</v>
      </c>
      <c r="N135" s="67">
        <f t="shared" ca="1" si="24"/>
        <v>40725</v>
      </c>
      <c r="O135" s="267">
        <f t="shared" ca="1" si="25"/>
        <v>0.29394068273693941</v>
      </c>
      <c r="P135" s="268"/>
      <c r="Q135" s="271"/>
      <c r="V135" s="57">
        <f t="shared" ca="1" si="26"/>
        <v>40725</v>
      </c>
      <c r="W135" s="265">
        <f ca="1">IF(Calculation!$V$10=2, VLOOKUP(V135,OldCurves!$D135:$K388,3), ( VLOOKUP(V135,OldCurves!$D135:$K388,3)*16+ VLOOKUP(V135,OldCurves!$D135:$K388,7)*8)/24)</f>
        <v>91</v>
      </c>
      <c r="X135" s="61">
        <v>0</v>
      </c>
      <c r="Y135" s="116">
        <v>55</v>
      </c>
      <c r="Z135" s="23">
        <f ca="1">VLOOKUP(V135,OldCurves!A129:B388,2)</f>
        <v>6.9958749716027016E-2</v>
      </c>
      <c r="AA135" s="29"/>
      <c r="AB135" s="26"/>
      <c r="AC135" s="29"/>
      <c r="AD135" s="26"/>
      <c r="AE135" s="68">
        <v>1</v>
      </c>
      <c r="AF135" s="68"/>
      <c r="AG135" s="54">
        <v>10.584530000000001</v>
      </c>
      <c r="AH135" s="53"/>
      <c r="AI135" s="58">
        <f t="shared" ca="1" si="27"/>
        <v>40725</v>
      </c>
      <c r="AJ135" s="278">
        <f ca="1">IF(Calculation!$Y$22=1, OldData!AO135, OldData!AP135)</f>
        <v>0.29394068273693941</v>
      </c>
      <c r="AK135" s="7"/>
      <c r="AM135" s="267"/>
      <c r="AN135" s="57">
        <f t="shared" ca="1" si="28"/>
        <v>40725</v>
      </c>
      <c r="AO135" s="289">
        <f ca="1">IF(Calculation!$V$10=2,SQRT((AR135^2*(AN135-today-1)+AU135^2*15)/(AN135-today+14)),SQRT(( ((AR135^2*16+AS135^2*8)/24) *(AN135-today-1)+((AU135^2*16+AV135^2*8)/24)*15)/(AN135-today+14)))</f>
        <v>0.29394068273693941</v>
      </c>
      <c r="AP135" s="290">
        <f ca="1">IF(Calculation!$V$10=2, AR135, SQRT((AR135^2*16+AS135^2*8)/24))</f>
        <v>0.08</v>
      </c>
      <c r="AQ135" s="265"/>
      <c r="AR135" s="297">
        <f t="shared" ca="1" si="29"/>
        <v>0.08</v>
      </c>
      <c r="AS135" s="299">
        <f t="shared" ca="1" si="30"/>
        <v>0.08</v>
      </c>
      <c r="AT135" s="264"/>
      <c r="AU135" s="264">
        <f t="shared" ca="1" si="31"/>
        <v>4.5549999999999997</v>
      </c>
      <c r="AV135" s="298">
        <f t="shared" ca="1" si="32"/>
        <v>3.25</v>
      </c>
    </row>
    <row r="136" spans="1:48">
      <c r="A136" s="64">
        <f t="shared" ca="1" si="20"/>
        <v>40756</v>
      </c>
      <c r="B136" s="265">
        <f t="shared" ca="1" si="21"/>
        <v>91</v>
      </c>
      <c r="C136" s="36"/>
      <c r="D136" s="65">
        <f t="shared" ca="1" si="22"/>
        <v>55</v>
      </c>
      <c r="E136" s="10">
        <f t="shared" ca="1" si="23"/>
        <v>6.9966705977884999E-2</v>
      </c>
      <c r="F136" s="29"/>
      <c r="G136" s="26"/>
      <c r="H136" s="29"/>
      <c r="I136" s="26"/>
      <c r="J136" s="61">
        <f t="shared" si="33"/>
        <v>0</v>
      </c>
      <c r="K136" s="104">
        <f t="shared" si="34"/>
        <v>0</v>
      </c>
      <c r="L136" s="7">
        <f ca="1">(A136-Calculation!$C$6)/365.25</f>
        <v>10.663928815879535</v>
      </c>
      <c r="M136" s="1">
        <v>3</v>
      </c>
      <c r="N136" s="67">
        <f t="shared" ca="1" si="24"/>
        <v>40756</v>
      </c>
      <c r="O136" s="267">
        <f t="shared" ca="1" si="25"/>
        <v>0.29286253261590856</v>
      </c>
      <c r="P136" s="268"/>
      <c r="Q136" s="271"/>
      <c r="V136" s="57">
        <f t="shared" ca="1" si="26"/>
        <v>40756</v>
      </c>
      <c r="W136" s="265">
        <f ca="1">IF(Calculation!$V$10=2, VLOOKUP(V136,OldCurves!$D136:$K389,3), ( VLOOKUP(V136,OldCurves!$D136:$K389,3)*16+ VLOOKUP(V136,OldCurves!$D136:$K389,7)*8)/24)</f>
        <v>91</v>
      </c>
      <c r="X136" s="61">
        <v>0</v>
      </c>
      <c r="Y136" s="116">
        <v>55</v>
      </c>
      <c r="Z136" s="23">
        <f ca="1">VLOOKUP(V136,OldCurves!A130:B389,2)</f>
        <v>6.9966705977884999E-2</v>
      </c>
      <c r="AA136" s="29"/>
      <c r="AB136" s="26"/>
      <c r="AC136" s="29"/>
      <c r="AD136" s="26"/>
      <c r="AE136" s="68">
        <v>1</v>
      </c>
      <c r="AF136" s="68"/>
      <c r="AG136" s="54">
        <v>10.66667</v>
      </c>
      <c r="AH136" s="53"/>
      <c r="AI136" s="58">
        <f t="shared" ca="1" si="27"/>
        <v>40756</v>
      </c>
      <c r="AJ136" s="278">
        <f ca="1">IF(Calculation!$Y$22=1, OldData!AO136, OldData!AP136)</f>
        <v>0.29286253261590856</v>
      </c>
      <c r="AK136" s="7"/>
      <c r="AM136" s="267"/>
      <c r="AN136" s="57">
        <f t="shared" ca="1" si="28"/>
        <v>40756</v>
      </c>
      <c r="AO136" s="289">
        <f ca="1">IF(Calculation!$V$10=2,SQRT((AR136^2*(AN136-today-1)+AU136^2*15)/(AN136-today+14)),SQRT(( ((AR136^2*16+AS136^2*8)/24) *(AN136-today-1)+((AU136^2*16+AV136^2*8)/24)*15)/(AN136-today+14)))</f>
        <v>0.29286253261590856</v>
      </c>
      <c r="AP136" s="290">
        <f ca="1">IF(Calculation!$V$10=2, AR136, SQRT((AR136^2*16+AS136^2*8)/24))</f>
        <v>0.08</v>
      </c>
      <c r="AQ136" s="265"/>
      <c r="AR136" s="297">
        <f t="shared" ca="1" si="29"/>
        <v>0.08</v>
      </c>
      <c r="AS136" s="299">
        <f t="shared" ca="1" si="30"/>
        <v>0.08</v>
      </c>
      <c r="AT136" s="264"/>
      <c r="AU136" s="264">
        <f t="shared" ca="1" si="31"/>
        <v>4.5549999999999997</v>
      </c>
      <c r="AV136" s="298">
        <f t="shared" ca="1" si="32"/>
        <v>3.25</v>
      </c>
    </row>
    <row r="137" spans="1:48">
      <c r="A137" s="64">
        <f t="shared" ref="A137:A200" ca="1" si="35">EOMONTH(A136,0)+1</f>
        <v>40787</v>
      </c>
      <c r="B137" s="265">
        <f t="shared" ref="B137:B200" ca="1" si="36">VLOOKUP(A137,$V$8:$Z$258,2)+PPadd</f>
        <v>35.75</v>
      </c>
      <c r="C137" s="36"/>
      <c r="D137" s="65">
        <f t="shared" ref="D137:D200" ca="1" si="37">VLOOKUP($A137,$V$8:$Z$258,4)*AE137</f>
        <v>55</v>
      </c>
      <c r="E137" s="10">
        <f t="shared" ref="E137:E200" ca="1" si="38">VLOOKUP($A137,$V$8:$Z$258,5)</f>
        <v>6.9974662239764021E-2</v>
      </c>
      <c r="F137" s="29"/>
      <c r="G137" s="26"/>
      <c r="H137" s="29"/>
      <c r="I137" s="26"/>
      <c r="J137" s="61">
        <f t="shared" si="33"/>
        <v>0</v>
      </c>
      <c r="K137" s="104">
        <f t="shared" si="34"/>
        <v>0</v>
      </c>
      <c r="L137" s="7">
        <f ca="1">(A137-Calculation!$C$6)/365.25</f>
        <v>10.74880219028063</v>
      </c>
      <c r="M137" s="1">
        <v>4</v>
      </c>
      <c r="N137" s="67">
        <f t="shared" ref="N137:N200" ca="1" si="39">$A137</f>
        <v>40787</v>
      </c>
      <c r="O137" s="267">
        <f t="shared" ref="O137:O200" ca="1" si="40">VLOOKUP($N137,$AI$8:$AJ$258,2)+PvolMult</f>
        <v>0.18486585257215177</v>
      </c>
      <c r="P137" s="268"/>
      <c r="Q137" s="271"/>
      <c r="V137" s="57">
        <f t="shared" ref="V137:V200" ca="1" si="41">$A137</f>
        <v>40787</v>
      </c>
      <c r="W137" s="265">
        <f ca="1">IF(Calculation!$V$10=2, VLOOKUP(V137,OldCurves!$D137:$K390,3), ( VLOOKUP(V137,OldCurves!$D137:$K390,3)*16+ VLOOKUP(V137,OldCurves!$D137:$K390,7)*8)/24)</f>
        <v>35.75</v>
      </c>
      <c r="X137" s="61">
        <v>0</v>
      </c>
      <c r="Y137" s="116">
        <v>55</v>
      </c>
      <c r="Z137" s="23">
        <f ca="1">VLOOKUP(V137,OldCurves!A131:B390,2)</f>
        <v>6.9974662239764021E-2</v>
      </c>
      <c r="AA137" s="29"/>
      <c r="AB137" s="26"/>
      <c r="AC137" s="29"/>
      <c r="AD137" s="26"/>
      <c r="AE137" s="68">
        <v>1</v>
      </c>
      <c r="AF137" s="68"/>
      <c r="AG137" s="54">
        <v>10.75154</v>
      </c>
      <c r="AH137" s="53"/>
      <c r="AI137" s="58">
        <f t="shared" ref="AI137:AI200" ca="1" si="42">+V137</f>
        <v>40787</v>
      </c>
      <c r="AJ137" s="278">
        <f ca="1">IF(Calculation!$Y$22=1, OldData!AO137, OldData!AP137)</f>
        <v>0.18486585257215177</v>
      </c>
      <c r="AK137" s="270"/>
      <c r="AM137" s="267"/>
      <c r="AN137" s="57">
        <f t="shared" ref="AN137:AN200" ca="1" si="43">AI137</f>
        <v>40787</v>
      </c>
      <c r="AO137" s="289">
        <f ca="1">IF(Calculation!$V$10=2,SQRT((AR137^2*(AN137-today-1)+AU137^2*15)/(AN137-today+14)),SQRT(( ((AR137^2*16+AS137^2*8)/24) *(AN137-today-1)+((AU137^2*16+AV137^2*8)/24)*15)/(AN137-today+14)))</f>
        <v>0.18486585257215177</v>
      </c>
      <c r="AP137" s="290">
        <f ca="1">IF(Calculation!$V$10=2, AR137, SQRT((AR137^2*16+AS137^2*8)/24))</f>
        <v>0.08</v>
      </c>
      <c r="AQ137" s="265"/>
      <c r="AR137" s="297">
        <f t="shared" ref="AR137:AR200" ca="1" si="44">VLOOKUP(AN137, OldVolTable, 15)</f>
        <v>0.08</v>
      </c>
      <c r="AS137" s="299">
        <f t="shared" ref="AS137:AS200" ca="1" si="45">VLOOKUP(AN137,OldVolTable, 19)</f>
        <v>0.08</v>
      </c>
      <c r="AT137" s="264"/>
      <c r="AU137" s="264">
        <f t="shared" ref="AU137:AU200" ca="1" si="46">VLOOKUP(AN137, OldVolTable, 23)</f>
        <v>2.706</v>
      </c>
      <c r="AV137" s="298">
        <f t="shared" ref="AV137:AV200" ca="1" si="47">VLOOKUP(AN137, OldVolTable, 27)</f>
        <v>2.4500000000000002</v>
      </c>
    </row>
    <row r="138" spans="1:48">
      <c r="A138" s="64">
        <f t="shared" ca="1" si="35"/>
        <v>40817</v>
      </c>
      <c r="B138" s="265">
        <f t="shared" ca="1" si="36"/>
        <v>32.749998092651367</v>
      </c>
      <c r="C138" s="36"/>
      <c r="D138" s="65">
        <f t="shared" ca="1" si="37"/>
        <v>55</v>
      </c>
      <c r="E138" s="10">
        <f t="shared" ca="1" si="38"/>
        <v>6.9982361848052996E-2</v>
      </c>
      <c r="F138" s="29"/>
      <c r="G138" s="26"/>
      <c r="H138" s="29"/>
      <c r="I138" s="26"/>
      <c r="J138" s="61">
        <f t="shared" si="33"/>
        <v>0</v>
      </c>
      <c r="K138" s="104">
        <f t="shared" si="34"/>
        <v>0</v>
      </c>
      <c r="L138" s="7">
        <f ca="1">(A138-Calculation!$C$6)/365.25</f>
        <v>10.830937713894592</v>
      </c>
      <c r="M138" s="1">
        <v>5</v>
      </c>
      <c r="N138" s="67">
        <f t="shared" ca="1" si="39"/>
        <v>40817</v>
      </c>
      <c r="O138" s="267">
        <f t="shared" ca="1" si="40"/>
        <v>0.14134353709499059</v>
      </c>
      <c r="P138" s="268"/>
      <c r="Q138" s="271"/>
      <c r="V138" s="57">
        <f t="shared" ca="1" si="41"/>
        <v>40817</v>
      </c>
      <c r="W138" s="265">
        <f ca="1">IF(Calculation!$V$10=2, VLOOKUP(V138,OldCurves!$D138:$K391,3), ( VLOOKUP(V138,OldCurves!$D138:$K391,3)*16+ VLOOKUP(V138,OldCurves!$D138:$K391,7)*8)/24)</f>
        <v>32.749998092651367</v>
      </c>
      <c r="X138" s="61">
        <v>0</v>
      </c>
      <c r="Y138" s="116">
        <v>55</v>
      </c>
      <c r="Z138" s="23">
        <f ca="1">VLOOKUP(V138,OldCurves!A132:B391,2)</f>
        <v>6.9982361848052996E-2</v>
      </c>
      <c r="AA138" s="29"/>
      <c r="AB138" s="26"/>
      <c r="AC138" s="29"/>
      <c r="AD138" s="26"/>
      <c r="AE138" s="68">
        <v>1</v>
      </c>
      <c r="AF138" s="68"/>
      <c r="AG138" s="54">
        <v>10.836410000000001</v>
      </c>
      <c r="AH138" s="53"/>
      <c r="AI138" s="58">
        <f t="shared" ca="1" si="42"/>
        <v>40817</v>
      </c>
      <c r="AJ138" s="278">
        <f ca="1">IF(Calculation!$Y$22=1, OldData!AO138, OldData!AP138)</f>
        <v>0.14134353709499059</v>
      </c>
      <c r="AK138" s="270"/>
      <c r="AM138" s="267"/>
      <c r="AN138" s="57">
        <f t="shared" ca="1" si="43"/>
        <v>40817</v>
      </c>
      <c r="AO138" s="289">
        <f ca="1">IF(Calculation!$V$10=2,SQRT((AR138^2*(AN138-today-1)+AU138^2*15)/(AN138-today+14)),SQRT(( ((AR138^2*16+AS138^2*8)/24) *(AN138-today-1)+((AU138^2*16+AV138^2*8)/24)*15)/(AN138-today+14)))</f>
        <v>0.14134353709499059</v>
      </c>
      <c r="AP138" s="290">
        <f ca="1">IF(Calculation!$V$10=2, AR138, SQRT((AR138^2*16+AS138^2*8)/24))</f>
        <v>0.08</v>
      </c>
      <c r="AQ138" s="265"/>
      <c r="AR138" s="297">
        <f t="shared" ca="1" si="44"/>
        <v>0.08</v>
      </c>
      <c r="AS138" s="299">
        <f t="shared" ca="1" si="45"/>
        <v>0.08</v>
      </c>
      <c r="AT138" s="264"/>
      <c r="AU138" s="264">
        <f t="shared" ca="1" si="46"/>
        <v>1.9</v>
      </c>
      <c r="AV138" s="298">
        <f t="shared" ca="1" si="47"/>
        <v>2</v>
      </c>
    </row>
    <row r="139" spans="1:48">
      <c r="A139" s="64">
        <f t="shared" ca="1" si="35"/>
        <v>40848</v>
      </c>
      <c r="B139" s="265">
        <f t="shared" ca="1" si="36"/>
        <v>32.749998092651367</v>
      </c>
      <c r="C139" s="36"/>
      <c r="D139" s="65">
        <f t="shared" ca="1" si="37"/>
        <v>55</v>
      </c>
      <c r="E139" s="10">
        <f t="shared" ca="1" si="38"/>
        <v>6.9990318109974012E-2</v>
      </c>
      <c r="F139" s="29"/>
      <c r="G139" s="26"/>
      <c r="H139" s="29"/>
      <c r="I139" s="26"/>
      <c r="J139" s="61">
        <f t="shared" si="33"/>
        <v>0</v>
      </c>
      <c r="K139" s="104">
        <f t="shared" si="34"/>
        <v>0</v>
      </c>
      <c r="L139" s="7">
        <f ca="1">(A139-Calculation!$C$6)/365.25</f>
        <v>10.915811088295689</v>
      </c>
      <c r="M139" s="1">
        <v>6</v>
      </c>
      <c r="N139" s="67">
        <f t="shared" ca="1" si="39"/>
        <v>40848</v>
      </c>
      <c r="O139" s="267">
        <f t="shared" ca="1" si="40"/>
        <v>0.14605206736249038</v>
      </c>
      <c r="P139" s="268"/>
      <c r="Q139" s="271"/>
      <c r="V139" s="57">
        <f t="shared" ca="1" si="41"/>
        <v>40848</v>
      </c>
      <c r="W139" s="265">
        <f ca="1">IF(Calculation!$V$10=2, VLOOKUP(V139,OldCurves!$D139:$K392,3), ( VLOOKUP(V139,OldCurves!$D139:$K392,3)*16+ VLOOKUP(V139,OldCurves!$D139:$K392,7)*8)/24)</f>
        <v>32.749998092651367</v>
      </c>
      <c r="X139" s="61">
        <v>0</v>
      </c>
      <c r="Y139" s="116">
        <v>55</v>
      </c>
      <c r="Z139" s="23">
        <f ca="1">VLOOKUP(V139,OldCurves!A133:B392,2)</f>
        <v>6.9990318109974012E-2</v>
      </c>
      <c r="AA139" s="29"/>
      <c r="AB139" s="26"/>
      <c r="AC139" s="29"/>
      <c r="AD139" s="26"/>
      <c r="AE139" s="68">
        <v>1</v>
      </c>
      <c r="AF139" s="68"/>
      <c r="AG139" s="54">
        <v>10.913069999999999</v>
      </c>
      <c r="AH139" s="53"/>
      <c r="AI139" s="58">
        <f t="shared" ca="1" si="42"/>
        <v>40848</v>
      </c>
      <c r="AJ139" s="278">
        <f ca="1">IF(Calculation!$Y$22=1, OldData!AO139, OldData!AP139)</f>
        <v>0.14605206736249038</v>
      </c>
      <c r="AK139" s="270"/>
      <c r="AM139" s="267"/>
      <c r="AN139" s="57">
        <f t="shared" ca="1" si="43"/>
        <v>40848</v>
      </c>
      <c r="AO139" s="289">
        <f ca="1">IF(Calculation!$V$10=2,SQRT((AR139^2*(AN139-today-1)+AU139^2*15)/(AN139-today+14)),SQRT(( ((AR139^2*16+AS139^2*8)/24) *(AN139-today-1)+((AU139^2*16+AV139^2*8)/24)*15)/(AN139-today+14)))</f>
        <v>0.14605206736249038</v>
      </c>
      <c r="AP139" s="290">
        <f ca="1">IF(Calculation!$V$10=2, AR139, SQRT((AR139^2*16+AS139^2*8)/24))</f>
        <v>0.08</v>
      </c>
      <c r="AQ139" s="265"/>
      <c r="AR139" s="297">
        <f t="shared" ca="1" si="44"/>
        <v>0.08</v>
      </c>
      <c r="AS139" s="299">
        <f t="shared" ca="1" si="45"/>
        <v>0.08</v>
      </c>
      <c r="AT139" s="264"/>
      <c r="AU139" s="264">
        <f t="shared" ca="1" si="46"/>
        <v>2</v>
      </c>
      <c r="AV139" s="298">
        <f t="shared" ca="1" si="47"/>
        <v>2</v>
      </c>
    </row>
    <row r="140" spans="1:48">
      <c r="A140" s="108">
        <f t="shared" ca="1" si="35"/>
        <v>40878</v>
      </c>
      <c r="B140" s="265">
        <f t="shared" ca="1" si="36"/>
        <v>32.75</v>
      </c>
      <c r="C140" s="36"/>
      <c r="D140" s="65">
        <f t="shared" ca="1" si="37"/>
        <v>55</v>
      </c>
      <c r="E140" s="10">
        <f t="shared" ca="1" si="38"/>
        <v>6.999801771830301E-2</v>
      </c>
      <c r="F140" s="29"/>
      <c r="G140" s="26"/>
      <c r="H140" s="29"/>
      <c r="I140" s="26"/>
      <c r="J140" s="61">
        <f t="shared" si="33"/>
        <v>0</v>
      </c>
      <c r="K140" s="104">
        <f t="shared" si="34"/>
        <v>0</v>
      </c>
      <c r="L140" s="7">
        <f ca="1">(A140-Calculation!$C$6)/365.25</f>
        <v>10.997946611909651</v>
      </c>
      <c r="M140" s="1">
        <v>1</v>
      </c>
      <c r="N140" s="67">
        <f t="shared" ca="1" si="39"/>
        <v>40878</v>
      </c>
      <c r="O140" s="267">
        <f t="shared" ca="1" si="40"/>
        <v>0.14567218659562545</v>
      </c>
      <c r="P140" s="268"/>
      <c r="Q140" s="271"/>
      <c r="V140" s="57">
        <f t="shared" ca="1" si="41"/>
        <v>40878</v>
      </c>
      <c r="W140" s="265">
        <f ca="1">IF(Calculation!$V$10=2, VLOOKUP(V140,OldCurves!$D140:$K393,3), ( VLOOKUP(V140,OldCurves!$D140:$K393,3)*16+ VLOOKUP(V140,OldCurves!$D140:$K393,7)*8)/24)</f>
        <v>32.75</v>
      </c>
      <c r="X140" s="61">
        <v>0</v>
      </c>
      <c r="Y140" s="116">
        <v>55</v>
      </c>
      <c r="Z140" s="23">
        <f ca="1">VLOOKUP(V140,OldCurves!A134:B393,2)</f>
        <v>6.999801771830301E-2</v>
      </c>
      <c r="AA140" s="29"/>
      <c r="AB140" s="26"/>
      <c r="AC140" s="29"/>
      <c r="AD140" s="26"/>
      <c r="AE140" s="68">
        <v>1</v>
      </c>
      <c r="AF140" s="68"/>
      <c r="AG140" s="54">
        <v>10.997949999999999</v>
      </c>
      <c r="AH140" s="53"/>
      <c r="AI140" s="58">
        <f t="shared" ca="1" si="42"/>
        <v>40878</v>
      </c>
      <c r="AJ140" s="278">
        <f ca="1">IF(Calculation!$Y$22=1, OldData!AO140, OldData!AP140)</f>
        <v>0.14567218659562545</v>
      </c>
      <c r="AK140" s="270"/>
      <c r="AM140" s="267"/>
      <c r="AN140" s="57">
        <f t="shared" ca="1" si="43"/>
        <v>40878</v>
      </c>
      <c r="AO140" s="289">
        <f ca="1">IF(Calculation!$V$10=2,SQRT((AR140^2*(AN140-today-1)+AU140^2*15)/(AN140-today+14)),SQRT(( ((AR140^2*16+AS140^2*8)/24) *(AN140-today-1)+((AU140^2*16+AV140^2*8)/24)*15)/(AN140-today+14)))</f>
        <v>0.14567218659562545</v>
      </c>
      <c r="AP140" s="290">
        <f ca="1">IF(Calculation!$V$10=2, AR140, SQRT((AR140^2*16+AS140^2*8)/24))</f>
        <v>0.08</v>
      </c>
      <c r="AQ140" s="265"/>
      <c r="AR140" s="297">
        <f t="shared" ca="1" si="44"/>
        <v>0.08</v>
      </c>
      <c r="AS140" s="299">
        <f t="shared" ca="1" si="45"/>
        <v>0.08</v>
      </c>
      <c r="AT140" s="264"/>
      <c r="AU140" s="264">
        <f t="shared" ca="1" si="46"/>
        <v>2</v>
      </c>
      <c r="AV140" s="298">
        <f t="shared" ca="1" si="47"/>
        <v>2</v>
      </c>
    </row>
    <row r="141" spans="1:48">
      <c r="A141" s="64">
        <f t="shared" ca="1" si="35"/>
        <v>40909</v>
      </c>
      <c r="B141" s="265">
        <f t="shared" ca="1" si="36"/>
        <v>37.004997253417969</v>
      </c>
      <c r="C141" s="36"/>
      <c r="D141" s="65">
        <f t="shared" ca="1" si="37"/>
        <v>55</v>
      </c>
      <c r="E141" s="10">
        <f t="shared" ca="1" si="38"/>
        <v>7.0005973980264008E-2</v>
      </c>
      <c r="F141" s="29"/>
      <c r="G141" s="26"/>
      <c r="H141" s="29"/>
      <c r="I141" s="26"/>
      <c r="J141" s="61">
        <f t="shared" si="33"/>
        <v>0</v>
      </c>
      <c r="K141" s="104">
        <f t="shared" si="34"/>
        <v>0</v>
      </c>
      <c r="L141" s="7">
        <f ca="1">(A141-Calculation!$C$6)/365.25</f>
        <v>11.082819986310746</v>
      </c>
      <c r="M141" s="1">
        <v>2</v>
      </c>
      <c r="N141" s="67">
        <f t="shared" ca="1" si="39"/>
        <v>40909</v>
      </c>
      <c r="O141" s="267">
        <f t="shared" ca="1" si="40"/>
        <v>0.15817885434903145</v>
      </c>
      <c r="P141" s="268"/>
      <c r="Q141" s="271"/>
      <c r="V141" s="57">
        <f t="shared" ca="1" si="41"/>
        <v>40909</v>
      </c>
      <c r="W141" s="265">
        <f ca="1">IF(Calculation!$V$10=2, VLOOKUP(V141,OldCurves!$D141:$K394,3), ( VLOOKUP(V141,OldCurves!$D141:$K394,3)*16+ VLOOKUP(V141,OldCurves!$D141:$K394,7)*8)/24)</f>
        <v>37.004997253417969</v>
      </c>
      <c r="X141" s="61">
        <v>0</v>
      </c>
      <c r="Y141" s="116">
        <v>55</v>
      </c>
      <c r="Z141" s="23">
        <f ca="1">VLOOKUP(V141,OldCurves!A135:B394,2)</f>
        <v>7.0005973980264008E-2</v>
      </c>
      <c r="AA141" s="29"/>
      <c r="AB141" s="26"/>
      <c r="AC141" s="29"/>
      <c r="AD141" s="26"/>
      <c r="AE141" s="68">
        <v>1</v>
      </c>
      <c r="AF141" s="68"/>
      <c r="AG141" s="54">
        <v>11.080080000000001</v>
      </c>
      <c r="AH141" s="53"/>
      <c r="AI141" s="58">
        <f t="shared" ca="1" si="42"/>
        <v>40909</v>
      </c>
      <c r="AJ141" s="278">
        <f ca="1">IF(Calculation!$Y$22=1, OldData!AO141, OldData!AP141)</f>
        <v>0.15817885434903145</v>
      </c>
      <c r="AK141" s="270"/>
      <c r="AM141" s="267"/>
      <c r="AN141" s="57">
        <f t="shared" ca="1" si="43"/>
        <v>40909</v>
      </c>
      <c r="AO141" s="289">
        <f ca="1">IF(Calculation!$V$10=2,SQRT((AR141^2*(AN141-today-1)+AU141^2*15)/(AN141-today+14)),SQRT(( ((AR141^2*16+AS141^2*8)/24) *(AN141-today-1)+((AU141^2*16+AV141^2*8)/24)*15)/(AN141-today+14)))</f>
        <v>0.15817885434903145</v>
      </c>
      <c r="AP141" s="290">
        <f ca="1">IF(Calculation!$V$10=2, AR141, SQRT((AR141^2*16+AS141^2*8)/24))</f>
        <v>0.08</v>
      </c>
      <c r="AQ141" s="265"/>
      <c r="AR141" s="297">
        <f t="shared" ca="1" si="44"/>
        <v>0.08</v>
      </c>
      <c r="AS141" s="299">
        <f t="shared" ca="1" si="45"/>
        <v>0.08</v>
      </c>
      <c r="AT141" s="264"/>
      <c r="AU141" s="264">
        <f t="shared" ca="1" si="46"/>
        <v>2.25</v>
      </c>
      <c r="AV141" s="298">
        <f t="shared" ca="1" si="47"/>
        <v>2.25</v>
      </c>
    </row>
    <row r="142" spans="1:48">
      <c r="A142" s="64">
        <f t="shared" ca="1" si="35"/>
        <v>40940</v>
      </c>
      <c r="B142" s="265">
        <f t="shared" ca="1" si="36"/>
        <v>37.000003814697266</v>
      </c>
      <c r="C142" s="36"/>
      <c r="D142" s="65">
        <f t="shared" ca="1" si="37"/>
        <v>55</v>
      </c>
      <c r="E142" s="10">
        <f t="shared" ca="1" si="38"/>
        <v>7.001393024224703E-2</v>
      </c>
      <c r="F142" s="29"/>
      <c r="G142" s="26"/>
      <c r="H142" s="29"/>
      <c r="I142" s="26"/>
      <c r="J142" s="61">
        <f t="shared" si="33"/>
        <v>0</v>
      </c>
      <c r="K142" s="104">
        <f t="shared" si="34"/>
        <v>0</v>
      </c>
      <c r="L142" s="7">
        <f ca="1">(A142-Calculation!$C$6)/365.25</f>
        <v>11.167693360711841</v>
      </c>
      <c r="M142" s="1">
        <v>3</v>
      </c>
      <c r="N142" s="67">
        <f t="shared" ca="1" si="39"/>
        <v>40940</v>
      </c>
      <c r="O142" s="267">
        <f t="shared" ca="1" si="40"/>
        <v>0.15773362882029537</v>
      </c>
      <c r="P142" s="268"/>
      <c r="Q142" s="271"/>
      <c r="V142" s="57">
        <f t="shared" ca="1" si="41"/>
        <v>40940</v>
      </c>
      <c r="W142" s="265">
        <f ca="1">IF(Calculation!$V$10=2, VLOOKUP(V142,OldCurves!$D142:$K395,3), ( VLOOKUP(V142,OldCurves!$D142:$K395,3)*16+ VLOOKUP(V142,OldCurves!$D142:$K395,7)*8)/24)</f>
        <v>37.000003814697266</v>
      </c>
      <c r="X142" s="61">
        <v>0</v>
      </c>
      <c r="Y142" s="116">
        <v>55</v>
      </c>
      <c r="Z142" s="23">
        <f ca="1">VLOOKUP(V142,OldCurves!A136:B395,2)</f>
        <v>7.001393024224703E-2</v>
      </c>
      <c r="AA142" s="29"/>
      <c r="AB142" s="26"/>
      <c r="AC142" s="29"/>
      <c r="AD142" s="26"/>
      <c r="AE142" s="68">
        <v>1</v>
      </c>
      <c r="AF142" s="68"/>
      <c r="AG142" s="54">
        <v>11.164960000000001</v>
      </c>
      <c r="AH142" s="53"/>
      <c r="AI142" s="58">
        <f t="shared" ca="1" si="42"/>
        <v>40940</v>
      </c>
      <c r="AJ142" s="278">
        <f ca="1">IF(Calculation!$Y$22=1, OldData!AO142, OldData!AP142)</f>
        <v>0.15773362882029537</v>
      </c>
      <c r="AK142" s="270"/>
      <c r="AM142" s="267"/>
      <c r="AN142" s="57">
        <f t="shared" ca="1" si="43"/>
        <v>40940</v>
      </c>
      <c r="AO142" s="289">
        <f ca="1">IF(Calculation!$V$10=2,SQRT((AR142^2*(AN142-today-1)+AU142^2*15)/(AN142-today+14)),SQRT(( ((AR142^2*16+AS142^2*8)/24) *(AN142-today-1)+((AU142^2*16+AV142^2*8)/24)*15)/(AN142-today+14)))</f>
        <v>0.15773362882029537</v>
      </c>
      <c r="AP142" s="290">
        <f ca="1">IF(Calculation!$V$10=2, AR142, SQRT((AR142^2*16+AS142^2*8)/24))</f>
        <v>0.08</v>
      </c>
      <c r="AQ142" s="265"/>
      <c r="AR142" s="297">
        <f t="shared" ca="1" si="44"/>
        <v>0.08</v>
      </c>
      <c r="AS142" s="299">
        <f t="shared" ca="1" si="45"/>
        <v>0.08</v>
      </c>
      <c r="AT142" s="264"/>
      <c r="AU142" s="264">
        <f t="shared" ca="1" si="46"/>
        <v>2.25</v>
      </c>
      <c r="AV142" s="298">
        <f t="shared" ca="1" si="47"/>
        <v>2.25</v>
      </c>
    </row>
    <row r="143" spans="1:48">
      <c r="A143" s="64">
        <f t="shared" ca="1" si="35"/>
        <v>40969</v>
      </c>
      <c r="B143" s="265">
        <f t="shared" ca="1" si="36"/>
        <v>32.500001907348633</v>
      </c>
      <c r="C143" s="36"/>
      <c r="D143" s="65">
        <f t="shared" ca="1" si="37"/>
        <v>55</v>
      </c>
      <c r="E143" s="10">
        <f t="shared" ca="1" si="38"/>
        <v>7.0021373197023007E-2</v>
      </c>
      <c r="F143" s="29"/>
      <c r="G143" s="26"/>
      <c r="H143" s="29"/>
      <c r="I143" s="26"/>
      <c r="J143" s="61">
        <f t="shared" si="33"/>
        <v>0</v>
      </c>
      <c r="K143" s="104">
        <f t="shared" si="34"/>
        <v>0</v>
      </c>
      <c r="L143" s="7">
        <f ca="1">(A143-Calculation!$C$6)/365.25</f>
        <v>11.247091033538672</v>
      </c>
      <c r="M143" s="1">
        <v>4</v>
      </c>
      <c r="N143" s="67">
        <f t="shared" ca="1" si="39"/>
        <v>40969</v>
      </c>
      <c r="O143" s="267">
        <f t="shared" ca="1" si="40"/>
        <v>0.14204675436573971</v>
      </c>
      <c r="P143" s="268"/>
      <c r="Q143" s="271"/>
      <c r="V143" s="57">
        <f t="shared" ca="1" si="41"/>
        <v>40969</v>
      </c>
      <c r="W143" s="265">
        <f ca="1">IF(Calculation!$V$10=2, VLOOKUP(V143,OldCurves!$D143:$K396,3), ( VLOOKUP(V143,OldCurves!$D143:$K396,3)*16+ VLOOKUP(V143,OldCurves!$D143:$K396,7)*8)/24)</f>
        <v>32.500001907348633</v>
      </c>
      <c r="X143" s="61">
        <v>0</v>
      </c>
      <c r="Y143" s="116">
        <v>55</v>
      </c>
      <c r="Z143" s="23">
        <f ca="1">VLOOKUP(V143,OldCurves!A137:B396,2)</f>
        <v>7.0021373197023007E-2</v>
      </c>
      <c r="AA143" s="29"/>
      <c r="AB143" s="26"/>
      <c r="AC143" s="29"/>
      <c r="AD143" s="26"/>
      <c r="AE143" s="68">
        <v>1</v>
      </c>
      <c r="AF143" s="68"/>
      <c r="AG143" s="54">
        <v>11.24709</v>
      </c>
      <c r="AH143" s="53"/>
      <c r="AI143" s="58">
        <f t="shared" ca="1" si="42"/>
        <v>40969</v>
      </c>
      <c r="AJ143" s="278">
        <f ca="1">IF(Calculation!$Y$22=1, OldData!AO143, OldData!AP143)</f>
        <v>0.14204675436573971</v>
      </c>
      <c r="AK143" s="270"/>
      <c r="AM143" s="267"/>
      <c r="AN143" s="57">
        <f t="shared" ca="1" si="43"/>
        <v>40969</v>
      </c>
      <c r="AO143" s="289">
        <f ca="1">IF(Calculation!$V$10=2,SQRT((AR143^2*(AN143-today-1)+AU143^2*15)/(AN143-today+14)),SQRT(( ((AR143^2*16+AS143^2*8)/24) *(AN143-today-1)+((AU143^2*16+AV143^2*8)/24)*15)/(AN143-today+14)))</f>
        <v>0.14204675436573971</v>
      </c>
      <c r="AP143" s="290">
        <f ca="1">IF(Calculation!$V$10=2, AR143, SQRT((AR143^2*16+AS143^2*8)/24))</f>
        <v>0.08</v>
      </c>
      <c r="AQ143" s="265"/>
      <c r="AR143" s="297">
        <f t="shared" ca="1" si="44"/>
        <v>0.08</v>
      </c>
      <c r="AS143" s="299">
        <f t="shared" ca="1" si="45"/>
        <v>0.08</v>
      </c>
      <c r="AT143" s="264"/>
      <c r="AU143" s="264">
        <f t="shared" ca="1" si="46"/>
        <v>1.95</v>
      </c>
      <c r="AV143" s="298">
        <f t="shared" ca="1" si="47"/>
        <v>2</v>
      </c>
    </row>
    <row r="144" spans="1:48">
      <c r="A144" s="64">
        <f t="shared" ca="1" si="35"/>
        <v>41000</v>
      </c>
      <c r="B144" s="265">
        <f t="shared" ca="1" si="36"/>
        <v>32.5</v>
      </c>
      <c r="C144" s="36"/>
      <c r="D144" s="65">
        <f t="shared" ca="1" si="37"/>
        <v>55</v>
      </c>
      <c r="E144" s="10">
        <f t="shared" ca="1" si="38"/>
        <v>7.0029329459046011E-2</v>
      </c>
      <c r="F144" s="29"/>
      <c r="G144" s="26"/>
      <c r="H144" s="29"/>
      <c r="I144" s="26"/>
      <c r="J144" s="61">
        <f t="shared" si="33"/>
        <v>0</v>
      </c>
      <c r="K144" s="104">
        <f t="shared" si="34"/>
        <v>0</v>
      </c>
      <c r="L144" s="7">
        <f ca="1">(A144-Calculation!$C$6)/365.25</f>
        <v>11.331964407939767</v>
      </c>
      <c r="M144" s="1">
        <v>5</v>
      </c>
      <c r="N144" s="67">
        <f t="shared" ca="1" si="39"/>
        <v>41000</v>
      </c>
      <c r="O144" s="267">
        <f t="shared" ca="1" si="40"/>
        <v>0.13921662261212694</v>
      </c>
      <c r="P144" s="268"/>
      <c r="Q144" s="271"/>
      <c r="V144" s="57">
        <f t="shared" ca="1" si="41"/>
        <v>41000</v>
      </c>
      <c r="W144" s="265">
        <f ca="1">IF(Calculation!$V$10=2, VLOOKUP(V144,OldCurves!$D144:$K397,3), ( VLOOKUP(V144,OldCurves!$D144:$K397,3)*16+ VLOOKUP(V144,OldCurves!$D144:$K397,7)*8)/24)</f>
        <v>32.5</v>
      </c>
      <c r="X144" s="61">
        <v>0</v>
      </c>
      <c r="Y144" s="116">
        <v>55</v>
      </c>
      <c r="Z144" s="23">
        <f ca="1">VLOOKUP(V144,OldCurves!A138:B397,2)</f>
        <v>7.0029329459046011E-2</v>
      </c>
      <c r="AA144" s="29"/>
      <c r="AB144" s="26"/>
      <c r="AC144" s="29"/>
      <c r="AD144" s="26"/>
      <c r="AE144" s="68">
        <v>1</v>
      </c>
      <c r="AF144" s="68"/>
      <c r="AG144" s="54">
        <v>11.33196</v>
      </c>
      <c r="AH144" s="53"/>
      <c r="AI144" s="58">
        <f t="shared" ca="1" si="42"/>
        <v>41000</v>
      </c>
      <c r="AJ144" s="278">
        <f ca="1">IF(Calculation!$Y$22=1, OldData!AO144, OldData!AP144)</f>
        <v>0.13921662261212694</v>
      </c>
      <c r="AK144" s="270"/>
      <c r="AM144" s="267"/>
      <c r="AN144" s="57">
        <f t="shared" ca="1" si="43"/>
        <v>41000</v>
      </c>
      <c r="AO144" s="289">
        <f ca="1">IF(Calculation!$V$10=2,SQRT((AR144^2*(AN144-today-1)+AU144^2*15)/(AN144-today+14)),SQRT(( ((AR144^2*16+AS144^2*8)/24) *(AN144-today-1)+((AU144^2*16+AV144^2*8)/24)*15)/(AN144-today+14)))</f>
        <v>0.13921662261212694</v>
      </c>
      <c r="AP144" s="290">
        <f ca="1">IF(Calculation!$V$10=2, AR144, SQRT((AR144^2*16+AS144^2*8)/24))</f>
        <v>0.08</v>
      </c>
      <c r="AQ144" s="265"/>
      <c r="AR144" s="297">
        <f t="shared" ca="1" si="44"/>
        <v>0.08</v>
      </c>
      <c r="AS144" s="299">
        <f t="shared" ca="1" si="45"/>
        <v>0.08</v>
      </c>
      <c r="AT144" s="264"/>
      <c r="AU144" s="264">
        <f t="shared" ca="1" si="46"/>
        <v>1.9</v>
      </c>
      <c r="AV144" s="298">
        <f t="shared" ca="1" si="47"/>
        <v>2</v>
      </c>
    </row>
    <row r="145" spans="1:48">
      <c r="A145" s="64">
        <f t="shared" ca="1" si="35"/>
        <v>41030</v>
      </c>
      <c r="B145" s="265">
        <f t="shared" ca="1" si="36"/>
        <v>41.75</v>
      </c>
      <c r="C145" s="36"/>
      <c r="D145" s="65">
        <f t="shared" ca="1" si="37"/>
        <v>55</v>
      </c>
      <c r="E145" s="10">
        <f t="shared" ca="1" si="38"/>
        <v>7.0037029067475026E-2</v>
      </c>
      <c r="F145" s="29"/>
      <c r="G145" s="26"/>
      <c r="H145" s="29"/>
      <c r="I145" s="26"/>
      <c r="J145" s="61">
        <f t="shared" si="33"/>
        <v>0</v>
      </c>
      <c r="K145" s="104">
        <f t="shared" si="34"/>
        <v>0</v>
      </c>
      <c r="L145" s="7">
        <f ca="1">(A145-Calculation!$C$6)/365.25</f>
        <v>11.41409993155373</v>
      </c>
      <c r="M145" s="1">
        <v>6</v>
      </c>
      <c r="N145" s="67">
        <f t="shared" ca="1" si="39"/>
        <v>41030</v>
      </c>
      <c r="O145" s="267">
        <f t="shared" ca="1" si="40"/>
        <v>0.14381676467844459</v>
      </c>
      <c r="P145" s="268"/>
      <c r="Q145" s="271"/>
      <c r="V145" s="57">
        <f t="shared" ca="1" si="41"/>
        <v>41030</v>
      </c>
      <c r="W145" s="265">
        <f ca="1">IF(Calculation!$V$10=2, VLOOKUP(V145,OldCurves!$D145:$K398,3), ( VLOOKUP(V145,OldCurves!$D145:$K398,3)*16+ VLOOKUP(V145,OldCurves!$D145:$K398,7)*8)/24)</f>
        <v>41.75</v>
      </c>
      <c r="X145" s="61">
        <v>0</v>
      </c>
      <c r="Y145" s="116">
        <v>55</v>
      </c>
      <c r="Z145" s="23">
        <f ca="1">VLOOKUP(V145,OldCurves!A139:B398,2)</f>
        <v>7.0037029067475026E-2</v>
      </c>
      <c r="AA145" s="29"/>
      <c r="AB145" s="26"/>
      <c r="AC145" s="29"/>
      <c r="AD145" s="26"/>
      <c r="AE145" s="68">
        <v>1</v>
      </c>
      <c r="AF145" s="68"/>
      <c r="AG145" s="54">
        <v>11.416840000000001</v>
      </c>
      <c r="AH145" s="53"/>
      <c r="AI145" s="58">
        <f t="shared" ca="1" si="42"/>
        <v>41030</v>
      </c>
      <c r="AJ145" s="278">
        <f ca="1">IF(Calculation!$Y$22=1, OldData!AO145, OldData!AP145)</f>
        <v>0.14381676467844459</v>
      </c>
      <c r="AK145" s="270"/>
      <c r="AM145" s="267"/>
      <c r="AN145" s="57">
        <f t="shared" ca="1" si="43"/>
        <v>41030</v>
      </c>
      <c r="AO145" s="289">
        <f ca="1">IF(Calculation!$V$10=2,SQRT((AR145^2*(AN145-today-1)+AU145^2*15)/(AN145-today+14)),SQRT(( ((AR145^2*16+AS145^2*8)/24) *(AN145-today-1)+((AU145^2*16+AV145^2*8)/24)*15)/(AN145-today+14)))</f>
        <v>0.14381676467844459</v>
      </c>
      <c r="AP145" s="290">
        <f ca="1">IF(Calculation!$V$10=2, AR145, SQRT((AR145^2*16+AS145^2*8)/24))</f>
        <v>0.08</v>
      </c>
      <c r="AQ145" s="265"/>
      <c r="AR145" s="297">
        <f t="shared" ca="1" si="44"/>
        <v>0.08</v>
      </c>
      <c r="AS145" s="299">
        <f t="shared" ca="1" si="45"/>
        <v>0.08</v>
      </c>
      <c r="AT145" s="264"/>
      <c r="AU145" s="264">
        <f t="shared" ca="1" si="46"/>
        <v>2</v>
      </c>
      <c r="AV145" s="298">
        <f t="shared" ca="1" si="47"/>
        <v>2</v>
      </c>
    </row>
    <row r="146" spans="1:48">
      <c r="A146" s="64">
        <f t="shared" ca="1" si="35"/>
        <v>41061</v>
      </c>
      <c r="B146" s="265">
        <f t="shared" ca="1" si="36"/>
        <v>66.5</v>
      </c>
      <c r="C146" s="36"/>
      <c r="D146" s="65">
        <f t="shared" ca="1" si="37"/>
        <v>55</v>
      </c>
      <c r="E146" s="10">
        <f t="shared" ca="1" si="38"/>
        <v>7.0044985329539011E-2</v>
      </c>
      <c r="F146" s="29"/>
      <c r="G146" s="26"/>
      <c r="H146" s="29"/>
      <c r="I146" s="26"/>
      <c r="J146" s="61">
        <f t="shared" si="33"/>
        <v>0</v>
      </c>
      <c r="K146" s="104">
        <f t="shared" si="34"/>
        <v>0</v>
      </c>
      <c r="L146" s="7">
        <f ca="1">(A146-Calculation!$C$6)/365.25</f>
        <v>11.498973305954825</v>
      </c>
      <c r="M146" s="1">
        <v>1</v>
      </c>
      <c r="N146" s="67">
        <f t="shared" ca="1" si="39"/>
        <v>41061</v>
      </c>
      <c r="O146" s="267">
        <f t="shared" ca="1" si="40"/>
        <v>0.22442563112382116</v>
      </c>
      <c r="P146" s="268"/>
      <c r="Q146" s="271"/>
      <c r="V146" s="57">
        <f t="shared" ca="1" si="41"/>
        <v>41061</v>
      </c>
      <c r="W146" s="265">
        <f ca="1">IF(Calculation!$V$10=2, VLOOKUP(V146,OldCurves!$D146:$K399,3), ( VLOOKUP(V146,OldCurves!$D146:$K399,3)*16+ VLOOKUP(V146,OldCurves!$D146:$K399,7)*8)/24)</f>
        <v>66.5</v>
      </c>
      <c r="X146" s="61">
        <v>0</v>
      </c>
      <c r="Y146" s="116">
        <v>55</v>
      </c>
      <c r="Z146" s="23">
        <f ca="1">VLOOKUP(V146,OldCurves!A140:B399,2)</f>
        <v>7.0044985329539011E-2</v>
      </c>
      <c r="AA146" s="29"/>
      <c r="AB146" s="26"/>
      <c r="AC146" s="29"/>
      <c r="AD146" s="26"/>
      <c r="AE146" s="68">
        <v>1</v>
      </c>
      <c r="AF146" s="68"/>
      <c r="AG146" s="54">
        <v>11.49897</v>
      </c>
      <c r="AH146" s="53"/>
      <c r="AI146" s="58">
        <f t="shared" ca="1" si="42"/>
        <v>41061</v>
      </c>
      <c r="AJ146" s="278">
        <f ca="1">IF(Calculation!$Y$22=1, OldData!AO146, OldData!AP146)</f>
        <v>0.22442563112382116</v>
      </c>
      <c r="AK146" s="270"/>
      <c r="AM146" s="267"/>
      <c r="AN146" s="57">
        <f t="shared" ca="1" si="43"/>
        <v>41061</v>
      </c>
      <c r="AO146" s="289">
        <f ca="1">IF(Calculation!$V$10=2,SQRT((AR146^2*(AN146-today-1)+AU146^2*15)/(AN146-today+14)),SQRT(( ((AR146^2*16+AS146^2*8)/24) *(AN146-today-1)+((AU146^2*16+AV146^2*8)/24)*15)/(AN146-today+14)))</f>
        <v>0.22442563112382116</v>
      </c>
      <c r="AP146" s="290">
        <f ca="1">IF(Calculation!$V$10=2, AR146, SQRT((AR146^2*16+AS146^2*8)/24))</f>
        <v>0.08</v>
      </c>
      <c r="AQ146" s="265"/>
      <c r="AR146" s="297">
        <f t="shared" ca="1" si="44"/>
        <v>0.08</v>
      </c>
      <c r="AS146" s="299">
        <f t="shared" ca="1" si="45"/>
        <v>0.08</v>
      </c>
      <c r="AT146" s="264"/>
      <c r="AU146" s="264">
        <f t="shared" ca="1" si="46"/>
        <v>3.52</v>
      </c>
      <c r="AV146" s="298">
        <f t="shared" ca="1" si="47"/>
        <v>2.4</v>
      </c>
    </row>
    <row r="147" spans="1:48">
      <c r="A147" s="64">
        <f t="shared" ca="1" si="35"/>
        <v>41091</v>
      </c>
      <c r="B147" s="265">
        <f t="shared" ca="1" si="36"/>
        <v>93</v>
      </c>
      <c r="C147" s="36"/>
      <c r="D147" s="65">
        <f t="shared" ca="1" si="37"/>
        <v>55</v>
      </c>
      <c r="E147" s="10">
        <f t="shared" ca="1" si="38"/>
        <v>7.0052684938007009E-2</v>
      </c>
      <c r="F147" s="29"/>
      <c r="G147" s="26"/>
      <c r="H147" s="29"/>
      <c r="I147" s="26"/>
      <c r="J147" s="61">
        <f t="shared" si="33"/>
        <v>0</v>
      </c>
      <c r="K147" s="104">
        <f t="shared" si="34"/>
        <v>0</v>
      </c>
      <c r="L147" s="7">
        <f ca="1">(A147-Calculation!$C$6)/365.25</f>
        <v>11.581108829568789</v>
      </c>
      <c r="M147" s="1">
        <v>2</v>
      </c>
      <c r="N147" s="67">
        <f t="shared" ca="1" si="39"/>
        <v>41091</v>
      </c>
      <c r="O147" s="267">
        <f t="shared" ca="1" si="40"/>
        <v>0.28199239724398201</v>
      </c>
      <c r="P147" s="268"/>
      <c r="Q147" s="271"/>
      <c r="V147" s="57">
        <f t="shared" ca="1" si="41"/>
        <v>41091</v>
      </c>
      <c r="W147" s="265">
        <f ca="1">IF(Calculation!$V$10=2, VLOOKUP(V147,OldCurves!$D147:$K400,3), ( VLOOKUP(V147,OldCurves!$D147:$K400,3)*16+ VLOOKUP(V147,OldCurves!$D147:$K400,7)*8)/24)</f>
        <v>93</v>
      </c>
      <c r="X147" s="61">
        <v>0</v>
      </c>
      <c r="Y147" s="116">
        <v>55</v>
      </c>
      <c r="Z147" s="23">
        <f ca="1">VLOOKUP(V147,OldCurves!A141:B400,2)</f>
        <v>7.0052684938007009E-2</v>
      </c>
      <c r="AA147" s="29"/>
      <c r="AB147" s="26"/>
      <c r="AC147" s="29"/>
      <c r="AD147" s="26"/>
      <c r="AE147" s="68">
        <v>1</v>
      </c>
      <c r="AF147" s="68"/>
      <c r="AG147" s="54">
        <v>11.58385</v>
      </c>
      <c r="AH147" s="53"/>
      <c r="AI147" s="58">
        <f t="shared" ca="1" si="42"/>
        <v>41091</v>
      </c>
      <c r="AJ147" s="278">
        <f ca="1">IF(Calculation!$Y$22=1, OldData!AO147, OldData!AP147)</f>
        <v>0.28199239724398201</v>
      </c>
      <c r="AK147" s="7"/>
      <c r="AM147" s="267"/>
      <c r="AN147" s="57">
        <f t="shared" ca="1" si="43"/>
        <v>41091</v>
      </c>
      <c r="AO147" s="289">
        <f ca="1">IF(Calculation!$V$10=2,SQRT((AR147^2*(AN147-today-1)+AU147^2*15)/(AN147-today+14)),SQRT(( ((AR147^2*16+AS147^2*8)/24) *(AN147-today-1)+((AU147^2*16+AV147^2*8)/24)*15)/(AN147-today+14)))</f>
        <v>0.28199239724398201</v>
      </c>
      <c r="AP147" s="290">
        <f ca="1">IF(Calculation!$V$10=2, AR147, SQRT((AR147^2*16+AS147^2*8)/24))</f>
        <v>0.08</v>
      </c>
      <c r="AQ147" s="265"/>
      <c r="AR147" s="297">
        <f t="shared" ca="1" si="44"/>
        <v>0.08</v>
      </c>
      <c r="AS147" s="299">
        <f t="shared" ca="1" si="45"/>
        <v>0.08</v>
      </c>
      <c r="AT147" s="264"/>
      <c r="AU147" s="264">
        <f t="shared" ca="1" si="46"/>
        <v>4.5549999999999997</v>
      </c>
      <c r="AV147" s="298">
        <f t="shared" ca="1" si="47"/>
        <v>3.25</v>
      </c>
    </row>
    <row r="148" spans="1:48">
      <c r="A148" s="64">
        <f t="shared" ca="1" si="35"/>
        <v>41122</v>
      </c>
      <c r="B148" s="265">
        <f t="shared" ca="1" si="36"/>
        <v>93</v>
      </c>
      <c r="C148" s="36"/>
      <c r="D148" s="65">
        <f t="shared" ca="1" si="37"/>
        <v>55</v>
      </c>
      <c r="E148" s="10">
        <f t="shared" ca="1" si="38"/>
        <v>7.0060641200112003E-2</v>
      </c>
      <c r="F148" s="29"/>
      <c r="G148" s="26"/>
      <c r="H148" s="29"/>
      <c r="I148" s="26"/>
      <c r="J148" s="61">
        <f t="shared" si="33"/>
        <v>0</v>
      </c>
      <c r="K148" s="104">
        <f t="shared" si="34"/>
        <v>0</v>
      </c>
      <c r="L148" s="7">
        <f ca="1">(A148-Calculation!$C$6)/365.25</f>
        <v>11.665982203969884</v>
      </c>
      <c r="M148" s="1">
        <v>3</v>
      </c>
      <c r="N148" s="67">
        <f t="shared" ca="1" si="39"/>
        <v>41122</v>
      </c>
      <c r="O148" s="267">
        <f t="shared" ca="1" si="40"/>
        <v>0.28105310549809975</v>
      </c>
      <c r="P148" s="268"/>
      <c r="Q148" s="271"/>
      <c r="V148" s="57">
        <f t="shared" ca="1" si="41"/>
        <v>41122</v>
      </c>
      <c r="W148" s="265">
        <f ca="1">IF(Calculation!$V$10=2, VLOOKUP(V148,OldCurves!$D148:$K401,3), ( VLOOKUP(V148,OldCurves!$D148:$K401,3)*16+ VLOOKUP(V148,OldCurves!$D148:$K401,7)*8)/24)</f>
        <v>93</v>
      </c>
      <c r="X148" s="61">
        <v>0</v>
      </c>
      <c r="Y148" s="116">
        <v>55</v>
      </c>
      <c r="Z148" s="23">
        <f ca="1">VLOOKUP(V148,OldCurves!A142:B401,2)</f>
        <v>7.0060641200112003E-2</v>
      </c>
      <c r="AA148" s="29"/>
      <c r="AB148" s="26"/>
      <c r="AC148" s="29"/>
      <c r="AD148" s="26"/>
      <c r="AE148" s="68">
        <v>1</v>
      </c>
      <c r="AF148" s="68"/>
      <c r="AG148" s="54">
        <v>11.665979999999999</v>
      </c>
      <c r="AH148" s="53"/>
      <c r="AI148" s="58">
        <f t="shared" ca="1" si="42"/>
        <v>41122</v>
      </c>
      <c r="AJ148" s="278">
        <f ca="1">IF(Calculation!$Y$22=1, OldData!AO148, OldData!AP148)</f>
        <v>0.28105310549809975</v>
      </c>
      <c r="AK148" s="7"/>
      <c r="AM148" s="267"/>
      <c r="AN148" s="57">
        <f t="shared" ca="1" si="43"/>
        <v>41122</v>
      </c>
      <c r="AO148" s="289">
        <f ca="1">IF(Calculation!$V$10=2,SQRT((AR148^2*(AN148-today-1)+AU148^2*15)/(AN148-today+14)),SQRT(( ((AR148^2*16+AS148^2*8)/24) *(AN148-today-1)+((AU148^2*16+AV148^2*8)/24)*15)/(AN148-today+14)))</f>
        <v>0.28105310549809975</v>
      </c>
      <c r="AP148" s="290">
        <f ca="1">IF(Calculation!$V$10=2, AR148, SQRT((AR148^2*16+AS148^2*8)/24))</f>
        <v>0.08</v>
      </c>
      <c r="AQ148" s="265"/>
      <c r="AR148" s="297">
        <f t="shared" ca="1" si="44"/>
        <v>0.08</v>
      </c>
      <c r="AS148" s="299">
        <f t="shared" ca="1" si="45"/>
        <v>0.08</v>
      </c>
      <c r="AT148" s="264"/>
      <c r="AU148" s="264">
        <f t="shared" ca="1" si="46"/>
        <v>4.5549999999999997</v>
      </c>
      <c r="AV148" s="298">
        <f t="shared" ca="1" si="47"/>
        <v>3.25</v>
      </c>
    </row>
    <row r="149" spans="1:48">
      <c r="A149" s="64">
        <f t="shared" ca="1" si="35"/>
        <v>41153</v>
      </c>
      <c r="B149" s="265">
        <f t="shared" ca="1" si="36"/>
        <v>35.75</v>
      </c>
      <c r="C149" s="36"/>
      <c r="D149" s="65">
        <f t="shared" ca="1" si="37"/>
        <v>55</v>
      </c>
      <c r="E149" s="10">
        <f t="shared" ca="1" si="38"/>
        <v>7.0068597462238022E-2</v>
      </c>
      <c r="F149" s="29"/>
      <c r="G149" s="26"/>
      <c r="H149" s="29"/>
      <c r="I149" s="26"/>
      <c r="J149" s="61">
        <f t="shared" si="33"/>
        <v>0</v>
      </c>
      <c r="K149" s="104">
        <f t="shared" si="34"/>
        <v>0</v>
      </c>
      <c r="L149" s="7">
        <f ca="1">(A149-Calculation!$C$6)/365.25</f>
        <v>11.750855578370979</v>
      </c>
      <c r="M149" s="1">
        <v>4</v>
      </c>
      <c r="N149" s="67">
        <f t="shared" ca="1" si="39"/>
        <v>41153</v>
      </c>
      <c r="O149" s="267">
        <f t="shared" ca="1" si="40"/>
        <v>0.17838317168843626</v>
      </c>
      <c r="P149" s="268"/>
      <c r="Q149" s="271"/>
      <c r="V149" s="57">
        <f t="shared" ca="1" si="41"/>
        <v>41153</v>
      </c>
      <c r="W149" s="265">
        <f ca="1">IF(Calculation!$V$10=2, VLOOKUP(V149,OldCurves!$D149:$K402,3), ( VLOOKUP(V149,OldCurves!$D149:$K402,3)*16+ VLOOKUP(V149,OldCurves!$D149:$K402,7)*8)/24)</f>
        <v>35.75</v>
      </c>
      <c r="X149" s="61">
        <v>0</v>
      </c>
      <c r="Y149" s="116">
        <v>55</v>
      </c>
      <c r="Z149" s="23">
        <f ca="1">VLOOKUP(V149,OldCurves!A143:B402,2)</f>
        <v>7.0068597462238022E-2</v>
      </c>
      <c r="AA149" s="29"/>
      <c r="AB149" s="26"/>
      <c r="AC149" s="29"/>
      <c r="AD149" s="26"/>
      <c r="AE149" s="68">
        <v>1</v>
      </c>
      <c r="AF149" s="68"/>
      <c r="AG149" s="54">
        <v>11.750859999999999</v>
      </c>
      <c r="AH149" s="53"/>
      <c r="AI149" s="58">
        <f t="shared" ca="1" si="42"/>
        <v>41153</v>
      </c>
      <c r="AJ149" s="278">
        <f ca="1">IF(Calculation!$Y$22=1, OldData!AO149, OldData!AP149)</f>
        <v>0.17838317168843626</v>
      </c>
      <c r="AK149" s="270"/>
      <c r="AM149" s="267"/>
      <c r="AN149" s="57">
        <f t="shared" ca="1" si="43"/>
        <v>41153</v>
      </c>
      <c r="AO149" s="289">
        <f ca="1">IF(Calculation!$V$10=2,SQRT((AR149^2*(AN149-today-1)+AU149^2*15)/(AN149-today+14)),SQRT(( ((AR149^2*16+AS149^2*8)/24) *(AN149-today-1)+((AU149^2*16+AV149^2*8)/24)*15)/(AN149-today+14)))</f>
        <v>0.17838317168843626</v>
      </c>
      <c r="AP149" s="290">
        <f ca="1">IF(Calculation!$V$10=2, AR149, SQRT((AR149^2*16+AS149^2*8)/24))</f>
        <v>0.08</v>
      </c>
      <c r="AQ149" s="265"/>
      <c r="AR149" s="297">
        <f t="shared" ca="1" si="44"/>
        <v>0.08</v>
      </c>
      <c r="AS149" s="299">
        <f t="shared" ca="1" si="45"/>
        <v>0.08</v>
      </c>
      <c r="AT149" s="264"/>
      <c r="AU149" s="264">
        <f t="shared" ca="1" si="46"/>
        <v>2.706</v>
      </c>
      <c r="AV149" s="298">
        <f t="shared" ca="1" si="47"/>
        <v>2.4500000000000002</v>
      </c>
    </row>
    <row r="150" spans="1:48">
      <c r="A150" s="64">
        <f t="shared" ca="1" si="35"/>
        <v>41183</v>
      </c>
      <c r="B150" s="265">
        <f t="shared" ca="1" si="36"/>
        <v>32.999998092651367</v>
      </c>
      <c r="C150" s="36"/>
      <c r="D150" s="65">
        <f t="shared" ca="1" si="37"/>
        <v>55</v>
      </c>
      <c r="E150" s="10">
        <f t="shared" ca="1" si="38"/>
        <v>7.0076297070767013E-2</v>
      </c>
      <c r="F150" s="29"/>
      <c r="G150" s="26"/>
      <c r="H150" s="29"/>
      <c r="I150" s="26"/>
      <c r="J150" s="61">
        <f t="shared" si="33"/>
        <v>0</v>
      </c>
      <c r="K150" s="104">
        <f t="shared" si="34"/>
        <v>0</v>
      </c>
      <c r="L150" s="7">
        <f ca="1">(A150-Calculation!$C$6)/365.25</f>
        <v>11.832991101984941</v>
      </c>
      <c r="M150" s="1">
        <v>5</v>
      </c>
      <c r="N150" s="67">
        <f t="shared" ca="1" si="39"/>
        <v>41183</v>
      </c>
      <c r="O150" s="267">
        <f t="shared" ca="1" si="40"/>
        <v>0.13723987251777689</v>
      </c>
      <c r="P150" s="268"/>
      <c r="Q150" s="271"/>
      <c r="V150" s="57">
        <f t="shared" ca="1" si="41"/>
        <v>41183</v>
      </c>
      <c r="W150" s="265">
        <f ca="1">IF(Calculation!$V$10=2, VLOOKUP(V150,OldCurves!$D150:$K403,3), ( VLOOKUP(V150,OldCurves!$D150:$K403,3)*16+ VLOOKUP(V150,OldCurves!$D150:$K403,7)*8)/24)</f>
        <v>32.999998092651367</v>
      </c>
      <c r="X150" s="61">
        <v>0</v>
      </c>
      <c r="Y150" s="116">
        <v>55</v>
      </c>
      <c r="Z150" s="23">
        <f ca="1">VLOOKUP(V150,OldCurves!A144:B403,2)</f>
        <v>7.0076297070767013E-2</v>
      </c>
      <c r="AA150" s="29"/>
      <c r="AB150" s="26"/>
      <c r="AC150" s="29"/>
      <c r="AD150" s="26"/>
      <c r="AE150" s="68">
        <v>1</v>
      </c>
      <c r="AF150" s="68"/>
      <c r="AG150" s="54">
        <v>11.83573</v>
      </c>
      <c r="AH150" s="53"/>
      <c r="AI150" s="58">
        <f t="shared" ca="1" si="42"/>
        <v>41183</v>
      </c>
      <c r="AJ150" s="278">
        <f ca="1">IF(Calculation!$Y$22=1, OldData!AO150, OldData!AP150)</f>
        <v>0.13723987251777689</v>
      </c>
      <c r="AK150" s="270"/>
      <c r="AM150" s="267"/>
      <c r="AN150" s="57">
        <f t="shared" ca="1" si="43"/>
        <v>41183</v>
      </c>
      <c r="AO150" s="289">
        <f ca="1">IF(Calculation!$V$10=2,SQRT((AR150^2*(AN150-today-1)+AU150^2*15)/(AN150-today+14)),SQRT(( ((AR150^2*16+AS150^2*8)/24) *(AN150-today-1)+((AU150^2*16+AV150^2*8)/24)*15)/(AN150-today+14)))</f>
        <v>0.13723987251777689</v>
      </c>
      <c r="AP150" s="290">
        <f ca="1">IF(Calculation!$V$10=2, AR150, SQRT((AR150^2*16+AS150^2*8)/24))</f>
        <v>0.08</v>
      </c>
      <c r="AQ150" s="265"/>
      <c r="AR150" s="297">
        <f t="shared" ca="1" si="44"/>
        <v>0.08</v>
      </c>
      <c r="AS150" s="299">
        <f t="shared" ca="1" si="45"/>
        <v>0.08</v>
      </c>
      <c r="AT150" s="264"/>
      <c r="AU150" s="264">
        <f t="shared" ca="1" si="46"/>
        <v>1.9</v>
      </c>
      <c r="AV150" s="298">
        <f t="shared" ca="1" si="47"/>
        <v>2</v>
      </c>
    </row>
    <row r="151" spans="1:48">
      <c r="A151" s="64">
        <f t="shared" ca="1" si="35"/>
        <v>41214</v>
      </c>
      <c r="B151" s="265">
        <f t="shared" ca="1" si="36"/>
        <v>32.999998092651367</v>
      </c>
      <c r="C151" s="36"/>
      <c r="D151" s="65">
        <f t="shared" ca="1" si="37"/>
        <v>55</v>
      </c>
      <c r="E151" s="10">
        <f t="shared" ca="1" si="38"/>
        <v>7.0084253332934013E-2</v>
      </c>
      <c r="F151" s="29"/>
      <c r="G151" s="26"/>
      <c r="H151" s="29"/>
      <c r="I151" s="26"/>
      <c r="J151" s="61">
        <f t="shared" si="33"/>
        <v>0</v>
      </c>
      <c r="K151" s="104">
        <f t="shared" si="34"/>
        <v>0</v>
      </c>
      <c r="L151" s="7">
        <f ca="1">(A151-Calculation!$C$6)/365.25</f>
        <v>11.917864476386036</v>
      </c>
      <c r="M151" s="1">
        <v>6</v>
      </c>
      <c r="N151" s="67">
        <f t="shared" ca="1" si="39"/>
        <v>41214</v>
      </c>
      <c r="O151" s="267">
        <f t="shared" ca="1" si="40"/>
        <v>0.14171436150166497</v>
      </c>
      <c r="P151" s="268"/>
      <c r="Q151" s="271"/>
      <c r="V151" s="57">
        <f t="shared" ca="1" si="41"/>
        <v>41214</v>
      </c>
      <c r="W151" s="265">
        <f ca="1">IF(Calculation!$V$10=2, VLOOKUP(V151,OldCurves!$D151:$K404,3), ( VLOOKUP(V151,OldCurves!$D151:$K404,3)*16+ VLOOKUP(V151,OldCurves!$D151:$K404,7)*8)/24)</f>
        <v>32.999998092651367</v>
      </c>
      <c r="X151" s="61">
        <v>0</v>
      </c>
      <c r="Y151" s="116">
        <v>55</v>
      </c>
      <c r="Z151" s="23">
        <f ca="1">VLOOKUP(V151,OldCurves!A145:B404,2)</f>
        <v>7.0084253332934013E-2</v>
      </c>
      <c r="AA151" s="29"/>
      <c r="AB151" s="26"/>
      <c r="AC151" s="29"/>
      <c r="AD151" s="26"/>
      <c r="AE151" s="68">
        <v>1</v>
      </c>
      <c r="AF151" s="68"/>
      <c r="AG151" s="54">
        <v>11.91513</v>
      </c>
      <c r="AH151" s="53"/>
      <c r="AI151" s="58">
        <f t="shared" ca="1" si="42"/>
        <v>41214</v>
      </c>
      <c r="AJ151" s="278">
        <f ca="1">IF(Calculation!$Y$22=1, OldData!AO151, OldData!AP151)</f>
        <v>0.14171436150166497</v>
      </c>
      <c r="AK151" s="270"/>
      <c r="AM151" s="267"/>
      <c r="AN151" s="57">
        <f t="shared" ca="1" si="43"/>
        <v>41214</v>
      </c>
      <c r="AO151" s="289">
        <f ca="1">IF(Calculation!$V$10=2,SQRT((AR151^2*(AN151-today-1)+AU151^2*15)/(AN151-today+14)),SQRT(( ((AR151^2*16+AS151^2*8)/24) *(AN151-today-1)+((AU151^2*16+AV151^2*8)/24)*15)/(AN151-today+14)))</f>
        <v>0.14171436150166497</v>
      </c>
      <c r="AP151" s="290">
        <f ca="1">IF(Calculation!$V$10=2, AR151, SQRT((AR151^2*16+AS151^2*8)/24))</f>
        <v>0.08</v>
      </c>
      <c r="AQ151" s="265"/>
      <c r="AR151" s="297">
        <f t="shared" ca="1" si="44"/>
        <v>0.08</v>
      </c>
      <c r="AS151" s="299">
        <f t="shared" ca="1" si="45"/>
        <v>0.08</v>
      </c>
      <c r="AT151" s="264"/>
      <c r="AU151" s="264">
        <f t="shared" ca="1" si="46"/>
        <v>2</v>
      </c>
      <c r="AV151" s="298">
        <f t="shared" ca="1" si="47"/>
        <v>2</v>
      </c>
    </row>
    <row r="152" spans="1:48">
      <c r="A152" s="108">
        <f t="shared" ca="1" si="35"/>
        <v>41244</v>
      </c>
      <c r="B152" s="265">
        <f t="shared" ca="1" si="36"/>
        <v>33</v>
      </c>
      <c r="C152" s="36"/>
      <c r="D152" s="65">
        <f t="shared" ca="1" si="37"/>
        <v>55</v>
      </c>
      <c r="E152" s="10">
        <f t="shared" ca="1" si="38"/>
        <v>7.0091952941503027E-2</v>
      </c>
      <c r="F152" s="29"/>
      <c r="G152" s="26"/>
      <c r="H152" s="29"/>
      <c r="I152" s="26"/>
      <c r="J152" s="61">
        <f t="shared" si="33"/>
        <v>0</v>
      </c>
      <c r="K152" s="104">
        <f t="shared" si="34"/>
        <v>0</v>
      </c>
      <c r="L152" s="7">
        <f ca="1">(A152-Calculation!$C$6)/365.25</f>
        <v>12</v>
      </c>
      <c r="M152" s="1">
        <v>1</v>
      </c>
      <c r="N152" s="67">
        <f t="shared" ca="1" si="39"/>
        <v>41244</v>
      </c>
      <c r="O152" s="267">
        <f t="shared" ca="1" si="40"/>
        <v>0.14138541884019393</v>
      </c>
      <c r="P152" s="268"/>
      <c r="Q152" s="271"/>
      <c r="V152" s="57">
        <f t="shared" ca="1" si="41"/>
        <v>41244</v>
      </c>
      <c r="W152" s="265">
        <f ca="1">IF(Calculation!$V$10=2, VLOOKUP(V152,OldCurves!$D152:$K405,3), ( VLOOKUP(V152,OldCurves!$D152:$K405,3)*16+ VLOOKUP(V152,OldCurves!$D152:$K405,7)*8)/24)</f>
        <v>33</v>
      </c>
      <c r="X152" s="61">
        <v>0</v>
      </c>
      <c r="Y152" s="116">
        <v>55</v>
      </c>
      <c r="Z152" s="23">
        <f ca="1">VLOOKUP(V152,OldCurves!A146:B405,2)</f>
        <v>7.0091952941503027E-2</v>
      </c>
      <c r="AA152" s="29"/>
      <c r="AB152" s="26"/>
      <c r="AC152" s="29"/>
      <c r="AD152" s="26"/>
      <c r="AE152" s="68">
        <v>1</v>
      </c>
      <c r="AF152" s="68"/>
      <c r="AG152" s="54">
        <v>12</v>
      </c>
      <c r="AH152" s="53"/>
      <c r="AI152" s="58">
        <f t="shared" ca="1" si="42"/>
        <v>41244</v>
      </c>
      <c r="AJ152" s="278">
        <f ca="1">IF(Calculation!$Y$22=1, OldData!AO152, OldData!AP152)</f>
        <v>0.14138541884019393</v>
      </c>
      <c r="AK152" s="270"/>
      <c r="AM152" s="267"/>
      <c r="AN152" s="57">
        <f t="shared" ca="1" si="43"/>
        <v>41244</v>
      </c>
      <c r="AO152" s="289">
        <f ca="1">IF(Calculation!$V$10=2,SQRT((AR152^2*(AN152-today-1)+AU152^2*15)/(AN152-today+14)),SQRT(( ((AR152^2*16+AS152^2*8)/24) *(AN152-today-1)+((AU152^2*16+AV152^2*8)/24)*15)/(AN152-today+14)))</f>
        <v>0.14138541884019393</v>
      </c>
      <c r="AP152" s="290">
        <f ca="1">IF(Calculation!$V$10=2, AR152, SQRT((AR152^2*16+AS152^2*8)/24))</f>
        <v>0.08</v>
      </c>
      <c r="AQ152" s="265"/>
      <c r="AR152" s="297">
        <f t="shared" ca="1" si="44"/>
        <v>0.08</v>
      </c>
      <c r="AS152" s="299">
        <f t="shared" ca="1" si="45"/>
        <v>0.08</v>
      </c>
      <c r="AT152" s="264"/>
      <c r="AU152" s="264">
        <f t="shared" ca="1" si="46"/>
        <v>2</v>
      </c>
      <c r="AV152" s="298">
        <f t="shared" ca="1" si="47"/>
        <v>2</v>
      </c>
    </row>
    <row r="153" spans="1:48">
      <c r="A153" s="64">
        <f t="shared" ca="1" si="35"/>
        <v>41275</v>
      </c>
      <c r="B153" s="265">
        <f t="shared" ca="1" si="36"/>
        <v>37.254997253417969</v>
      </c>
      <c r="C153" s="36"/>
      <c r="D153" s="65">
        <f t="shared" ca="1" si="37"/>
        <v>55</v>
      </c>
      <c r="E153" s="10">
        <f t="shared" ca="1" si="38"/>
        <v>7.0099909203711022E-2</v>
      </c>
      <c r="F153" s="29"/>
      <c r="G153" s="26"/>
      <c r="H153" s="29"/>
      <c r="I153" s="26"/>
      <c r="J153" s="61">
        <f t="shared" si="33"/>
        <v>0</v>
      </c>
      <c r="K153" s="104">
        <f t="shared" si="34"/>
        <v>0</v>
      </c>
      <c r="L153" s="7">
        <f ca="1">(A153-Calculation!$C$6)/365.25</f>
        <v>12.084873374401095</v>
      </c>
      <c r="M153" s="1">
        <v>2</v>
      </c>
      <c r="N153" s="67">
        <f t="shared" ca="1" si="39"/>
        <v>41275</v>
      </c>
      <c r="O153" s="267">
        <f t="shared" ca="1" si="40"/>
        <v>0.15324903572948256</v>
      </c>
      <c r="P153" s="268"/>
      <c r="Q153" s="271"/>
      <c r="V153" s="57">
        <f t="shared" ca="1" si="41"/>
        <v>41275</v>
      </c>
      <c r="W153" s="265">
        <f ca="1">IF(Calculation!$V$10=2, VLOOKUP(V153,OldCurves!$D153:$K406,3), ( VLOOKUP(V153,OldCurves!$D153:$K406,3)*16+ VLOOKUP(V153,OldCurves!$D153:$K406,7)*8)/24)</f>
        <v>37.254997253417969</v>
      </c>
      <c r="X153" s="61">
        <v>0</v>
      </c>
      <c r="Y153" s="116">
        <v>55</v>
      </c>
      <c r="Z153" s="23">
        <f ca="1">VLOOKUP(V153,OldCurves!A147:B406,2)</f>
        <v>7.0099909203711022E-2</v>
      </c>
      <c r="AA153" s="29"/>
      <c r="AB153" s="26"/>
      <c r="AC153" s="29"/>
      <c r="AD153" s="26"/>
      <c r="AE153" s="68">
        <v>1</v>
      </c>
      <c r="AF153" s="68"/>
      <c r="AG153" s="54">
        <v>12.082140000000001</v>
      </c>
      <c r="AH153" s="53"/>
      <c r="AI153" s="58">
        <f t="shared" ca="1" si="42"/>
        <v>41275</v>
      </c>
      <c r="AJ153" s="278">
        <f ca="1">IF(Calculation!$Y$22=1, OldData!AO153, OldData!AP153)</f>
        <v>0.15324903572948256</v>
      </c>
      <c r="AK153" s="270"/>
      <c r="AM153" s="267"/>
      <c r="AN153" s="57">
        <f t="shared" ca="1" si="43"/>
        <v>41275</v>
      </c>
      <c r="AO153" s="289">
        <f ca="1">IF(Calculation!$V$10=2,SQRT((AR153^2*(AN153-today-1)+AU153^2*15)/(AN153-today+14)),SQRT(( ((AR153^2*16+AS153^2*8)/24) *(AN153-today-1)+((AU153^2*16+AV153^2*8)/24)*15)/(AN153-today+14)))</f>
        <v>0.15324903572948256</v>
      </c>
      <c r="AP153" s="290">
        <f ca="1">IF(Calculation!$V$10=2, AR153, SQRT((AR153^2*16+AS153^2*8)/24))</f>
        <v>0.08</v>
      </c>
      <c r="AQ153" s="265"/>
      <c r="AR153" s="297">
        <f t="shared" ca="1" si="44"/>
        <v>0.08</v>
      </c>
      <c r="AS153" s="299">
        <f t="shared" ca="1" si="45"/>
        <v>0.08</v>
      </c>
      <c r="AT153" s="264"/>
      <c r="AU153" s="264">
        <f t="shared" ca="1" si="46"/>
        <v>2.25</v>
      </c>
      <c r="AV153" s="298">
        <f t="shared" ca="1" si="47"/>
        <v>2.25</v>
      </c>
    </row>
    <row r="154" spans="1:48">
      <c r="A154" s="64">
        <f t="shared" ca="1" si="35"/>
        <v>41306</v>
      </c>
      <c r="B154" s="265">
        <f t="shared" ca="1" si="36"/>
        <v>37.250003814697266</v>
      </c>
      <c r="C154" s="36"/>
      <c r="D154" s="65">
        <f t="shared" ca="1" si="37"/>
        <v>55</v>
      </c>
      <c r="E154" s="10">
        <f t="shared" ca="1" si="38"/>
        <v>7.0107865465941013E-2</v>
      </c>
      <c r="F154" s="29"/>
      <c r="G154" s="26"/>
      <c r="H154" s="29"/>
      <c r="I154" s="26"/>
      <c r="J154" s="61">
        <f t="shared" si="33"/>
        <v>0</v>
      </c>
      <c r="K154" s="104">
        <f t="shared" si="34"/>
        <v>0</v>
      </c>
      <c r="L154" s="7">
        <f ca="1">(A154-Calculation!$C$6)/365.25</f>
        <v>12.16974674880219</v>
      </c>
      <c r="M154" s="1">
        <v>3</v>
      </c>
      <c r="N154" s="67">
        <f t="shared" ca="1" si="39"/>
        <v>41306</v>
      </c>
      <c r="O154" s="267">
        <f t="shared" ca="1" si="40"/>
        <v>0.15286195904635638</v>
      </c>
      <c r="P154" s="268"/>
      <c r="Q154" s="271"/>
      <c r="V154" s="57">
        <f t="shared" ca="1" si="41"/>
        <v>41306</v>
      </c>
      <c r="W154" s="265">
        <f ca="1">IF(Calculation!$V$10=2, VLOOKUP(V154,OldCurves!$D154:$K407,3), ( VLOOKUP(V154,OldCurves!$D154:$K407,3)*16+ VLOOKUP(V154,OldCurves!$D154:$K407,7)*8)/24)</f>
        <v>37.250003814697266</v>
      </c>
      <c r="X154" s="61">
        <v>0</v>
      </c>
      <c r="Y154" s="116">
        <v>55</v>
      </c>
      <c r="Z154" s="23">
        <f ca="1">VLOOKUP(V154,OldCurves!A148:B407,2)</f>
        <v>7.0107865465941013E-2</v>
      </c>
      <c r="AA154" s="29"/>
      <c r="AB154" s="26"/>
      <c r="AC154" s="29"/>
      <c r="AD154" s="26"/>
      <c r="AE154" s="68">
        <v>1</v>
      </c>
      <c r="AF154" s="68"/>
      <c r="AG154" s="54">
        <v>12.167009999999999</v>
      </c>
      <c r="AH154" s="53"/>
      <c r="AI154" s="58">
        <f t="shared" ca="1" si="42"/>
        <v>41306</v>
      </c>
      <c r="AJ154" s="278">
        <f ca="1">IF(Calculation!$Y$22=1, OldData!AO154, OldData!AP154)</f>
        <v>0.15286195904635638</v>
      </c>
      <c r="AK154" s="270"/>
      <c r="AM154" s="267"/>
      <c r="AN154" s="57">
        <f t="shared" ca="1" si="43"/>
        <v>41306</v>
      </c>
      <c r="AO154" s="289">
        <f ca="1">IF(Calculation!$V$10=2,SQRT((AR154^2*(AN154-today-1)+AU154^2*15)/(AN154-today+14)),SQRT(( ((AR154^2*16+AS154^2*8)/24) *(AN154-today-1)+((AU154^2*16+AV154^2*8)/24)*15)/(AN154-today+14)))</f>
        <v>0.15286195904635638</v>
      </c>
      <c r="AP154" s="290">
        <f ca="1">IF(Calculation!$V$10=2, AR154, SQRT((AR154^2*16+AS154^2*8)/24))</f>
        <v>0.08</v>
      </c>
      <c r="AQ154" s="265"/>
      <c r="AR154" s="297">
        <f t="shared" ca="1" si="44"/>
        <v>0.08</v>
      </c>
      <c r="AS154" s="299">
        <f t="shared" ca="1" si="45"/>
        <v>0.08</v>
      </c>
      <c r="AT154" s="264"/>
      <c r="AU154" s="264">
        <f t="shared" ca="1" si="46"/>
        <v>2.25</v>
      </c>
      <c r="AV154" s="298">
        <f t="shared" ca="1" si="47"/>
        <v>2.25</v>
      </c>
    </row>
    <row r="155" spans="1:48">
      <c r="A155" s="64">
        <f t="shared" ca="1" si="35"/>
        <v>41334</v>
      </c>
      <c r="B155" s="265">
        <f t="shared" ca="1" si="36"/>
        <v>32.750001907348633</v>
      </c>
      <c r="C155" s="36"/>
      <c r="D155" s="65">
        <f t="shared" ca="1" si="37"/>
        <v>55</v>
      </c>
      <c r="E155" s="10">
        <f t="shared" ca="1" si="38"/>
        <v>7.0115051767327005E-2</v>
      </c>
      <c r="F155" s="29"/>
      <c r="G155" s="26"/>
      <c r="H155" s="29"/>
      <c r="I155" s="26"/>
      <c r="J155" s="61">
        <f t="shared" si="33"/>
        <v>0</v>
      </c>
      <c r="K155" s="104">
        <f t="shared" si="34"/>
        <v>0</v>
      </c>
      <c r="L155" s="7">
        <f ca="1">(A155-Calculation!$C$6)/365.25</f>
        <v>12.24640657084189</v>
      </c>
      <c r="M155" s="1">
        <v>4</v>
      </c>
      <c r="N155" s="67">
        <f t="shared" ca="1" si="39"/>
        <v>41334</v>
      </c>
      <c r="O155" s="267">
        <f t="shared" ca="1" si="40"/>
        <v>0.13805539837007319</v>
      </c>
      <c r="P155" s="268"/>
      <c r="Q155" s="271"/>
      <c r="V155" s="57">
        <f t="shared" ca="1" si="41"/>
        <v>41334</v>
      </c>
      <c r="W155" s="265">
        <f ca="1">IF(Calculation!$V$10=2, VLOOKUP(V155,OldCurves!$D155:$K408,3), ( VLOOKUP(V155,OldCurves!$D155:$K408,3)*16+ VLOOKUP(V155,OldCurves!$D155:$K408,7)*8)/24)</f>
        <v>32.750001907348633</v>
      </c>
      <c r="X155" s="61">
        <v>0</v>
      </c>
      <c r="Y155" s="116">
        <v>55</v>
      </c>
      <c r="Z155" s="23">
        <f ca="1">VLOOKUP(V155,OldCurves!A149:B408,2)</f>
        <v>7.0115051767327005E-2</v>
      </c>
      <c r="AA155" s="29"/>
      <c r="AB155" s="26"/>
      <c r="AC155" s="29"/>
      <c r="AD155" s="26"/>
      <c r="AE155" s="68">
        <v>1</v>
      </c>
      <c r="AF155" s="68"/>
      <c r="AG155" s="54">
        <v>12.249140000000001</v>
      </c>
      <c r="AH155" s="53"/>
      <c r="AI155" s="58">
        <f t="shared" ca="1" si="42"/>
        <v>41334</v>
      </c>
      <c r="AJ155" s="278">
        <f ca="1">IF(Calculation!$Y$22=1, OldData!AO155, OldData!AP155)</f>
        <v>0.13805539837007319</v>
      </c>
      <c r="AK155" s="270"/>
      <c r="AM155" s="267"/>
      <c r="AN155" s="57">
        <f t="shared" ca="1" si="43"/>
        <v>41334</v>
      </c>
      <c r="AO155" s="289">
        <f ca="1">IF(Calculation!$V$10=2,SQRT((AR155^2*(AN155-today-1)+AU155^2*15)/(AN155-today+14)),SQRT(( ((AR155^2*16+AS155^2*8)/24) *(AN155-today-1)+((AU155^2*16+AV155^2*8)/24)*15)/(AN155-today+14)))</f>
        <v>0.13805539837007319</v>
      </c>
      <c r="AP155" s="290">
        <f ca="1">IF(Calculation!$V$10=2, AR155, SQRT((AR155^2*16+AS155^2*8)/24))</f>
        <v>0.08</v>
      </c>
      <c r="AQ155" s="265"/>
      <c r="AR155" s="297">
        <f t="shared" ca="1" si="44"/>
        <v>0.08</v>
      </c>
      <c r="AS155" s="299">
        <f t="shared" ca="1" si="45"/>
        <v>0.08</v>
      </c>
      <c r="AT155" s="264"/>
      <c r="AU155" s="264">
        <f t="shared" ca="1" si="46"/>
        <v>1.95</v>
      </c>
      <c r="AV155" s="298">
        <f t="shared" ca="1" si="47"/>
        <v>2</v>
      </c>
    </row>
    <row r="156" spans="1:48">
      <c r="A156" s="64">
        <f t="shared" ca="1" si="35"/>
        <v>41365</v>
      </c>
      <c r="B156" s="265">
        <f t="shared" ca="1" si="36"/>
        <v>32.75</v>
      </c>
      <c r="C156" s="36"/>
      <c r="D156" s="65">
        <f t="shared" ca="1" si="37"/>
        <v>55</v>
      </c>
      <c r="E156" s="10">
        <f t="shared" ca="1" si="38"/>
        <v>7.0123008029596007E-2</v>
      </c>
      <c r="F156" s="29"/>
      <c r="G156" s="26"/>
      <c r="H156" s="29"/>
      <c r="I156" s="26"/>
      <c r="J156" s="61">
        <f t="shared" si="33"/>
        <v>0</v>
      </c>
      <c r="K156" s="104">
        <f t="shared" si="34"/>
        <v>0</v>
      </c>
      <c r="L156" s="7">
        <f ca="1">(A156-Calculation!$C$6)/365.25</f>
        <v>12.331279945242985</v>
      </c>
      <c r="M156" s="1">
        <v>5</v>
      </c>
      <c r="N156" s="67">
        <f t="shared" ca="1" si="39"/>
        <v>41365</v>
      </c>
      <c r="O156" s="267">
        <f t="shared" ca="1" si="40"/>
        <v>0.13540710840915249</v>
      </c>
      <c r="P156" s="268"/>
      <c r="Q156" s="271"/>
      <c r="V156" s="57">
        <f t="shared" ca="1" si="41"/>
        <v>41365</v>
      </c>
      <c r="W156" s="265">
        <f ca="1">IF(Calculation!$V$10=2, VLOOKUP(V156,OldCurves!$D156:$K409,3), ( VLOOKUP(V156,OldCurves!$D156:$K409,3)*16+ VLOOKUP(V156,OldCurves!$D156:$K409,7)*8)/24)</f>
        <v>32.75</v>
      </c>
      <c r="X156" s="61">
        <v>0</v>
      </c>
      <c r="Y156" s="116">
        <v>55</v>
      </c>
      <c r="Z156" s="23">
        <f ca="1">VLOOKUP(V156,OldCurves!A150:B409,2)</f>
        <v>7.0123008029596007E-2</v>
      </c>
      <c r="AA156" s="29"/>
      <c r="AB156" s="26"/>
      <c r="AC156" s="29"/>
      <c r="AD156" s="26"/>
      <c r="AE156" s="68">
        <v>1</v>
      </c>
      <c r="AF156" s="68"/>
      <c r="AG156" s="54">
        <v>12.334020000000001</v>
      </c>
      <c r="AH156" s="53"/>
      <c r="AI156" s="58">
        <f t="shared" ca="1" si="42"/>
        <v>41365</v>
      </c>
      <c r="AJ156" s="278">
        <f ca="1">IF(Calculation!$Y$22=1, OldData!AO156, OldData!AP156)</f>
        <v>0.13540710840915249</v>
      </c>
      <c r="AK156" s="270"/>
      <c r="AM156" s="267"/>
      <c r="AN156" s="57">
        <f t="shared" ca="1" si="43"/>
        <v>41365</v>
      </c>
      <c r="AO156" s="289">
        <f ca="1">IF(Calculation!$V$10=2,SQRT((AR156^2*(AN156-today-1)+AU156^2*15)/(AN156-today+14)),SQRT(( ((AR156^2*16+AS156^2*8)/24) *(AN156-today-1)+((AU156^2*16+AV156^2*8)/24)*15)/(AN156-today+14)))</f>
        <v>0.13540710840915249</v>
      </c>
      <c r="AP156" s="290">
        <f ca="1">IF(Calculation!$V$10=2, AR156, SQRT((AR156^2*16+AS156^2*8)/24))</f>
        <v>0.08</v>
      </c>
      <c r="AQ156" s="265"/>
      <c r="AR156" s="297">
        <f t="shared" ca="1" si="44"/>
        <v>0.08</v>
      </c>
      <c r="AS156" s="299">
        <f t="shared" ca="1" si="45"/>
        <v>0.08</v>
      </c>
      <c r="AT156" s="264"/>
      <c r="AU156" s="264">
        <f t="shared" ca="1" si="46"/>
        <v>1.9</v>
      </c>
      <c r="AV156" s="298">
        <f t="shared" ca="1" si="47"/>
        <v>2</v>
      </c>
    </row>
    <row r="157" spans="1:48">
      <c r="A157" s="64">
        <f t="shared" ca="1" si="35"/>
        <v>41395</v>
      </c>
      <c r="B157" s="265">
        <f t="shared" ca="1" si="36"/>
        <v>42</v>
      </c>
      <c r="C157" s="36"/>
      <c r="D157" s="65">
        <f t="shared" ca="1" si="37"/>
        <v>55</v>
      </c>
      <c r="E157" s="10">
        <f t="shared" ca="1" si="38"/>
        <v>7.0130707638263012E-2</v>
      </c>
      <c r="F157" s="29"/>
      <c r="G157" s="26"/>
      <c r="H157" s="29"/>
      <c r="I157" s="26"/>
      <c r="J157" s="61">
        <f t="shared" si="33"/>
        <v>0</v>
      </c>
      <c r="K157" s="104">
        <f t="shared" si="34"/>
        <v>0</v>
      </c>
      <c r="L157" s="7">
        <f ca="1">(A157-Calculation!$C$6)/365.25</f>
        <v>12.413415468856947</v>
      </c>
      <c r="M157" s="1">
        <v>6</v>
      </c>
      <c r="N157" s="67">
        <f t="shared" ca="1" si="39"/>
        <v>41395</v>
      </c>
      <c r="O157" s="267">
        <f t="shared" ca="1" si="40"/>
        <v>0.13978456146370982</v>
      </c>
      <c r="P157" s="268"/>
      <c r="Q157" s="271"/>
      <c r="V157" s="57">
        <f t="shared" ca="1" si="41"/>
        <v>41395</v>
      </c>
      <c r="W157" s="265">
        <f ca="1">IF(Calculation!$V$10=2, VLOOKUP(V157,OldCurves!$D157:$K410,3), ( VLOOKUP(V157,OldCurves!$D157:$K410,3)*16+ VLOOKUP(V157,OldCurves!$D157:$K410,7)*8)/24)</f>
        <v>42</v>
      </c>
      <c r="X157" s="61">
        <v>0</v>
      </c>
      <c r="Y157" s="116">
        <v>55</v>
      </c>
      <c r="Z157" s="23">
        <f ca="1">VLOOKUP(V157,OldCurves!A151:B410,2)</f>
        <v>7.0130707638263012E-2</v>
      </c>
      <c r="AA157" s="29"/>
      <c r="AB157" s="26"/>
      <c r="AC157" s="29"/>
      <c r="AD157" s="26"/>
      <c r="AE157" s="68">
        <v>1</v>
      </c>
      <c r="AF157" s="68"/>
      <c r="AG157" s="54">
        <v>12.418889999999999</v>
      </c>
      <c r="AH157" s="53"/>
      <c r="AI157" s="58">
        <f t="shared" ca="1" si="42"/>
        <v>41395</v>
      </c>
      <c r="AJ157" s="278">
        <f ca="1">IF(Calculation!$Y$22=1, OldData!AO157, OldData!AP157)</f>
        <v>0.13978456146370982</v>
      </c>
      <c r="AK157" s="270"/>
      <c r="AM157" s="267"/>
      <c r="AN157" s="57">
        <f t="shared" ca="1" si="43"/>
        <v>41395</v>
      </c>
      <c r="AO157" s="289">
        <f ca="1">IF(Calculation!$V$10=2,SQRT((AR157^2*(AN157-today-1)+AU157^2*15)/(AN157-today+14)),SQRT(( ((AR157^2*16+AS157^2*8)/24) *(AN157-today-1)+((AU157^2*16+AV157^2*8)/24)*15)/(AN157-today+14)))</f>
        <v>0.13978456146370982</v>
      </c>
      <c r="AP157" s="290">
        <f ca="1">IF(Calculation!$V$10=2, AR157, SQRT((AR157^2*16+AS157^2*8)/24))</f>
        <v>0.08</v>
      </c>
      <c r="AQ157" s="265"/>
      <c r="AR157" s="297">
        <f t="shared" ca="1" si="44"/>
        <v>0.08</v>
      </c>
      <c r="AS157" s="299">
        <f t="shared" ca="1" si="45"/>
        <v>0.08</v>
      </c>
      <c r="AT157" s="264"/>
      <c r="AU157" s="264">
        <f t="shared" ca="1" si="46"/>
        <v>2</v>
      </c>
      <c r="AV157" s="298">
        <f t="shared" ca="1" si="47"/>
        <v>2</v>
      </c>
    </row>
    <row r="158" spans="1:48">
      <c r="A158" s="64">
        <f t="shared" ca="1" si="35"/>
        <v>41426</v>
      </c>
      <c r="B158" s="265">
        <f t="shared" ca="1" si="36"/>
        <v>68.5</v>
      </c>
      <c r="C158" s="36"/>
      <c r="D158" s="65">
        <f t="shared" ca="1" si="37"/>
        <v>55</v>
      </c>
      <c r="E158" s="10">
        <f t="shared" ca="1" si="38"/>
        <v>7.0138663900574022E-2</v>
      </c>
      <c r="F158" s="29"/>
      <c r="G158" s="26"/>
      <c r="H158" s="29"/>
      <c r="I158" s="26"/>
      <c r="J158" s="61">
        <f t="shared" si="33"/>
        <v>0</v>
      </c>
      <c r="K158" s="104">
        <f t="shared" si="34"/>
        <v>0</v>
      </c>
      <c r="L158" s="7">
        <f ca="1">(A158-Calculation!$C$6)/365.25</f>
        <v>12.498288843258042</v>
      </c>
      <c r="M158" s="1">
        <v>1</v>
      </c>
      <c r="N158" s="67">
        <f t="shared" ca="1" si="39"/>
        <v>41426</v>
      </c>
      <c r="O158" s="267">
        <f t="shared" ca="1" si="40"/>
        <v>0.21649616217220599</v>
      </c>
      <c r="P158" s="268"/>
      <c r="Q158" s="271"/>
      <c r="V158" s="57">
        <f t="shared" ca="1" si="41"/>
        <v>41426</v>
      </c>
      <c r="W158" s="265">
        <f ca="1">IF(Calculation!$V$10=2, VLOOKUP(V158,OldCurves!$D158:$K411,3), ( VLOOKUP(V158,OldCurves!$D158:$K411,3)*16+ VLOOKUP(V158,OldCurves!$D158:$K411,7)*8)/24)</f>
        <v>68.5</v>
      </c>
      <c r="X158" s="61">
        <v>0</v>
      </c>
      <c r="Y158" s="116">
        <v>55</v>
      </c>
      <c r="Z158" s="23">
        <f ca="1">VLOOKUP(V158,OldCurves!A152:B411,2)</f>
        <v>7.0138663900574022E-2</v>
      </c>
      <c r="AA158" s="29"/>
      <c r="AB158" s="26"/>
      <c r="AC158" s="29"/>
      <c r="AD158" s="26"/>
      <c r="AE158" s="68">
        <v>1</v>
      </c>
      <c r="AF158" s="68"/>
      <c r="AG158" s="54">
        <v>12.50103</v>
      </c>
      <c r="AH158" s="53"/>
      <c r="AI158" s="58">
        <f t="shared" ca="1" si="42"/>
        <v>41426</v>
      </c>
      <c r="AJ158" s="278">
        <f ca="1">IF(Calculation!$Y$22=1, OldData!AO158, OldData!AP158)</f>
        <v>0.21649616217220599</v>
      </c>
      <c r="AK158" s="270"/>
      <c r="AM158" s="267"/>
      <c r="AN158" s="57">
        <f t="shared" ca="1" si="43"/>
        <v>41426</v>
      </c>
      <c r="AO158" s="289">
        <f ca="1">IF(Calculation!$V$10=2,SQRT((AR158^2*(AN158-today-1)+AU158^2*15)/(AN158-today+14)),SQRT(( ((AR158^2*16+AS158^2*8)/24) *(AN158-today-1)+((AU158^2*16+AV158^2*8)/24)*15)/(AN158-today+14)))</f>
        <v>0.21649616217220599</v>
      </c>
      <c r="AP158" s="290">
        <f ca="1">IF(Calculation!$V$10=2, AR158, SQRT((AR158^2*16+AS158^2*8)/24))</f>
        <v>0.08</v>
      </c>
      <c r="AQ158" s="265"/>
      <c r="AR158" s="297">
        <f t="shared" ca="1" si="44"/>
        <v>0.08</v>
      </c>
      <c r="AS158" s="299">
        <f t="shared" ca="1" si="45"/>
        <v>0.08</v>
      </c>
      <c r="AT158" s="264"/>
      <c r="AU158" s="264">
        <f t="shared" ca="1" si="46"/>
        <v>3.52</v>
      </c>
      <c r="AV158" s="298">
        <f t="shared" ca="1" si="47"/>
        <v>2.4</v>
      </c>
    </row>
    <row r="159" spans="1:48">
      <c r="A159" s="64">
        <f t="shared" ca="1" si="35"/>
        <v>41456</v>
      </c>
      <c r="B159" s="265">
        <f t="shared" ca="1" si="36"/>
        <v>95</v>
      </c>
      <c r="C159" s="36"/>
      <c r="D159" s="65">
        <f t="shared" ca="1" si="37"/>
        <v>55</v>
      </c>
      <c r="E159" s="10">
        <f t="shared" ca="1" si="38"/>
        <v>7.0146363509281009E-2</v>
      </c>
      <c r="F159" s="29"/>
      <c r="G159" s="26"/>
      <c r="H159" s="29"/>
      <c r="I159" s="26"/>
      <c r="J159" s="61">
        <f t="shared" si="33"/>
        <v>0</v>
      </c>
      <c r="K159" s="104">
        <f t="shared" si="34"/>
        <v>0</v>
      </c>
      <c r="L159" s="7">
        <f ca="1">(A159-Calculation!$C$6)/365.25</f>
        <v>12.580424366872005</v>
      </c>
      <c r="M159" s="1">
        <v>2</v>
      </c>
      <c r="N159" s="67">
        <f t="shared" ca="1" si="39"/>
        <v>41456</v>
      </c>
      <c r="O159" s="267">
        <f t="shared" ca="1" si="40"/>
        <v>0.27155651034672013</v>
      </c>
      <c r="P159" s="268"/>
      <c r="Q159" s="271"/>
      <c r="V159" s="57">
        <f t="shared" ca="1" si="41"/>
        <v>41456</v>
      </c>
      <c r="W159" s="265">
        <f ca="1">IF(Calculation!$V$10=2, VLOOKUP(V159,OldCurves!$D159:$K412,3), ( VLOOKUP(V159,OldCurves!$D159:$K412,3)*16+ VLOOKUP(V159,OldCurves!$D159:$K412,7)*8)/24)</f>
        <v>95</v>
      </c>
      <c r="X159" s="61">
        <v>0</v>
      </c>
      <c r="Y159" s="116">
        <v>55</v>
      </c>
      <c r="Z159" s="23">
        <f ca="1">VLOOKUP(V159,OldCurves!A153:B412,2)</f>
        <v>7.0146363509281009E-2</v>
      </c>
      <c r="AA159" s="29"/>
      <c r="AB159" s="26"/>
      <c r="AC159" s="29"/>
      <c r="AD159" s="26"/>
      <c r="AE159" s="68">
        <v>1</v>
      </c>
      <c r="AF159" s="68"/>
      <c r="AG159" s="54">
        <v>12.585900000000001</v>
      </c>
      <c r="AH159" s="53"/>
      <c r="AI159" s="58">
        <f t="shared" ca="1" si="42"/>
        <v>41456</v>
      </c>
      <c r="AJ159" s="278">
        <f ca="1">IF(Calculation!$Y$22=1, OldData!AO159, OldData!AP159)</f>
        <v>0.27155651034672013</v>
      </c>
      <c r="AK159" s="7"/>
      <c r="AM159" s="267"/>
      <c r="AN159" s="57">
        <f t="shared" ca="1" si="43"/>
        <v>41456</v>
      </c>
      <c r="AO159" s="289">
        <f ca="1">IF(Calculation!$V$10=2,SQRT((AR159^2*(AN159-today-1)+AU159^2*15)/(AN159-today+14)),SQRT(( ((AR159^2*16+AS159^2*8)/24) *(AN159-today-1)+((AU159^2*16+AV159^2*8)/24)*15)/(AN159-today+14)))</f>
        <v>0.27155651034672013</v>
      </c>
      <c r="AP159" s="290">
        <f ca="1">IF(Calculation!$V$10=2, AR159, SQRT((AR159^2*16+AS159^2*8)/24))</f>
        <v>0.08</v>
      </c>
      <c r="AQ159" s="265"/>
      <c r="AR159" s="297">
        <f t="shared" ca="1" si="44"/>
        <v>0.08</v>
      </c>
      <c r="AS159" s="299">
        <f t="shared" ca="1" si="45"/>
        <v>0.08</v>
      </c>
      <c r="AT159" s="264"/>
      <c r="AU159" s="264">
        <f t="shared" ca="1" si="46"/>
        <v>4.5549999999999997</v>
      </c>
      <c r="AV159" s="298">
        <f t="shared" ca="1" si="47"/>
        <v>3.25</v>
      </c>
    </row>
    <row r="160" spans="1:48">
      <c r="A160" s="64">
        <f t="shared" ca="1" si="35"/>
        <v>41487</v>
      </c>
      <c r="B160" s="265">
        <f t="shared" ca="1" si="36"/>
        <v>95</v>
      </c>
      <c r="C160" s="36"/>
      <c r="D160" s="65">
        <f t="shared" ca="1" si="37"/>
        <v>55</v>
      </c>
      <c r="E160" s="10">
        <f t="shared" ca="1" si="38"/>
        <v>7.0154319771632001E-2</v>
      </c>
      <c r="F160" s="29"/>
      <c r="G160" s="26"/>
      <c r="H160" s="29"/>
      <c r="I160" s="26"/>
      <c r="J160" s="61">
        <f t="shared" si="33"/>
        <v>0</v>
      </c>
      <c r="K160" s="104">
        <f t="shared" si="34"/>
        <v>0</v>
      </c>
      <c r="L160" s="7">
        <f ca="1">(A160-Calculation!$C$6)/365.25</f>
        <v>12.6652977412731</v>
      </c>
      <c r="M160" s="1">
        <v>3</v>
      </c>
      <c r="N160" s="67">
        <f t="shared" ca="1" si="39"/>
        <v>41487</v>
      </c>
      <c r="O160" s="267">
        <f t="shared" ca="1" si="40"/>
        <v>0.27072879772544906</v>
      </c>
      <c r="P160" s="268"/>
      <c r="Q160" s="271"/>
      <c r="V160" s="57">
        <f t="shared" ca="1" si="41"/>
        <v>41487</v>
      </c>
      <c r="W160" s="265">
        <f ca="1">IF(Calculation!$V$10=2, VLOOKUP(V160,OldCurves!$D160:$K413,3), ( VLOOKUP(V160,OldCurves!$D160:$K413,3)*16+ VLOOKUP(V160,OldCurves!$D160:$K413,7)*8)/24)</f>
        <v>95</v>
      </c>
      <c r="X160" s="61">
        <v>0</v>
      </c>
      <c r="Y160" s="116">
        <v>55</v>
      </c>
      <c r="Z160" s="23">
        <f ca="1">VLOOKUP(V160,OldCurves!A154:B413,2)</f>
        <v>7.0154319771632001E-2</v>
      </c>
      <c r="AA160" s="29"/>
      <c r="AB160" s="26"/>
      <c r="AC160" s="29"/>
      <c r="AD160" s="26"/>
      <c r="AE160" s="68">
        <v>1</v>
      </c>
      <c r="AF160" s="68"/>
      <c r="AG160" s="54">
        <v>12.66804</v>
      </c>
      <c r="AH160" s="53"/>
      <c r="AI160" s="58">
        <f t="shared" ca="1" si="42"/>
        <v>41487</v>
      </c>
      <c r="AJ160" s="278">
        <f ca="1">IF(Calculation!$Y$22=1, OldData!AO160, OldData!AP160)</f>
        <v>0.27072879772544906</v>
      </c>
      <c r="AK160" s="7"/>
      <c r="AM160" s="267"/>
      <c r="AN160" s="57">
        <f t="shared" ca="1" si="43"/>
        <v>41487</v>
      </c>
      <c r="AO160" s="289">
        <f ca="1">IF(Calculation!$V$10=2,SQRT((AR160^2*(AN160-today-1)+AU160^2*15)/(AN160-today+14)),SQRT(( ((AR160^2*16+AS160^2*8)/24) *(AN160-today-1)+((AU160^2*16+AV160^2*8)/24)*15)/(AN160-today+14)))</f>
        <v>0.27072879772544906</v>
      </c>
      <c r="AP160" s="290">
        <f ca="1">IF(Calculation!$V$10=2, AR160, SQRT((AR160^2*16+AS160^2*8)/24))</f>
        <v>0.08</v>
      </c>
      <c r="AQ160" s="265"/>
      <c r="AR160" s="297">
        <f t="shared" ca="1" si="44"/>
        <v>0.08</v>
      </c>
      <c r="AS160" s="299">
        <f t="shared" ca="1" si="45"/>
        <v>0.08</v>
      </c>
      <c r="AT160" s="264"/>
      <c r="AU160" s="264">
        <f t="shared" ca="1" si="46"/>
        <v>4.5549999999999997</v>
      </c>
      <c r="AV160" s="298">
        <f t="shared" ca="1" si="47"/>
        <v>3.25</v>
      </c>
    </row>
    <row r="161" spans="1:48">
      <c r="A161" s="64">
        <f t="shared" ca="1" si="35"/>
        <v>41518</v>
      </c>
      <c r="B161" s="265">
        <f t="shared" ca="1" si="36"/>
        <v>35.75</v>
      </c>
      <c r="C161" s="36"/>
      <c r="D161" s="65">
        <f t="shared" ca="1" si="37"/>
        <v>55</v>
      </c>
      <c r="E161" s="10">
        <f t="shared" ca="1" si="38"/>
        <v>7.0162276034005017E-2</v>
      </c>
      <c r="F161" s="29"/>
      <c r="G161" s="26"/>
      <c r="H161" s="29"/>
      <c r="I161" s="26"/>
      <c r="J161" s="61">
        <f t="shared" si="33"/>
        <v>0</v>
      </c>
      <c r="K161" s="104">
        <f t="shared" si="34"/>
        <v>0</v>
      </c>
      <c r="L161" s="7">
        <f ca="1">(A161-Calculation!$C$6)/365.25</f>
        <v>12.750171115674195</v>
      </c>
      <c r="M161" s="1">
        <v>4</v>
      </c>
      <c r="N161" s="67">
        <f t="shared" ca="1" si="39"/>
        <v>41518</v>
      </c>
      <c r="O161" s="267">
        <f t="shared" ca="1" si="40"/>
        <v>0.17273915811124232</v>
      </c>
      <c r="P161" s="268"/>
      <c r="Q161" s="271"/>
      <c r="V161" s="57">
        <f t="shared" ca="1" si="41"/>
        <v>41518</v>
      </c>
      <c r="W161" s="265">
        <f ca="1">IF(Calculation!$V$10=2, VLOOKUP(V161,OldCurves!$D161:$K414,3), ( VLOOKUP(V161,OldCurves!$D161:$K414,3)*16+ VLOOKUP(V161,OldCurves!$D161:$K414,7)*8)/24)</f>
        <v>35.75</v>
      </c>
      <c r="X161" s="61">
        <v>0</v>
      </c>
      <c r="Y161" s="116">
        <v>55</v>
      </c>
      <c r="Z161" s="23">
        <f ca="1">VLOOKUP(V161,OldCurves!A155:B414,2)</f>
        <v>7.0162276034005017E-2</v>
      </c>
      <c r="AA161" s="29"/>
      <c r="AB161" s="26"/>
      <c r="AC161" s="29"/>
      <c r="AD161" s="26"/>
      <c r="AE161" s="68">
        <v>1</v>
      </c>
      <c r="AF161" s="68"/>
      <c r="AG161" s="54">
        <v>12.75291</v>
      </c>
      <c r="AH161" s="53"/>
      <c r="AI161" s="58">
        <f t="shared" ca="1" si="42"/>
        <v>41518</v>
      </c>
      <c r="AJ161" s="278">
        <f ca="1">IF(Calculation!$Y$22=1, OldData!AO161, OldData!AP161)</f>
        <v>0.17273915811124232</v>
      </c>
      <c r="AK161" s="270"/>
      <c r="AM161" s="267"/>
      <c r="AN161" s="57">
        <f t="shared" ca="1" si="43"/>
        <v>41518</v>
      </c>
      <c r="AO161" s="289">
        <f ca="1">IF(Calculation!$V$10=2,SQRT((AR161^2*(AN161-today-1)+AU161^2*15)/(AN161-today+14)),SQRT(( ((AR161^2*16+AS161^2*8)/24) *(AN161-today-1)+((AU161^2*16+AV161^2*8)/24)*15)/(AN161-today+14)))</f>
        <v>0.17273915811124232</v>
      </c>
      <c r="AP161" s="290">
        <f ca="1">IF(Calculation!$V$10=2, AR161, SQRT((AR161^2*16+AS161^2*8)/24))</f>
        <v>0.08</v>
      </c>
      <c r="AQ161" s="265"/>
      <c r="AR161" s="297">
        <f t="shared" ca="1" si="44"/>
        <v>0.08</v>
      </c>
      <c r="AS161" s="299">
        <f t="shared" ca="1" si="45"/>
        <v>0.08</v>
      </c>
      <c r="AT161" s="264"/>
      <c r="AU161" s="264">
        <f t="shared" ca="1" si="46"/>
        <v>2.706</v>
      </c>
      <c r="AV161" s="298">
        <f t="shared" ca="1" si="47"/>
        <v>2.4500000000000002</v>
      </c>
    </row>
    <row r="162" spans="1:48">
      <c r="A162" s="64">
        <f t="shared" ca="1" si="35"/>
        <v>41548</v>
      </c>
      <c r="B162" s="265">
        <f t="shared" ca="1" si="36"/>
        <v>33.249998092651367</v>
      </c>
      <c r="C162" s="36"/>
      <c r="D162" s="65">
        <f t="shared" ca="1" si="37"/>
        <v>55</v>
      </c>
      <c r="E162" s="10">
        <f t="shared" ca="1" si="38"/>
        <v>7.0169975642772012E-2</v>
      </c>
      <c r="F162" s="29"/>
      <c r="G162" s="26"/>
      <c r="H162" s="29"/>
      <c r="I162" s="26"/>
      <c r="J162" s="61">
        <f t="shared" si="33"/>
        <v>0</v>
      </c>
      <c r="K162" s="104">
        <f t="shared" si="34"/>
        <v>0</v>
      </c>
      <c r="L162" s="7">
        <f ca="1">(A162-Calculation!$C$6)/365.25</f>
        <v>12.832306639288159</v>
      </c>
      <c r="M162" s="1">
        <v>5</v>
      </c>
      <c r="N162" s="67">
        <f t="shared" ca="1" si="39"/>
        <v>41548</v>
      </c>
      <c r="O162" s="267">
        <f t="shared" ca="1" si="40"/>
        <v>0.13368456144760968</v>
      </c>
      <c r="P162" s="268"/>
      <c r="Q162" s="271"/>
      <c r="V162" s="57">
        <f t="shared" ca="1" si="41"/>
        <v>41548</v>
      </c>
      <c r="W162" s="265">
        <f ca="1">IF(Calculation!$V$10=2, VLOOKUP(V162,OldCurves!$D162:$K415,3), ( VLOOKUP(V162,OldCurves!$D162:$K415,3)*16+ VLOOKUP(V162,OldCurves!$D162:$K415,7)*8)/24)</f>
        <v>33.249998092651367</v>
      </c>
      <c r="X162" s="61">
        <v>0</v>
      </c>
      <c r="Y162" s="116">
        <v>55</v>
      </c>
      <c r="Z162" s="23">
        <f ca="1">VLOOKUP(V162,OldCurves!A156:B415,2)</f>
        <v>7.0169975642772012E-2</v>
      </c>
      <c r="AA162" s="29"/>
      <c r="AB162" s="26"/>
      <c r="AC162" s="29"/>
      <c r="AD162" s="26"/>
      <c r="AE162" s="68">
        <v>1</v>
      </c>
      <c r="AF162" s="68"/>
      <c r="AG162" s="54">
        <v>12.83778</v>
      </c>
      <c r="AH162" s="53"/>
      <c r="AI162" s="58">
        <f t="shared" ca="1" si="42"/>
        <v>41548</v>
      </c>
      <c r="AJ162" s="278">
        <f ca="1">IF(Calculation!$Y$22=1, OldData!AO162, OldData!AP162)</f>
        <v>0.13368456144760968</v>
      </c>
      <c r="AK162" s="270"/>
      <c r="AM162" s="267"/>
      <c r="AN162" s="57">
        <f t="shared" ca="1" si="43"/>
        <v>41548</v>
      </c>
      <c r="AO162" s="289">
        <f ca="1">IF(Calculation!$V$10=2,SQRT((AR162^2*(AN162-today-1)+AU162^2*15)/(AN162-today+14)),SQRT(( ((AR162^2*16+AS162^2*8)/24) *(AN162-today-1)+((AU162^2*16+AV162^2*8)/24)*15)/(AN162-today+14)))</f>
        <v>0.13368456144760968</v>
      </c>
      <c r="AP162" s="290">
        <f ca="1">IF(Calculation!$V$10=2, AR162, SQRT((AR162^2*16+AS162^2*8)/24))</f>
        <v>0.08</v>
      </c>
      <c r="AQ162" s="265"/>
      <c r="AR162" s="297">
        <f t="shared" ca="1" si="44"/>
        <v>0.08</v>
      </c>
      <c r="AS162" s="299">
        <f t="shared" ca="1" si="45"/>
        <v>0.08</v>
      </c>
      <c r="AT162" s="264"/>
      <c r="AU162" s="264">
        <f t="shared" ca="1" si="46"/>
        <v>1.9</v>
      </c>
      <c r="AV162" s="298">
        <f t="shared" ca="1" si="47"/>
        <v>2</v>
      </c>
    </row>
    <row r="163" spans="1:48">
      <c r="A163" s="64">
        <f t="shared" ca="1" si="35"/>
        <v>41579</v>
      </c>
      <c r="B163" s="265">
        <f t="shared" ca="1" si="36"/>
        <v>33.249998092651367</v>
      </c>
      <c r="C163" s="36"/>
      <c r="D163" s="65">
        <f t="shared" ca="1" si="37"/>
        <v>55</v>
      </c>
      <c r="E163" s="10">
        <f t="shared" ca="1" si="38"/>
        <v>7.0177931905186008E-2</v>
      </c>
      <c r="F163" s="29"/>
      <c r="G163" s="26"/>
      <c r="H163" s="29"/>
      <c r="I163" s="26"/>
      <c r="J163" s="61">
        <f t="shared" si="33"/>
        <v>0</v>
      </c>
      <c r="K163" s="104">
        <f t="shared" si="34"/>
        <v>0</v>
      </c>
      <c r="L163" s="7">
        <f ca="1">(A163-Calculation!$C$6)/365.25</f>
        <v>12.917180013689254</v>
      </c>
      <c r="M163" s="1">
        <v>6</v>
      </c>
      <c r="N163" s="67">
        <f t="shared" ca="1" si="39"/>
        <v>41579</v>
      </c>
      <c r="O163" s="267">
        <f t="shared" ca="1" si="40"/>
        <v>0.13794919725996208</v>
      </c>
      <c r="P163" s="268"/>
      <c r="Q163" s="271"/>
      <c r="V163" s="57">
        <f t="shared" ca="1" si="41"/>
        <v>41579</v>
      </c>
      <c r="W163" s="265">
        <f ca="1">IF(Calculation!$V$10=2, VLOOKUP(V163,OldCurves!$D163:$K416,3), ( VLOOKUP(V163,OldCurves!$D163:$K416,3)*16+ VLOOKUP(V163,OldCurves!$D163:$K416,7)*8)/24)</f>
        <v>33.249998092651367</v>
      </c>
      <c r="X163" s="61">
        <v>0</v>
      </c>
      <c r="Y163" s="116">
        <v>55</v>
      </c>
      <c r="Z163" s="23">
        <f ca="1">VLOOKUP(V163,OldCurves!A157:B416,2)</f>
        <v>7.0177931905186008E-2</v>
      </c>
      <c r="AA163" s="29"/>
      <c r="AB163" s="26"/>
      <c r="AC163" s="29"/>
      <c r="AD163" s="26"/>
      <c r="AE163" s="68">
        <v>1</v>
      </c>
      <c r="AF163" s="68"/>
      <c r="AG163" s="54">
        <v>12.914440000000001</v>
      </c>
      <c r="AH163" s="53"/>
      <c r="AI163" s="58">
        <f t="shared" ca="1" si="42"/>
        <v>41579</v>
      </c>
      <c r="AJ163" s="278">
        <f ca="1">IF(Calculation!$Y$22=1, OldData!AO163, OldData!AP163)</f>
        <v>0.13794919725996208</v>
      </c>
      <c r="AK163" s="270"/>
      <c r="AM163" s="267"/>
      <c r="AN163" s="57">
        <f t="shared" ca="1" si="43"/>
        <v>41579</v>
      </c>
      <c r="AO163" s="289">
        <f ca="1">IF(Calculation!$V$10=2,SQRT((AR163^2*(AN163-today-1)+AU163^2*15)/(AN163-today+14)),SQRT(( ((AR163^2*16+AS163^2*8)/24) *(AN163-today-1)+((AU163^2*16+AV163^2*8)/24)*15)/(AN163-today+14)))</f>
        <v>0.13794919725996208</v>
      </c>
      <c r="AP163" s="290">
        <f ca="1">IF(Calculation!$V$10=2, AR163, SQRT((AR163^2*16+AS163^2*8)/24))</f>
        <v>0.08</v>
      </c>
      <c r="AQ163" s="265"/>
      <c r="AR163" s="297">
        <f t="shared" ca="1" si="44"/>
        <v>0.08</v>
      </c>
      <c r="AS163" s="299">
        <f t="shared" ca="1" si="45"/>
        <v>0.08</v>
      </c>
      <c r="AT163" s="264"/>
      <c r="AU163" s="264">
        <f t="shared" ca="1" si="46"/>
        <v>2</v>
      </c>
      <c r="AV163" s="298">
        <f t="shared" ca="1" si="47"/>
        <v>2</v>
      </c>
    </row>
    <row r="164" spans="1:48">
      <c r="A164" s="108">
        <f t="shared" ca="1" si="35"/>
        <v>41609</v>
      </c>
      <c r="B164" s="265">
        <f t="shared" ca="1" si="36"/>
        <v>33.25</v>
      </c>
      <c r="C164" s="36"/>
      <c r="D164" s="65">
        <f t="shared" ca="1" si="37"/>
        <v>55</v>
      </c>
      <c r="E164" s="10">
        <f t="shared" ca="1" si="38"/>
        <v>7.0185631514000008E-2</v>
      </c>
      <c r="F164" s="29"/>
      <c r="G164" s="26"/>
      <c r="H164" s="29"/>
      <c r="I164" s="26"/>
      <c r="J164" s="61">
        <f t="shared" si="33"/>
        <v>0</v>
      </c>
      <c r="K164" s="104">
        <f t="shared" si="34"/>
        <v>0</v>
      </c>
      <c r="L164" s="7">
        <f ca="1">(A164-Calculation!$C$6)/365.25</f>
        <v>12.999315537303216</v>
      </c>
      <c r="M164" s="1">
        <v>1</v>
      </c>
      <c r="N164" s="67">
        <f t="shared" ca="1" si="39"/>
        <v>41609</v>
      </c>
      <c r="O164" s="267">
        <f t="shared" ca="1" si="40"/>
        <v>0.13766116775887324</v>
      </c>
      <c r="P164" s="268"/>
      <c r="Q164" s="271"/>
      <c r="V164" s="57">
        <f t="shared" ca="1" si="41"/>
        <v>41609</v>
      </c>
      <c r="W164" s="265">
        <f ca="1">IF(Calculation!$V$10=2, VLOOKUP(V164,OldCurves!$D164:$K417,3), ( VLOOKUP(V164,OldCurves!$D164:$K417,3)*16+ VLOOKUP(V164,OldCurves!$D164:$K417,7)*8)/24)</f>
        <v>33.25</v>
      </c>
      <c r="X164" s="61">
        <v>0</v>
      </c>
      <c r="Y164" s="116">
        <v>55</v>
      </c>
      <c r="Z164" s="23">
        <f ca="1">VLOOKUP(V164,OldCurves!A158:B417,2)</f>
        <v>7.0185631514000008E-2</v>
      </c>
      <c r="AA164" s="29"/>
      <c r="AB164" s="26"/>
      <c r="AC164" s="29"/>
      <c r="AD164" s="26"/>
      <c r="AE164" s="68">
        <v>1</v>
      </c>
      <c r="AF164" s="68"/>
      <c r="AG164" s="54">
        <v>12.999320000000001</v>
      </c>
      <c r="AH164" s="53"/>
      <c r="AI164" s="58">
        <f t="shared" ca="1" si="42"/>
        <v>41609</v>
      </c>
      <c r="AJ164" s="278">
        <f ca="1">IF(Calculation!$Y$22=1, OldData!AO164, OldData!AP164)</f>
        <v>0.13766116775887324</v>
      </c>
      <c r="AK164" s="270"/>
      <c r="AM164" s="267"/>
      <c r="AN164" s="57">
        <f t="shared" ca="1" si="43"/>
        <v>41609</v>
      </c>
      <c r="AO164" s="289">
        <f ca="1">IF(Calculation!$V$10=2,SQRT((AR164^2*(AN164-today-1)+AU164^2*15)/(AN164-today+14)),SQRT(( ((AR164^2*16+AS164^2*8)/24) *(AN164-today-1)+((AU164^2*16+AV164^2*8)/24)*15)/(AN164-today+14)))</f>
        <v>0.13766116775887324</v>
      </c>
      <c r="AP164" s="290">
        <f ca="1">IF(Calculation!$V$10=2, AR164, SQRT((AR164^2*16+AS164^2*8)/24))</f>
        <v>0.08</v>
      </c>
      <c r="AQ164" s="265"/>
      <c r="AR164" s="297">
        <f t="shared" ca="1" si="44"/>
        <v>0.08</v>
      </c>
      <c r="AS164" s="299">
        <f t="shared" ca="1" si="45"/>
        <v>0.08</v>
      </c>
      <c r="AT164" s="264"/>
      <c r="AU164" s="264">
        <f t="shared" ca="1" si="46"/>
        <v>2</v>
      </c>
      <c r="AV164" s="298">
        <f t="shared" ca="1" si="47"/>
        <v>2</v>
      </c>
    </row>
    <row r="165" spans="1:48">
      <c r="A165" s="64">
        <f t="shared" ca="1" si="35"/>
        <v>41640</v>
      </c>
      <c r="B165" s="265">
        <f t="shared" ca="1" si="36"/>
        <v>37.504997253417969</v>
      </c>
      <c r="C165" s="36"/>
      <c r="D165" s="65">
        <f t="shared" ca="1" si="37"/>
        <v>55</v>
      </c>
      <c r="E165" s="10">
        <f t="shared" ca="1" si="38"/>
        <v>7.0193587776448005E-2</v>
      </c>
      <c r="F165" s="29"/>
      <c r="G165" s="26"/>
      <c r="H165" s="29"/>
      <c r="I165" s="26"/>
      <c r="J165" s="61">
        <f t="shared" si="33"/>
        <v>0</v>
      </c>
      <c r="K165" s="104">
        <f t="shared" si="34"/>
        <v>0</v>
      </c>
      <c r="L165" s="7">
        <f ca="1">(A165-Calculation!$C$6)/365.25</f>
        <v>13.084188911704311</v>
      </c>
      <c r="M165" s="1">
        <v>2</v>
      </c>
      <c r="N165" s="67">
        <f t="shared" ca="1" si="39"/>
        <v>41640</v>
      </c>
      <c r="O165" s="267">
        <f t="shared" ca="1" si="40"/>
        <v>0.14895353817959417</v>
      </c>
      <c r="P165" s="268"/>
      <c r="Q165" s="271"/>
      <c r="V165" s="57">
        <f t="shared" ca="1" si="41"/>
        <v>41640</v>
      </c>
      <c r="W165" s="265">
        <f ca="1">IF(Calculation!$V$10=2, VLOOKUP(V165,OldCurves!$D165:$K418,3), ( VLOOKUP(V165,OldCurves!$D165:$K418,3)*16+ VLOOKUP(V165,OldCurves!$D165:$K418,7)*8)/24)</f>
        <v>37.504997253417969</v>
      </c>
      <c r="X165" s="61">
        <v>0</v>
      </c>
      <c r="Y165" s="116">
        <v>55</v>
      </c>
      <c r="Z165" s="23">
        <f ca="1">VLOOKUP(V165,OldCurves!A159:B418,2)</f>
        <v>7.0193587776448005E-2</v>
      </c>
      <c r="AA165" s="29"/>
      <c r="AB165" s="26"/>
      <c r="AC165" s="29"/>
      <c r="AD165" s="26"/>
      <c r="AE165" s="68">
        <v>1</v>
      </c>
      <c r="AF165" s="68"/>
      <c r="AG165" s="54">
        <v>13.08145</v>
      </c>
      <c r="AH165" s="53"/>
      <c r="AI165" s="58">
        <f t="shared" ca="1" si="42"/>
        <v>41640</v>
      </c>
      <c r="AJ165" s="278">
        <f ca="1">IF(Calculation!$Y$22=1, OldData!AO165, OldData!AP165)</f>
        <v>0.14895353817959417</v>
      </c>
      <c r="AK165" s="270"/>
      <c r="AM165" s="267"/>
      <c r="AN165" s="57">
        <f t="shared" ca="1" si="43"/>
        <v>41640</v>
      </c>
      <c r="AO165" s="289">
        <f ca="1">IF(Calculation!$V$10=2,SQRT((AR165^2*(AN165-today-1)+AU165^2*15)/(AN165-today+14)),SQRT(( ((AR165^2*16+AS165^2*8)/24) *(AN165-today-1)+((AU165^2*16+AV165^2*8)/24)*15)/(AN165-today+14)))</f>
        <v>0.14895353817959417</v>
      </c>
      <c r="AP165" s="290">
        <f ca="1">IF(Calculation!$V$10=2, AR165, SQRT((AR165^2*16+AS165^2*8)/24))</f>
        <v>0.08</v>
      </c>
      <c r="AQ165" s="265"/>
      <c r="AR165" s="297">
        <f t="shared" ca="1" si="44"/>
        <v>0.08</v>
      </c>
      <c r="AS165" s="299">
        <f t="shared" ca="1" si="45"/>
        <v>0.08</v>
      </c>
      <c r="AT165" s="264"/>
      <c r="AU165" s="264">
        <f t="shared" ca="1" si="46"/>
        <v>2.25</v>
      </c>
      <c r="AV165" s="298">
        <f t="shared" ca="1" si="47"/>
        <v>2.25</v>
      </c>
    </row>
    <row r="166" spans="1:48">
      <c r="A166" s="64">
        <f t="shared" ca="1" si="35"/>
        <v>41671</v>
      </c>
      <c r="B166" s="265">
        <f t="shared" ca="1" si="36"/>
        <v>37.500003814697266</v>
      </c>
      <c r="C166" s="36"/>
      <c r="D166" s="65">
        <f t="shared" ca="1" si="37"/>
        <v>55</v>
      </c>
      <c r="E166" s="10">
        <f t="shared" ca="1" si="38"/>
        <v>7.0201544038924021E-2</v>
      </c>
      <c r="F166" s="29"/>
      <c r="G166" s="26"/>
      <c r="H166" s="29"/>
      <c r="I166" s="26"/>
      <c r="J166" s="61">
        <f t="shared" si="33"/>
        <v>0</v>
      </c>
      <c r="K166" s="104">
        <f t="shared" si="34"/>
        <v>0</v>
      </c>
      <c r="L166" s="7">
        <f ca="1">(A166-Calculation!$C$6)/365.25</f>
        <v>13.169062286105408</v>
      </c>
      <c r="M166" s="1">
        <v>3</v>
      </c>
      <c r="N166" s="67">
        <f t="shared" ca="1" si="39"/>
        <v>41671</v>
      </c>
      <c r="O166" s="267">
        <f t="shared" ca="1" si="40"/>
        <v>0.14861337720467116</v>
      </c>
      <c r="P166" s="268"/>
      <c r="Q166" s="271"/>
      <c r="V166" s="57">
        <f t="shared" ca="1" si="41"/>
        <v>41671</v>
      </c>
      <c r="W166" s="265">
        <f ca="1">IF(Calculation!$V$10=2, VLOOKUP(V166,OldCurves!$D166:$K419,3), ( VLOOKUP(V166,OldCurves!$D166:$K419,3)*16+ VLOOKUP(V166,OldCurves!$D166:$K419,7)*8)/24)</f>
        <v>37.500003814697266</v>
      </c>
      <c r="X166" s="61">
        <v>0</v>
      </c>
      <c r="Y166" s="116">
        <v>55</v>
      </c>
      <c r="Z166" s="23">
        <f ca="1">VLOOKUP(V166,OldCurves!A160:B419,2)</f>
        <v>7.0201544038924021E-2</v>
      </c>
      <c r="AA166" s="29"/>
      <c r="AB166" s="26"/>
      <c r="AC166" s="29"/>
      <c r="AD166" s="26"/>
      <c r="AE166" s="68">
        <v>1</v>
      </c>
      <c r="AF166" s="68"/>
      <c r="AG166" s="54">
        <v>13.166320000000001</v>
      </c>
      <c r="AH166" s="53"/>
      <c r="AI166" s="58">
        <f t="shared" ca="1" si="42"/>
        <v>41671</v>
      </c>
      <c r="AJ166" s="278">
        <f ca="1">IF(Calculation!$Y$22=1, OldData!AO166, OldData!AP166)</f>
        <v>0.14861337720467116</v>
      </c>
      <c r="AK166" s="270"/>
      <c r="AM166" s="267"/>
      <c r="AN166" s="57">
        <f t="shared" ca="1" si="43"/>
        <v>41671</v>
      </c>
      <c r="AO166" s="289">
        <f ca="1">IF(Calculation!$V$10=2,SQRT((AR166^2*(AN166-today-1)+AU166^2*15)/(AN166-today+14)),SQRT(( ((AR166^2*16+AS166^2*8)/24) *(AN166-today-1)+((AU166^2*16+AV166^2*8)/24)*15)/(AN166-today+14)))</f>
        <v>0.14861337720467116</v>
      </c>
      <c r="AP166" s="290">
        <f ca="1">IF(Calculation!$V$10=2, AR166, SQRT((AR166^2*16+AS166^2*8)/24))</f>
        <v>0.08</v>
      </c>
      <c r="AQ166" s="265"/>
      <c r="AR166" s="297">
        <f t="shared" ca="1" si="44"/>
        <v>0.08</v>
      </c>
      <c r="AS166" s="299">
        <f t="shared" ca="1" si="45"/>
        <v>0.08</v>
      </c>
      <c r="AT166" s="264"/>
      <c r="AU166" s="264">
        <f t="shared" ca="1" si="46"/>
        <v>2.25</v>
      </c>
      <c r="AV166" s="298">
        <f t="shared" ca="1" si="47"/>
        <v>2.25</v>
      </c>
    </row>
    <row r="167" spans="1:48">
      <c r="A167" s="64">
        <f t="shared" ca="1" si="35"/>
        <v>41699</v>
      </c>
      <c r="B167" s="265">
        <f t="shared" ca="1" si="36"/>
        <v>33.000001907348633</v>
      </c>
      <c r="C167" s="36"/>
      <c r="D167" s="65">
        <f t="shared" ca="1" si="37"/>
        <v>55</v>
      </c>
      <c r="E167" s="10">
        <f t="shared" ca="1" si="38"/>
        <v>7.0208730340533015E-2</v>
      </c>
      <c r="F167" s="29"/>
      <c r="G167" s="26"/>
      <c r="H167" s="29"/>
      <c r="I167" s="26"/>
      <c r="J167" s="61">
        <f t="shared" si="33"/>
        <v>0</v>
      </c>
      <c r="K167" s="104">
        <f t="shared" si="34"/>
        <v>0</v>
      </c>
      <c r="L167" s="7">
        <f ca="1">(A167-Calculation!$C$6)/365.25</f>
        <v>13.245722108145106</v>
      </c>
      <c r="M167" s="1">
        <v>4</v>
      </c>
      <c r="N167" s="67">
        <f t="shared" ca="1" si="39"/>
        <v>41699</v>
      </c>
      <c r="O167" s="267">
        <f t="shared" ca="1" si="40"/>
        <v>0.13457016818955028</v>
      </c>
      <c r="P167" s="268"/>
      <c r="Q167" s="271"/>
      <c r="V167" s="57">
        <f t="shared" ca="1" si="41"/>
        <v>41699</v>
      </c>
      <c r="W167" s="265">
        <f ca="1">IF(Calculation!$V$10=2, VLOOKUP(V167,OldCurves!$D167:$K420,3), ( VLOOKUP(V167,OldCurves!$D167:$K420,3)*16+ VLOOKUP(V167,OldCurves!$D167:$K420,7)*8)/24)</f>
        <v>33.000001907348633</v>
      </c>
      <c r="X167" s="61">
        <v>0</v>
      </c>
      <c r="Y167" s="116">
        <v>55</v>
      </c>
      <c r="Z167" s="23">
        <f ca="1">VLOOKUP(V167,OldCurves!A161:B420,2)</f>
        <v>7.0208730340533015E-2</v>
      </c>
      <c r="AA167" s="29"/>
      <c r="AB167" s="26"/>
      <c r="AC167" s="29"/>
      <c r="AD167" s="26"/>
      <c r="AE167" s="68">
        <v>1</v>
      </c>
      <c r="AF167" s="68"/>
      <c r="AG167" s="54">
        <v>13.24846</v>
      </c>
      <c r="AH167" s="53"/>
      <c r="AI167" s="58">
        <f t="shared" ca="1" si="42"/>
        <v>41699</v>
      </c>
      <c r="AJ167" s="278">
        <f ca="1">IF(Calculation!$Y$22=1, OldData!AO167, OldData!AP167)</f>
        <v>0.13457016818955028</v>
      </c>
      <c r="AK167" s="270"/>
      <c r="AM167" s="267"/>
      <c r="AN167" s="57">
        <f t="shared" ca="1" si="43"/>
        <v>41699</v>
      </c>
      <c r="AO167" s="289">
        <f ca="1">IF(Calculation!$V$10=2,SQRT((AR167^2*(AN167-today-1)+AU167^2*15)/(AN167-today+14)),SQRT(( ((AR167^2*16+AS167^2*8)/24) *(AN167-today-1)+((AU167^2*16+AV167^2*8)/24)*15)/(AN167-today+14)))</f>
        <v>0.13457016818955028</v>
      </c>
      <c r="AP167" s="290">
        <f ca="1">IF(Calculation!$V$10=2, AR167, SQRT((AR167^2*16+AS167^2*8)/24))</f>
        <v>0.08</v>
      </c>
      <c r="AQ167" s="265"/>
      <c r="AR167" s="297">
        <f t="shared" ca="1" si="44"/>
        <v>0.08</v>
      </c>
      <c r="AS167" s="299">
        <f t="shared" ca="1" si="45"/>
        <v>0.08</v>
      </c>
      <c r="AT167" s="264"/>
      <c r="AU167" s="264">
        <f t="shared" ca="1" si="46"/>
        <v>1.95</v>
      </c>
      <c r="AV167" s="298">
        <f t="shared" ca="1" si="47"/>
        <v>2</v>
      </c>
    </row>
    <row r="168" spans="1:48">
      <c r="A168" s="64">
        <f t="shared" ca="1" si="35"/>
        <v>41730</v>
      </c>
      <c r="B168" s="265">
        <f t="shared" ca="1" si="36"/>
        <v>33</v>
      </c>
      <c r="C168" s="36"/>
      <c r="D168" s="65">
        <f t="shared" ca="1" si="37"/>
        <v>55</v>
      </c>
      <c r="E168" s="10">
        <f t="shared" ca="1" si="38"/>
        <v>7.0216686603048001E-2</v>
      </c>
      <c r="F168" s="29"/>
      <c r="G168" s="26"/>
      <c r="H168" s="29"/>
      <c r="I168" s="26"/>
      <c r="J168" s="61">
        <f t="shared" si="33"/>
        <v>0</v>
      </c>
      <c r="K168" s="104">
        <f t="shared" si="34"/>
        <v>0</v>
      </c>
      <c r="L168" s="7">
        <f ca="1">(A168-Calculation!$C$6)/365.25</f>
        <v>13.330595482546201</v>
      </c>
      <c r="M168" s="1">
        <v>5</v>
      </c>
      <c r="N168" s="67">
        <f t="shared" ca="1" si="39"/>
        <v>41730</v>
      </c>
      <c r="O168" s="267">
        <f t="shared" ca="1" si="40"/>
        <v>0.13207934359194087</v>
      </c>
      <c r="P168" s="268"/>
      <c r="Q168" s="271"/>
      <c r="V168" s="57">
        <f t="shared" ca="1" si="41"/>
        <v>41730</v>
      </c>
      <c r="W168" s="265">
        <f ca="1">IF(Calculation!$V$10=2, VLOOKUP(V168,OldCurves!$D168:$K421,3), ( VLOOKUP(V168,OldCurves!$D168:$K421,3)*16+ VLOOKUP(V168,OldCurves!$D168:$K421,7)*8)/24)</f>
        <v>33</v>
      </c>
      <c r="X168" s="61">
        <v>0</v>
      </c>
      <c r="Y168" s="116">
        <v>55</v>
      </c>
      <c r="Z168" s="23">
        <f ca="1">VLOOKUP(V168,OldCurves!A162:B421,2)</f>
        <v>7.0216686603048001E-2</v>
      </c>
      <c r="AA168" s="29"/>
      <c r="AB168" s="26"/>
      <c r="AC168" s="29"/>
      <c r="AD168" s="26"/>
      <c r="AE168" s="68">
        <v>1</v>
      </c>
      <c r="AF168" s="68"/>
      <c r="AG168" s="54">
        <v>13.33333</v>
      </c>
      <c r="AH168" s="53"/>
      <c r="AI168" s="58">
        <f t="shared" ca="1" si="42"/>
        <v>41730</v>
      </c>
      <c r="AJ168" s="278">
        <f ca="1">IF(Calculation!$Y$22=1, OldData!AO168, OldData!AP168)</f>
        <v>0.13207934359194087</v>
      </c>
      <c r="AK168" s="270"/>
      <c r="AM168" s="267"/>
      <c r="AN168" s="57">
        <f t="shared" ca="1" si="43"/>
        <v>41730</v>
      </c>
      <c r="AO168" s="289">
        <f ca="1">IF(Calculation!$V$10=2,SQRT((AR168^2*(AN168-today-1)+AU168^2*15)/(AN168-today+14)),SQRT(( ((AR168^2*16+AS168^2*8)/24) *(AN168-today-1)+((AU168^2*16+AV168^2*8)/24)*15)/(AN168-today+14)))</f>
        <v>0.13207934359194087</v>
      </c>
      <c r="AP168" s="290">
        <f ca="1">IF(Calculation!$V$10=2, AR168, SQRT((AR168^2*16+AS168^2*8)/24))</f>
        <v>0.08</v>
      </c>
      <c r="AQ168" s="265"/>
      <c r="AR168" s="297">
        <f t="shared" ca="1" si="44"/>
        <v>0.08</v>
      </c>
      <c r="AS168" s="299">
        <f t="shared" ca="1" si="45"/>
        <v>0.08</v>
      </c>
      <c r="AT168" s="264"/>
      <c r="AU168" s="264">
        <f t="shared" ca="1" si="46"/>
        <v>1.9</v>
      </c>
      <c r="AV168" s="298">
        <f t="shared" ca="1" si="47"/>
        <v>2</v>
      </c>
    </row>
    <row r="169" spans="1:48">
      <c r="A169" s="64">
        <f t="shared" ca="1" si="35"/>
        <v>41760</v>
      </c>
      <c r="B169" s="265">
        <f t="shared" ca="1" si="36"/>
        <v>42.25</v>
      </c>
      <c r="C169" s="36"/>
      <c r="D169" s="65">
        <f t="shared" ca="1" si="37"/>
        <v>55</v>
      </c>
      <c r="E169" s="10">
        <f t="shared" ca="1" si="38"/>
        <v>7.0224386211954024E-2</v>
      </c>
      <c r="F169" s="29"/>
      <c r="G169" s="26"/>
      <c r="H169" s="29"/>
      <c r="I169" s="26"/>
      <c r="J169" s="61">
        <f t="shared" si="33"/>
        <v>0</v>
      </c>
      <c r="K169" s="104">
        <f t="shared" si="34"/>
        <v>0</v>
      </c>
      <c r="L169" s="7">
        <f ca="1">(A169-Calculation!$C$6)/365.25</f>
        <v>13.412731006160165</v>
      </c>
      <c r="M169" s="1">
        <v>6</v>
      </c>
      <c r="N169" s="67">
        <f t="shared" ca="1" si="39"/>
        <v>41760</v>
      </c>
      <c r="O169" s="267">
        <f t="shared" ca="1" si="40"/>
        <v>0.13625607849817584</v>
      </c>
      <c r="P169" s="268"/>
      <c r="Q169" s="271"/>
      <c r="V169" s="57">
        <f t="shared" ca="1" si="41"/>
        <v>41760</v>
      </c>
      <c r="W169" s="265">
        <f ca="1">IF(Calculation!$V$10=2, VLOOKUP(V169,OldCurves!$D169:$K422,3), ( VLOOKUP(V169,OldCurves!$D169:$K422,3)*16+ VLOOKUP(V169,OldCurves!$D169:$K422,7)*8)/24)</f>
        <v>42.25</v>
      </c>
      <c r="X169" s="61">
        <v>0</v>
      </c>
      <c r="Y169" s="116">
        <v>55</v>
      </c>
      <c r="Z169" s="23">
        <f ca="1">VLOOKUP(V169,OldCurves!A163:B422,2)</f>
        <v>7.0224386211954024E-2</v>
      </c>
      <c r="AA169" s="29"/>
      <c r="AB169" s="26"/>
      <c r="AC169" s="29"/>
      <c r="AD169" s="26"/>
      <c r="AE169" s="68">
        <v>1</v>
      </c>
      <c r="AF169" s="68"/>
      <c r="AG169" s="54">
        <v>13.41821</v>
      </c>
      <c r="AH169" s="53"/>
      <c r="AI169" s="58">
        <f t="shared" ca="1" si="42"/>
        <v>41760</v>
      </c>
      <c r="AJ169" s="278">
        <f ca="1">IF(Calculation!$Y$22=1, OldData!AO169, OldData!AP169)</f>
        <v>0.13625607849817584</v>
      </c>
      <c r="AK169" s="270"/>
      <c r="AM169" s="267"/>
      <c r="AN169" s="57">
        <f t="shared" ca="1" si="43"/>
        <v>41760</v>
      </c>
      <c r="AO169" s="289">
        <f ca="1">IF(Calculation!$V$10=2,SQRT((AR169^2*(AN169-today-1)+AU169^2*15)/(AN169-today+14)),SQRT(( ((AR169^2*16+AS169^2*8)/24) *(AN169-today-1)+((AU169^2*16+AV169^2*8)/24)*15)/(AN169-today+14)))</f>
        <v>0.13625607849817584</v>
      </c>
      <c r="AP169" s="290">
        <f ca="1">IF(Calculation!$V$10=2, AR169, SQRT((AR169^2*16+AS169^2*8)/24))</f>
        <v>0.08</v>
      </c>
      <c r="AQ169" s="265"/>
      <c r="AR169" s="297">
        <f t="shared" ca="1" si="44"/>
        <v>0.08</v>
      </c>
      <c r="AS169" s="299">
        <f t="shared" ca="1" si="45"/>
        <v>0.08</v>
      </c>
      <c r="AT169" s="264"/>
      <c r="AU169" s="264">
        <f t="shared" ca="1" si="46"/>
        <v>2</v>
      </c>
      <c r="AV169" s="298">
        <f t="shared" ca="1" si="47"/>
        <v>2</v>
      </c>
    </row>
    <row r="170" spans="1:48">
      <c r="A170" s="64">
        <f t="shared" ca="1" si="35"/>
        <v>41791</v>
      </c>
      <c r="B170" s="265">
        <f t="shared" ca="1" si="36"/>
        <v>70.5</v>
      </c>
      <c r="C170" s="36"/>
      <c r="D170" s="65">
        <f t="shared" ca="1" si="37"/>
        <v>55</v>
      </c>
      <c r="E170" s="10">
        <f t="shared" ca="1" si="38"/>
        <v>7.0232342474511017E-2</v>
      </c>
      <c r="F170" s="29"/>
      <c r="G170" s="26"/>
      <c r="H170" s="29"/>
      <c r="I170" s="26"/>
      <c r="J170" s="61">
        <f t="shared" si="33"/>
        <v>0</v>
      </c>
      <c r="K170" s="104">
        <f t="shared" si="34"/>
        <v>0</v>
      </c>
      <c r="L170" s="7">
        <f ca="1">(A170-Calculation!$C$6)/365.25</f>
        <v>13.49760438056126</v>
      </c>
      <c r="M170" s="1">
        <v>1</v>
      </c>
      <c r="N170" s="67">
        <f t="shared" ca="1" si="39"/>
        <v>41791</v>
      </c>
      <c r="O170" s="267">
        <f t="shared" ca="1" si="40"/>
        <v>0.20949798242889114</v>
      </c>
      <c r="P170" s="268"/>
      <c r="Q170" s="271"/>
      <c r="V170" s="57">
        <f t="shared" ca="1" si="41"/>
        <v>41791</v>
      </c>
      <c r="W170" s="265">
        <f ca="1">IF(Calculation!$V$10=2, VLOOKUP(V170,OldCurves!$D170:$K423,3), ( VLOOKUP(V170,OldCurves!$D170:$K423,3)*16+ VLOOKUP(V170,OldCurves!$D170:$K423,7)*8)/24)</f>
        <v>70.5</v>
      </c>
      <c r="X170" s="61">
        <v>0</v>
      </c>
      <c r="Y170" s="116">
        <v>55</v>
      </c>
      <c r="Z170" s="23">
        <f ca="1">VLOOKUP(V170,OldCurves!A164:B423,2)</f>
        <v>7.0232342474511017E-2</v>
      </c>
      <c r="AA170" s="29"/>
      <c r="AB170" s="26"/>
      <c r="AC170" s="29"/>
      <c r="AD170" s="26"/>
      <c r="AE170" s="68">
        <v>1</v>
      </c>
      <c r="AF170" s="68"/>
      <c r="AG170" s="54">
        <v>13.50034</v>
      </c>
      <c r="AH170" s="53"/>
      <c r="AI170" s="58">
        <f t="shared" ca="1" si="42"/>
        <v>41791</v>
      </c>
      <c r="AJ170" s="278">
        <f ca="1">IF(Calculation!$Y$22=1, OldData!AO170, OldData!AP170)</f>
        <v>0.20949798242889114</v>
      </c>
      <c r="AK170" s="270"/>
      <c r="AM170" s="267"/>
      <c r="AN170" s="57">
        <f t="shared" ca="1" si="43"/>
        <v>41791</v>
      </c>
      <c r="AO170" s="289">
        <f ca="1">IF(Calculation!$V$10=2,SQRT((AR170^2*(AN170-today-1)+AU170^2*15)/(AN170-today+14)),SQRT(( ((AR170^2*16+AS170^2*8)/24) *(AN170-today-1)+((AU170^2*16+AV170^2*8)/24)*15)/(AN170-today+14)))</f>
        <v>0.20949798242889114</v>
      </c>
      <c r="AP170" s="290">
        <f ca="1">IF(Calculation!$V$10=2, AR170, SQRT((AR170^2*16+AS170^2*8)/24))</f>
        <v>0.08</v>
      </c>
      <c r="AQ170" s="265"/>
      <c r="AR170" s="297">
        <f t="shared" ca="1" si="44"/>
        <v>0.08</v>
      </c>
      <c r="AS170" s="299">
        <f t="shared" ca="1" si="45"/>
        <v>0.08</v>
      </c>
      <c r="AT170" s="264"/>
      <c r="AU170" s="264">
        <f t="shared" ca="1" si="46"/>
        <v>3.52</v>
      </c>
      <c r="AV170" s="298">
        <f t="shared" ca="1" si="47"/>
        <v>2.4</v>
      </c>
    </row>
    <row r="171" spans="1:48">
      <c r="A171" s="64">
        <f t="shared" ca="1" si="35"/>
        <v>41821</v>
      </c>
      <c r="B171" s="265">
        <f t="shared" ca="1" si="36"/>
        <v>97</v>
      </c>
      <c r="C171" s="36"/>
      <c r="D171" s="65">
        <f t="shared" ca="1" si="37"/>
        <v>55</v>
      </c>
      <c r="E171" s="10">
        <f t="shared" ca="1" si="38"/>
        <v>7.0240042083457008E-2</v>
      </c>
      <c r="F171" s="29"/>
      <c r="G171" s="26"/>
      <c r="H171" s="29"/>
      <c r="I171" s="26"/>
      <c r="J171" s="61">
        <f t="shared" si="33"/>
        <v>0</v>
      </c>
      <c r="K171" s="104">
        <f t="shared" si="34"/>
        <v>0</v>
      </c>
      <c r="L171" s="7">
        <f ca="1">(A171-Calculation!$C$6)/365.25</f>
        <v>13.579739904175222</v>
      </c>
      <c r="M171" s="1">
        <v>2</v>
      </c>
      <c r="N171" s="67">
        <f t="shared" ca="1" si="39"/>
        <v>41821</v>
      </c>
      <c r="O171" s="267">
        <f t="shared" ca="1" si="40"/>
        <v>0.26232062697012981</v>
      </c>
      <c r="P171" s="268"/>
      <c r="Q171" s="271"/>
      <c r="V171" s="57">
        <f t="shared" ca="1" si="41"/>
        <v>41821</v>
      </c>
      <c r="W171" s="265">
        <f ca="1">IF(Calculation!$V$10=2, VLOOKUP(V171,OldCurves!$D171:$K424,3), ( VLOOKUP(V171,OldCurves!$D171:$K424,3)*16+ VLOOKUP(V171,OldCurves!$D171:$K424,7)*8)/24)</f>
        <v>97</v>
      </c>
      <c r="X171" s="61">
        <v>0</v>
      </c>
      <c r="Y171" s="116">
        <v>55</v>
      </c>
      <c r="Z171" s="23">
        <f ca="1">VLOOKUP(V171,OldCurves!A165:B424,2)</f>
        <v>7.0240042083457008E-2</v>
      </c>
      <c r="AA171" s="29"/>
      <c r="AB171" s="26"/>
      <c r="AC171" s="29"/>
      <c r="AD171" s="26"/>
      <c r="AE171" s="68">
        <v>1</v>
      </c>
      <c r="AF171" s="68"/>
      <c r="AG171" s="54">
        <v>13.58522</v>
      </c>
      <c r="AH171" s="53"/>
      <c r="AI171" s="58">
        <f t="shared" ca="1" si="42"/>
        <v>41821</v>
      </c>
      <c r="AJ171" s="278">
        <f ca="1">IF(Calculation!$Y$22=1, OldData!AO171, OldData!AP171)</f>
        <v>0.26232062697012981</v>
      </c>
      <c r="AK171" s="7"/>
      <c r="AM171" s="267"/>
      <c r="AN171" s="57">
        <f t="shared" ca="1" si="43"/>
        <v>41821</v>
      </c>
      <c r="AO171" s="289">
        <f ca="1">IF(Calculation!$V$10=2,SQRT((AR171^2*(AN171-today-1)+AU171^2*15)/(AN171-today+14)),SQRT(( ((AR171^2*16+AS171^2*8)/24) *(AN171-today-1)+((AU171^2*16+AV171^2*8)/24)*15)/(AN171-today+14)))</f>
        <v>0.26232062697012981</v>
      </c>
      <c r="AP171" s="290">
        <f ca="1">IF(Calculation!$V$10=2, AR171, SQRT((AR171^2*16+AS171^2*8)/24))</f>
        <v>0.08</v>
      </c>
      <c r="AQ171" s="265"/>
      <c r="AR171" s="297">
        <f t="shared" ca="1" si="44"/>
        <v>0.08</v>
      </c>
      <c r="AS171" s="299">
        <f t="shared" ca="1" si="45"/>
        <v>0.08</v>
      </c>
      <c r="AT171" s="264"/>
      <c r="AU171" s="264">
        <f t="shared" ca="1" si="46"/>
        <v>4.5549999999999997</v>
      </c>
      <c r="AV171" s="298">
        <f t="shared" ca="1" si="47"/>
        <v>3.25</v>
      </c>
    </row>
    <row r="172" spans="1:48">
      <c r="A172" s="64">
        <f t="shared" ca="1" si="35"/>
        <v>41852</v>
      </c>
      <c r="B172" s="265">
        <f t="shared" ca="1" si="36"/>
        <v>97</v>
      </c>
      <c r="C172" s="36"/>
      <c r="D172" s="65">
        <f t="shared" ca="1" si="37"/>
        <v>55</v>
      </c>
      <c r="E172" s="10">
        <f t="shared" ca="1" si="38"/>
        <v>7.0247998346054011E-2</v>
      </c>
      <c r="F172" s="29"/>
      <c r="G172" s="26"/>
      <c r="H172" s="29"/>
      <c r="I172" s="26"/>
      <c r="J172" s="61">
        <f t="shared" si="33"/>
        <v>0</v>
      </c>
      <c r="K172" s="104">
        <f t="shared" si="34"/>
        <v>0</v>
      </c>
      <c r="L172" s="7">
        <f ca="1">(A172-Calculation!$C$6)/365.25</f>
        <v>13.664613278576317</v>
      </c>
      <c r="M172" s="1">
        <v>3</v>
      </c>
      <c r="N172" s="67">
        <f t="shared" ca="1" si="39"/>
        <v>41852</v>
      </c>
      <c r="O172" s="267">
        <f t="shared" ca="1" si="40"/>
        <v>0.26158438514223137</v>
      </c>
      <c r="P172" s="268"/>
      <c r="Q172" s="271"/>
      <c r="V172" s="57">
        <f t="shared" ca="1" si="41"/>
        <v>41852</v>
      </c>
      <c r="W172" s="265">
        <f ca="1">IF(Calculation!$V$10=2, VLOOKUP(V172,OldCurves!$D172:$K425,3), ( VLOOKUP(V172,OldCurves!$D172:$K425,3)*16+ VLOOKUP(V172,OldCurves!$D172:$K425,7)*8)/24)</f>
        <v>97</v>
      </c>
      <c r="X172" s="61">
        <v>0</v>
      </c>
      <c r="Y172" s="116">
        <v>55</v>
      </c>
      <c r="Z172" s="23">
        <f ca="1">VLOOKUP(V172,OldCurves!A166:B425,2)</f>
        <v>7.0247998346054011E-2</v>
      </c>
      <c r="AA172" s="29"/>
      <c r="AB172" s="26"/>
      <c r="AC172" s="29"/>
      <c r="AD172" s="26"/>
      <c r="AE172" s="68">
        <v>1</v>
      </c>
      <c r="AF172" s="68"/>
      <c r="AG172" s="54">
        <v>13.667350000000001</v>
      </c>
      <c r="AH172" s="53"/>
      <c r="AI172" s="58">
        <f t="shared" ca="1" si="42"/>
        <v>41852</v>
      </c>
      <c r="AJ172" s="278">
        <f ca="1">IF(Calculation!$Y$22=1, OldData!AO172, OldData!AP172)</f>
        <v>0.26158438514223137</v>
      </c>
      <c r="AK172" s="7"/>
      <c r="AM172" s="267"/>
      <c r="AN172" s="57">
        <f t="shared" ca="1" si="43"/>
        <v>41852</v>
      </c>
      <c r="AO172" s="289">
        <f ca="1">IF(Calculation!$V$10=2,SQRT((AR172^2*(AN172-today-1)+AU172^2*15)/(AN172-today+14)),SQRT(( ((AR172^2*16+AS172^2*8)/24) *(AN172-today-1)+((AU172^2*16+AV172^2*8)/24)*15)/(AN172-today+14)))</f>
        <v>0.26158438514223137</v>
      </c>
      <c r="AP172" s="290">
        <f ca="1">IF(Calculation!$V$10=2, AR172, SQRT((AR172^2*16+AS172^2*8)/24))</f>
        <v>0.08</v>
      </c>
      <c r="AQ172" s="265"/>
      <c r="AR172" s="297">
        <f t="shared" ca="1" si="44"/>
        <v>0.08</v>
      </c>
      <c r="AS172" s="299">
        <f t="shared" ca="1" si="45"/>
        <v>0.08</v>
      </c>
      <c r="AT172" s="264"/>
      <c r="AU172" s="264">
        <f t="shared" ca="1" si="46"/>
        <v>4.5549999999999997</v>
      </c>
      <c r="AV172" s="298">
        <f t="shared" ca="1" si="47"/>
        <v>3.25</v>
      </c>
    </row>
    <row r="173" spans="1:48">
      <c r="A173" s="64">
        <f t="shared" ca="1" si="35"/>
        <v>41883</v>
      </c>
      <c r="B173" s="265">
        <f t="shared" ca="1" si="36"/>
        <v>35.75</v>
      </c>
      <c r="C173" s="36"/>
      <c r="D173" s="65">
        <f t="shared" ca="1" si="37"/>
        <v>55</v>
      </c>
      <c r="E173" s="10">
        <f t="shared" ca="1" si="38"/>
        <v>7.0255954608673024E-2</v>
      </c>
      <c r="F173" s="29"/>
      <c r="G173" s="26"/>
      <c r="H173" s="29"/>
      <c r="I173" s="26"/>
      <c r="J173" s="61">
        <f t="shared" si="33"/>
        <v>0</v>
      </c>
      <c r="K173" s="104">
        <f t="shared" si="34"/>
        <v>0</v>
      </c>
      <c r="L173" s="7">
        <f ca="1">(A173-Calculation!$C$6)/365.25</f>
        <v>13.749486652977414</v>
      </c>
      <c r="M173" s="1">
        <v>4</v>
      </c>
      <c r="N173" s="67">
        <f t="shared" ca="1" si="39"/>
        <v>41883</v>
      </c>
      <c r="O173" s="267">
        <f t="shared" ca="1" si="40"/>
        <v>0.16776089252158677</v>
      </c>
      <c r="P173" s="268"/>
      <c r="Q173" s="271"/>
      <c r="V173" s="57">
        <f t="shared" ca="1" si="41"/>
        <v>41883</v>
      </c>
      <c r="W173" s="265">
        <f ca="1">IF(Calculation!$V$10=2, VLOOKUP(V173,OldCurves!$D173:$K426,3), ( VLOOKUP(V173,OldCurves!$D173:$K426,3)*16+ VLOOKUP(V173,OldCurves!$D173:$K426,7)*8)/24)</f>
        <v>35.75</v>
      </c>
      <c r="X173" s="61">
        <v>0</v>
      </c>
      <c r="Y173" s="116">
        <v>55</v>
      </c>
      <c r="Z173" s="23">
        <f ca="1">VLOOKUP(V173,OldCurves!A167:B426,2)</f>
        <v>7.0255954608673024E-2</v>
      </c>
      <c r="AA173" s="29"/>
      <c r="AB173" s="26"/>
      <c r="AC173" s="29"/>
      <c r="AD173" s="26"/>
      <c r="AE173" s="68">
        <v>1</v>
      </c>
      <c r="AF173" s="68"/>
      <c r="AG173" s="54">
        <v>13.752219999999999</v>
      </c>
      <c r="AH173" s="53"/>
      <c r="AI173" s="58">
        <f t="shared" ca="1" si="42"/>
        <v>41883</v>
      </c>
      <c r="AJ173" s="278">
        <f ca="1">IF(Calculation!$Y$22=1, OldData!AO173, OldData!AP173)</f>
        <v>0.16776089252158677</v>
      </c>
      <c r="AK173" s="270"/>
      <c r="AM173" s="267"/>
      <c r="AN173" s="57">
        <f t="shared" ca="1" si="43"/>
        <v>41883</v>
      </c>
      <c r="AO173" s="289">
        <f ca="1">IF(Calculation!$V$10=2,SQRT((AR173^2*(AN173-today-1)+AU173^2*15)/(AN173-today+14)),SQRT(( ((AR173^2*16+AS173^2*8)/24) *(AN173-today-1)+((AU173^2*16+AV173^2*8)/24)*15)/(AN173-today+14)))</f>
        <v>0.16776089252158677</v>
      </c>
      <c r="AP173" s="290">
        <f ca="1">IF(Calculation!$V$10=2, AR173, SQRT((AR173^2*16+AS173^2*8)/24))</f>
        <v>0.08</v>
      </c>
      <c r="AQ173" s="265"/>
      <c r="AR173" s="297">
        <f t="shared" ca="1" si="44"/>
        <v>0.08</v>
      </c>
      <c r="AS173" s="299">
        <f t="shared" ca="1" si="45"/>
        <v>0.08</v>
      </c>
      <c r="AT173" s="264"/>
      <c r="AU173" s="264">
        <f t="shared" ca="1" si="46"/>
        <v>2.706</v>
      </c>
      <c r="AV173" s="298">
        <f t="shared" ca="1" si="47"/>
        <v>2.4500000000000002</v>
      </c>
    </row>
    <row r="174" spans="1:48">
      <c r="A174" s="64">
        <f t="shared" ca="1" si="35"/>
        <v>41913</v>
      </c>
      <c r="B174" s="265">
        <f t="shared" ca="1" si="36"/>
        <v>33.499998092651367</v>
      </c>
      <c r="C174" s="36"/>
      <c r="D174" s="65">
        <f t="shared" ca="1" si="37"/>
        <v>55</v>
      </c>
      <c r="E174" s="10">
        <f t="shared" ca="1" si="38"/>
        <v>7.0263654217678995E-2</v>
      </c>
      <c r="F174" s="29"/>
      <c r="G174" s="26"/>
      <c r="H174" s="29"/>
      <c r="I174" s="26"/>
      <c r="J174" s="61">
        <f t="shared" si="33"/>
        <v>0</v>
      </c>
      <c r="K174" s="104">
        <f t="shared" si="34"/>
        <v>0</v>
      </c>
      <c r="L174" s="7">
        <f ca="1">(A174-Calculation!$C$6)/365.25</f>
        <v>13.831622176591376</v>
      </c>
      <c r="M174" s="1">
        <v>5</v>
      </c>
      <c r="N174" s="67">
        <f t="shared" ca="1" si="39"/>
        <v>41913</v>
      </c>
      <c r="O174" s="267">
        <f t="shared" ca="1" si="40"/>
        <v>0.13056354270722878</v>
      </c>
      <c r="P174" s="268"/>
      <c r="Q174" s="271"/>
      <c r="V174" s="57">
        <f t="shared" ca="1" si="41"/>
        <v>41913</v>
      </c>
      <c r="W174" s="265">
        <f ca="1">IF(Calculation!$V$10=2, VLOOKUP(V174,OldCurves!$D174:$K427,3), ( VLOOKUP(V174,OldCurves!$D174:$K427,3)*16+ VLOOKUP(V174,OldCurves!$D174:$K427,7)*8)/24)</f>
        <v>33.499998092651367</v>
      </c>
      <c r="X174" s="61">
        <v>0</v>
      </c>
      <c r="Y174" s="116">
        <v>55</v>
      </c>
      <c r="Z174" s="23">
        <f ca="1">VLOOKUP(V174,OldCurves!A168:B427,2)</f>
        <v>7.0263654217678995E-2</v>
      </c>
      <c r="AA174" s="29"/>
      <c r="AB174" s="26"/>
      <c r="AC174" s="29"/>
      <c r="AD174" s="26"/>
      <c r="AE174" s="68">
        <v>1</v>
      </c>
      <c r="AF174" s="68"/>
      <c r="AG174" s="54">
        <v>13.8371</v>
      </c>
      <c r="AH174" s="53"/>
      <c r="AI174" s="58">
        <f t="shared" ca="1" si="42"/>
        <v>41913</v>
      </c>
      <c r="AJ174" s="278">
        <f ca="1">IF(Calculation!$Y$22=1, OldData!AO174, OldData!AP174)</f>
        <v>0.13056354270722878</v>
      </c>
      <c r="AK174" s="270"/>
      <c r="AM174" s="267"/>
      <c r="AN174" s="57">
        <f t="shared" ca="1" si="43"/>
        <v>41913</v>
      </c>
      <c r="AO174" s="289">
        <f ca="1">IF(Calculation!$V$10=2,SQRT((AR174^2*(AN174-today-1)+AU174^2*15)/(AN174-today+14)),SQRT(( ((AR174^2*16+AS174^2*8)/24) *(AN174-today-1)+((AU174^2*16+AV174^2*8)/24)*15)/(AN174-today+14)))</f>
        <v>0.13056354270722878</v>
      </c>
      <c r="AP174" s="290">
        <f ca="1">IF(Calculation!$V$10=2, AR174, SQRT((AR174^2*16+AS174^2*8)/24))</f>
        <v>0.08</v>
      </c>
      <c r="AQ174" s="265"/>
      <c r="AR174" s="297">
        <f t="shared" ca="1" si="44"/>
        <v>0.08</v>
      </c>
      <c r="AS174" s="299">
        <f t="shared" ca="1" si="45"/>
        <v>0.08</v>
      </c>
      <c r="AT174" s="264"/>
      <c r="AU174" s="264">
        <f t="shared" ca="1" si="46"/>
        <v>1.9</v>
      </c>
      <c r="AV174" s="298">
        <f t="shared" ca="1" si="47"/>
        <v>2</v>
      </c>
    </row>
    <row r="175" spans="1:48">
      <c r="A175" s="64">
        <f t="shared" ca="1" si="35"/>
        <v>41944</v>
      </c>
      <c r="B175" s="265">
        <f t="shared" ca="1" si="36"/>
        <v>33.499998092651367</v>
      </c>
      <c r="C175" s="36"/>
      <c r="D175" s="65">
        <f t="shared" ca="1" si="37"/>
        <v>55</v>
      </c>
      <c r="E175" s="10">
        <f t="shared" ca="1" si="38"/>
        <v>7.0271610480339017E-2</v>
      </c>
      <c r="F175" s="29"/>
      <c r="G175" s="26"/>
      <c r="H175" s="29"/>
      <c r="I175" s="26"/>
      <c r="J175" s="61">
        <f t="shared" si="33"/>
        <v>0</v>
      </c>
      <c r="K175" s="104">
        <f t="shared" si="34"/>
        <v>0</v>
      </c>
      <c r="L175" s="7">
        <f ca="1">(A175-Calculation!$C$6)/365.25</f>
        <v>13.916495550992471</v>
      </c>
      <c r="M175" s="1">
        <v>6</v>
      </c>
      <c r="N175" s="67">
        <f t="shared" ca="1" si="39"/>
        <v>41944</v>
      </c>
      <c r="O175" s="267">
        <f t="shared" ca="1" si="40"/>
        <v>0.13463835373327418</v>
      </c>
      <c r="P175" s="268"/>
      <c r="Q175" s="271"/>
      <c r="V175" s="57">
        <f t="shared" ca="1" si="41"/>
        <v>41944</v>
      </c>
      <c r="W175" s="265">
        <f ca="1">IF(Calculation!$V$10=2, VLOOKUP(V175,OldCurves!$D175:$K428,3), ( VLOOKUP(V175,OldCurves!$D175:$K428,3)*16+ VLOOKUP(V175,OldCurves!$D175:$K428,7)*8)/24)</f>
        <v>33.499998092651367</v>
      </c>
      <c r="X175" s="61">
        <v>0</v>
      </c>
      <c r="Y175" s="116">
        <v>55</v>
      </c>
      <c r="Z175" s="23">
        <f ca="1">VLOOKUP(V175,OldCurves!A169:B428,2)</f>
        <v>7.0271610480339017E-2</v>
      </c>
      <c r="AA175" s="29"/>
      <c r="AB175" s="26"/>
      <c r="AC175" s="29"/>
      <c r="AD175" s="26"/>
      <c r="AE175" s="68">
        <v>1</v>
      </c>
      <c r="AF175" s="68"/>
      <c r="AG175" s="54">
        <v>13.91376</v>
      </c>
      <c r="AH175" s="53"/>
      <c r="AI175" s="58">
        <f t="shared" ca="1" si="42"/>
        <v>41944</v>
      </c>
      <c r="AJ175" s="278">
        <f ca="1">IF(Calculation!$Y$22=1, OldData!AO175, OldData!AP175)</f>
        <v>0.13463835373327418</v>
      </c>
      <c r="AK175" s="270"/>
      <c r="AM175" s="267"/>
      <c r="AN175" s="57">
        <f t="shared" ca="1" si="43"/>
        <v>41944</v>
      </c>
      <c r="AO175" s="289">
        <f ca="1">IF(Calculation!$V$10=2,SQRT((AR175^2*(AN175-today-1)+AU175^2*15)/(AN175-today+14)),SQRT(( ((AR175^2*16+AS175^2*8)/24) *(AN175-today-1)+((AU175^2*16+AV175^2*8)/24)*15)/(AN175-today+14)))</f>
        <v>0.13463835373327418</v>
      </c>
      <c r="AP175" s="290">
        <f ca="1">IF(Calculation!$V$10=2, AR175, SQRT((AR175^2*16+AS175^2*8)/24))</f>
        <v>0.08</v>
      </c>
      <c r="AQ175" s="265"/>
      <c r="AR175" s="297">
        <f t="shared" ca="1" si="44"/>
        <v>0.08</v>
      </c>
      <c r="AS175" s="299">
        <f t="shared" ca="1" si="45"/>
        <v>0.08</v>
      </c>
      <c r="AT175" s="264"/>
      <c r="AU175" s="264">
        <f t="shared" ca="1" si="46"/>
        <v>2</v>
      </c>
      <c r="AV175" s="298">
        <f t="shared" ca="1" si="47"/>
        <v>2</v>
      </c>
    </row>
    <row r="176" spans="1:48">
      <c r="A176" s="108">
        <f t="shared" ca="1" si="35"/>
        <v>41974</v>
      </c>
      <c r="B176" s="265">
        <f t="shared" ca="1" si="36"/>
        <v>33.5</v>
      </c>
      <c r="C176" s="36"/>
      <c r="D176" s="65">
        <f t="shared" ca="1" si="37"/>
        <v>55</v>
      </c>
      <c r="E176" s="10">
        <f t="shared" ca="1" si="38"/>
        <v>7.0279310089385011E-2</v>
      </c>
      <c r="F176" s="29"/>
      <c r="G176" s="26"/>
      <c r="H176" s="29"/>
      <c r="I176" s="26"/>
      <c r="J176" s="61">
        <f t="shared" si="33"/>
        <v>0</v>
      </c>
      <c r="K176" s="104">
        <f t="shared" si="34"/>
        <v>0</v>
      </c>
      <c r="L176" s="7">
        <f ca="1">(A176-Calculation!$C$6)/365.25</f>
        <v>13.998631074606434</v>
      </c>
      <c r="M176" s="1">
        <v>1</v>
      </c>
      <c r="N176" s="67">
        <f t="shared" ca="1" si="39"/>
        <v>41974</v>
      </c>
      <c r="O176" s="267">
        <f t="shared" ca="1" si="40"/>
        <v>0.13438382078375016</v>
      </c>
      <c r="P176" s="268"/>
      <c r="Q176" s="271"/>
      <c r="V176" s="57">
        <f t="shared" ca="1" si="41"/>
        <v>41974</v>
      </c>
      <c r="W176" s="265">
        <f ca="1">IF(Calculation!$V$10=2, VLOOKUP(V176,OldCurves!$D176:$K429,3), ( VLOOKUP(V176,OldCurves!$D176:$K429,3)*16+ VLOOKUP(V176,OldCurves!$D176:$K429,7)*8)/24)</f>
        <v>33.5</v>
      </c>
      <c r="X176" s="61">
        <v>0</v>
      </c>
      <c r="Y176" s="116">
        <v>55</v>
      </c>
      <c r="Z176" s="23">
        <f ca="1">VLOOKUP(V176,OldCurves!A170:B429,2)</f>
        <v>7.0279310089385011E-2</v>
      </c>
      <c r="AA176" s="29"/>
      <c r="AB176" s="26"/>
      <c r="AC176" s="29"/>
      <c r="AD176" s="26"/>
      <c r="AE176" s="68">
        <v>1</v>
      </c>
      <c r="AF176" s="68"/>
      <c r="AG176" s="54">
        <v>13.99863</v>
      </c>
      <c r="AH176" s="53"/>
      <c r="AI176" s="58">
        <f t="shared" ca="1" si="42"/>
        <v>41974</v>
      </c>
      <c r="AJ176" s="278">
        <f ca="1">IF(Calculation!$Y$22=1, OldData!AO176, OldData!AP176)</f>
        <v>0.13438382078375016</v>
      </c>
      <c r="AK176" s="270"/>
      <c r="AM176" s="267"/>
      <c r="AN176" s="57">
        <f t="shared" ca="1" si="43"/>
        <v>41974</v>
      </c>
      <c r="AO176" s="289">
        <f ca="1">IF(Calculation!$V$10=2,SQRT((AR176^2*(AN176-today-1)+AU176^2*15)/(AN176-today+14)),SQRT(( ((AR176^2*16+AS176^2*8)/24) *(AN176-today-1)+((AU176^2*16+AV176^2*8)/24)*15)/(AN176-today+14)))</f>
        <v>0.13438382078375016</v>
      </c>
      <c r="AP176" s="290">
        <f ca="1">IF(Calculation!$V$10=2, AR176, SQRT((AR176^2*16+AS176^2*8)/24))</f>
        <v>0.08</v>
      </c>
      <c r="AQ176" s="265"/>
      <c r="AR176" s="297">
        <f t="shared" ca="1" si="44"/>
        <v>0.08</v>
      </c>
      <c r="AS176" s="299">
        <f t="shared" ca="1" si="45"/>
        <v>0.08</v>
      </c>
      <c r="AT176" s="264"/>
      <c r="AU176" s="264">
        <f t="shared" ca="1" si="46"/>
        <v>2</v>
      </c>
      <c r="AV176" s="298">
        <f t="shared" ca="1" si="47"/>
        <v>2</v>
      </c>
    </row>
    <row r="177" spans="1:48">
      <c r="A177" s="64">
        <f t="shared" ca="1" si="35"/>
        <v>42005</v>
      </c>
      <c r="B177" s="265">
        <f t="shared" ca="1" si="36"/>
        <v>37.754997253417969</v>
      </c>
      <c r="C177" s="36"/>
      <c r="D177" s="65">
        <f t="shared" ca="1" si="37"/>
        <v>55</v>
      </c>
      <c r="E177" s="10">
        <f t="shared" ca="1" si="38"/>
        <v>7.0287266352086028E-2</v>
      </c>
      <c r="F177" s="29"/>
      <c r="G177" s="26"/>
      <c r="H177" s="29"/>
      <c r="I177" s="26"/>
      <c r="J177" s="61">
        <f t="shared" si="33"/>
        <v>0</v>
      </c>
      <c r="K177" s="104">
        <f t="shared" si="34"/>
        <v>0</v>
      </c>
      <c r="L177" s="7">
        <f ca="1">(A177-Calculation!$C$6)/365.25</f>
        <v>14.083504449007529</v>
      </c>
      <c r="M177" s="1">
        <v>2</v>
      </c>
      <c r="N177" s="67">
        <f t="shared" ca="1" si="39"/>
        <v>42005</v>
      </c>
      <c r="O177" s="267">
        <f t="shared" ca="1" si="40"/>
        <v>0.14516326589976547</v>
      </c>
      <c r="P177" s="268"/>
      <c r="Q177" s="271"/>
      <c r="V177" s="57">
        <f t="shared" ca="1" si="41"/>
        <v>42005</v>
      </c>
      <c r="W177" s="265">
        <f ca="1">IF(Calculation!$V$10=2, VLOOKUP(V177,OldCurves!$D177:$K430,3), ( VLOOKUP(V177,OldCurves!$D177:$K430,3)*16+ VLOOKUP(V177,OldCurves!$D177:$K430,7)*8)/24)</f>
        <v>37.754997253417969</v>
      </c>
      <c r="X177" s="61">
        <v>0</v>
      </c>
      <c r="Y177" s="116">
        <v>55</v>
      </c>
      <c r="Z177" s="23">
        <f ca="1">VLOOKUP(V177,OldCurves!A171:B430,2)</f>
        <v>7.0287266352086028E-2</v>
      </c>
      <c r="AA177" s="29"/>
      <c r="AB177" s="26"/>
      <c r="AC177" s="29"/>
      <c r="AD177" s="26"/>
      <c r="AE177" s="68">
        <v>1</v>
      </c>
      <c r="AF177" s="68"/>
      <c r="AG177" s="54">
        <v>14.080769999999999</v>
      </c>
      <c r="AH177" s="53"/>
      <c r="AI177" s="58">
        <f t="shared" ca="1" si="42"/>
        <v>42005</v>
      </c>
      <c r="AJ177" s="278">
        <f ca="1">IF(Calculation!$Y$22=1, OldData!AO177, OldData!AP177)</f>
        <v>0.14516326589976547</v>
      </c>
      <c r="AK177" s="270"/>
      <c r="AM177" s="267"/>
      <c r="AN177" s="57">
        <f t="shared" ca="1" si="43"/>
        <v>42005</v>
      </c>
      <c r="AO177" s="289">
        <f ca="1">IF(Calculation!$V$10=2,SQRT((AR177^2*(AN177-today-1)+AU177^2*15)/(AN177-today+14)),SQRT(( ((AR177^2*16+AS177^2*8)/24) *(AN177-today-1)+((AU177^2*16+AV177^2*8)/24)*15)/(AN177-today+14)))</f>
        <v>0.14516326589976547</v>
      </c>
      <c r="AP177" s="290">
        <f ca="1">IF(Calculation!$V$10=2, AR177, SQRT((AR177^2*16+AS177^2*8)/24))</f>
        <v>0.08</v>
      </c>
      <c r="AQ177" s="265"/>
      <c r="AR177" s="297">
        <f t="shared" ca="1" si="44"/>
        <v>0.08</v>
      </c>
      <c r="AS177" s="299">
        <f t="shared" ca="1" si="45"/>
        <v>0.08</v>
      </c>
      <c r="AT177" s="264"/>
      <c r="AU177" s="264">
        <f t="shared" ca="1" si="46"/>
        <v>2.25</v>
      </c>
      <c r="AV177" s="298">
        <f t="shared" ca="1" si="47"/>
        <v>2.25</v>
      </c>
    </row>
    <row r="178" spans="1:48">
      <c r="A178" s="64">
        <f t="shared" ca="1" si="35"/>
        <v>42036</v>
      </c>
      <c r="B178" s="265">
        <f t="shared" ca="1" si="36"/>
        <v>37.750003814697266</v>
      </c>
      <c r="C178" s="36"/>
      <c r="D178" s="65">
        <f t="shared" ca="1" si="37"/>
        <v>55</v>
      </c>
      <c r="E178" s="10">
        <f t="shared" ca="1" si="38"/>
        <v>7.0295222614808001E-2</v>
      </c>
      <c r="F178" s="29"/>
      <c r="G178" s="26"/>
      <c r="H178" s="29"/>
      <c r="I178" s="26"/>
      <c r="J178" s="61">
        <f t="shared" ref="J178:J241" si="48">X178</f>
        <v>0</v>
      </c>
      <c r="K178" s="104">
        <f t="shared" ref="K178:K241" si="49">J178-C178</f>
        <v>0</v>
      </c>
      <c r="L178" s="7">
        <f ca="1">(A178-Calculation!$C$6)/365.25</f>
        <v>14.168377823408624</v>
      </c>
      <c r="M178" s="1">
        <v>3</v>
      </c>
      <c r="N178" s="67">
        <f t="shared" ca="1" si="39"/>
        <v>42036</v>
      </c>
      <c r="O178" s="267">
        <f t="shared" ca="1" si="40"/>
        <v>0.14486167141847373</v>
      </c>
      <c r="P178" s="268"/>
      <c r="Q178" s="271"/>
      <c r="V178" s="57">
        <f t="shared" ca="1" si="41"/>
        <v>42036</v>
      </c>
      <c r="W178" s="265">
        <f ca="1">IF(Calculation!$V$10=2, VLOOKUP(V178,OldCurves!$D178:$K431,3), ( VLOOKUP(V178,OldCurves!$D178:$K431,3)*16+ VLOOKUP(V178,OldCurves!$D178:$K431,7)*8)/24)</f>
        <v>37.750003814697266</v>
      </c>
      <c r="X178" s="61">
        <v>0</v>
      </c>
      <c r="Y178" s="116">
        <v>55</v>
      </c>
      <c r="Z178" s="23">
        <f ca="1">VLOOKUP(V178,OldCurves!A172:B431,2)</f>
        <v>7.0295222614808001E-2</v>
      </c>
      <c r="AA178" s="29"/>
      <c r="AB178" s="26"/>
      <c r="AC178" s="29"/>
      <c r="AD178" s="26"/>
      <c r="AE178" s="68">
        <v>1</v>
      </c>
      <c r="AF178" s="68"/>
      <c r="AG178" s="54">
        <v>14.16564</v>
      </c>
      <c r="AH178" s="53"/>
      <c r="AI178" s="58">
        <f t="shared" ca="1" si="42"/>
        <v>42036</v>
      </c>
      <c r="AJ178" s="278">
        <f ca="1">IF(Calculation!$Y$22=1, OldData!AO178, OldData!AP178)</f>
        <v>0.14486167141847373</v>
      </c>
      <c r="AK178" s="270"/>
      <c r="AM178" s="267"/>
      <c r="AN178" s="57">
        <f t="shared" ca="1" si="43"/>
        <v>42036</v>
      </c>
      <c r="AO178" s="289">
        <f ca="1">IF(Calculation!$V$10=2,SQRT((AR178^2*(AN178-today-1)+AU178^2*15)/(AN178-today+14)),SQRT(( ((AR178^2*16+AS178^2*8)/24) *(AN178-today-1)+((AU178^2*16+AV178^2*8)/24)*15)/(AN178-today+14)))</f>
        <v>0.14486167141847373</v>
      </c>
      <c r="AP178" s="290">
        <f ca="1">IF(Calculation!$V$10=2, AR178, SQRT((AR178^2*16+AS178^2*8)/24))</f>
        <v>0.08</v>
      </c>
      <c r="AQ178" s="265"/>
      <c r="AR178" s="297">
        <f t="shared" ca="1" si="44"/>
        <v>0.08</v>
      </c>
      <c r="AS178" s="299">
        <f t="shared" ca="1" si="45"/>
        <v>0.08</v>
      </c>
      <c r="AT178" s="264"/>
      <c r="AU178" s="264">
        <f t="shared" ca="1" si="46"/>
        <v>2.25</v>
      </c>
      <c r="AV178" s="298">
        <f t="shared" ca="1" si="47"/>
        <v>2.25</v>
      </c>
    </row>
    <row r="179" spans="1:48">
      <c r="A179" s="64">
        <f t="shared" ca="1" si="35"/>
        <v>42064</v>
      </c>
      <c r="B179" s="265">
        <f t="shared" ca="1" si="36"/>
        <v>33.250001907348633</v>
      </c>
      <c r="C179" s="36"/>
      <c r="D179" s="65">
        <f t="shared" ca="1" si="37"/>
        <v>55</v>
      </c>
      <c r="E179" s="10">
        <f t="shared" ca="1" si="38"/>
        <v>7.0302408916638998E-2</v>
      </c>
      <c r="F179" s="29"/>
      <c r="G179" s="26"/>
      <c r="H179" s="29"/>
      <c r="I179" s="26"/>
      <c r="J179" s="61">
        <f t="shared" si="48"/>
        <v>0</v>
      </c>
      <c r="K179" s="104">
        <f t="shared" si="49"/>
        <v>0</v>
      </c>
      <c r="L179" s="7">
        <f ca="1">(A179-Calculation!$C$6)/365.25</f>
        <v>14.245037645448322</v>
      </c>
      <c r="M179" s="1">
        <v>4</v>
      </c>
      <c r="N179" s="67">
        <f t="shared" ca="1" si="39"/>
        <v>42064</v>
      </c>
      <c r="O179" s="267">
        <f t="shared" ca="1" si="40"/>
        <v>0.13149768500992187</v>
      </c>
      <c r="P179" s="268"/>
      <c r="Q179" s="271"/>
      <c r="V179" s="57">
        <f t="shared" ca="1" si="41"/>
        <v>42064</v>
      </c>
      <c r="W179" s="265">
        <f ca="1">IF(Calculation!$V$10=2, VLOOKUP(V179,OldCurves!$D179:$K432,3), ( VLOOKUP(V179,OldCurves!$D179:$K432,3)*16+ VLOOKUP(V179,OldCurves!$D179:$K432,7)*8)/24)</f>
        <v>33.250001907348633</v>
      </c>
      <c r="X179" s="61">
        <v>0</v>
      </c>
      <c r="Y179" s="116">
        <v>55</v>
      </c>
      <c r="Z179" s="23">
        <f ca="1">VLOOKUP(V179,OldCurves!A173:B432,2)</f>
        <v>7.0302408916638998E-2</v>
      </c>
      <c r="AA179" s="29"/>
      <c r="AB179" s="26"/>
      <c r="AC179" s="29"/>
      <c r="AD179" s="26"/>
      <c r="AE179" s="68">
        <v>1</v>
      </c>
      <c r="AF179" s="68"/>
      <c r="AG179" s="54">
        <v>14.247780000000001</v>
      </c>
      <c r="AH179" s="53"/>
      <c r="AI179" s="58">
        <f t="shared" ca="1" si="42"/>
        <v>42064</v>
      </c>
      <c r="AJ179" s="278">
        <f ca="1">IF(Calculation!$Y$22=1, OldData!AO179, OldData!AP179)</f>
        <v>0.13149768500992187</v>
      </c>
      <c r="AK179" s="270"/>
      <c r="AM179" s="267"/>
      <c r="AN179" s="57">
        <f t="shared" ca="1" si="43"/>
        <v>42064</v>
      </c>
      <c r="AO179" s="289">
        <f ca="1">IF(Calculation!$V$10=2,SQRT((AR179^2*(AN179-today-1)+AU179^2*15)/(AN179-today+14)),SQRT(( ((AR179^2*16+AS179^2*8)/24) *(AN179-today-1)+((AU179^2*16+AV179^2*8)/24)*15)/(AN179-today+14)))</f>
        <v>0.13149768500992187</v>
      </c>
      <c r="AP179" s="290">
        <f ca="1">IF(Calculation!$V$10=2, AR179, SQRT((AR179^2*16+AS179^2*8)/24))</f>
        <v>0.08</v>
      </c>
      <c r="AQ179" s="265"/>
      <c r="AR179" s="297">
        <f t="shared" ca="1" si="44"/>
        <v>0.08</v>
      </c>
      <c r="AS179" s="299">
        <f t="shared" ca="1" si="45"/>
        <v>0.08</v>
      </c>
      <c r="AT179" s="264"/>
      <c r="AU179" s="264">
        <f t="shared" ca="1" si="46"/>
        <v>1.95</v>
      </c>
      <c r="AV179" s="298">
        <f t="shared" ca="1" si="47"/>
        <v>2</v>
      </c>
    </row>
    <row r="180" spans="1:48">
      <c r="A180" s="64">
        <f t="shared" ca="1" si="35"/>
        <v>42095</v>
      </c>
      <c r="B180" s="265">
        <f t="shared" ca="1" si="36"/>
        <v>33.25</v>
      </c>
      <c r="C180" s="36"/>
      <c r="D180" s="65">
        <f t="shared" ca="1" si="37"/>
        <v>55</v>
      </c>
      <c r="E180" s="10">
        <f t="shared" ca="1" si="38"/>
        <v>7.0310365179401008E-2</v>
      </c>
      <c r="F180" s="29"/>
      <c r="G180" s="26"/>
      <c r="H180" s="29"/>
      <c r="I180" s="26"/>
      <c r="J180" s="61">
        <f t="shared" si="48"/>
        <v>0</v>
      </c>
      <c r="K180" s="104">
        <f t="shared" si="49"/>
        <v>0</v>
      </c>
      <c r="L180" s="7">
        <f ca="1">(A180-Calculation!$C$6)/365.25</f>
        <v>14.329911019849419</v>
      </c>
      <c r="M180" s="1">
        <v>5</v>
      </c>
      <c r="N180" s="67">
        <f t="shared" ca="1" si="39"/>
        <v>42095</v>
      </c>
      <c r="O180" s="267">
        <f t="shared" ca="1" si="40"/>
        <v>0.1291448021413828</v>
      </c>
      <c r="P180" s="268"/>
      <c r="Q180" s="271"/>
      <c r="V180" s="57">
        <f t="shared" ca="1" si="41"/>
        <v>42095</v>
      </c>
      <c r="W180" s="265">
        <f ca="1">IF(Calculation!$V$10=2, VLOOKUP(V180,OldCurves!$D180:$K433,3), ( VLOOKUP(V180,OldCurves!$D180:$K433,3)*16+ VLOOKUP(V180,OldCurves!$D180:$K433,7)*8)/24)</f>
        <v>33.25</v>
      </c>
      <c r="X180" s="61">
        <v>0</v>
      </c>
      <c r="Y180" s="116">
        <v>55</v>
      </c>
      <c r="Z180" s="23">
        <f ca="1">VLOOKUP(V180,OldCurves!A174:B433,2)</f>
        <v>7.0310365179401008E-2</v>
      </c>
      <c r="AA180" s="29"/>
      <c r="AB180" s="26"/>
      <c r="AC180" s="29"/>
      <c r="AD180" s="26"/>
      <c r="AE180" s="68">
        <v>1</v>
      </c>
      <c r="AF180" s="68"/>
      <c r="AG180" s="54">
        <v>14.332649999999999</v>
      </c>
      <c r="AH180" s="53"/>
      <c r="AI180" s="58">
        <f t="shared" ca="1" si="42"/>
        <v>42095</v>
      </c>
      <c r="AJ180" s="278">
        <f ca="1">IF(Calculation!$Y$22=1, OldData!AO180, OldData!AP180)</f>
        <v>0.1291448021413828</v>
      </c>
      <c r="AK180" s="270"/>
      <c r="AM180" s="267"/>
      <c r="AN180" s="57">
        <f t="shared" ca="1" si="43"/>
        <v>42095</v>
      </c>
      <c r="AO180" s="289">
        <f ca="1">IF(Calculation!$V$10=2,SQRT((AR180^2*(AN180-today-1)+AU180^2*15)/(AN180-today+14)),SQRT(( ((AR180^2*16+AS180^2*8)/24) *(AN180-today-1)+((AU180^2*16+AV180^2*8)/24)*15)/(AN180-today+14)))</f>
        <v>0.1291448021413828</v>
      </c>
      <c r="AP180" s="290">
        <f ca="1">IF(Calculation!$V$10=2, AR180, SQRT((AR180^2*16+AS180^2*8)/24))</f>
        <v>0.08</v>
      </c>
      <c r="AQ180" s="265"/>
      <c r="AR180" s="297">
        <f t="shared" ca="1" si="44"/>
        <v>0.08</v>
      </c>
      <c r="AS180" s="299">
        <f t="shared" ca="1" si="45"/>
        <v>0.08</v>
      </c>
      <c r="AT180" s="264"/>
      <c r="AU180" s="264">
        <f t="shared" ca="1" si="46"/>
        <v>1.9</v>
      </c>
      <c r="AV180" s="298">
        <f t="shared" ca="1" si="47"/>
        <v>2</v>
      </c>
    </row>
    <row r="181" spans="1:48">
      <c r="A181" s="64">
        <f t="shared" ca="1" si="35"/>
        <v>42125</v>
      </c>
      <c r="B181" s="265">
        <f t="shared" ca="1" si="36"/>
        <v>42.5</v>
      </c>
      <c r="C181" s="36"/>
      <c r="D181" s="65">
        <f t="shared" ca="1" si="37"/>
        <v>55</v>
      </c>
      <c r="E181" s="10">
        <f t="shared" ca="1" si="38"/>
        <v>7.0318064788546006E-2</v>
      </c>
      <c r="F181" s="29"/>
      <c r="G181" s="26"/>
      <c r="H181" s="29"/>
      <c r="I181" s="26"/>
      <c r="J181" s="61">
        <f t="shared" si="48"/>
        <v>0</v>
      </c>
      <c r="K181" s="104">
        <f t="shared" si="49"/>
        <v>0</v>
      </c>
      <c r="L181" s="7">
        <f ca="1">(A181-Calculation!$C$6)/365.25</f>
        <v>14.412046543463381</v>
      </c>
      <c r="M181" s="1">
        <v>6</v>
      </c>
      <c r="N181" s="67">
        <f t="shared" ca="1" si="39"/>
        <v>42125</v>
      </c>
      <c r="O181" s="267">
        <f t="shared" ca="1" si="40"/>
        <v>0.13313958318367725</v>
      </c>
      <c r="P181" s="268"/>
      <c r="Q181" s="271"/>
      <c r="V181" s="57">
        <f t="shared" ca="1" si="41"/>
        <v>42125</v>
      </c>
      <c r="W181" s="265">
        <f ca="1">IF(Calculation!$V$10=2, VLOOKUP(V181,OldCurves!$D181:$K434,3), ( VLOOKUP(V181,OldCurves!$D181:$K434,3)*16+ VLOOKUP(V181,OldCurves!$D181:$K434,7)*8)/24)</f>
        <v>42.5</v>
      </c>
      <c r="X181" s="61">
        <v>0</v>
      </c>
      <c r="Y181" s="116">
        <v>55</v>
      </c>
      <c r="Z181" s="23">
        <f ca="1">VLOOKUP(V181,OldCurves!A175:B434,2)</f>
        <v>7.0318064788546006E-2</v>
      </c>
      <c r="AA181" s="29"/>
      <c r="AB181" s="26"/>
      <c r="AC181" s="29"/>
      <c r="AD181" s="26"/>
      <c r="AE181" s="68">
        <v>1</v>
      </c>
      <c r="AF181" s="68"/>
      <c r="AG181" s="54">
        <v>14.41752</v>
      </c>
      <c r="AH181" s="53"/>
      <c r="AI181" s="58">
        <f t="shared" ca="1" si="42"/>
        <v>42125</v>
      </c>
      <c r="AJ181" s="278">
        <f ca="1">IF(Calculation!$Y$22=1, OldData!AO181, OldData!AP181)</f>
        <v>0.13313958318367725</v>
      </c>
      <c r="AK181" s="270"/>
      <c r="AM181" s="267"/>
      <c r="AN181" s="57">
        <f t="shared" ca="1" si="43"/>
        <v>42125</v>
      </c>
      <c r="AO181" s="289">
        <f ca="1">IF(Calculation!$V$10=2,SQRT((AR181^2*(AN181-today-1)+AU181^2*15)/(AN181-today+14)),SQRT(( ((AR181^2*16+AS181^2*8)/24) *(AN181-today-1)+((AU181^2*16+AV181^2*8)/24)*15)/(AN181-today+14)))</f>
        <v>0.13313958318367725</v>
      </c>
      <c r="AP181" s="290">
        <f ca="1">IF(Calculation!$V$10=2, AR181, SQRT((AR181^2*16+AS181^2*8)/24))</f>
        <v>0.08</v>
      </c>
      <c r="AQ181" s="265"/>
      <c r="AR181" s="297">
        <f t="shared" ca="1" si="44"/>
        <v>0.08</v>
      </c>
      <c r="AS181" s="299">
        <f t="shared" ca="1" si="45"/>
        <v>0.08</v>
      </c>
      <c r="AT181" s="264"/>
      <c r="AU181" s="264">
        <f t="shared" ca="1" si="46"/>
        <v>2</v>
      </c>
      <c r="AV181" s="298">
        <f t="shared" ca="1" si="47"/>
        <v>2</v>
      </c>
    </row>
    <row r="182" spans="1:48">
      <c r="A182" s="64">
        <f t="shared" ca="1" si="35"/>
        <v>42156</v>
      </c>
      <c r="B182" s="265">
        <f t="shared" ca="1" si="36"/>
        <v>72.5</v>
      </c>
      <c r="C182" s="36"/>
      <c r="D182" s="65">
        <f t="shared" ca="1" si="37"/>
        <v>55</v>
      </c>
      <c r="E182" s="10">
        <f t="shared" ca="1" si="38"/>
        <v>7.0326021051349011E-2</v>
      </c>
      <c r="F182" s="29"/>
      <c r="G182" s="26"/>
      <c r="H182" s="29"/>
      <c r="I182" s="26"/>
      <c r="J182" s="61">
        <f t="shared" si="48"/>
        <v>0</v>
      </c>
      <c r="K182" s="104">
        <f t="shared" si="49"/>
        <v>0</v>
      </c>
      <c r="L182" s="7">
        <f ca="1">(A182-Calculation!$C$6)/365.25</f>
        <v>14.496919917864476</v>
      </c>
      <c r="M182" s="1">
        <v>1</v>
      </c>
      <c r="N182" s="67">
        <f t="shared" ca="1" si="39"/>
        <v>42156</v>
      </c>
      <c r="O182" s="267">
        <f t="shared" ca="1" si="40"/>
        <v>0.20326655709457644</v>
      </c>
      <c r="P182" s="268"/>
      <c r="Q182" s="271"/>
      <c r="V182" s="57">
        <f t="shared" ca="1" si="41"/>
        <v>42156</v>
      </c>
      <c r="W182" s="265">
        <f ca="1">IF(Calculation!$V$10=2, VLOOKUP(V182,OldCurves!$D182:$K435,3), ( VLOOKUP(V182,OldCurves!$D182:$K435,3)*16+ VLOOKUP(V182,OldCurves!$D182:$K435,7)*8)/24)</f>
        <v>72.5</v>
      </c>
      <c r="X182" s="61">
        <v>0</v>
      </c>
      <c r="Y182" s="116">
        <v>55</v>
      </c>
      <c r="Z182" s="23">
        <f ca="1">VLOOKUP(V182,OldCurves!A176:B435,2)</f>
        <v>7.0326021051349011E-2</v>
      </c>
      <c r="AA182" s="29"/>
      <c r="AB182" s="26"/>
      <c r="AC182" s="29"/>
      <c r="AD182" s="26"/>
      <c r="AE182" s="68">
        <v>1</v>
      </c>
      <c r="AF182" s="68"/>
      <c r="AG182" s="54">
        <v>14.49966</v>
      </c>
      <c r="AH182" s="53"/>
      <c r="AI182" s="58">
        <f t="shared" ca="1" si="42"/>
        <v>42156</v>
      </c>
      <c r="AJ182" s="278">
        <f ca="1">IF(Calculation!$Y$22=1, OldData!AO182, OldData!AP182)</f>
        <v>0.20326655709457644</v>
      </c>
      <c r="AK182" s="270"/>
      <c r="AM182" s="267"/>
      <c r="AN182" s="57">
        <f t="shared" ca="1" si="43"/>
        <v>42156</v>
      </c>
      <c r="AO182" s="289">
        <f ca="1">IF(Calculation!$V$10=2,SQRT((AR182^2*(AN182-today-1)+AU182^2*15)/(AN182-today+14)),SQRT(( ((AR182^2*16+AS182^2*8)/24) *(AN182-today-1)+((AU182^2*16+AV182^2*8)/24)*15)/(AN182-today+14)))</f>
        <v>0.20326655709457644</v>
      </c>
      <c r="AP182" s="290">
        <f ca="1">IF(Calculation!$V$10=2, AR182, SQRT((AR182^2*16+AS182^2*8)/24))</f>
        <v>0.08</v>
      </c>
      <c r="AQ182" s="265"/>
      <c r="AR182" s="297">
        <f t="shared" ca="1" si="44"/>
        <v>0.08</v>
      </c>
      <c r="AS182" s="299">
        <f t="shared" ca="1" si="45"/>
        <v>0.08</v>
      </c>
      <c r="AT182" s="264"/>
      <c r="AU182" s="264">
        <f t="shared" ca="1" si="46"/>
        <v>3.52</v>
      </c>
      <c r="AV182" s="298">
        <f t="shared" ca="1" si="47"/>
        <v>2.4</v>
      </c>
    </row>
    <row r="183" spans="1:48">
      <c r="A183" s="64">
        <f t="shared" ca="1" si="35"/>
        <v>42186</v>
      </c>
      <c r="B183" s="265">
        <f t="shared" ca="1" si="36"/>
        <v>99</v>
      </c>
      <c r="C183" s="36"/>
      <c r="D183" s="65">
        <f t="shared" ca="1" si="37"/>
        <v>55</v>
      </c>
      <c r="E183" s="10">
        <f t="shared" ca="1" si="38"/>
        <v>7.033372066053302E-2</v>
      </c>
      <c r="F183" s="29"/>
      <c r="G183" s="26"/>
      <c r="H183" s="29"/>
      <c r="I183" s="26"/>
      <c r="J183" s="61">
        <f t="shared" si="48"/>
        <v>0</v>
      </c>
      <c r="K183" s="104">
        <f t="shared" si="49"/>
        <v>0</v>
      </c>
      <c r="L183" s="7">
        <f ca="1">(A183-Calculation!$C$6)/365.25</f>
        <v>14.57905544147844</v>
      </c>
      <c r="M183" s="1">
        <v>2</v>
      </c>
      <c r="N183" s="67">
        <f t="shared" ca="1" si="39"/>
        <v>42186</v>
      </c>
      <c r="O183" s="267">
        <f t="shared" ca="1" si="40"/>
        <v>0.25407496686026887</v>
      </c>
      <c r="P183" s="268"/>
      <c r="Q183" s="271"/>
      <c r="V183" s="57">
        <f t="shared" ca="1" si="41"/>
        <v>42186</v>
      </c>
      <c r="W183" s="265">
        <f ca="1">IF(Calculation!$V$10=2, VLOOKUP(V183,OldCurves!$D183:$K436,3), ( VLOOKUP(V183,OldCurves!$D183:$K436,3)*16+ VLOOKUP(V183,OldCurves!$D183:$K436,7)*8)/24)</f>
        <v>99</v>
      </c>
      <c r="X183" s="61">
        <v>0</v>
      </c>
      <c r="Y183" s="116">
        <v>55</v>
      </c>
      <c r="Z183" s="23">
        <f ca="1">VLOOKUP(V183,OldCurves!A177:B436,2)</f>
        <v>7.033372066053302E-2</v>
      </c>
      <c r="AA183" s="29"/>
      <c r="AB183" s="26"/>
      <c r="AC183" s="29"/>
      <c r="AD183" s="26"/>
      <c r="AE183" s="68">
        <v>1</v>
      </c>
      <c r="AF183" s="68"/>
      <c r="AG183" s="54">
        <v>14.584530000000001</v>
      </c>
      <c r="AH183" s="53"/>
      <c r="AI183" s="58">
        <f t="shared" ca="1" si="42"/>
        <v>42186</v>
      </c>
      <c r="AJ183" s="278">
        <f ca="1">IF(Calculation!$Y$22=1, OldData!AO183, OldData!AP183)</f>
        <v>0.25407496686026887</v>
      </c>
      <c r="AK183" s="7"/>
      <c r="AM183" s="267"/>
      <c r="AN183" s="57">
        <f t="shared" ca="1" si="43"/>
        <v>42186</v>
      </c>
      <c r="AO183" s="289">
        <f ca="1">IF(Calculation!$V$10=2,SQRT((AR183^2*(AN183-today-1)+AU183^2*15)/(AN183-today+14)),SQRT(( ((AR183^2*16+AS183^2*8)/24) *(AN183-today-1)+((AU183^2*16+AV183^2*8)/24)*15)/(AN183-today+14)))</f>
        <v>0.25407496686026887</v>
      </c>
      <c r="AP183" s="290">
        <f ca="1">IF(Calculation!$V$10=2, AR183, SQRT((AR183^2*16+AS183^2*8)/24))</f>
        <v>0.08</v>
      </c>
      <c r="AQ183" s="265"/>
      <c r="AR183" s="297">
        <f t="shared" ca="1" si="44"/>
        <v>0.08</v>
      </c>
      <c r="AS183" s="299">
        <f t="shared" ca="1" si="45"/>
        <v>0.08</v>
      </c>
      <c r="AT183" s="264"/>
      <c r="AU183" s="264">
        <f t="shared" ca="1" si="46"/>
        <v>4.5549999999999997</v>
      </c>
      <c r="AV183" s="298">
        <f t="shared" ca="1" si="47"/>
        <v>3.25</v>
      </c>
    </row>
    <row r="184" spans="1:48">
      <c r="A184" s="64">
        <f t="shared" ca="1" si="35"/>
        <v>42217</v>
      </c>
      <c r="B184" s="265">
        <f t="shared" ca="1" si="36"/>
        <v>99</v>
      </c>
      <c r="C184" s="36"/>
      <c r="D184" s="65">
        <f t="shared" ca="1" si="37"/>
        <v>55</v>
      </c>
      <c r="E184" s="10">
        <f t="shared" ca="1" si="38"/>
        <v>7.0341676923378019E-2</v>
      </c>
      <c r="F184" s="29"/>
      <c r="G184" s="26"/>
      <c r="H184" s="29"/>
      <c r="I184" s="26"/>
      <c r="J184" s="61">
        <f t="shared" si="48"/>
        <v>0</v>
      </c>
      <c r="K184" s="104">
        <f t="shared" si="49"/>
        <v>0</v>
      </c>
      <c r="L184" s="7">
        <f ca="1">(A184-Calculation!$C$6)/365.25</f>
        <v>14.663928815879535</v>
      </c>
      <c r="M184" s="1">
        <v>3</v>
      </c>
      <c r="N184" s="67">
        <f t="shared" ca="1" si="39"/>
        <v>42217</v>
      </c>
      <c r="O184" s="267">
        <f t="shared" ca="1" si="40"/>
        <v>0.25341480312311138</v>
      </c>
      <c r="P184" s="268"/>
      <c r="Q184" s="271"/>
      <c r="V184" s="57">
        <f t="shared" ca="1" si="41"/>
        <v>42217</v>
      </c>
      <c r="W184" s="265">
        <f ca="1">IF(Calculation!$V$10=2, VLOOKUP(V184,OldCurves!$D184:$K437,3), ( VLOOKUP(V184,OldCurves!$D184:$K437,3)*16+ VLOOKUP(V184,OldCurves!$D184:$K437,7)*8)/24)</f>
        <v>99</v>
      </c>
      <c r="X184" s="61">
        <v>0</v>
      </c>
      <c r="Y184" s="116">
        <v>55</v>
      </c>
      <c r="Z184" s="23">
        <f ca="1">VLOOKUP(V184,OldCurves!A178:B437,2)</f>
        <v>7.0341676923378019E-2</v>
      </c>
      <c r="AA184" s="29"/>
      <c r="AB184" s="26"/>
      <c r="AC184" s="29"/>
      <c r="AD184" s="26"/>
      <c r="AE184" s="68">
        <v>1</v>
      </c>
      <c r="AF184" s="68"/>
      <c r="AG184" s="54">
        <v>14.66667</v>
      </c>
      <c r="AH184" s="53"/>
      <c r="AI184" s="58">
        <f t="shared" ca="1" si="42"/>
        <v>42217</v>
      </c>
      <c r="AJ184" s="278">
        <f ca="1">IF(Calculation!$Y$22=1, OldData!AO184, OldData!AP184)</f>
        <v>0.25341480312311138</v>
      </c>
      <c r="AK184" s="7"/>
      <c r="AM184" s="267"/>
      <c r="AN184" s="57">
        <f t="shared" ca="1" si="43"/>
        <v>42217</v>
      </c>
      <c r="AO184" s="289">
        <f ca="1">IF(Calculation!$V$10=2,SQRT((AR184^2*(AN184-today-1)+AU184^2*15)/(AN184-today+14)),SQRT(( ((AR184^2*16+AS184^2*8)/24) *(AN184-today-1)+((AU184^2*16+AV184^2*8)/24)*15)/(AN184-today+14)))</f>
        <v>0.25341480312311138</v>
      </c>
      <c r="AP184" s="290">
        <f ca="1">IF(Calculation!$V$10=2, AR184, SQRT((AR184^2*16+AS184^2*8)/24))</f>
        <v>0.08</v>
      </c>
      <c r="AQ184" s="265"/>
      <c r="AR184" s="297">
        <f t="shared" ca="1" si="44"/>
        <v>0.08</v>
      </c>
      <c r="AS184" s="299">
        <f t="shared" ca="1" si="45"/>
        <v>0.08</v>
      </c>
      <c r="AT184" s="264"/>
      <c r="AU184" s="264">
        <f t="shared" ca="1" si="46"/>
        <v>4.5549999999999997</v>
      </c>
      <c r="AV184" s="298">
        <f t="shared" ca="1" si="47"/>
        <v>3.25</v>
      </c>
    </row>
    <row r="185" spans="1:48">
      <c r="A185" s="64">
        <f t="shared" ca="1" si="35"/>
        <v>42248</v>
      </c>
      <c r="B185" s="265">
        <f t="shared" ca="1" si="36"/>
        <v>35.75</v>
      </c>
      <c r="C185" s="36"/>
      <c r="D185" s="65">
        <f t="shared" ca="1" si="37"/>
        <v>55</v>
      </c>
      <c r="E185" s="10">
        <f t="shared" ca="1" si="38"/>
        <v>7.0349633186243002E-2</v>
      </c>
      <c r="F185" s="29"/>
      <c r="G185" s="26"/>
      <c r="H185" s="29"/>
      <c r="I185" s="26"/>
      <c r="J185" s="61">
        <f t="shared" si="48"/>
        <v>0</v>
      </c>
      <c r="K185" s="104">
        <f t="shared" si="49"/>
        <v>0</v>
      </c>
      <c r="L185" s="7">
        <f ca="1">(A185-Calculation!$C$6)/365.25</f>
        <v>14.74880219028063</v>
      </c>
      <c r="M185" s="1">
        <v>4</v>
      </c>
      <c r="N185" s="67">
        <f t="shared" ca="1" si="39"/>
        <v>42248</v>
      </c>
      <c r="O185" s="267">
        <f t="shared" ca="1" si="40"/>
        <v>0.16333175331452923</v>
      </c>
      <c r="P185" s="268"/>
      <c r="Q185" s="271"/>
      <c r="V185" s="57">
        <f t="shared" ca="1" si="41"/>
        <v>42248</v>
      </c>
      <c r="W185" s="265">
        <f ca="1">IF(Calculation!$V$10=2, VLOOKUP(V185,OldCurves!$D185:$K438,3), ( VLOOKUP(V185,OldCurves!$D185:$K438,3)*16+ VLOOKUP(V185,OldCurves!$D185:$K438,7)*8)/24)</f>
        <v>35.75</v>
      </c>
      <c r="X185" s="61">
        <v>0</v>
      </c>
      <c r="Y185" s="116">
        <v>55</v>
      </c>
      <c r="Z185" s="23">
        <f ca="1">VLOOKUP(V185,OldCurves!A179:B438,2)</f>
        <v>7.0349633186243002E-2</v>
      </c>
      <c r="AA185" s="29"/>
      <c r="AB185" s="26"/>
      <c r="AC185" s="29"/>
      <c r="AD185" s="26"/>
      <c r="AE185" s="68">
        <v>1</v>
      </c>
      <c r="AF185" s="68"/>
      <c r="AG185" s="54">
        <v>14.75154</v>
      </c>
      <c r="AH185" s="53"/>
      <c r="AI185" s="58">
        <f t="shared" ca="1" si="42"/>
        <v>42248</v>
      </c>
      <c r="AJ185" s="278">
        <f ca="1">IF(Calculation!$Y$22=1, OldData!AO185, OldData!AP185)</f>
        <v>0.16333175331452923</v>
      </c>
      <c r="AK185" s="270"/>
      <c r="AM185" s="267"/>
      <c r="AN185" s="57">
        <f t="shared" ca="1" si="43"/>
        <v>42248</v>
      </c>
      <c r="AO185" s="289">
        <f ca="1">IF(Calculation!$V$10=2,SQRT((AR185^2*(AN185-today-1)+AU185^2*15)/(AN185-today+14)),SQRT(( ((AR185^2*16+AS185^2*8)/24) *(AN185-today-1)+((AU185^2*16+AV185^2*8)/24)*15)/(AN185-today+14)))</f>
        <v>0.16333175331452923</v>
      </c>
      <c r="AP185" s="290">
        <f ca="1">IF(Calculation!$V$10=2, AR185, SQRT((AR185^2*16+AS185^2*8)/24))</f>
        <v>0.08</v>
      </c>
      <c r="AQ185" s="265"/>
      <c r="AR185" s="297">
        <f t="shared" ca="1" si="44"/>
        <v>0.08</v>
      </c>
      <c r="AS185" s="299">
        <f t="shared" ca="1" si="45"/>
        <v>0.08</v>
      </c>
      <c r="AT185" s="264"/>
      <c r="AU185" s="264">
        <f t="shared" ca="1" si="46"/>
        <v>2.706</v>
      </c>
      <c r="AV185" s="298">
        <f t="shared" ca="1" si="47"/>
        <v>2.4500000000000002</v>
      </c>
    </row>
    <row r="186" spans="1:48">
      <c r="A186" s="64">
        <f t="shared" ca="1" si="35"/>
        <v>42278</v>
      </c>
      <c r="B186" s="265">
        <f t="shared" ca="1" si="36"/>
        <v>33.749998092651367</v>
      </c>
      <c r="C186" s="36"/>
      <c r="D186" s="65">
        <f t="shared" ca="1" si="37"/>
        <v>55</v>
      </c>
      <c r="E186" s="10">
        <f t="shared" ca="1" si="38"/>
        <v>7.0357332795487004E-2</v>
      </c>
      <c r="F186" s="29"/>
      <c r="G186" s="26"/>
      <c r="H186" s="29"/>
      <c r="I186" s="26"/>
      <c r="J186" s="61">
        <f t="shared" si="48"/>
        <v>0</v>
      </c>
      <c r="K186" s="104">
        <f t="shared" si="49"/>
        <v>0</v>
      </c>
      <c r="L186" s="7">
        <f ca="1">(A186-Calculation!$C$6)/365.25</f>
        <v>14.830937713894592</v>
      </c>
      <c r="M186" s="1">
        <v>5</v>
      </c>
      <c r="N186" s="67">
        <f t="shared" ca="1" si="39"/>
        <v>42278</v>
      </c>
      <c r="O186" s="267">
        <f t="shared" ca="1" si="40"/>
        <v>0.12779962955432506</v>
      </c>
      <c r="P186" s="268"/>
      <c r="Q186" s="271"/>
      <c r="V186" s="57">
        <f t="shared" ca="1" si="41"/>
        <v>42278</v>
      </c>
      <c r="W186" s="265">
        <f ca="1">IF(Calculation!$V$10=2, VLOOKUP(V186,OldCurves!$D186:$K439,3), ( VLOOKUP(V186,OldCurves!$D186:$K439,3)*16+ VLOOKUP(V186,OldCurves!$D186:$K439,7)*8)/24)</f>
        <v>33.749998092651367</v>
      </c>
      <c r="X186" s="61">
        <v>0</v>
      </c>
      <c r="Y186" s="116">
        <v>55</v>
      </c>
      <c r="Z186" s="23">
        <f ca="1">VLOOKUP(V186,OldCurves!A180:B439,2)</f>
        <v>7.0357332795487004E-2</v>
      </c>
      <c r="AA186" s="29"/>
      <c r="AB186" s="26"/>
      <c r="AC186" s="29"/>
      <c r="AD186" s="26"/>
      <c r="AE186" s="68">
        <v>1</v>
      </c>
      <c r="AF186" s="68"/>
      <c r="AG186" s="54">
        <v>14.836410000000001</v>
      </c>
      <c r="AH186" s="53"/>
      <c r="AI186" s="58">
        <f t="shared" ca="1" si="42"/>
        <v>42278</v>
      </c>
      <c r="AJ186" s="278">
        <f ca="1">IF(Calculation!$Y$22=1, OldData!AO186, OldData!AP186)</f>
        <v>0.12779962955432506</v>
      </c>
      <c r="AK186" s="270"/>
      <c r="AM186" s="267"/>
      <c r="AN186" s="57">
        <f t="shared" ca="1" si="43"/>
        <v>42278</v>
      </c>
      <c r="AO186" s="289">
        <f ca="1">IF(Calculation!$V$10=2,SQRT((AR186^2*(AN186-today-1)+AU186^2*15)/(AN186-today+14)),SQRT(( ((AR186^2*16+AS186^2*8)/24) *(AN186-today-1)+((AU186^2*16+AV186^2*8)/24)*15)/(AN186-today+14)))</f>
        <v>0.12779962955432506</v>
      </c>
      <c r="AP186" s="290">
        <f ca="1">IF(Calculation!$V$10=2, AR186, SQRT((AR186^2*16+AS186^2*8)/24))</f>
        <v>0.08</v>
      </c>
      <c r="AQ186" s="265"/>
      <c r="AR186" s="297">
        <f t="shared" ca="1" si="44"/>
        <v>0.08</v>
      </c>
      <c r="AS186" s="299">
        <f t="shared" ca="1" si="45"/>
        <v>0.08</v>
      </c>
      <c r="AT186" s="264"/>
      <c r="AU186" s="264">
        <f t="shared" ca="1" si="46"/>
        <v>1.9</v>
      </c>
      <c r="AV186" s="298">
        <f t="shared" ca="1" si="47"/>
        <v>2</v>
      </c>
    </row>
    <row r="187" spans="1:48">
      <c r="A187" s="64">
        <f t="shared" ca="1" si="35"/>
        <v>42309</v>
      </c>
      <c r="B187" s="265">
        <f t="shared" ca="1" si="36"/>
        <v>33.749998092651367</v>
      </c>
      <c r="C187" s="36"/>
      <c r="D187" s="65">
        <f t="shared" ca="1" si="37"/>
        <v>55</v>
      </c>
      <c r="E187" s="10">
        <f t="shared" ca="1" si="38"/>
        <v>7.0365289058394023E-2</v>
      </c>
      <c r="F187" s="29"/>
      <c r="G187" s="26"/>
      <c r="H187" s="29"/>
      <c r="I187" s="26"/>
      <c r="J187" s="61">
        <f t="shared" si="48"/>
        <v>0</v>
      </c>
      <c r="K187" s="104">
        <f t="shared" si="49"/>
        <v>0</v>
      </c>
      <c r="L187" s="7">
        <f ca="1">(A187-Calculation!$C$6)/365.25</f>
        <v>14.915811088295689</v>
      </c>
      <c r="M187" s="1">
        <v>6</v>
      </c>
      <c r="N187" s="67">
        <f t="shared" ca="1" si="39"/>
        <v>42309</v>
      </c>
      <c r="O187" s="267">
        <f t="shared" ca="1" si="40"/>
        <v>0.13170181536722028</v>
      </c>
      <c r="P187" s="268"/>
      <c r="Q187" s="271"/>
      <c r="V187" s="57">
        <f t="shared" ca="1" si="41"/>
        <v>42309</v>
      </c>
      <c r="W187" s="265">
        <f ca="1">IF(Calculation!$V$10=2, VLOOKUP(V187,OldCurves!$D187:$K440,3), ( VLOOKUP(V187,OldCurves!$D187:$K440,3)*16+ VLOOKUP(V187,OldCurves!$D187:$K440,7)*8)/24)</f>
        <v>33.749998092651367</v>
      </c>
      <c r="X187" s="61">
        <v>0</v>
      </c>
      <c r="Y187" s="116">
        <v>55</v>
      </c>
      <c r="Z187" s="23">
        <f ca="1">VLOOKUP(V187,OldCurves!A181:B440,2)</f>
        <v>7.0365289058394023E-2</v>
      </c>
      <c r="AA187" s="29"/>
      <c r="AB187" s="26"/>
      <c r="AC187" s="29"/>
      <c r="AD187" s="26"/>
      <c r="AE187" s="68">
        <v>1</v>
      </c>
      <c r="AF187" s="68"/>
      <c r="AG187" s="54">
        <v>14.913069999999999</v>
      </c>
      <c r="AH187" s="53"/>
      <c r="AI187" s="58">
        <f t="shared" ca="1" si="42"/>
        <v>42309</v>
      </c>
      <c r="AJ187" s="278">
        <f ca="1">IF(Calculation!$Y$22=1, OldData!AO187, OldData!AP187)</f>
        <v>0.13170181536722028</v>
      </c>
      <c r="AK187" s="270"/>
      <c r="AM187" s="267"/>
      <c r="AN187" s="57">
        <f t="shared" ca="1" si="43"/>
        <v>42309</v>
      </c>
      <c r="AO187" s="289">
        <f ca="1">IF(Calculation!$V$10=2,SQRT((AR187^2*(AN187-today-1)+AU187^2*15)/(AN187-today+14)),SQRT(( ((AR187^2*16+AS187^2*8)/24) *(AN187-today-1)+((AU187^2*16+AV187^2*8)/24)*15)/(AN187-today+14)))</f>
        <v>0.13170181536722028</v>
      </c>
      <c r="AP187" s="290">
        <f ca="1">IF(Calculation!$V$10=2, AR187, SQRT((AR187^2*16+AS187^2*8)/24))</f>
        <v>0.08</v>
      </c>
      <c r="AQ187" s="265"/>
      <c r="AR187" s="297">
        <f t="shared" ca="1" si="44"/>
        <v>0.08</v>
      </c>
      <c r="AS187" s="299">
        <f t="shared" ca="1" si="45"/>
        <v>0.08</v>
      </c>
      <c r="AT187" s="264"/>
      <c r="AU187" s="264">
        <f t="shared" ca="1" si="46"/>
        <v>2</v>
      </c>
      <c r="AV187" s="298">
        <f t="shared" ca="1" si="47"/>
        <v>2</v>
      </c>
    </row>
    <row r="188" spans="1:48">
      <c r="A188" s="108">
        <f t="shared" ca="1" si="35"/>
        <v>42339</v>
      </c>
      <c r="B188" s="265">
        <f t="shared" ca="1" si="36"/>
        <v>33.75</v>
      </c>
      <c r="C188" s="36"/>
      <c r="D188" s="65">
        <f t="shared" ca="1" si="37"/>
        <v>55</v>
      </c>
      <c r="E188" s="10">
        <f t="shared" ca="1" si="38"/>
        <v>7.0372988667677994E-2</v>
      </c>
      <c r="F188" s="29"/>
      <c r="G188" s="26"/>
      <c r="H188" s="29"/>
      <c r="I188" s="26"/>
      <c r="J188" s="61">
        <f t="shared" si="48"/>
        <v>0</v>
      </c>
      <c r="K188" s="104">
        <f t="shared" si="49"/>
        <v>0</v>
      </c>
      <c r="L188" s="7">
        <f ca="1">(A188-Calculation!$C$6)/365.25</f>
        <v>14.997946611909651</v>
      </c>
      <c r="M188" s="1">
        <v>1</v>
      </c>
      <c r="N188" s="67">
        <f t="shared" ca="1" si="39"/>
        <v>42339</v>
      </c>
      <c r="O188" s="267">
        <f t="shared" ca="1" si="40"/>
        <v>0.13147508779154574</v>
      </c>
      <c r="P188" s="268"/>
      <c r="Q188" s="271"/>
      <c r="V188" s="57">
        <f t="shared" ca="1" si="41"/>
        <v>42339</v>
      </c>
      <c r="W188" s="265">
        <f ca="1">IF(Calculation!$V$10=2, VLOOKUP(V188,OldCurves!$D188:$K441,3), ( VLOOKUP(V188,OldCurves!$D188:$K441,3)*16+ VLOOKUP(V188,OldCurves!$D188:$K441,7)*8)/24)</f>
        <v>33.75</v>
      </c>
      <c r="X188" s="61">
        <v>0</v>
      </c>
      <c r="Y188" s="116">
        <v>55</v>
      </c>
      <c r="Z188" s="23">
        <f ca="1">VLOOKUP(V188,OldCurves!A182:B441,2)</f>
        <v>7.0372988667677994E-2</v>
      </c>
      <c r="AA188" s="29"/>
      <c r="AB188" s="26"/>
      <c r="AC188" s="29"/>
      <c r="AD188" s="26"/>
      <c r="AE188" s="68">
        <v>1</v>
      </c>
      <c r="AF188" s="68"/>
      <c r="AG188" s="54">
        <v>14.997949999999999</v>
      </c>
      <c r="AH188" s="53"/>
      <c r="AI188" s="58">
        <f t="shared" ca="1" si="42"/>
        <v>42339</v>
      </c>
      <c r="AJ188" s="278">
        <f ca="1">IF(Calculation!$Y$22=1, OldData!AO188, OldData!AP188)</f>
        <v>0.13147508779154574</v>
      </c>
      <c r="AK188" s="270"/>
      <c r="AM188" s="267"/>
      <c r="AN188" s="57">
        <f t="shared" ca="1" si="43"/>
        <v>42339</v>
      </c>
      <c r="AO188" s="289">
        <f ca="1">IF(Calculation!$V$10=2,SQRT((AR188^2*(AN188-today-1)+AU188^2*15)/(AN188-today+14)),SQRT(( ((AR188^2*16+AS188^2*8)/24) *(AN188-today-1)+((AU188^2*16+AV188^2*8)/24)*15)/(AN188-today+14)))</f>
        <v>0.13147508779154574</v>
      </c>
      <c r="AP188" s="290">
        <f ca="1">IF(Calculation!$V$10=2, AR188, SQRT((AR188^2*16+AS188^2*8)/24))</f>
        <v>0.08</v>
      </c>
      <c r="AQ188" s="265"/>
      <c r="AR188" s="297">
        <f t="shared" ca="1" si="44"/>
        <v>0.08</v>
      </c>
      <c r="AS188" s="299">
        <f t="shared" ca="1" si="45"/>
        <v>0.08</v>
      </c>
      <c r="AT188" s="264"/>
      <c r="AU188" s="264">
        <f t="shared" ca="1" si="46"/>
        <v>2</v>
      </c>
      <c r="AV188" s="298">
        <f t="shared" ca="1" si="47"/>
        <v>2</v>
      </c>
    </row>
    <row r="189" spans="1:48">
      <c r="A189" s="64">
        <f t="shared" ca="1" si="35"/>
        <v>42370</v>
      </c>
      <c r="B189" s="265">
        <f t="shared" ca="1" si="36"/>
        <v>38.004997253417969</v>
      </c>
      <c r="C189" s="36"/>
      <c r="D189" s="65">
        <f t="shared" ca="1" si="37"/>
        <v>55</v>
      </c>
      <c r="E189" s="10">
        <f t="shared" ca="1" si="38"/>
        <v>7.0380944930625008E-2</v>
      </c>
      <c r="F189" s="29"/>
      <c r="G189" s="26"/>
      <c r="H189" s="29"/>
      <c r="I189" s="26"/>
      <c r="J189" s="61">
        <f t="shared" si="48"/>
        <v>0</v>
      </c>
      <c r="K189" s="104">
        <f t="shared" si="49"/>
        <v>0</v>
      </c>
      <c r="L189" s="7">
        <f ca="1">(A189-Calculation!$C$6)/365.25</f>
        <v>15.082819986310746</v>
      </c>
      <c r="M189" s="1">
        <v>2</v>
      </c>
      <c r="N189" s="67">
        <f t="shared" ca="1" si="39"/>
        <v>42370</v>
      </c>
      <c r="O189" s="267">
        <f t="shared" ca="1" si="40"/>
        <v>0.14179084603313755</v>
      </c>
      <c r="P189" s="268"/>
      <c r="Q189" s="271"/>
      <c r="V189" s="57">
        <f t="shared" ca="1" si="41"/>
        <v>42370</v>
      </c>
      <c r="W189" s="265">
        <f ca="1">IF(Calculation!$V$10=2, VLOOKUP(V189,OldCurves!$D189:$K442,3), ( VLOOKUP(V189,OldCurves!$D189:$K442,3)*16+ VLOOKUP(V189,OldCurves!$D189:$K442,7)*8)/24)</f>
        <v>38.004997253417969</v>
      </c>
      <c r="X189" s="61">
        <v>0</v>
      </c>
      <c r="Y189" s="116">
        <v>55</v>
      </c>
      <c r="Z189" s="23">
        <f ca="1">VLOOKUP(V189,OldCurves!A183:B442,2)</f>
        <v>7.0380944930625008E-2</v>
      </c>
      <c r="AA189" s="29"/>
      <c r="AB189" s="26"/>
      <c r="AC189" s="29"/>
      <c r="AD189" s="26"/>
      <c r="AE189" s="68">
        <v>1</v>
      </c>
      <c r="AF189" s="68"/>
      <c r="AG189" s="54">
        <v>15.080080000000001</v>
      </c>
      <c r="AH189" s="53"/>
      <c r="AI189" s="58">
        <f t="shared" ca="1" si="42"/>
        <v>42370</v>
      </c>
      <c r="AJ189" s="278">
        <f ca="1">IF(Calculation!$Y$22=1, OldData!AO189, OldData!AP189)</f>
        <v>0.14179084603313755</v>
      </c>
      <c r="AK189" s="270"/>
      <c r="AM189" s="267"/>
      <c r="AN189" s="57">
        <f t="shared" ca="1" si="43"/>
        <v>42370</v>
      </c>
      <c r="AO189" s="289">
        <f ca="1">IF(Calculation!$V$10=2,SQRT((AR189^2*(AN189-today-1)+AU189^2*15)/(AN189-today+14)),SQRT(( ((AR189^2*16+AS189^2*8)/24) *(AN189-today-1)+((AU189^2*16+AV189^2*8)/24)*15)/(AN189-today+14)))</f>
        <v>0.14179084603313755</v>
      </c>
      <c r="AP189" s="290">
        <f ca="1">IF(Calculation!$V$10=2, AR189, SQRT((AR189^2*16+AS189^2*8)/24))</f>
        <v>0.08</v>
      </c>
      <c r="AQ189" s="265"/>
      <c r="AR189" s="297">
        <f t="shared" ca="1" si="44"/>
        <v>0.08</v>
      </c>
      <c r="AS189" s="299">
        <f t="shared" ca="1" si="45"/>
        <v>0.08</v>
      </c>
      <c r="AT189" s="264"/>
      <c r="AU189" s="264">
        <f t="shared" ca="1" si="46"/>
        <v>2.25</v>
      </c>
      <c r="AV189" s="298">
        <f t="shared" ca="1" si="47"/>
        <v>2.25</v>
      </c>
    </row>
    <row r="190" spans="1:48">
      <c r="A190" s="64">
        <f t="shared" ca="1" si="35"/>
        <v>42401</v>
      </c>
      <c r="B190" s="265">
        <f t="shared" ca="1" si="36"/>
        <v>38.000003814697266</v>
      </c>
      <c r="C190" s="36"/>
      <c r="D190" s="65">
        <f t="shared" ca="1" si="37"/>
        <v>55</v>
      </c>
      <c r="E190" s="10">
        <f t="shared" ca="1" si="38"/>
        <v>7.038890119359402E-2</v>
      </c>
      <c r="F190" s="29"/>
      <c r="G190" s="26"/>
      <c r="H190" s="29"/>
      <c r="I190" s="26"/>
      <c r="J190" s="61">
        <f t="shared" si="48"/>
        <v>0</v>
      </c>
      <c r="K190" s="104">
        <f t="shared" si="49"/>
        <v>0</v>
      </c>
      <c r="L190" s="7">
        <f ca="1">(A190-Calculation!$C$6)/365.25</f>
        <v>15.167693360711841</v>
      </c>
      <c r="M190" s="1">
        <v>3</v>
      </c>
      <c r="N190" s="67">
        <f t="shared" ca="1" si="39"/>
        <v>42401</v>
      </c>
      <c r="O190" s="267">
        <f t="shared" ca="1" si="40"/>
        <v>0.14152138314329907</v>
      </c>
      <c r="P190" s="268"/>
      <c r="Q190" s="271"/>
      <c r="V190" s="57">
        <f t="shared" ca="1" si="41"/>
        <v>42401</v>
      </c>
      <c r="W190" s="265">
        <f ca="1">IF(Calculation!$V$10=2, VLOOKUP(V190,OldCurves!$D190:$K443,3), ( VLOOKUP(V190,OldCurves!$D190:$K443,3)*16+ VLOOKUP(V190,OldCurves!$D190:$K443,7)*8)/24)</f>
        <v>38.000003814697266</v>
      </c>
      <c r="X190" s="61">
        <v>0</v>
      </c>
      <c r="Y190" s="116">
        <v>55</v>
      </c>
      <c r="Z190" s="23">
        <f ca="1">VLOOKUP(V190,OldCurves!A184:B443,2)</f>
        <v>7.038890119359402E-2</v>
      </c>
      <c r="AA190" s="29"/>
      <c r="AB190" s="26"/>
      <c r="AC190" s="29"/>
      <c r="AD190" s="26"/>
      <c r="AE190" s="68">
        <v>1</v>
      </c>
      <c r="AF190" s="68"/>
      <c r="AG190" s="54">
        <v>15.164960000000001</v>
      </c>
      <c r="AH190" s="53"/>
      <c r="AI190" s="58">
        <f t="shared" ca="1" si="42"/>
        <v>42401</v>
      </c>
      <c r="AJ190" s="278">
        <f ca="1">IF(Calculation!$Y$22=1, OldData!AO190, OldData!AP190)</f>
        <v>0.14152138314329907</v>
      </c>
      <c r="AK190" s="270"/>
      <c r="AM190" s="267"/>
      <c r="AN190" s="57">
        <f t="shared" ca="1" si="43"/>
        <v>42401</v>
      </c>
      <c r="AO190" s="289">
        <f ca="1">IF(Calculation!$V$10=2,SQRT((AR190^2*(AN190-today-1)+AU190^2*15)/(AN190-today+14)),SQRT(( ((AR190^2*16+AS190^2*8)/24) *(AN190-today-1)+((AU190^2*16+AV190^2*8)/24)*15)/(AN190-today+14)))</f>
        <v>0.14152138314329907</v>
      </c>
      <c r="AP190" s="290">
        <f ca="1">IF(Calculation!$V$10=2, AR190, SQRT((AR190^2*16+AS190^2*8)/24))</f>
        <v>0.08</v>
      </c>
      <c r="AQ190" s="265"/>
      <c r="AR190" s="297">
        <f t="shared" ca="1" si="44"/>
        <v>0.08</v>
      </c>
      <c r="AS190" s="299">
        <f t="shared" ca="1" si="45"/>
        <v>0.08</v>
      </c>
      <c r="AT190" s="264"/>
      <c r="AU190" s="264">
        <f t="shared" ca="1" si="46"/>
        <v>2.25</v>
      </c>
      <c r="AV190" s="298">
        <f t="shared" ca="1" si="47"/>
        <v>2.25</v>
      </c>
    </row>
    <row r="191" spans="1:48">
      <c r="A191" s="64">
        <f t="shared" ca="1" si="35"/>
        <v>42430</v>
      </c>
      <c r="B191" s="265">
        <f t="shared" ca="1" si="36"/>
        <v>33.500001907348633</v>
      </c>
      <c r="C191" s="36"/>
      <c r="D191" s="65">
        <f t="shared" ca="1" si="37"/>
        <v>55</v>
      </c>
      <c r="E191" s="10">
        <f t="shared" ca="1" si="38"/>
        <v>7.0396344149293022E-2</v>
      </c>
      <c r="F191" s="29"/>
      <c r="G191" s="26"/>
      <c r="H191" s="29"/>
      <c r="I191" s="26"/>
      <c r="J191" s="61">
        <f t="shared" si="48"/>
        <v>0</v>
      </c>
      <c r="K191" s="104">
        <f t="shared" si="49"/>
        <v>0</v>
      </c>
      <c r="L191" s="7">
        <f ca="1">(A191-Calculation!$C$6)/365.25</f>
        <v>15.247091033538672</v>
      </c>
      <c r="M191" s="1">
        <v>4</v>
      </c>
      <c r="N191" s="67">
        <f t="shared" ca="1" si="39"/>
        <v>42430</v>
      </c>
      <c r="O191" s="267">
        <f t="shared" ca="1" si="40"/>
        <v>0.12875958645768903</v>
      </c>
      <c r="P191" s="268"/>
      <c r="Q191" s="271"/>
      <c r="V191" s="57">
        <f t="shared" ca="1" si="41"/>
        <v>42430</v>
      </c>
      <c r="W191" s="265">
        <f ca="1">IF(Calculation!$V$10=2, VLOOKUP(V191,OldCurves!$D191:$K444,3), ( VLOOKUP(V191,OldCurves!$D191:$K444,3)*16+ VLOOKUP(V191,OldCurves!$D191:$K444,7)*8)/24)</f>
        <v>33.500001907348633</v>
      </c>
      <c r="X191" s="61">
        <v>0</v>
      </c>
      <c r="Y191" s="116">
        <v>55</v>
      </c>
      <c r="Z191" s="23">
        <f ca="1">VLOOKUP(V191,OldCurves!A185:B444,2)</f>
        <v>7.0396344149293022E-2</v>
      </c>
      <c r="AA191" s="29"/>
      <c r="AB191" s="26"/>
      <c r="AC191" s="29"/>
      <c r="AD191" s="26"/>
      <c r="AE191" s="68">
        <v>1</v>
      </c>
      <c r="AF191" s="68"/>
      <c r="AG191" s="54">
        <v>15.24709</v>
      </c>
      <c r="AH191" s="53"/>
      <c r="AI191" s="58">
        <f t="shared" ca="1" si="42"/>
        <v>42430</v>
      </c>
      <c r="AJ191" s="278">
        <f ca="1">IF(Calculation!$Y$22=1, OldData!AO191, OldData!AP191)</f>
        <v>0.12875958645768903</v>
      </c>
      <c r="AK191" s="270"/>
      <c r="AM191" s="267"/>
      <c r="AN191" s="57">
        <f t="shared" ca="1" si="43"/>
        <v>42430</v>
      </c>
      <c r="AO191" s="289">
        <f ca="1">IF(Calculation!$V$10=2,SQRT((AR191^2*(AN191-today-1)+AU191^2*15)/(AN191-today+14)),SQRT(( ((AR191^2*16+AS191^2*8)/24) *(AN191-today-1)+((AU191^2*16+AV191^2*8)/24)*15)/(AN191-today+14)))</f>
        <v>0.12875958645768903</v>
      </c>
      <c r="AP191" s="290">
        <f ca="1">IF(Calculation!$V$10=2, AR191, SQRT((AR191^2*16+AS191^2*8)/24))</f>
        <v>0.08</v>
      </c>
      <c r="AQ191" s="265"/>
      <c r="AR191" s="297">
        <f t="shared" ca="1" si="44"/>
        <v>0.08</v>
      </c>
      <c r="AS191" s="299">
        <f t="shared" ca="1" si="45"/>
        <v>0.08</v>
      </c>
      <c r="AT191" s="264"/>
      <c r="AU191" s="264">
        <f t="shared" ca="1" si="46"/>
        <v>1.95</v>
      </c>
      <c r="AV191" s="298">
        <f t="shared" ca="1" si="47"/>
        <v>2</v>
      </c>
    </row>
    <row r="192" spans="1:48">
      <c r="A192" s="64">
        <f t="shared" ca="1" si="35"/>
        <v>42461</v>
      </c>
      <c r="B192" s="265">
        <f t="shared" ca="1" si="36"/>
        <v>33.5</v>
      </c>
      <c r="C192" s="36"/>
      <c r="D192" s="65">
        <f t="shared" ca="1" si="37"/>
        <v>55</v>
      </c>
      <c r="E192" s="10">
        <f t="shared" ca="1" si="38"/>
        <v>7.0404300412302015E-2</v>
      </c>
      <c r="F192" s="29"/>
      <c r="G192" s="26"/>
      <c r="H192" s="29"/>
      <c r="I192" s="26"/>
      <c r="J192" s="61">
        <f t="shared" si="48"/>
        <v>0</v>
      </c>
      <c r="K192" s="104">
        <f t="shared" si="49"/>
        <v>0</v>
      </c>
      <c r="L192" s="7">
        <f ca="1">(A192-Calculation!$C$6)/365.25</f>
        <v>15.331964407939767</v>
      </c>
      <c r="M192" s="1">
        <v>5</v>
      </c>
      <c r="N192" s="67">
        <f t="shared" ca="1" si="39"/>
        <v>42461</v>
      </c>
      <c r="O192" s="267">
        <f t="shared" ca="1" si="40"/>
        <v>0.1265290480482644</v>
      </c>
      <c r="P192" s="268"/>
      <c r="Q192" s="271"/>
      <c r="V192" s="57">
        <f t="shared" ca="1" si="41"/>
        <v>42461</v>
      </c>
      <c r="W192" s="265">
        <f ca="1">IF(Calculation!$V$10=2, VLOOKUP(V192,OldCurves!$D192:$K445,3), ( VLOOKUP(V192,OldCurves!$D192:$K445,3)*16+ VLOOKUP(V192,OldCurves!$D192:$K445,7)*8)/24)</f>
        <v>33.5</v>
      </c>
      <c r="X192" s="61">
        <v>0</v>
      </c>
      <c r="Y192" s="116">
        <v>55</v>
      </c>
      <c r="Z192" s="23">
        <f ca="1">VLOOKUP(V192,OldCurves!A186:B445,2)</f>
        <v>7.0404300412302015E-2</v>
      </c>
      <c r="AA192" s="29"/>
      <c r="AB192" s="26"/>
      <c r="AC192" s="29"/>
      <c r="AD192" s="26"/>
      <c r="AE192" s="68">
        <v>1</v>
      </c>
      <c r="AF192" s="68"/>
      <c r="AG192" s="54">
        <v>15.33196</v>
      </c>
      <c r="AH192" s="53"/>
      <c r="AI192" s="58">
        <f t="shared" ca="1" si="42"/>
        <v>42461</v>
      </c>
      <c r="AJ192" s="278">
        <f ca="1">IF(Calculation!$Y$22=1, OldData!AO192, OldData!AP192)</f>
        <v>0.1265290480482644</v>
      </c>
      <c r="AK192" s="270"/>
      <c r="AM192" s="267"/>
      <c r="AN192" s="57">
        <f t="shared" ca="1" si="43"/>
        <v>42461</v>
      </c>
      <c r="AO192" s="289">
        <f ca="1">IF(Calculation!$V$10=2,SQRT((AR192^2*(AN192-today-1)+AU192^2*15)/(AN192-today+14)),SQRT(( ((AR192^2*16+AS192^2*8)/24) *(AN192-today-1)+((AU192^2*16+AV192^2*8)/24)*15)/(AN192-today+14)))</f>
        <v>0.1265290480482644</v>
      </c>
      <c r="AP192" s="290">
        <f ca="1">IF(Calculation!$V$10=2, AR192, SQRT((AR192^2*16+AS192^2*8)/24))</f>
        <v>0.08</v>
      </c>
      <c r="AQ192" s="265"/>
      <c r="AR192" s="297">
        <f t="shared" ca="1" si="44"/>
        <v>0.08</v>
      </c>
      <c r="AS192" s="299">
        <f t="shared" ca="1" si="45"/>
        <v>0.08</v>
      </c>
      <c r="AT192" s="264"/>
      <c r="AU192" s="264">
        <f t="shared" ca="1" si="46"/>
        <v>1.9</v>
      </c>
      <c r="AV192" s="298">
        <f t="shared" ca="1" si="47"/>
        <v>2</v>
      </c>
    </row>
    <row r="193" spans="1:48">
      <c r="A193" s="64">
        <f t="shared" ca="1" si="35"/>
        <v>42491</v>
      </c>
      <c r="B193" s="265">
        <f t="shared" ca="1" si="36"/>
        <v>42.75</v>
      </c>
      <c r="C193" s="36"/>
      <c r="D193" s="65">
        <f t="shared" ca="1" si="37"/>
        <v>55</v>
      </c>
      <c r="E193" s="10">
        <f t="shared" ca="1" si="38"/>
        <v>7.0412000021685017E-2</v>
      </c>
      <c r="F193" s="29"/>
      <c r="G193" s="26"/>
      <c r="H193" s="29"/>
      <c r="I193" s="26"/>
      <c r="J193" s="61">
        <f t="shared" si="48"/>
        <v>0</v>
      </c>
      <c r="K193" s="104">
        <f t="shared" si="49"/>
        <v>0</v>
      </c>
      <c r="L193" s="7">
        <f ca="1">(A193-Calculation!$C$6)/365.25</f>
        <v>15.41409993155373</v>
      </c>
      <c r="M193" s="1">
        <v>6</v>
      </c>
      <c r="N193" s="67">
        <f t="shared" ca="1" si="39"/>
        <v>42491</v>
      </c>
      <c r="O193" s="267">
        <f t="shared" ca="1" si="40"/>
        <v>0.13035759835266936</v>
      </c>
      <c r="P193" s="268"/>
      <c r="Q193" s="271"/>
      <c r="V193" s="57">
        <f t="shared" ca="1" si="41"/>
        <v>42491</v>
      </c>
      <c r="W193" s="265">
        <f ca="1">IF(Calculation!$V$10=2, VLOOKUP(V193,OldCurves!$D193:$K446,3), ( VLOOKUP(V193,OldCurves!$D193:$K446,3)*16+ VLOOKUP(V193,OldCurves!$D193:$K446,7)*8)/24)</f>
        <v>42.75</v>
      </c>
      <c r="X193" s="61">
        <v>0</v>
      </c>
      <c r="Y193" s="116">
        <v>55</v>
      </c>
      <c r="Z193" s="23">
        <f ca="1">VLOOKUP(V193,OldCurves!A187:B446,2)</f>
        <v>7.0412000021685017E-2</v>
      </c>
      <c r="AA193" s="29"/>
      <c r="AB193" s="26"/>
      <c r="AC193" s="29"/>
      <c r="AD193" s="26"/>
      <c r="AE193" s="68">
        <v>1</v>
      </c>
      <c r="AF193" s="68"/>
      <c r="AG193" s="54">
        <v>15.416840000000001</v>
      </c>
      <c r="AH193" s="53"/>
      <c r="AI193" s="58">
        <f t="shared" ca="1" si="42"/>
        <v>42491</v>
      </c>
      <c r="AJ193" s="278">
        <f ca="1">IF(Calculation!$Y$22=1, OldData!AO193, OldData!AP193)</f>
        <v>0.13035759835266936</v>
      </c>
      <c r="AK193" s="270"/>
      <c r="AM193" s="267"/>
      <c r="AN193" s="57">
        <f t="shared" ca="1" si="43"/>
        <v>42491</v>
      </c>
      <c r="AO193" s="289">
        <f ca="1">IF(Calculation!$V$10=2,SQRT((AR193^2*(AN193-today-1)+AU193^2*15)/(AN193-today+14)),SQRT(( ((AR193^2*16+AS193^2*8)/24) *(AN193-today-1)+((AU193^2*16+AV193^2*8)/24)*15)/(AN193-today+14)))</f>
        <v>0.13035759835266936</v>
      </c>
      <c r="AP193" s="290">
        <f ca="1">IF(Calculation!$V$10=2, AR193, SQRT((AR193^2*16+AS193^2*8)/24))</f>
        <v>0.08</v>
      </c>
      <c r="AQ193" s="265"/>
      <c r="AR193" s="297">
        <f t="shared" ca="1" si="44"/>
        <v>0.08</v>
      </c>
      <c r="AS193" s="299">
        <f t="shared" ca="1" si="45"/>
        <v>0.08</v>
      </c>
      <c r="AT193" s="264"/>
      <c r="AU193" s="264">
        <f t="shared" ca="1" si="46"/>
        <v>2</v>
      </c>
      <c r="AV193" s="298">
        <f t="shared" ca="1" si="47"/>
        <v>2</v>
      </c>
    </row>
    <row r="194" spans="1:48">
      <c r="A194" s="64">
        <f t="shared" ca="1" si="35"/>
        <v>42522</v>
      </c>
      <c r="B194" s="265">
        <f t="shared" ca="1" si="36"/>
        <v>74.5</v>
      </c>
      <c r="C194" s="36"/>
      <c r="D194" s="65">
        <f t="shared" ca="1" si="37"/>
        <v>55</v>
      </c>
      <c r="E194" s="10">
        <f t="shared" ca="1" si="38"/>
        <v>7.0419956284736018E-2</v>
      </c>
      <c r="F194" s="29"/>
      <c r="G194" s="26"/>
      <c r="H194" s="29"/>
      <c r="I194" s="26"/>
      <c r="J194" s="61">
        <f t="shared" si="48"/>
        <v>0</v>
      </c>
      <c r="K194" s="104">
        <f t="shared" si="49"/>
        <v>0</v>
      </c>
      <c r="L194" s="7">
        <f ca="1">(A194-Calculation!$C$6)/365.25</f>
        <v>15.498973305954825</v>
      </c>
      <c r="M194" s="1">
        <v>1</v>
      </c>
      <c r="N194" s="67">
        <f t="shared" ca="1" si="39"/>
        <v>42522</v>
      </c>
      <c r="O194" s="267">
        <f t="shared" ca="1" si="40"/>
        <v>0.19766060581130976</v>
      </c>
      <c r="P194" s="268"/>
      <c r="Q194" s="271"/>
      <c r="V194" s="57">
        <f t="shared" ca="1" si="41"/>
        <v>42522</v>
      </c>
      <c r="W194" s="265">
        <f ca="1">IF(Calculation!$V$10=2, VLOOKUP(V194,OldCurves!$D194:$K447,3), ( VLOOKUP(V194,OldCurves!$D194:$K447,3)*16+ VLOOKUP(V194,OldCurves!$D194:$K447,7)*8)/24)</f>
        <v>74.5</v>
      </c>
      <c r="X194" s="61">
        <v>0</v>
      </c>
      <c r="Y194" s="116">
        <v>55</v>
      </c>
      <c r="Z194" s="23">
        <f ca="1">VLOOKUP(V194,OldCurves!A188:B447,2)</f>
        <v>7.0419956284736018E-2</v>
      </c>
      <c r="AA194" s="29"/>
      <c r="AB194" s="26"/>
      <c r="AC194" s="29"/>
      <c r="AD194" s="26"/>
      <c r="AE194" s="68">
        <v>1</v>
      </c>
      <c r="AF194" s="68"/>
      <c r="AG194" s="54">
        <v>15.49897</v>
      </c>
      <c r="AH194" s="53"/>
      <c r="AI194" s="58">
        <f t="shared" ca="1" si="42"/>
        <v>42522</v>
      </c>
      <c r="AJ194" s="278">
        <f ca="1">IF(Calculation!$Y$22=1, OldData!AO194, OldData!AP194)</f>
        <v>0.19766060581130976</v>
      </c>
      <c r="AK194" s="270"/>
      <c r="AM194" s="267"/>
      <c r="AN194" s="57">
        <f t="shared" ca="1" si="43"/>
        <v>42522</v>
      </c>
      <c r="AO194" s="289">
        <f ca="1">IF(Calculation!$V$10=2,SQRT((AR194^2*(AN194-today-1)+AU194^2*15)/(AN194-today+14)),SQRT(( ((AR194^2*16+AS194^2*8)/24) *(AN194-today-1)+((AU194^2*16+AV194^2*8)/24)*15)/(AN194-today+14)))</f>
        <v>0.19766060581130976</v>
      </c>
      <c r="AP194" s="290">
        <f ca="1">IF(Calculation!$V$10=2, AR194, SQRT((AR194^2*16+AS194^2*8)/24))</f>
        <v>0.08</v>
      </c>
      <c r="AQ194" s="265"/>
      <c r="AR194" s="297">
        <f t="shared" ca="1" si="44"/>
        <v>0.08</v>
      </c>
      <c r="AS194" s="299">
        <f t="shared" ca="1" si="45"/>
        <v>0.08</v>
      </c>
      <c r="AT194" s="264"/>
      <c r="AU194" s="264">
        <f t="shared" ca="1" si="46"/>
        <v>3.52</v>
      </c>
      <c r="AV194" s="298">
        <f t="shared" ca="1" si="47"/>
        <v>2.4</v>
      </c>
    </row>
    <row r="195" spans="1:48">
      <c r="A195" s="64">
        <f t="shared" ca="1" si="35"/>
        <v>42552</v>
      </c>
      <c r="B195" s="265">
        <f t="shared" ca="1" si="36"/>
        <v>101</v>
      </c>
      <c r="C195" s="36"/>
      <c r="D195" s="65">
        <f t="shared" ca="1" si="37"/>
        <v>55</v>
      </c>
      <c r="E195" s="10">
        <f t="shared" ca="1" si="38"/>
        <v>7.0427655894159016E-2</v>
      </c>
      <c r="F195" s="29"/>
      <c r="G195" s="26"/>
      <c r="H195" s="29"/>
      <c r="I195" s="26"/>
      <c r="J195" s="61">
        <f t="shared" si="48"/>
        <v>0</v>
      </c>
      <c r="K195" s="104">
        <f t="shared" si="49"/>
        <v>0</v>
      </c>
      <c r="L195" s="7">
        <f ca="1">(A195-Calculation!$C$6)/365.25</f>
        <v>15.581108829568789</v>
      </c>
      <c r="M195" s="1">
        <v>2</v>
      </c>
      <c r="N195" s="67">
        <f t="shared" ca="1" si="39"/>
        <v>42552</v>
      </c>
      <c r="O195" s="267">
        <f t="shared" ca="1" si="40"/>
        <v>0.24663827053815426</v>
      </c>
      <c r="P195" s="268"/>
      <c r="Q195" s="271"/>
      <c r="V195" s="57">
        <f t="shared" ca="1" si="41"/>
        <v>42552</v>
      </c>
      <c r="W195" s="265">
        <f ca="1">IF(Calculation!$V$10=2, VLOOKUP(V195,OldCurves!$D195:$K448,3), ( VLOOKUP(V195,OldCurves!$D195:$K448,3)*16+ VLOOKUP(V195,OldCurves!$D195:$K448,7)*8)/24)</f>
        <v>101</v>
      </c>
      <c r="X195" s="61">
        <v>0</v>
      </c>
      <c r="Y195" s="116">
        <v>55</v>
      </c>
      <c r="Z195" s="23">
        <f ca="1">VLOOKUP(V195,OldCurves!A189:B448,2)</f>
        <v>7.0427655894159016E-2</v>
      </c>
      <c r="AA195" s="29"/>
      <c r="AB195" s="26"/>
      <c r="AC195" s="29"/>
      <c r="AD195" s="26"/>
      <c r="AE195" s="68">
        <v>1</v>
      </c>
      <c r="AF195" s="68"/>
      <c r="AG195" s="54">
        <v>15.58385</v>
      </c>
      <c r="AH195" s="53"/>
      <c r="AI195" s="58">
        <f t="shared" ca="1" si="42"/>
        <v>42552</v>
      </c>
      <c r="AJ195" s="278">
        <f ca="1">IF(Calculation!$Y$22=1, OldData!AO195, OldData!AP195)</f>
        <v>0.24663827053815426</v>
      </c>
      <c r="AK195" s="7"/>
      <c r="AM195" s="267"/>
      <c r="AN195" s="57">
        <f t="shared" ca="1" si="43"/>
        <v>42552</v>
      </c>
      <c r="AO195" s="289">
        <f ca="1">IF(Calculation!$V$10=2,SQRT((AR195^2*(AN195-today-1)+AU195^2*15)/(AN195-today+14)),SQRT(( ((AR195^2*16+AS195^2*8)/24) *(AN195-today-1)+((AU195^2*16+AV195^2*8)/24)*15)/(AN195-today+14)))</f>
        <v>0.24663827053815426</v>
      </c>
      <c r="AP195" s="290">
        <f ca="1">IF(Calculation!$V$10=2, AR195, SQRT((AR195^2*16+AS195^2*8)/24))</f>
        <v>0.08</v>
      </c>
      <c r="AQ195" s="265"/>
      <c r="AR195" s="297">
        <f t="shared" ca="1" si="44"/>
        <v>0.08</v>
      </c>
      <c r="AS195" s="299">
        <f t="shared" ca="1" si="45"/>
        <v>0.08</v>
      </c>
      <c r="AT195" s="264"/>
      <c r="AU195" s="264">
        <f t="shared" ca="1" si="46"/>
        <v>4.5549999999999997</v>
      </c>
      <c r="AV195" s="298">
        <f t="shared" ca="1" si="47"/>
        <v>3.25</v>
      </c>
    </row>
    <row r="196" spans="1:48">
      <c r="A196" s="64">
        <f t="shared" ca="1" si="35"/>
        <v>42583</v>
      </c>
      <c r="B196" s="265">
        <f t="shared" ca="1" si="36"/>
        <v>101</v>
      </c>
      <c r="C196" s="36"/>
      <c r="D196" s="65">
        <f t="shared" ca="1" si="37"/>
        <v>55</v>
      </c>
      <c r="E196" s="10">
        <f t="shared" ca="1" si="38"/>
        <v>7.0435612157249999E-2</v>
      </c>
      <c r="F196" s="29"/>
      <c r="G196" s="26"/>
      <c r="H196" s="29"/>
      <c r="I196" s="26"/>
      <c r="J196" s="61">
        <f t="shared" si="48"/>
        <v>0</v>
      </c>
      <c r="K196" s="104">
        <f t="shared" si="49"/>
        <v>0</v>
      </c>
      <c r="L196" s="7">
        <f ca="1">(A196-Calculation!$C$6)/365.25</f>
        <v>15.665982203969884</v>
      </c>
      <c r="M196" s="1">
        <v>3</v>
      </c>
      <c r="N196" s="67">
        <f t="shared" ca="1" si="39"/>
        <v>42583</v>
      </c>
      <c r="O196" s="267">
        <f t="shared" ca="1" si="40"/>
        <v>0.24604233834913397</v>
      </c>
      <c r="P196" s="268"/>
      <c r="Q196" s="271"/>
      <c r="V196" s="57">
        <f t="shared" ca="1" si="41"/>
        <v>42583</v>
      </c>
      <c r="W196" s="265">
        <f ca="1">IF(Calculation!$V$10=2, VLOOKUP(V196,OldCurves!$D196:$K449,3), ( VLOOKUP(V196,OldCurves!$D196:$K449,3)*16+ VLOOKUP(V196,OldCurves!$D196:$K449,7)*8)/24)</f>
        <v>101</v>
      </c>
      <c r="X196" s="61">
        <v>0</v>
      </c>
      <c r="Y196" s="116">
        <v>55</v>
      </c>
      <c r="Z196" s="23">
        <f ca="1">VLOOKUP(V196,OldCurves!A190:B449,2)</f>
        <v>7.0435612157249999E-2</v>
      </c>
      <c r="AA196" s="29"/>
      <c r="AB196" s="26"/>
      <c r="AC196" s="29"/>
      <c r="AD196" s="26"/>
      <c r="AE196" s="68">
        <v>1</v>
      </c>
      <c r="AF196" s="68"/>
      <c r="AG196" s="54">
        <v>15.665979999999999</v>
      </c>
      <c r="AH196" s="53"/>
      <c r="AI196" s="58">
        <f t="shared" ca="1" si="42"/>
        <v>42583</v>
      </c>
      <c r="AJ196" s="278">
        <f ca="1">IF(Calculation!$Y$22=1, OldData!AO196, OldData!AP196)</f>
        <v>0.24604233834913397</v>
      </c>
      <c r="AK196" s="7"/>
      <c r="AM196" s="267"/>
      <c r="AN196" s="57">
        <f t="shared" ca="1" si="43"/>
        <v>42583</v>
      </c>
      <c r="AO196" s="289">
        <f ca="1">IF(Calculation!$V$10=2,SQRT((AR196^2*(AN196-today-1)+AU196^2*15)/(AN196-today+14)),SQRT(( ((AR196^2*16+AS196^2*8)/24) *(AN196-today-1)+((AU196^2*16+AV196^2*8)/24)*15)/(AN196-today+14)))</f>
        <v>0.24604233834913397</v>
      </c>
      <c r="AP196" s="290">
        <f ca="1">IF(Calculation!$V$10=2, AR196, SQRT((AR196^2*16+AS196^2*8)/24))</f>
        <v>0.08</v>
      </c>
      <c r="AQ196" s="265"/>
      <c r="AR196" s="297">
        <f t="shared" ca="1" si="44"/>
        <v>0.08</v>
      </c>
      <c r="AS196" s="299">
        <f t="shared" ca="1" si="45"/>
        <v>0.08</v>
      </c>
      <c r="AT196" s="264"/>
      <c r="AU196" s="264">
        <f t="shared" ca="1" si="46"/>
        <v>4.5549999999999997</v>
      </c>
      <c r="AV196" s="298">
        <f t="shared" ca="1" si="47"/>
        <v>3.25</v>
      </c>
    </row>
    <row r="197" spans="1:48">
      <c r="A197" s="64">
        <f t="shared" ca="1" si="35"/>
        <v>42614</v>
      </c>
      <c r="B197" s="265">
        <f t="shared" ca="1" si="36"/>
        <v>35.75</v>
      </c>
      <c r="C197" s="36"/>
      <c r="D197" s="65">
        <f t="shared" ca="1" si="37"/>
        <v>55</v>
      </c>
      <c r="E197" s="10">
        <f t="shared" ca="1" si="38"/>
        <v>7.0443568420362021E-2</v>
      </c>
      <c r="F197" s="29"/>
      <c r="G197" s="26"/>
      <c r="H197" s="29"/>
      <c r="I197" s="26"/>
      <c r="J197" s="61">
        <f t="shared" si="48"/>
        <v>0</v>
      </c>
      <c r="K197" s="104">
        <f t="shared" si="49"/>
        <v>0</v>
      </c>
      <c r="L197" s="7">
        <f ca="1">(A197-Calculation!$C$6)/365.25</f>
        <v>15.750855578370979</v>
      </c>
      <c r="M197" s="1">
        <v>4</v>
      </c>
      <c r="N197" s="67">
        <f t="shared" ca="1" si="39"/>
        <v>42614</v>
      </c>
      <c r="O197" s="267">
        <f t="shared" ca="1" si="40"/>
        <v>0.15935126139051972</v>
      </c>
      <c r="P197" s="268"/>
      <c r="Q197" s="271"/>
      <c r="V197" s="57">
        <f t="shared" ca="1" si="41"/>
        <v>42614</v>
      </c>
      <c r="W197" s="265">
        <f ca="1">IF(Calculation!$V$10=2, VLOOKUP(V197,OldCurves!$D197:$K450,3), ( VLOOKUP(V197,OldCurves!$D197:$K450,3)*16+ VLOOKUP(V197,OldCurves!$D197:$K450,7)*8)/24)</f>
        <v>35.75</v>
      </c>
      <c r="X197" s="61">
        <v>0</v>
      </c>
      <c r="Y197" s="116">
        <v>55</v>
      </c>
      <c r="Z197" s="23">
        <f ca="1">VLOOKUP(V197,OldCurves!A191:B450,2)</f>
        <v>7.0443568420362021E-2</v>
      </c>
      <c r="AA197" s="29"/>
      <c r="AB197" s="26"/>
      <c r="AC197" s="29"/>
      <c r="AD197" s="26"/>
      <c r="AE197" s="68">
        <v>1</v>
      </c>
      <c r="AF197" s="68"/>
      <c r="AG197" s="54">
        <v>15.750859999999999</v>
      </c>
      <c r="AH197" s="53"/>
      <c r="AI197" s="58">
        <f t="shared" ca="1" si="42"/>
        <v>42614</v>
      </c>
      <c r="AJ197" s="278">
        <f ca="1">IF(Calculation!$Y$22=1, OldData!AO197, OldData!AP197)</f>
        <v>0.15935126139051972</v>
      </c>
      <c r="AK197" s="270"/>
      <c r="AM197" s="267"/>
      <c r="AN197" s="57">
        <f t="shared" ca="1" si="43"/>
        <v>42614</v>
      </c>
      <c r="AO197" s="289">
        <f ca="1">IF(Calculation!$V$10=2,SQRT((AR197^2*(AN197-today-1)+AU197^2*15)/(AN197-today+14)),SQRT(( ((AR197^2*16+AS197^2*8)/24) *(AN197-today-1)+((AU197^2*16+AV197^2*8)/24)*15)/(AN197-today+14)))</f>
        <v>0.15935126139051972</v>
      </c>
      <c r="AP197" s="290">
        <f ca="1">IF(Calculation!$V$10=2, AR197, SQRT((AR197^2*16+AS197^2*8)/24))</f>
        <v>0.08</v>
      </c>
      <c r="AQ197" s="265"/>
      <c r="AR197" s="297">
        <f t="shared" ca="1" si="44"/>
        <v>0.08</v>
      </c>
      <c r="AS197" s="299">
        <f t="shared" ca="1" si="45"/>
        <v>0.08</v>
      </c>
      <c r="AT197" s="264"/>
      <c r="AU197" s="264">
        <f t="shared" ca="1" si="46"/>
        <v>2.706</v>
      </c>
      <c r="AV197" s="298">
        <f t="shared" ca="1" si="47"/>
        <v>2.4500000000000002</v>
      </c>
    </row>
    <row r="198" spans="1:48">
      <c r="A198" s="64">
        <f t="shared" ca="1" si="35"/>
        <v>42644</v>
      </c>
      <c r="B198" s="265">
        <f t="shared" ca="1" si="36"/>
        <v>33.999998092651367</v>
      </c>
      <c r="C198" s="36"/>
      <c r="D198" s="65">
        <f t="shared" ca="1" si="37"/>
        <v>55</v>
      </c>
      <c r="E198" s="10">
        <f t="shared" ca="1" si="38"/>
        <v>7.0451268029846026E-2</v>
      </c>
      <c r="F198" s="29"/>
      <c r="G198" s="26"/>
      <c r="H198" s="29"/>
      <c r="I198" s="26"/>
      <c r="J198" s="61">
        <f t="shared" si="48"/>
        <v>0</v>
      </c>
      <c r="K198" s="104">
        <f t="shared" si="49"/>
        <v>0</v>
      </c>
      <c r="L198" s="7">
        <f ca="1">(A198-Calculation!$C$6)/365.25</f>
        <v>15.832991101984941</v>
      </c>
      <c r="M198" s="1">
        <v>5</v>
      </c>
      <c r="N198" s="67">
        <f t="shared" ca="1" si="39"/>
        <v>42644</v>
      </c>
      <c r="O198" s="267">
        <f t="shared" ca="1" si="40"/>
        <v>0.12532684541557002</v>
      </c>
      <c r="P198" s="268"/>
      <c r="Q198" s="271"/>
      <c r="V198" s="57">
        <f t="shared" ca="1" si="41"/>
        <v>42644</v>
      </c>
      <c r="W198" s="265">
        <f ca="1">IF(Calculation!$V$10=2, VLOOKUP(V198,OldCurves!$D198:$K451,3), ( VLOOKUP(V198,OldCurves!$D198:$K451,3)*16+ VLOOKUP(V198,OldCurves!$D198:$K451,7)*8)/24)</f>
        <v>33.999998092651367</v>
      </c>
      <c r="X198" s="61">
        <v>0</v>
      </c>
      <c r="Y198" s="116">
        <v>55</v>
      </c>
      <c r="Z198" s="23">
        <f ca="1">VLOOKUP(V198,OldCurves!A192:B451,2)</f>
        <v>7.0451268029846026E-2</v>
      </c>
      <c r="AA198" s="29"/>
      <c r="AB198" s="26"/>
      <c r="AC198" s="29"/>
      <c r="AD198" s="26"/>
      <c r="AE198" s="68">
        <v>1</v>
      </c>
      <c r="AF198" s="68"/>
      <c r="AG198" s="54">
        <v>15.83573</v>
      </c>
      <c r="AH198" s="53"/>
      <c r="AI198" s="58">
        <f t="shared" ca="1" si="42"/>
        <v>42644</v>
      </c>
      <c r="AJ198" s="278">
        <f ca="1">IF(Calculation!$Y$22=1, OldData!AO198, OldData!AP198)</f>
        <v>0.12532684541557002</v>
      </c>
      <c r="AK198" s="270"/>
      <c r="AM198" s="267"/>
      <c r="AN198" s="57">
        <f t="shared" ca="1" si="43"/>
        <v>42644</v>
      </c>
      <c r="AO198" s="289">
        <f ca="1">IF(Calculation!$V$10=2,SQRT((AR198^2*(AN198-today-1)+AU198^2*15)/(AN198-today+14)),SQRT(( ((AR198^2*16+AS198^2*8)/24) *(AN198-today-1)+((AU198^2*16+AV198^2*8)/24)*15)/(AN198-today+14)))</f>
        <v>0.12532684541557002</v>
      </c>
      <c r="AP198" s="290">
        <f ca="1">IF(Calculation!$V$10=2, AR198, SQRT((AR198^2*16+AS198^2*8)/24))</f>
        <v>0.08</v>
      </c>
      <c r="AQ198" s="265"/>
      <c r="AR198" s="297">
        <f t="shared" ca="1" si="44"/>
        <v>0.08</v>
      </c>
      <c r="AS198" s="299">
        <f t="shared" ca="1" si="45"/>
        <v>0.08</v>
      </c>
      <c r="AT198" s="264"/>
      <c r="AU198" s="264">
        <f t="shared" ca="1" si="46"/>
        <v>1.9</v>
      </c>
      <c r="AV198" s="298">
        <f t="shared" ca="1" si="47"/>
        <v>2</v>
      </c>
    </row>
    <row r="199" spans="1:48">
      <c r="A199" s="64">
        <f t="shared" ca="1" si="35"/>
        <v>42675</v>
      </c>
      <c r="B199" s="265">
        <f t="shared" ca="1" si="36"/>
        <v>33.999998092651367</v>
      </c>
      <c r="C199" s="36"/>
      <c r="D199" s="65">
        <f t="shared" ca="1" si="37"/>
        <v>55</v>
      </c>
      <c r="E199" s="10">
        <f t="shared" ca="1" si="38"/>
        <v>7.0459224293000014E-2</v>
      </c>
      <c r="F199" s="29"/>
      <c r="G199" s="26"/>
      <c r="H199" s="29"/>
      <c r="I199" s="26"/>
      <c r="J199" s="61">
        <f t="shared" si="48"/>
        <v>0</v>
      </c>
      <c r="K199" s="104">
        <f t="shared" si="49"/>
        <v>0</v>
      </c>
      <c r="L199" s="7">
        <f ca="1">(A199-Calculation!$C$6)/365.25</f>
        <v>15.917864476386036</v>
      </c>
      <c r="M199" s="1">
        <v>6</v>
      </c>
      <c r="N199" s="67">
        <f t="shared" ca="1" si="39"/>
        <v>42675</v>
      </c>
      <c r="O199" s="267">
        <f t="shared" ca="1" si="40"/>
        <v>0.1290708757794799</v>
      </c>
      <c r="P199" s="268"/>
      <c r="Q199" s="271"/>
      <c r="V199" s="57">
        <f t="shared" ca="1" si="41"/>
        <v>42675</v>
      </c>
      <c r="W199" s="265">
        <f ca="1">IF(Calculation!$V$10=2, VLOOKUP(V199,OldCurves!$D199:$K452,3), ( VLOOKUP(V199,OldCurves!$D199:$K452,3)*16+ VLOOKUP(V199,OldCurves!$D199:$K452,7)*8)/24)</f>
        <v>33.999998092651367</v>
      </c>
      <c r="X199" s="61">
        <v>0</v>
      </c>
      <c r="Y199" s="116">
        <v>55</v>
      </c>
      <c r="Z199" s="23">
        <f ca="1">VLOOKUP(V199,OldCurves!A193:B452,2)</f>
        <v>7.0459224293000014E-2</v>
      </c>
      <c r="AA199" s="29"/>
      <c r="AB199" s="26"/>
      <c r="AC199" s="29"/>
      <c r="AD199" s="26"/>
      <c r="AE199" s="68">
        <v>1</v>
      </c>
      <c r="AF199" s="68"/>
      <c r="AG199" s="54">
        <v>15.91513</v>
      </c>
      <c r="AH199" s="53"/>
      <c r="AI199" s="58">
        <f t="shared" ca="1" si="42"/>
        <v>42675</v>
      </c>
      <c r="AJ199" s="278">
        <f ca="1">IF(Calculation!$Y$22=1, OldData!AO199, OldData!AP199)</f>
        <v>0.1290708757794799</v>
      </c>
      <c r="AK199" s="270"/>
      <c r="AM199" s="267"/>
      <c r="AN199" s="57">
        <f t="shared" ca="1" si="43"/>
        <v>42675</v>
      </c>
      <c r="AO199" s="289">
        <f ca="1">IF(Calculation!$V$10=2,SQRT((AR199^2*(AN199-today-1)+AU199^2*15)/(AN199-today+14)),SQRT(( ((AR199^2*16+AS199^2*8)/24) *(AN199-today-1)+((AU199^2*16+AV199^2*8)/24)*15)/(AN199-today+14)))</f>
        <v>0.1290708757794799</v>
      </c>
      <c r="AP199" s="290">
        <f ca="1">IF(Calculation!$V$10=2, AR199, SQRT((AR199^2*16+AS199^2*8)/24))</f>
        <v>0.08</v>
      </c>
      <c r="AQ199" s="265"/>
      <c r="AR199" s="297">
        <f t="shared" ca="1" si="44"/>
        <v>0.08</v>
      </c>
      <c r="AS199" s="299">
        <f t="shared" ca="1" si="45"/>
        <v>0.08</v>
      </c>
      <c r="AT199" s="264"/>
      <c r="AU199" s="264">
        <f t="shared" ca="1" si="46"/>
        <v>2</v>
      </c>
      <c r="AV199" s="298">
        <f t="shared" ca="1" si="47"/>
        <v>2</v>
      </c>
    </row>
    <row r="200" spans="1:48">
      <c r="A200" s="108">
        <f t="shared" ca="1" si="35"/>
        <v>42705</v>
      </c>
      <c r="B200" s="265">
        <f t="shared" ca="1" si="36"/>
        <v>34</v>
      </c>
      <c r="C200" s="36"/>
      <c r="D200" s="65">
        <f t="shared" ca="1" si="37"/>
        <v>55</v>
      </c>
      <c r="E200" s="10">
        <f t="shared" ca="1" si="38"/>
        <v>7.0466923902522988E-2</v>
      </c>
      <c r="F200" s="29"/>
      <c r="G200" s="26"/>
      <c r="H200" s="29"/>
      <c r="I200" s="26"/>
      <c r="J200" s="61">
        <f t="shared" si="48"/>
        <v>0</v>
      </c>
      <c r="K200" s="104">
        <f t="shared" si="49"/>
        <v>0</v>
      </c>
      <c r="L200" s="7">
        <f ca="1">(A200-Calculation!$C$6)/365.25</f>
        <v>16</v>
      </c>
      <c r="M200" s="1">
        <v>1</v>
      </c>
      <c r="N200" s="67">
        <f t="shared" ca="1" si="39"/>
        <v>42705</v>
      </c>
      <c r="O200" s="267">
        <f t="shared" ca="1" si="40"/>
        <v>0.12886756592903831</v>
      </c>
      <c r="P200" s="268"/>
      <c r="Q200" s="271"/>
      <c r="V200" s="57">
        <f t="shared" ca="1" si="41"/>
        <v>42705</v>
      </c>
      <c r="W200" s="265">
        <f ca="1">IF(Calculation!$V$10=2, VLOOKUP(V200,OldCurves!$D200:$K453,3), ( VLOOKUP(V200,OldCurves!$D200:$K453,3)*16+ VLOOKUP(V200,OldCurves!$D200:$K453,7)*8)/24)</f>
        <v>34</v>
      </c>
      <c r="X200" s="61">
        <v>0</v>
      </c>
      <c r="Y200" s="116">
        <v>55</v>
      </c>
      <c r="Z200" s="23">
        <f ca="1">VLOOKUP(V200,OldCurves!A194:B453,2)</f>
        <v>7.0466923902522988E-2</v>
      </c>
      <c r="AA200" s="29"/>
      <c r="AB200" s="26"/>
      <c r="AC200" s="29"/>
      <c r="AD200" s="26"/>
      <c r="AE200" s="68">
        <v>1</v>
      </c>
      <c r="AF200" s="68"/>
      <c r="AG200" s="54">
        <v>16</v>
      </c>
      <c r="AH200" s="53"/>
      <c r="AI200" s="58">
        <f t="shared" ca="1" si="42"/>
        <v>42705</v>
      </c>
      <c r="AJ200" s="278">
        <f ca="1">IF(Calculation!$Y$22=1, OldData!AO200, OldData!AP200)</f>
        <v>0.12886756592903831</v>
      </c>
      <c r="AK200" s="270"/>
      <c r="AM200" s="267"/>
      <c r="AN200" s="57">
        <f t="shared" ca="1" si="43"/>
        <v>42705</v>
      </c>
      <c r="AO200" s="289">
        <f ca="1">IF(Calculation!$V$10=2,SQRT((AR200^2*(AN200-today-1)+AU200^2*15)/(AN200-today+14)),SQRT(( ((AR200^2*16+AS200^2*8)/24) *(AN200-today-1)+((AU200^2*16+AV200^2*8)/24)*15)/(AN200-today+14)))</f>
        <v>0.12886756592903831</v>
      </c>
      <c r="AP200" s="290">
        <f ca="1">IF(Calculation!$V$10=2, AR200, SQRT((AR200^2*16+AS200^2*8)/24))</f>
        <v>0.08</v>
      </c>
      <c r="AQ200" s="265"/>
      <c r="AR200" s="297">
        <f t="shared" ca="1" si="44"/>
        <v>0.08</v>
      </c>
      <c r="AS200" s="299">
        <f t="shared" ca="1" si="45"/>
        <v>0.08</v>
      </c>
      <c r="AT200" s="264"/>
      <c r="AU200" s="264">
        <f t="shared" ca="1" si="46"/>
        <v>2</v>
      </c>
      <c r="AV200" s="298">
        <f t="shared" ca="1" si="47"/>
        <v>2</v>
      </c>
    </row>
    <row r="201" spans="1:48">
      <c r="A201" s="64">
        <f t="shared" ref="A201:A258" ca="1" si="50">EOMONTH(A200,0)+1</f>
        <v>42736</v>
      </c>
      <c r="B201" s="265">
        <f t="shared" ref="B201:B258" ca="1" si="51">VLOOKUP(A201,$V$8:$Z$258,2)+PPadd</f>
        <v>38.254997253417969</v>
      </c>
      <c r="C201" s="36"/>
      <c r="D201" s="65">
        <f t="shared" ref="D201:D258" ca="1" si="52">VLOOKUP($A201,$V$8:$Z$258,4)*AE201</f>
        <v>55</v>
      </c>
      <c r="E201" s="10">
        <f t="shared" ref="E201:E258" ca="1" si="53">VLOOKUP($A201,$V$8:$Z$258,5)</f>
        <v>7.0474880165717013E-2</v>
      </c>
      <c r="F201" s="29"/>
      <c r="G201" s="26"/>
      <c r="H201" s="29"/>
      <c r="I201" s="26"/>
      <c r="J201" s="61">
        <f t="shared" si="48"/>
        <v>0</v>
      </c>
      <c r="K201" s="104">
        <f t="shared" si="49"/>
        <v>0</v>
      </c>
      <c r="L201" s="7">
        <f ca="1">(A201-Calculation!$C$6)/365.25</f>
        <v>16.084873374401095</v>
      </c>
      <c r="M201" s="1">
        <v>2</v>
      </c>
      <c r="N201" s="67">
        <f t="shared" ref="N201:N258" ca="1" si="54">$A201</f>
        <v>42736</v>
      </c>
      <c r="O201" s="267">
        <f t="shared" ref="O201:O258" ca="1" si="55">VLOOKUP($N201,$AI$8:$AJ$258,2)+PvolMult</f>
        <v>0.13876055464512863</v>
      </c>
      <c r="P201" s="268"/>
      <c r="Q201" s="271"/>
      <c r="V201" s="57">
        <f t="shared" ref="V201:V258" ca="1" si="56">$A201</f>
        <v>42736</v>
      </c>
      <c r="W201" s="265">
        <f ca="1">IF(Calculation!$V$10=2, VLOOKUP(V201,OldCurves!$D201:$K454,3), ( VLOOKUP(V201,OldCurves!$D201:$K454,3)*16+ VLOOKUP(V201,OldCurves!$D201:$K454,7)*8)/24)</f>
        <v>38.254997253417969</v>
      </c>
      <c r="X201" s="61">
        <v>0</v>
      </c>
      <c r="Y201" s="116">
        <v>55</v>
      </c>
      <c r="Z201" s="23">
        <f ca="1">VLOOKUP(V201,OldCurves!A195:B454,2)</f>
        <v>7.0474880165717013E-2</v>
      </c>
      <c r="AA201" s="29"/>
      <c r="AB201" s="26"/>
      <c r="AC201" s="29"/>
      <c r="AD201" s="26"/>
      <c r="AE201" s="68">
        <v>1</v>
      </c>
      <c r="AF201" s="68"/>
      <c r="AG201" s="54">
        <v>16.082139999999999</v>
      </c>
      <c r="AH201" s="53"/>
      <c r="AI201" s="58">
        <f t="shared" ref="AI201:AI258" ca="1" si="57">+V201</f>
        <v>42736</v>
      </c>
      <c r="AJ201" s="278">
        <f ca="1">IF(Calculation!$Y$22=1, OldData!AO201, OldData!AP201)</f>
        <v>0.13876055464512863</v>
      </c>
      <c r="AK201" s="270"/>
      <c r="AM201" s="267"/>
      <c r="AN201" s="57">
        <f t="shared" ref="AN201:AN258" ca="1" si="58">AI201</f>
        <v>42736</v>
      </c>
      <c r="AO201" s="289">
        <f ca="1">IF(Calculation!$V$10=2,SQRT((AR201^2*(AN201-today-1)+AU201^2*15)/(AN201-today+14)),SQRT(( ((AR201^2*16+AS201^2*8)/24) *(AN201-today-1)+((AU201^2*16+AV201^2*8)/24)*15)/(AN201-today+14)))</f>
        <v>0.13876055464512863</v>
      </c>
      <c r="AP201" s="290">
        <f ca="1">IF(Calculation!$V$10=2, AR201, SQRT((AR201^2*16+AS201^2*8)/24))</f>
        <v>0.08</v>
      </c>
      <c r="AQ201" s="265"/>
      <c r="AR201" s="297">
        <f t="shared" ref="AR201:AR258" ca="1" si="59">VLOOKUP(AN201, OldVolTable, 15)</f>
        <v>0.08</v>
      </c>
      <c r="AS201" s="299">
        <f t="shared" ref="AS201:AS258" ca="1" si="60">VLOOKUP(AN201,OldVolTable, 19)</f>
        <v>0.08</v>
      </c>
      <c r="AT201" s="264"/>
      <c r="AU201" s="264">
        <f t="shared" ref="AU201:AU258" ca="1" si="61">VLOOKUP(AN201, OldVolTable, 23)</f>
        <v>2.25</v>
      </c>
      <c r="AV201" s="298">
        <f t="shared" ref="AV201:AV258" ca="1" si="62">VLOOKUP(AN201, OldVolTable, 27)</f>
        <v>2.25</v>
      </c>
    </row>
    <row r="202" spans="1:48">
      <c r="A202" s="64">
        <f t="shared" ca="1" si="50"/>
        <v>42767</v>
      </c>
      <c r="B202" s="265">
        <f t="shared" ca="1" si="51"/>
        <v>38.250003814697266</v>
      </c>
      <c r="C202" s="36"/>
      <c r="D202" s="65">
        <f t="shared" ca="1" si="52"/>
        <v>55</v>
      </c>
      <c r="E202" s="10">
        <f t="shared" ca="1" si="53"/>
        <v>7.0482836428933021E-2</v>
      </c>
      <c r="F202" s="29"/>
      <c r="G202" s="26"/>
      <c r="H202" s="29"/>
      <c r="I202" s="26"/>
      <c r="J202" s="61">
        <f t="shared" si="48"/>
        <v>0</v>
      </c>
      <c r="K202" s="104">
        <f t="shared" si="49"/>
        <v>0</v>
      </c>
      <c r="L202" s="7">
        <f ca="1">(A202-Calculation!$C$6)/365.25</f>
        <v>16.16974674880219</v>
      </c>
      <c r="M202" s="1">
        <v>3</v>
      </c>
      <c r="N202" s="67">
        <f t="shared" ca="1" si="54"/>
        <v>42767</v>
      </c>
      <c r="O202" s="267">
        <f t="shared" ca="1" si="55"/>
        <v>0.13851824427111925</v>
      </c>
      <c r="P202" s="268"/>
      <c r="Q202" s="271"/>
      <c r="V202" s="57">
        <f t="shared" ca="1" si="56"/>
        <v>42767</v>
      </c>
      <c r="W202" s="265">
        <f ca="1">IF(Calculation!$V$10=2, VLOOKUP(V202,OldCurves!$D202:$K455,3), ( VLOOKUP(V202,OldCurves!$D202:$K455,3)*16+ VLOOKUP(V202,OldCurves!$D202:$K455,7)*8)/24)</f>
        <v>38.250003814697266</v>
      </c>
      <c r="X202" s="61">
        <v>0</v>
      </c>
      <c r="Y202" s="116">
        <v>55</v>
      </c>
      <c r="Z202" s="23">
        <f ca="1">VLOOKUP(V202,OldCurves!A196:B455,2)</f>
        <v>7.0482836428933021E-2</v>
      </c>
      <c r="AA202" s="29"/>
      <c r="AB202" s="26"/>
      <c r="AC202" s="29"/>
      <c r="AD202" s="26"/>
      <c r="AE202" s="68">
        <v>1</v>
      </c>
      <c r="AF202" s="68"/>
      <c r="AG202" s="54">
        <v>16.167010000000001</v>
      </c>
      <c r="AH202" s="53"/>
      <c r="AI202" s="58">
        <f t="shared" ca="1" si="57"/>
        <v>42767</v>
      </c>
      <c r="AJ202" s="278">
        <f ca="1">IF(Calculation!$Y$22=1, OldData!AO202, OldData!AP202)</f>
        <v>0.13851824427111925</v>
      </c>
      <c r="AK202" s="270"/>
      <c r="AM202" s="267"/>
      <c r="AN202" s="57">
        <f t="shared" ca="1" si="58"/>
        <v>42767</v>
      </c>
      <c r="AO202" s="289">
        <f ca="1">IF(Calculation!$V$10=2,SQRT((AR202^2*(AN202-today-1)+AU202^2*15)/(AN202-today+14)),SQRT(( ((AR202^2*16+AS202^2*8)/24) *(AN202-today-1)+((AU202^2*16+AV202^2*8)/24)*15)/(AN202-today+14)))</f>
        <v>0.13851824427111925</v>
      </c>
      <c r="AP202" s="290">
        <f ca="1">IF(Calculation!$V$10=2, AR202, SQRT((AR202^2*16+AS202^2*8)/24))</f>
        <v>0.08</v>
      </c>
      <c r="AQ202" s="265"/>
      <c r="AR202" s="297">
        <f t="shared" ca="1" si="59"/>
        <v>0.08</v>
      </c>
      <c r="AS202" s="299">
        <f t="shared" ca="1" si="60"/>
        <v>0.08</v>
      </c>
      <c r="AT202" s="264"/>
      <c r="AU202" s="264">
        <f t="shared" ca="1" si="61"/>
        <v>2.25</v>
      </c>
      <c r="AV202" s="298">
        <f t="shared" ca="1" si="62"/>
        <v>2.25</v>
      </c>
    </row>
    <row r="203" spans="1:48">
      <c r="A203" s="64">
        <f t="shared" ca="1" si="50"/>
        <v>42795</v>
      </c>
      <c r="B203" s="265">
        <f t="shared" ca="1" si="51"/>
        <v>33.750001907348633</v>
      </c>
      <c r="C203" s="36"/>
      <c r="D203" s="65">
        <f t="shared" ca="1" si="52"/>
        <v>55</v>
      </c>
      <c r="E203" s="10">
        <f t="shared" ca="1" si="53"/>
        <v>7.0490022731211022E-2</v>
      </c>
      <c r="F203" s="29"/>
      <c r="G203" s="26"/>
      <c r="H203" s="29"/>
      <c r="I203" s="26"/>
      <c r="J203" s="61">
        <f t="shared" si="48"/>
        <v>0</v>
      </c>
      <c r="K203" s="104">
        <f t="shared" si="49"/>
        <v>0</v>
      </c>
      <c r="L203" s="7">
        <f ca="1">(A203-Calculation!$C$6)/365.25</f>
        <v>16.246406570841888</v>
      </c>
      <c r="M203" s="1">
        <v>4</v>
      </c>
      <c r="N203" s="67">
        <f t="shared" ca="1" si="54"/>
        <v>42795</v>
      </c>
      <c r="O203" s="267">
        <f t="shared" ca="1" si="55"/>
        <v>0.12631526523975381</v>
      </c>
      <c r="P203" s="268"/>
      <c r="Q203" s="271"/>
      <c r="V203" s="57">
        <f t="shared" ca="1" si="56"/>
        <v>42795</v>
      </c>
      <c r="W203" s="265">
        <f ca="1">IF(Calculation!$V$10=2, VLOOKUP(V203,OldCurves!$D203:$K456,3), ( VLOOKUP(V203,OldCurves!$D203:$K456,3)*16+ VLOOKUP(V203,OldCurves!$D203:$K456,7)*8)/24)</f>
        <v>33.750001907348633</v>
      </c>
      <c r="X203" s="61">
        <v>0</v>
      </c>
      <c r="Y203" s="116">
        <v>55</v>
      </c>
      <c r="Z203" s="23">
        <f ca="1">VLOOKUP(V203,OldCurves!A197:B456,2)</f>
        <v>7.0490022731211022E-2</v>
      </c>
      <c r="AA203" s="29"/>
      <c r="AB203" s="26"/>
      <c r="AC203" s="29"/>
      <c r="AD203" s="26"/>
      <c r="AE203" s="68">
        <v>1</v>
      </c>
      <c r="AF203" s="68"/>
      <c r="AG203" s="54">
        <v>16.249140000000001</v>
      </c>
      <c r="AH203" s="53"/>
      <c r="AI203" s="58">
        <f t="shared" ca="1" si="57"/>
        <v>42795</v>
      </c>
      <c r="AJ203" s="278">
        <f ca="1">IF(Calculation!$Y$22=1, OldData!AO203, OldData!AP203)</f>
        <v>0.12631526523975381</v>
      </c>
      <c r="AK203" s="270"/>
      <c r="AM203" s="267"/>
      <c r="AN203" s="57">
        <f t="shared" ca="1" si="58"/>
        <v>42795</v>
      </c>
      <c r="AO203" s="289">
        <f ca="1">IF(Calculation!$V$10=2,SQRT((AR203^2*(AN203-today-1)+AU203^2*15)/(AN203-today+14)),SQRT(( ((AR203^2*16+AS203^2*8)/24) *(AN203-today-1)+((AU203^2*16+AV203^2*8)/24)*15)/(AN203-today+14)))</f>
        <v>0.12631526523975381</v>
      </c>
      <c r="AP203" s="290">
        <f ca="1">IF(Calculation!$V$10=2, AR203, SQRT((AR203^2*16+AS203^2*8)/24))</f>
        <v>0.08</v>
      </c>
      <c r="AQ203" s="265"/>
      <c r="AR203" s="297">
        <f t="shared" ca="1" si="59"/>
        <v>0.08</v>
      </c>
      <c r="AS203" s="299">
        <f t="shared" ca="1" si="60"/>
        <v>0.08</v>
      </c>
      <c r="AT203" s="264"/>
      <c r="AU203" s="264">
        <f t="shared" ca="1" si="61"/>
        <v>1.95</v>
      </c>
      <c r="AV203" s="298">
        <f t="shared" ca="1" si="62"/>
        <v>2</v>
      </c>
    </row>
    <row r="204" spans="1:48">
      <c r="A204" s="64">
        <f t="shared" ca="1" si="50"/>
        <v>42826</v>
      </c>
      <c r="B204" s="265">
        <f t="shared" ca="1" si="51"/>
        <v>33.75</v>
      </c>
      <c r="C204" s="36"/>
      <c r="D204" s="65">
        <f t="shared" ca="1" si="52"/>
        <v>55</v>
      </c>
      <c r="E204" s="10">
        <f t="shared" ca="1" si="53"/>
        <v>7.0497978994466026E-2</v>
      </c>
      <c r="F204" s="29"/>
      <c r="G204" s="26"/>
      <c r="H204" s="29"/>
      <c r="I204" s="26"/>
      <c r="J204" s="61">
        <f t="shared" si="48"/>
        <v>0</v>
      </c>
      <c r="K204" s="104">
        <f t="shared" si="49"/>
        <v>0</v>
      </c>
      <c r="L204" s="7">
        <f ca="1">(A204-Calculation!$C$6)/365.25</f>
        <v>16.331279945242983</v>
      </c>
      <c r="M204" s="1">
        <v>5</v>
      </c>
      <c r="N204" s="67">
        <f t="shared" ca="1" si="54"/>
        <v>42826</v>
      </c>
      <c r="O204" s="267">
        <f t="shared" ca="1" si="55"/>
        <v>0.1241935588779787</v>
      </c>
      <c r="P204" s="268"/>
      <c r="Q204" s="271"/>
      <c r="V204" s="57">
        <f t="shared" ca="1" si="56"/>
        <v>42826</v>
      </c>
      <c r="W204" s="265">
        <f ca="1">IF(Calculation!$V$10=2, VLOOKUP(V204,OldCurves!$D204:$K457,3), ( VLOOKUP(V204,OldCurves!$D204:$K457,3)*16+ VLOOKUP(V204,OldCurves!$D204:$K457,7)*8)/24)</f>
        <v>33.75</v>
      </c>
      <c r="X204" s="61">
        <v>0</v>
      </c>
      <c r="Y204" s="116">
        <v>55</v>
      </c>
      <c r="Z204" s="23">
        <f ca="1">VLOOKUP(V204,OldCurves!A198:B457,2)</f>
        <v>7.0497978994466026E-2</v>
      </c>
      <c r="AA204" s="29"/>
      <c r="AB204" s="26"/>
      <c r="AC204" s="29"/>
      <c r="AD204" s="26"/>
      <c r="AE204" s="68">
        <v>1</v>
      </c>
      <c r="AF204" s="68"/>
      <c r="AG204" s="54">
        <v>16.334019999999999</v>
      </c>
      <c r="AH204" s="53"/>
      <c r="AI204" s="58">
        <f t="shared" ca="1" si="57"/>
        <v>42826</v>
      </c>
      <c r="AJ204" s="278">
        <f ca="1">IF(Calculation!$Y$22=1, OldData!AO204, OldData!AP204)</f>
        <v>0.1241935588779787</v>
      </c>
      <c r="AK204" s="270"/>
      <c r="AM204" s="267"/>
      <c r="AN204" s="57">
        <f t="shared" ca="1" si="58"/>
        <v>42826</v>
      </c>
      <c r="AO204" s="289">
        <f ca="1">IF(Calculation!$V$10=2,SQRT((AR204^2*(AN204-today-1)+AU204^2*15)/(AN204-today+14)),SQRT(( ((AR204^2*16+AS204^2*8)/24) *(AN204-today-1)+((AU204^2*16+AV204^2*8)/24)*15)/(AN204-today+14)))</f>
        <v>0.1241935588779787</v>
      </c>
      <c r="AP204" s="290">
        <f ca="1">IF(Calculation!$V$10=2, AR204, SQRT((AR204^2*16+AS204^2*8)/24))</f>
        <v>0.08</v>
      </c>
      <c r="AQ204" s="265"/>
      <c r="AR204" s="297">
        <f t="shared" ca="1" si="59"/>
        <v>0.08</v>
      </c>
      <c r="AS204" s="299">
        <f t="shared" ca="1" si="60"/>
        <v>0.08</v>
      </c>
      <c r="AT204" s="264"/>
      <c r="AU204" s="264">
        <f t="shared" ca="1" si="61"/>
        <v>1.9</v>
      </c>
      <c r="AV204" s="298">
        <f t="shared" ca="1" si="62"/>
        <v>2</v>
      </c>
    </row>
    <row r="205" spans="1:48">
      <c r="A205" s="64">
        <f t="shared" ca="1" si="50"/>
        <v>42856</v>
      </c>
      <c r="B205" s="265">
        <f t="shared" ca="1" si="51"/>
        <v>43</v>
      </c>
      <c r="C205" s="36"/>
      <c r="D205" s="65">
        <f t="shared" ca="1" si="52"/>
        <v>55</v>
      </c>
      <c r="E205" s="10">
        <f t="shared" ca="1" si="53"/>
        <v>7.050567860408799E-2</v>
      </c>
      <c r="F205" s="29"/>
      <c r="G205" s="26"/>
      <c r="H205" s="29"/>
      <c r="I205" s="26"/>
      <c r="J205" s="61">
        <f t="shared" si="48"/>
        <v>0</v>
      </c>
      <c r="K205" s="104">
        <f t="shared" si="49"/>
        <v>0</v>
      </c>
      <c r="L205" s="7">
        <f ca="1">(A205-Calculation!$C$6)/365.25</f>
        <v>16.413415468856947</v>
      </c>
      <c r="M205" s="1">
        <v>6</v>
      </c>
      <c r="N205" s="67">
        <f t="shared" ca="1" si="54"/>
        <v>42856</v>
      </c>
      <c r="O205" s="267">
        <f t="shared" ca="1" si="55"/>
        <v>0.1278703662495109</v>
      </c>
      <c r="P205" s="268"/>
      <c r="Q205" s="271"/>
      <c r="V205" s="57">
        <f t="shared" ca="1" si="56"/>
        <v>42856</v>
      </c>
      <c r="W205" s="265">
        <f ca="1">IF(Calculation!$V$10=2, VLOOKUP(V205,OldCurves!$D205:$K458,3), ( VLOOKUP(V205,OldCurves!$D205:$K458,3)*16+ VLOOKUP(V205,OldCurves!$D205:$K458,7)*8)/24)</f>
        <v>43</v>
      </c>
      <c r="X205" s="61">
        <v>0</v>
      </c>
      <c r="Y205" s="116">
        <v>55</v>
      </c>
      <c r="Z205" s="23">
        <f ca="1">VLOOKUP(V205,OldCurves!A199:B458,2)</f>
        <v>7.050567860408799E-2</v>
      </c>
      <c r="AA205" s="29"/>
      <c r="AB205" s="26"/>
      <c r="AC205" s="29"/>
      <c r="AD205" s="26"/>
      <c r="AE205" s="68">
        <v>1</v>
      </c>
      <c r="AF205" s="68"/>
      <c r="AG205" s="54">
        <v>16.418890000000001</v>
      </c>
      <c r="AH205" s="53"/>
      <c r="AI205" s="58">
        <f t="shared" ca="1" si="57"/>
        <v>42856</v>
      </c>
      <c r="AJ205" s="278">
        <f ca="1">IF(Calculation!$Y$22=1, OldData!AO205, OldData!AP205)</f>
        <v>0.1278703662495109</v>
      </c>
      <c r="AK205" s="270"/>
      <c r="AM205" s="267"/>
      <c r="AN205" s="57">
        <f t="shared" ca="1" si="58"/>
        <v>42856</v>
      </c>
      <c r="AO205" s="289">
        <f ca="1">IF(Calculation!$V$10=2,SQRT((AR205^2*(AN205-today-1)+AU205^2*15)/(AN205-today+14)),SQRT(( ((AR205^2*16+AS205^2*8)/24) *(AN205-today-1)+((AU205^2*16+AV205^2*8)/24)*15)/(AN205-today+14)))</f>
        <v>0.1278703662495109</v>
      </c>
      <c r="AP205" s="290">
        <f ca="1">IF(Calculation!$V$10=2, AR205, SQRT((AR205^2*16+AS205^2*8)/24))</f>
        <v>0.08</v>
      </c>
      <c r="AQ205" s="265"/>
      <c r="AR205" s="297">
        <f t="shared" ca="1" si="59"/>
        <v>0.08</v>
      </c>
      <c r="AS205" s="299">
        <f t="shared" ca="1" si="60"/>
        <v>0.08</v>
      </c>
      <c r="AT205" s="264"/>
      <c r="AU205" s="264">
        <f t="shared" ca="1" si="61"/>
        <v>2</v>
      </c>
      <c r="AV205" s="298">
        <f t="shared" ca="1" si="62"/>
        <v>2</v>
      </c>
    </row>
    <row r="206" spans="1:48">
      <c r="A206" s="64">
        <f t="shared" ca="1" si="50"/>
        <v>42887</v>
      </c>
      <c r="B206" s="265">
        <f t="shared" ca="1" si="51"/>
        <v>76.5</v>
      </c>
      <c r="C206" s="36"/>
      <c r="D206" s="65">
        <f t="shared" ca="1" si="52"/>
        <v>55</v>
      </c>
      <c r="E206" s="10">
        <f t="shared" ca="1" si="53"/>
        <v>7.0513634867384017E-2</v>
      </c>
      <c r="F206" s="29"/>
      <c r="G206" s="26"/>
      <c r="H206" s="29"/>
      <c r="I206" s="26"/>
      <c r="J206" s="61">
        <f t="shared" si="48"/>
        <v>0</v>
      </c>
      <c r="K206" s="104">
        <f t="shared" si="49"/>
        <v>0</v>
      </c>
      <c r="L206" s="7">
        <f ca="1">(A206-Calculation!$C$6)/365.25</f>
        <v>16.498288843258042</v>
      </c>
      <c r="M206" s="1">
        <v>1</v>
      </c>
      <c r="N206" s="67">
        <f t="shared" ca="1" si="54"/>
        <v>42887</v>
      </c>
      <c r="O206" s="267">
        <f t="shared" ca="1" si="55"/>
        <v>0.192611157534918</v>
      </c>
      <c r="P206" s="268"/>
      <c r="Q206" s="271"/>
      <c r="V206" s="57">
        <f t="shared" ca="1" si="56"/>
        <v>42887</v>
      </c>
      <c r="W206" s="265">
        <f ca="1">IF(Calculation!$V$10=2, VLOOKUP(V206,OldCurves!$D206:$K459,3), ( VLOOKUP(V206,OldCurves!$D206:$K459,3)*16+ VLOOKUP(V206,OldCurves!$D206:$K459,7)*8)/24)</f>
        <v>76.5</v>
      </c>
      <c r="X206" s="61">
        <v>0</v>
      </c>
      <c r="Y206" s="116">
        <v>55</v>
      </c>
      <c r="Z206" s="23">
        <f ca="1">VLOOKUP(V206,OldCurves!A200:B459,2)</f>
        <v>7.0513634867384017E-2</v>
      </c>
      <c r="AA206" s="29"/>
      <c r="AB206" s="26"/>
      <c r="AC206" s="29"/>
      <c r="AD206" s="26"/>
      <c r="AE206" s="68">
        <v>1</v>
      </c>
      <c r="AF206" s="68"/>
      <c r="AG206" s="54">
        <v>16.50103</v>
      </c>
      <c r="AH206" s="53"/>
      <c r="AI206" s="58">
        <f t="shared" ca="1" si="57"/>
        <v>42887</v>
      </c>
      <c r="AJ206" s="278">
        <f ca="1">IF(Calculation!$Y$22=1, OldData!AO206, OldData!AP206)</f>
        <v>0.192611157534918</v>
      </c>
      <c r="AK206" s="270"/>
      <c r="AM206" s="267"/>
      <c r="AN206" s="57">
        <f t="shared" ca="1" si="58"/>
        <v>42887</v>
      </c>
      <c r="AO206" s="289">
        <f ca="1">IF(Calculation!$V$10=2,SQRT((AR206^2*(AN206-today-1)+AU206^2*15)/(AN206-today+14)),SQRT(( ((AR206^2*16+AS206^2*8)/24) *(AN206-today-1)+((AU206^2*16+AV206^2*8)/24)*15)/(AN206-today+14)))</f>
        <v>0.192611157534918</v>
      </c>
      <c r="AP206" s="290">
        <f ca="1">IF(Calculation!$V$10=2, AR206, SQRT((AR206^2*16+AS206^2*8)/24))</f>
        <v>0.08</v>
      </c>
      <c r="AQ206" s="265"/>
      <c r="AR206" s="297">
        <f t="shared" ca="1" si="59"/>
        <v>0.08</v>
      </c>
      <c r="AS206" s="299">
        <f t="shared" ca="1" si="60"/>
        <v>0.08</v>
      </c>
      <c r="AT206" s="264"/>
      <c r="AU206" s="264">
        <f t="shared" ca="1" si="61"/>
        <v>3.52</v>
      </c>
      <c r="AV206" s="298">
        <f t="shared" ca="1" si="62"/>
        <v>2.4</v>
      </c>
    </row>
    <row r="207" spans="1:48">
      <c r="A207" s="64">
        <f t="shared" ca="1" si="50"/>
        <v>42917</v>
      </c>
      <c r="B207" s="265">
        <f t="shared" ca="1" si="51"/>
        <v>103</v>
      </c>
      <c r="C207" s="36"/>
      <c r="D207" s="65">
        <f t="shared" ca="1" si="52"/>
        <v>55</v>
      </c>
      <c r="E207" s="10">
        <f t="shared" ca="1" si="53"/>
        <v>7.0521334477046019E-2</v>
      </c>
      <c r="F207" s="29"/>
      <c r="G207" s="26"/>
      <c r="H207" s="29"/>
      <c r="I207" s="26"/>
      <c r="J207" s="61">
        <f t="shared" si="48"/>
        <v>0</v>
      </c>
      <c r="K207" s="104">
        <f t="shared" si="49"/>
        <v>0</v>
      </c>
      <c r="L207" s="7">
        <f ca="1">(A207-Calculation!$C$6)/365.25</f>
        <v>16.580424366872005</v>
      </c>
      <c r="M207" s="1">
        <v>2</v>
      </c>
      <c r="N207" s="67">
        <f t="shared" ca="1" si="54"/>
        <v>42917</v>
      </c>
      <c r="O207" s="267">
        <f t="shared" ca="1" si="55"/>
        <v>0.23992364864284577</v>
      </c>
      <c r="P207" s="268"/>
      <c r="Q207" s="271"/>
      <c r="V207" s="57">
        <f t="shared" ca="1" si="56"/>
        <v>42917</v>
      </c>
      <c r="W207" s="265">
        <f ca="1">IF(Calculation!$V$10=2, VLOOKUP(V207,OldCurves!$D207:$K460,3), ( VLOOKUP(V207,OldCurves!$D207:$K460,3)*16+ VLOOKUP(V207,OldCurves!$D207:$K460,7)*8)/24)</f>
        <v>103</v>
      </c>
      <c r="X207" s="61">
        <v>0</v>
      </c>
      <c r="Y207" s="116">
        <v>55</v>
      </c>
      <c r="Z207" s="23">
        <f ca="1">VLOOKUP(V207,OldCurves!A201:B460,2)</f>
        <v>7.0521334477046019E-2</v>
      </c>
      <c r="AA207" s="29"/>
      <c r="AB207" s="26"/>
      <c r="AC207" s="29"/>
      <c r="AD207" s="26"/>
      <c r="AE207" s="68">
        <v>1</v>
      </c>
      <c r="AF207" s="68"/>
      <c r="AG207" s="54">
        <v>16.585899999999999</v>
      </c>
      <c r="AH207" s="53"/>
      <c r="AI207" s="58">
        <f t="shared" ca="1" si="57"/>
        <v>42917</v>
      </c>
      <c r="AJ207" s="278">
        <f ca="1">IF(Calculation!$Y$22=1, OldData!AO207, OldData!AP207)</f>
        <v>0.23992364864284577</v>
      </c>
      <c r="AK207" s="7"/>
      <c r="AM207" s="267"/>
      <c r="AN207" s="57">
        <f t="shared" ca="1" si="58"/>
        <v>42917</v>
      </c>
      <c r="AO207" s="289">
        <f ca="1">IF(Calculation!$V$10=2,SQRT((AR207^2*(AN207-today-1)+AU207^2*15)/(AN207-today+14)),SQRT(( ((AR207^2*16+AS207^2*8)/24) *(AN207-today-1)+((AU207^2*16+AV207^2*8)/24)*15)/(AN207-today+14)))</f>
        <v>0.23992364864284577</v>
      </c>
      <c r="AP207" s="290">
        <f ca="1">IF(Calculation!$V$10=2, AR207, SQRT((AR207^2*16+AS207^2*8)/24))</f>
        <v>0.08</v>
      </c>
      <c r="AQ207" s="265"/>
      <c r="AR207" s="297">
        <f t="shared" ca="1" si="59"/>
        <v>0.08</v>
      </c>
      <c r="AS207" s="299">
        <f t="shared" ca="1" si="60"/>
        <v>0.08</v>
      </c>
      <c r="AT207" s="264"/>
      <c r="AU207" s="264">
        <f t="shared" ca="1" si="61"/>
        <v>4.5549999999999997</v>
      </c>
      <c r="AV207" s="298">
        <f t="shared" ca="1" si="62"/>
        <v>3.25</v>
      </c>
    </row>
    <row r="208" spans="1:48">
      <c r="A208" s="64">
        <f t="shared" ca="1" si="50"/>
        <v>42948</v>
      </c>
      <c r="B208" s="265">
        <f t="shared" ca="1" si="51"/>
        <v>103</v>
      </c>
      <c r="C208" s="36"/>
      <c r="D208" s="65">
        <f t="shared" ca="1" si="52"/>
        <v>55</v>
      </c>
      <c r="E208" s="10">
        <f t="shared" ca="1" si="53"/>
        <v>7.0529290740384012E-2</v>
      </c>
      <c r="F208" s="29"/>
      <c r="G208" s="26"/>
      <c r="H208" s="29"/>
      <c r="I208" s="26"/>
      <c r="J208" s="61">
        <f t="shared" si="48"/>
        <v>0</v>
      </c>
      <c r="K208" s="104">
        <f t="shared" si="49"/>
        <v>0</v>
      </c>
      <c r="L208" s="7">
        <f ca="1">(A208-Calculation!$C$6)/365.25</f>
        <v>16.6652977412731</v>
      </c>
      <c r="M208" s="1">
        <v>3</v>
      </c>
      <c r="N208" s="67">
        <f t="shared" ca="1" si="54"/>
        <v>42948</v>
      </c>
      <c r="O208" s="267">
        <f t="shared" ca="1" si="55"/>
        <v>0.23938224070768152</v>
      </c>
      <c r="P208" s="268"/>
      <c r="Q208" s="271"/>
      <c r="V208" s="57">
        <f t="shared" ca="1" si="56"/>
        <v>42948</v>
      </c>
      <c r="W208" s="265">
        <f ca="1">IF(Calculation!$V$10=2, VLOOKUP(V208,OldCurves!$D208:$K461,3), ( VLOOKUP(V208,OldCurves!$D208:$K461,3)*16+ VLOOKUP(V208,OldCurves!$D208:$K461,7)*8)/24)</f>
        <v>103</v>
      </c>
      <c r="X208" s="61">
        <v>0</v>
      </c>
      <c r="Y208" s="116">
        <v>55</v>
      </c>
      <c r="Z208" s="23">
        <f ca="1">VLOOKUP(V208,OldCurves!A202:B461,2)</f>
        <v>7.0529290740384012E-2</v>
      </c>
      <c r="AA208" s="29"/>
      <c r="AB208" s="26"/>
      <c r="AC208" s="29"/>
      <c r="AD208" s="26"/>
      <c r="AE208" s="68">
        <v>1</v>
      </c>
      <c r="AF208" s="68"/>
      <c r="AG208" s="54">
        <v>16.668040000000001</v>
      </c>
      <c r="AH208" s="53"/>
      <c r="AI208" s="58">
        <f t="shared" ca="1" si="57"/>
        <v>42948</v>
      </c>
      <c r="AJ208" s="278">
        <f ca="1">IF(Calculation!$Y$22=1, OldData!AO208, OldData!AP208)</f>
        <v>0.23938224070768152</v>
      </c>
      <c r="AK208" s="7"/>
      <c r="AM208" s="267"/>
      <c r="AN208" s="57">
        <f t="shared" ca="1" si="58"/>
        <v>42948</v>
      </c>
      <c r="AO208" s="289">
        <f ca="1">IF(Calculation!$V$10=2,SQRT((AR208^2*(AN208-today-1)+AU208^2*15)/(AN208-today+14)),SQRT(( ((AR208^2*16+AS208^2*8)/24) *(AN208-today-1)+((AU208^2*16+AV208^2*8)/24)*15)/(AN208-today+14)))</f>
        <v>0.23938224070768152</v>
      </c>
      <c r="AP208" s="290">
        <f ca="1">IF(Calculation!$V$10=2, AR208, SQRT((AR208^2*16+AS208^2*8)/24))</f>
        <v>0.08</v>
      </c>
      <c r="AQ208" s="265"/>
      <c r="AR208" s="297">
        <f t="shared" ca="1" si="59"/>
        <v>0.08</v>
      </c>
      <c r="AS208" s="299">
        <f t="shared" ca="1" si="60"/>
        <v>0.08</v>
      </c>
      <c r="AT208" s="264"/>
      <c r="AU208" s="264">
        <f t="shared" ca="1" si="61"/>
        <v>4.5549999999999997</v>
      </c>
      <c r="AV208" s="298">
        <f t="shared" ca="1" si="62"/>
        <v>3.25</v>
      </c>
    </row>
    <row r="209" spans="1:48">
      <c r="A209" s="64">
        <f t="shared" ca="1" si="50"/>
        <v>42979</v>
      </c>
      <c r="B209" s="265">
        <f t="shared" ca="1" si="51"/>
        <v>35.75</v>
      </c>
      <c r="C209" s="36"/>
      <c r="D209" s="65">
        <f t="shared" ca="1" si="52"/>
        <v>55</v>
      </c>
      <c r="E209" s="10">
        <f t="shared" ca="1" si="53"/>
        <v>7.0537247003743003E-2</v>
      </c>
      <c r="F209" s="29"/>
      <c r="G209" s="26"/>
      <c r="H209" s="29"/>
      <c r="I209" s="26"/>
      <c r="J209" s="61">
        <f t="shared" si="48"/>
        <v>0</v>
      </c>
      <c r="K209" s="104">
        <f t="shared" si="49"/>
        <v>0</v>
      </c>
      <c r="L209" s="7">
        <f ca="1">(A209-Calculation!$C$6)/365.25</f>
        <v>16.750171115674195</v>
      </c>
      <c r="M209" s="1">
        <v>4</v>
      </c>
      <c r="N209" s="67">
        <f t="shared" ca="1" si="54"/>
        <v>42979</v>
      </c>
      <c r="O209" s="267">
        <f t="shared" ca="1" si="55"/>
        <v>0.15577009860811197</v>
      </c>
      <c r="P209" s="268"/>
      <c r="Q209" s="271"/>
      <c r="V209" s="57">
        <f t="shared" ca="1" si="56"/>
        <v>42979</v>
      </c>
      <c r="W209" s="265">
        <f ca="1">IF(Calculation!$V$10=2, VLOOKUP(V209,OldCurves!$D209:$K462,3), ( VLOOKUP(V209,OldCurves!$D209:$K462,3)*16+ VLOOKUP(V209,OldCurves!$D209:$K462,7)*8)/24)</f>
        <v>35.75</v>
      </c>
      <c r="X209" s="61">
        <v>0</v>
      </c>
      <c r="Y209" s="116">
        <v>55</v>
      </c>
      <c r="Z209" s="23">
        <f ca="1">VLOOKUP(V209,OldCurves!A203:B462,2)</f>
        <v>7.0537247003743003E-2</v>
      </c>
      <c r="AA209" s="29"/>
      <c r="AB209" s="26"/>
      <c r="AC209" s="29"/>
      <c r="AD209" s="26"/>
      <c r="AE209" s="68">
        <v>1</v>
      </c>
      <c r="AF209" s="68"/>
      <c r="AG209" s="54">
        <v>16.75291</v>
      </c>
      <c r="AH209" s="53"/>
      <c r="AI209" s="58">
        <f t="shared" ca="1" si="57"/>
        <v>42979</v>
      </c>
      <c r="AJ209" s="278">
        <f ca="1">IF(Calculation!$Y$22=1, OldData!AO209, OldData!AP209)</f>
        <v>0.15577009860811197</v>
      </c>
      <c r="AK209" s="270"/>
      <c r="AM209" s="267"/>
      <c r="AN209" s="57">
        <f t="shared" ca="1" si="58"/>
        <v>42979</v>
      </c>
      <c r="AO209" s="289">
        <f ca="1">IF(Calculation!$V$10=2,SQRT((AR209^2*(AN209-today-1)+AU209^2*15)/(AN209-today+14)),SQRT(( ((AR209^2*16+AS209^2*8)/24) *(AN209-today-1)+((AU209^2*16+AV209^2*8)/24)*15)/(AN209-today+14)))</f>
        <v>0.15577009860811197</v>
      </c>
      <c r="AP209" s="290">
        <f ca="1">IF(Calculation!$V$10=2, AR209, SQRT((AR209^2*16+AS209^2*8)/24))</f>
        <v>0.08</v>
      </c>
      <c r="AQ209" s="265"/>
      <c r="AR209" s="297">
        <f t="shared" ca="1" si="59"/>
        <v>0.08</v>
      </c>
      <c r="AS209" s="299">
        <f t="shared" ca="1" si="60"/>
        <v>0.08</v>
      </c>
      <c r="AT209" s="264"/>
      <c r="AU209" s="264">
        <f t="shared" ca="1" si="61"/>
        <v>2.706</v>
      </c>
      <c r="AV209" s="298">
        <f t="shared" ca="1" si="62"/>
        <v>2.4500000000000002</v>
      </c>
    </row>
    <row r="210" spans="1:48">
      <c r="A210" s="64">
        <f t="shared" ca="1" si="50"/>
        <v>43009</v>
      </c>
      <c r="B210" s="265">
        <f t="shared" ca="1" si="51"/>
        <v>34.249998092651367</v>
      </c>
      <c r="C210" s="36"/>
      <c r="D210" s="65">
        <f t="shared" ca="1" si="52"/>
        <v>55</v>
      </c>
      <c r="E210" s="10">
        <f t="shared" ca="1" si="53"/>
        <v>7.0544946613464013E-2</v>
      </c>
      <c r="F210" s="29"/>
      <c r="G210" s="26"/>
      <c r="H210" s="29"/>
      <c r="I210" s="26"/>
      <c r="J210" s="61">
        <f t="shared" si="48"/>
        <v>0</v>
      </c>
      <c r="K210" s="104">
        <f t="shared" si="49"/>
        <v>0</v>
      </c>
      <c r="L210" s="7">
        <f ca="1">(A210-Calculation!$C$6)/365.25</f>
        <v>16.832306639288159</v>
      </c>
      <c r="M210" s="1">
        <v>5</v>
      </c>
      <c r="N210" s="67">
        <f t="shared" ca="1" si="54"/>
        <v>43009</v>
      </c>
      <c r="O210" s="267">
        <f t="shared" ca="1" si="55"/>
        <v>0.12311182043358553</v>
      </c>
      <c r="P210" s="268"/>
      <c r="Q210" s="271"/>
      <c r="V210" s="57">
        <f t="shared" ca="1" si="56"/>
        <v>43009</v>
      </c>
      <c r="W210" s="265">
        <f ca="1">IF(Calculation!$V$10=2, VLOOKUP(V210,OldCurves!$D210:$K463,3), ( VLOOKUP(V210,OldCurves!$D210:$K463,3)*16+ VLOOKUP(V210,OldCurves!$D210:$K463,7)*8)/24)</f>
        <v>34.249998092651367</v>
      </c>
      <c r="X210" s="61">
        <v>0</v>
      </c>
      <c r="Y210" s="116">
        <v>55</v>
      </c>
      <c r="Z210" s="23">
        <f ca="1">VLOOKUP(V210,OldCurves!A204:B463,2)</f>
        <v>7.0544946613464013E-2</v>
      </c>
      <c r="AA210" s="29"/>
      <c r="AB210" s="26"/>
      <c r="AC210" s="29"/>
      <c r="AD210" s="26"/>
      <c r="AE210" s="68">
        <v>1</v>
      </c>
      <c r="AF210" s="68"/>
      <c r="AG210" s="54">
        <v>16.837779999999999</v>
      </c>
      <c r="AH210" s="53"/>
      <c r="AI210" s="58">
        <f t="shared" ca="1" si="57"/>
        <v>43009</v>
      </c>
      <c r="AJ210" s="278">
        <f ca="1">IF(Calculation!$Y$22=1, OldData!AO210, OldData!AP210)</f>
        <v>0.12311182043358553</v>
      </c>
      <c r="AK210" s="270"/>
      <c r="AM210" s="267"/>
      <c r="AN210" s="57">
        <f t="shared" ca="1" si="58"/>
        <v>43009</v>
      </c>
      <c r="AO210" s="289">
        <f ca="1">IF(Calculation!$V$10=2,SQRT((AR210^2*(AN210-today-1)+AU210^2*15)/(AN210-today+14)),SQRT(( ((AR210^2*16+AS210^2*8)/24) *(AN210-today-1)+((AU210^2*16+AV210^2*8)/24)*15)/(AN210-today+14)))</f>
        <v>0.12311182043358553</v>
      </c>
      <c r="AP210" s="290">
        <f ca="1">IF(Calculation!$V$10=2, AR210, SQRT((AR210^2*16+AS210^2*8)/24))</f>
        <v>0.08</v>
      </c>
      <c r="AQ210" s="265"/>
      <c r="AR210" s="297">
        <f t="shared" ca="1" si="59"/>
        <v>0.08</v>
      </c>
      <c r="AS210" s="299">
        <f t="shared" ca="1" si="60"/>
        <v>0.08</v>
      </c>
      <c r="AT210" s="264"/>
      <c r="AU210" s="264">
        <f t="shared" ca="1" si="61"/>
        <v>1.9</v>
      </c>
      <c r="AV210" s="298">
        <f t="shared" ca="1" si="62"/>
        <v>2</v>
      </c>
    </row>
    <row r="211" spans="1:48">
      <c r="A211" s="64">
        <f t="shared" ca="1" si="50"/>
        <v>43040</v>
      </c>
      <c r="B211" s="265">
        <f t="shared" ca="1" si="51"/>
        <v>34.249998092651367</v>
      </c>
      <c r="C211" s="36"/>
      <c r="D211" s="65">
        <f t="shared" ca="1" si="52"/>
        <v>55</v>
      </c>
      <c r="E211" s="10">
        <f t="shared" ca="1" si="53"/>
        <v>7.0552902876863999E-2</v>
      </c>
      <c r="F211" s="29"/>
      <c r="G211" s="26"/>
      <c r="H211" s="29"/>
      <c r="I211" s="26"/>
      <c r="J211" s="61">
        <f t="shared" si="48"/>
        <v>0</v>
      </c>
      <c r="K211" s="104">
        <f t="shared" si="49"/>
        <v>0</v>
      </c>
      <c r="L211" s="7">
        <f ca="1">(A211-Calculation!$C$6)/365.25</f>
        <v>16.917180013689254</v>
      </c>
      <c r="M211" s="1">
        <v>6</v>
      </c>
      <c r="N211" s="67">
        <f t="shared" ca="1" si="54"/>
        <v>43040</v>
      </c>
      <c r="O211" s="267">
        <f t="shared" ca="1" si="55"/>
        <v>0.12671111236245827</v>
      </c>
      <c r="P211" s="268"/>
      <c r="Q211" s="271"/>
      <c r="V211" s="57">
        <f t="shared" ca="1" si="56"/>
        <v>43040</v>
      </c>
      <c r="W211" s="265">
        <f ca="1">IF(Calculation!$V$10=2, VLOOKUP(V211,OldCurves!$D211:$K464,3), ( VLOOKUP(V211,OldCurves!$D211:$K464,3)*16+ VLOOKUP(V211,OldCurves!$D211:$K464,7)*8)/24)</f>
        <v>34.249998092651367</v>
      </c>
      <c r="X211" s="61">
        <v>0</v>
      </c>
      <c r="Y211" s="116">
        <v>55</v>
      </c>
      <c r="Z211" s="23">
        <f ca="1">VLOOKUP(V211,OldCurves!A205:B464,2)</f>
        <v>7.0552902876863999E-2</v>
      </c>
      <c r="AA211" s="29"/>
      <c r="AB211" s="26"/>
      <c r="AC211" s="29"/>
      <c r="AD211" s="26"/>
      <c r="AE211" s="68">
        <v>1</v>
      </c>
      <c r="AF211" s="68"/>
      <c r="AG211" s="54">
        <v>16.914439999999999</v>
      </c>
      <c r="AH211" s="53"/>
      <c r="AI211" s="58">
        <f t="shared" ca="1" si="57"/>
        <v>43040</v>
      </c>
      <c r="AJ211" s="278">
        <f ca="1">IF(Calculation!$Y$22=1, OldData!AO211, OldData!AP211)</f>
        <v>0.12671111236245827</v>
      </c>
      <c r="AK211" s="270"/>
      <c r="AM211" s="267"/>
      <c r="AN211" s="57">
        <f t="shared" ca="1" si="58"/>
        <v>43040</v>
      </c>
      <c r="AO211" s="289">
        <f ca="1">IF(Calculation!$V$10=2,SQRT((AR211^2*(AN211-today-1)+AU211^2*15)/(AN211-today+14)),SQRT(( ((AR211^2*16+AS211^2*8)/24) *(AN211-today-1)+((AU211^2*16+AV211^2*8)/24)*15)/(AN211-today+14)))</f>
        <v>0.12671111236245827</v>
      </c>
      <c r="AP211" s="290">
        <f ca="1">IF(Calculation!$V$10=2, AR211, SQRT((AR211^2*16+AS211^2*8)/24))</f>
        <v>0.08</v>
      </c>
      <c r="AQ211" s="265"/>
      <c r="AR211" s="297">
        <f t="shared" ca="1" si="59"/>
        <v>0.08</v>
      </c>
      <c r="AS211" s="299">
        <f t="shared" ca="1" si="60"/>
        <v>0.08</v>
      </c>
      <c r="AT211" s="264"/>
      <c r="AU211" s="264">
        <f t="shared" ca="1" si="61"/>
        <v>2</v>
      </c>
      <c r="AV211" s="298">
        <f t="shared" ca="1" si="62"/>
        <v>2</v>
      </c>
    </row>
    <row r="212" spans="1:48">
      <c r="A212" s="108">
        <f t="shared" ca="1" si="50"/>
        <v>43070</v>
      </c>
      <c r="B212" s="265">
        <f t="shared" ca="1" si="51"/>
        <v>34.25</v>
      </c>
      <c r="C212" s="36"/>
      <c r="D212" s="65">
        <f t="shared" ca="1" si="52"/>
        <v>55</v>
      </c>
      <c r="E212" s="10">
        <f t="shared" ca="1" si="53"/>
        <v>7.0560602486626003E-2</v>
      </c>
      <c r="F212" s="29"/>
      <c r="G212" s="26"/>
      <c r="H212" s="29"/>
      <c r="I212" s="26"/>
      <c r="J212" s="61">
        <f t="shared" si="48"/>
        <v>0</v>
      </c>
      <c r="K212" s="104">
        <f t="shared" si="49"/>
        <v>0</v>
      </c>
      <c r="L212" s="7">
        <f ca="1">(A212-Calculation!$C$6)/365.25</f>
        <v>16.999315537303218</v>
      </c>
      <c r="M212" s="1">
        <v>1</v>
      </c>
      <c r="N212" s="67">
        <f t="shared" ca="1" si="54"/>
        <v>43070</v>
      </c>
      <c r="O212" s="267">
        <f t="shared" ca="1" si="55"/>
        <v>0.12652762407282053</v>
      </c>
      <c r="P212" s="268"/>
      <c r="Q212" s="271"/>
      <c r="V212" s="57">
        <f t="shared" ca="1" si="56"/>
        <v>43070</v>
      </c>
      <c r="W212" s="265">
        <f ca="1">IF(Calculation!$V$10=2, VLOOKUP(V212,OldCurves!$D212:$K465,3), ( VLOOKUP(V212,OldCurves!$D212:$K465,3)*16+ VLOOKUP(V212,OldCurves!$D212:$K465,7)*8)/24)</f>
        <v>34.25</v>
      </c>
      <c r="X212" s="61">
        <v>0</v>
      </c>
      <c r="Y212" s="116">
        <v>55</v>
      </c>
      <c r="Z212" s="23">
        <f ca="1">VLOOKUP(V212,OldCurves!A206:B465,2)</f>
        <v>7.0560602486626003E-2</v>
      </c>
      <c r="AA212" s="29"/>
      <c r="AB212" s="26"/>
      <c r="AC212" s="29"/>
      <c r="AD212" s="26"/>
      <c r="AE212" s="68">
        <v>1</v>
      </c>
      <c r="AF212" s="68"/>
      <c r="AG212" s="54">
        <v>16.999320000000001</v>
      </c>
      <c r="AH212" s="53"/>
      <c r="AI212" s="58">
        <f t="shared" ca="1" si="57"/>
        <v>43070</v>
      </c>
      <c r="AJ212" s="278">
        <f ca="1">IF(Calculation!$Y$22=1, OldData!AO212, OldData!AP212)</f>
        <v>0.12652762407282053</v>
      </c>
      <c r="AK212" s="270"/>
      <c r="AM212" s="267"/>
      <c r="AN212" s="57">
        <f t="shared" ca="1" si="58"/>
        <v>43070</v>
      </c>
      <c r="AO212" s="289">
        <f ca="1">IF(Calculation!$V$10=2,SQRT((AR212^2*(AN212-today-1)+AU212^2*15)/(AN212-today+14)),SQRT(( ((AR212^2*16+AS212^2*8)/24) *(AN212-today-1)+((AU212^2*16+AV212^2*8)/24)*15)/(AN212-today+14)))</f>
        <v>0.12652762407282053</v>
      </c>
      <c r="AP212" s="290">
        <f ca="1">IF(Calculation!$V$10=2, AR212, SQRT((AR212^2*16+AS212^2*8)/24))</f>
        <v>0.08</v>
      </c>
      <c r="AQ212" s="265"/>
      <c r="AR212" s="297">
        <f t="shared" ca="1" si="59"/>
        <v>0.08</v>
      </c>
      <c r="AS212" s="299">
        <f t="shared" ca="1" si="60"/>
        <v>0.08</v>
      </c>
      <c r="AT212" s="264"/>
      <c r="AU212" s="264">
        <f t="shared" ca="1" si="61"/>
        <v>2</v>
      </c>
      <c r="AV212" s="298">
        <f t="shared" ca="1" si="62"/>
        <v>2</v>
      </c>
    </row>
    <row r="213" spans="1:48">
      <c r="A213" s="64">
        <f t="shared" ca="1" si="50"/>
        <v>43101</v>
      </c>
      <c r="B213" s="265">
        <f t="shared" ca="1" si="51"/>
        <v>38.504997253417969</v>
      </c>
      <c r="C213" s="36"/>
      <c r="D213" s="65">
        <f t="shared" ca="1" si="52"/>
        <v>55</v>
      </c>
      <c r="E213" s="10">
        <f t="shared" ca="1" si="53"/>
        <v>7.0568558750067012E-2</v>
      </c>
      <c r="F213" s="29"/>
      <c r="G213" s="26"/>
      <c r="H213" s="29"/>
      <c r="I213" s="26"/>
      <c r="J213" s="61">
        <f t="shared" si="48"/>
        <v>0</v>
      </c>
      <c r="K213" s="104">
        <f t="shared" si="49"/>
        <v>0</v>
      </c>
      <c r="L213" s="7">
        <f ca="1">(A213-Calculation!$C$6)/365.25</f>
        <v>17.084188911704313</v>
      </c>
      <c r="M213" s="1">
        <v>2</v>
      </c>
      <c r="N213" s="67">
        <f t="shared" ca="1" si="54"/>
        <v>43101</v>
      </c>
      <c r="O213" s="267">
        <f t="shared" ca="1" si="55"/>
        <v>0.13603524025846675</v>
      </c>
      <c r="P213" s="268"/>
      <c r="Q213" s="271"/>
      <c r="V213" s="57">
        <f t="shared" ca="1" si="56"/>
        <v>43101</v>
      </c>
      <c r="W213" s="265">
        <f ca="1">IF(Calculation!$V$10=2, VLOOKUP(V213,OldCurves!$D213:$K466,3), ( VLOOKUP(V213,OldCurves!$D213:$K466,3)*16+ VLOOKUP(V213,OldCurves!$D213:$K466,7)*8)/24)</f>
        <v>38.504997253417969</v>
      </c>
      <c r="X213" s="61">
        <v>0</v>
      </c>
      <c r="Y213" s="116">
        <v>55</v>
      </c>
      <c r="Z213" s="23">
        <f ca="1">VLOOKUP(V213,OldCurves!A207:B466,2)</f>
        <v>7.0568558750067012E-2</v>
      </c>
      <c r="AA213" s="29"/>
      <c r="AB213" s="26"/>
      <c r="AC213" s="29"/>
      <c r="AD213" s="26"/>
      <c r="AE213" s="68">
        <v>1</v>
      </c>
      <c r="AF213" s="68"/>
      <c r="AG213" s="54">
        <v>17.08145</v>
      </c>
      <c r="AH213" s="53"/>
      <c r="AI213" s="58">
        <f t="shared" ca="1" si="57"/>
        <v>43101</v>
      </c>
      <c r="AJ213" s="278">
        <f ca="1">IF(Calculation!$Y$22=1, OldData!AO213, OldData!AP213)</f>
        <v>0.13603524025846675</v>
      </c>
      <c r="AK213" s="270"/>
      <c r="AM213" s="267"/>
      <c r="AN213" s="57">
        <f t="shared" ca="1" si="58"/>
        <v>43101</v>
      </c>
      <c r="AO213" s="289">
        <f ca="1">IF(Calculation!$V$10=2,SQRT((AR213^2*(AN213-today-1)+AU213^2*15)/(AN213-today+14)),SQRT(( ((AR213^2*16+AS213^2*8)/24) *(AN213-today-1)+((AU213^2*16+AV213^2*8)/24)*15)/(AN213-today+14)))</f>
        <v>0.13603524025846675</v>
      </c>
      <c r="AP213" s="290">
        <f ca="1">IF(Calculation!$V$10=2, AR213, SQRT((AR213^2*16+AS213^2*8)/24))</f>
        <v>0.08</v>
      </c>
      <c r="AQ213" s="265"/>
      <c r="AR213" s="297">
        <f t="shared" ca="1" si="59"/>
        <v>0.08</v>
      </c>
      <c r="AS213" s="299">
        <f t="shared" ca="1" si="60"/>
        <v>0.08</v>
      </c>
      <c r="AT213" s="264"/>
      <c r="AU213" s="264">
        <f t="shared" ca="1" si="61"/>
        <v>2.25</v>
      </c>
      <c r="AV213" s="298">
        <f t="shared" ca="1" si="62"/>
        <v>2.25</v>
      </c>
    </row>
    <row r="214" spans="1:48">
      <c r="A214" s="64">
        <f t="shared" ca="1" si="50"/>
        <v>43132</v>
      </c>
      <c r="B214" s="265">
        <f t="shared" ca="1" si="51"/>
        <v>38.500003814697266</v>
      </c>
      <c r="C214" s="36"/>
      <c r="D214" s="65">
        <f t="shared" ca="1" si="52"/>
        <v>55</v>
      </c>
      <c r="E214" s="10">
        <f t="shared" ca="1" si="53"/>
        <v>7.0576515013529004E-2</v>
      </c>
      <c r="F214" s="29"/>
      <c r="G214" s="26"/>
      <c r="H214" s="29"/>
      <c r="I214" s="26"/>
      <c r="J214" s="61">
        <f t="shared" si="48"/>
        <v>0</v>
      </c>
      <c r="K214" s="104">
        <f t="shared" si="49"/>
        <v>0</v>
      </c>
      <c r="L214" s="7">
        <f ca="1">(A214-Calculation!$C$6)/365.25</f>
        <v>17.169062286105408</v>
      </c>
      <c r="M214" s="1">
        <v>3</v>
      </c>
      <c r="N214" s="67">
        <f t="shared" ca="1" si="54"/>
        <v>43132</v>
      </c>
      <c r="O214" s="267">
        <f t="shared" ca="1" si="55"/>
        <v>0.13581598424192773</v>
      </c>
      <c r="P214" s="268"/>
      <c r="Q214" s="271"/>
      <c r="V214" s="57">
        <f t="shared" ca="1" si="56"/>
        <v>43132</v>
      </c>
      <c r="W214" s="265">
        <f ca="1">IF(Calculation!$V$10=2, VLOOKUP(V214,OldCurves!$D214:$K467,3), ( VLOOKUP(V214,OldCurves!$D214:$K467,3)*16+ VLOOKUP(V214,OldCurves!$D214:$K467,7)*8)/24)</f>
        <v>38.500003814697266</v>
      </c>
      <c r="X214" s="61">
        <v>0</v>
      </c>
      <c r="Y214" s="116">
        <v>55</v>
      </c>
      <c r="Z214" s="23">
        <f ca="1">VLOOKUP(V214,OldCurves!A208:B467,2)</f>
        <v>7.0576515013529004E-2</v>
      </c>
      <c r="AA214" s="29"/>
      <c r="AB214" s="26"/>
      <c r="AC214" s="29"/>
      <c r="AD214" s="26"/>
      <c r="AE214" s="68">
        <v>1</v>
      </c>
      <c r="AF214" s="68"/>
      <c r="AG214" s="54">
        <v>17.166319999999999</v>
      </c>
      <c r="AH214" s="53"/>
      <c r="AI214" s="58">
        <f t="shared" ca="1" si="57"/>
        <v>43132</v>
      </c>
      <c r="AJ214" s="278">
        <f ca="1">IF(Calculation!$Y$22=1, OldData!AO214, OldData!AP214)</f>
        <v>0.13581598424192773</v>
      </c>
      <c r="AK214" s="270"/>
      <c r="AM214" s="267"/>
      <c r="AN214" s="57">
        <f t="shared" ca="1" si="58"/>
        <v>43132</v>
      </c>
      <c r="AO214" s="289">
        <f ca="1">IF(Calculation!$V$10=2,SQRT((AR214^2*(AN214-today-1)+AU214^2*15)/(AN214-today+14)),SQRT(( ((AR214^2*16+AS214^2*8)/24) *(AN214-today-1)+((AU214^2*16+AV214^2*8)/24)*15)/(AN214-today+14)))</f>
        <v>0.13581598424192773</v>
      </c>
      <c r="AP214" s="290">
        <f ca="1">IF(Calculation!$V$10=2, AR214, SQRT((AR214^2*16+AS214^2*8)/24))</f>
        <v>0.08</v>
      </c>
      <c r="AQ214" s="265"/>
      <c r="AR214" s="297">
        <f t="shared" ca="1" si="59"/>
        <v>0.08</v>
      </c>
      <c r="AS214" s="299">
        <f t="shared" ca="1" si="60"/>
        <v>0.08</v>
      </c>
      <c r="AT214" s="264"/>
      <c r="AU214" s="264">
        <f t="shared" ca="1" si="61"/>
        <v>2.25</v>
      </c>
      <c r="AV214" s="298">
        <f t="shared" ca="1" si="62"/>
        <v>2.25</v>
      </c>
    </row>
    <row r="215" spans="1:48">
      <c r="A215" s="64">
        <f t="shared" ca="1" si="50"/>
        <v>43160</v>
      </c>
      <c r="B215" s="265">
        <f t="shared" ca="1" si="51"/>
        <v>34.000001907348633</v>
      </c>
      <c r="C215" s="36"/>
      <c r="D215" s="65">
        <f t="shared" ca="1" si="52"/>
        <v>55</v>
      </c>
      <c r="E215" s="10">
        <f t="shared" ca="1" si="53"/>
        <v>7.0583701316029007E-2</v>
      </c>
      <c r="F215" s="29"/>
      <c r="G215" s="26"/>
      <c r="H215" s="29"/>
      <c r="I215" s="26"/>
      <c r="J215" s="61">
        <f t="shared" si="48"/>
        <v>0</v>
      </c>
      <c r="K215" s="104">
        <f t="shared" si="49"/>
        <v>0</v>
      </c>
      <c r="L215" s="7">
        <f ca="1">(A215-Calculation!$C$6)/365.25</f>
        <v>17.245722108145106</v>
      </c>
      <c r="M215" s="1">
        <v>4</v>
      </c>
      <c r="N215" s="67">
        <f t="shared" ca="1" si="54"/>
        <v>43160</v>
      </c>
      <c r="O215" s="267">
        <f t="shared" ca="1" si="55"/>
        <v>0.12411298182730329</v>
      </c>
      <c r="P215" s="268"/>
      <c r="Q215" s="271"/>
      <c r="V215" s="57">
        <f t="shared" ca="1" si="56"/>
        <v>43160</v>
      </c>
      <c r="W215" s="265">
        <f ca="1">IF(Calculation!$V$10=2, VLOOKUP(V215,OldCurves!$D215:$K468,3), ( VLOOKUP(V215,OldCurves!$D215:$K468,3)*16+ VLOOKUP(V215,OldCurves!$D215:$K468,7)*8)/24)</f>
        <v>34.000001907348633</v>
      </c>
      <c r="X215" s="61">
        <v>0</v>
      </c>
      <c r="Y215" s="116">
        <v>55</v>
      </c>
      <c r="Z215" s="23">
        <f ca="1">VLOOKUP(V215,OldCurves!A209:B468,2)</f>
        <v>7.0583701316029007E-2</v>
      </c>
      <c r="AA215" s="29"/>
      <c r="AB215" s="26"/>
      <c r="AC215" s="29"/>
      <c r="AD215" s="26"/>
      <c r="AE215" s="68">
        <v>1</v>
      </c>
      <c r="AF215" s="68"/>
      <c r="AG215" s="54">
        <v>17.248460000000001</v>
      </c>
      <c r="AH215" s="53"/>
      <c r="AI215" s="58">
        <f t="shared" ca="1" si="57"/>
        <v>43160</v>
      </c>
      <c r="AJ215" s="278">
        <f ca="1">IF(Calculation!$Y$22=1, OldData!AO215, OldData!AP215)</f>
        <v>0.12411298182730329</v>
      </c>
      <c r="AK215" s="270"/>
      <c r="AM215" s="267"/>
      <c r="AN215" s="57">
        <f t="shared" ca="1" si="58"/>
        <v>43160</v>
      </c>
      <c r="AO215" s="289">
        <f ca="1">IF(Calculation!$V$10=2,SQRT((AR215^2*(AN215-today-1)+AU215^2*15)/(AN215-today+14)),SQRT(( ((AR215^2*16+AS215^2*8)/24) *(AN215-today-1)+((AU215^2*16+AV215^2*8)/24)*15)/(AN215-today+14)))</f>
        <v>0.12411298182730329</v>
      </c>
      <c r="AP215" s="290">
        <f ca="1">IF(Calculation!$V$10=2, AR215, SQRT((AR215^2*16+AS215^2*8)/24))</f>
        <v>0.08</v>
      </c>
      <c r="AQ215" s="265"/>
      <c r="AR215" s="297">
        <f t="shared" ca="1" si="59"/>
        <v>0.08</v>
      </c>
      <c r="AS215" s="299">
        <f t="shared" ca="1" si="60"/>
        <v>0.08</v>
      </c>
      <c r="AT215" s="264"/>
      <c r="AU215" s="264">
        <f t="shared" ca="1" si="61"/>
        <v>1.95</v>
      </c>
      <c r="AV215" s="298">
        <f t="shared" ca="1" si="62"/>
        <v>2</v>
      </c>
    </row>
    <row r="216" spans="1:48">
      <c r="A216" s="64">
        <f t="shared" ca="1" si="50"/>
        <v>43191</v>
      </c>
      <c r="B216" s="265">
        <f t="shared" ca="1" si="51"/>
        <v>34</v>
      </c>
      <c r="C216" s="36"/>
      <c r="D216" s="65">
        <f t="shared" ca="1" si="52"/>
        <v>55</v>
      </c>
      <c r="E216" s="10">
        <f t="shared" ca="1" si="53"/>
        <v>7.0591657579531009E-2</v>
      </c>
      <c r="F216" s="29"/>
      <c r="G216" s="26"/>
      <c r="H216" s="29"/>
      <c r="I216" s="26"/>
      <c r="J216" s="61">
        <f t="shared" si="48"/>
        <v>0</v>
      </c>
      <c r="K216" s="104">
        <f t="shared" si="49"/>
        <v>0</v>
      </c>
      <c r="L216" s="7">
        <f ca="1">(A216-Calculation!$C$6)/365.25</f>
        <v>17.330595482546201</v>
      </c>
      <c r="M216" s="1">
        <v>5</v>
      </c>
      <c r="N216" s="67">
        <f t="shared" ca="1" si="54"/>
        <v>43191</v>
      </c>
      <c r="O216" s="267">
        <f t="shared" ca="1" si="55"/>
        <v>0.12208908022033746</v>
      </c>
      <c r="P216" s="268"/>
      <c r="Q216" s="271"/>
      <c r="V216" s="57">
        <f t="shared" ca="1" si="56"/>
        <v>43191</v>
      </c>
      <c r="W216" s="265">
        <f ca="1">IF(Calculation!$V$10=2, VLOOKUP(V216,OldCurves!$D216:$K469,3), ( VLOOKUP(V216,OldCurves!$D216:$K469,3)*16+ VLOOKUP(V216,OldCurves!$D216:$K469,7)*8)/24)</f>
        <v>34</v>
      </c>
      <c r="X216" s="61">
        <v>0</v>
      </c>
      <c r="Y216" s="116">
        <v>55</v>
      </c>
      <c r="Z216" s="23">
        <f ca="1">VLOOKUP(V216,OldCurves!A210:B469,2)</f>
        <v>7.0591657579531009E-2</v>
      </c>
      <c r="AA216" s="29"/>
      <c r="AB216" s="26"/>
      <c r="AC216" s="29"/>
      <c r="AD216" s="26"/>
      <c r="AE216" s="68">
        <v>1</v>
      </c>
      <c r="AF216" s="68"/>
      <c r="AG216" s="54">
        <v>17.33333</v>
      </c>
      <c r="AH216" s="53"/>
      <c r="AI216" s="58">
        <f t="shared" ca="1" si="57"/>
        <v>43191</v>
      </c>
      <c r="AJ216" s="278">
        <f ca="1">IF(Calculation!$Y$22=1, OldData!AO216, OldData!AP216)</f>
        <v>0.12208908022033746</v>
      </c>
      <c r="AK216" s="270"/>
      <c r="AM216" s="267"/>
      <c r="AN216" s="57">
        <f t="shared" ca="1" si="58"/>
        <v>43191</v>
      </c>
      <c r="AO216" s="289">
        <f ca="1">IF(Calculation!$V$10=2,SQRT((AR216^2*(AN216-today-1)+AU216^2*15)/(AN216-today+14)),SQRT(( ((AR216^2*16+AS216^2*8)/24) *(AN216-today-1)+((AU216^2*16+AV216^2*8)/24)*15)/(AN216-today+14)))</f>
        <v>0.12208908022033746</v>
      </c>
      <c r="AP216" s="290">
        <f ca="1">IF(Calculation!$V$10=2, AR216, SQRT((AR216^2*16+AS216^2*8)/24))</f>
        <v>0.08</v>
      </c>
      <c r="AQ216" s="265"/>
      <c r="AR216" s="297">
        <f t="shared" ca="1" si="59"/>
        <v>0.08</v>
      </c>
      <c r="AS216" s="299">
        <f t="shared" ca="1" si="60"/>
        <v>0.08</v>
      </c>
      <c r="AT216" s="264"/>
      <c r="AU216" s="264">
        <f t="shared" ca="1" si="61"/>
        <v>1.9</v>
      </c>
      <c r="AV216" s="298">
        <f t="shared" ca="1" si="62"/>
        <v>2</v>
      </c>
    </row>
    <row r="217" spans="1:48">
      <c r="A217" s="64">
        <f t="shared" ca="1" si="50"/>
        <v>43221</v>
      </c>
      <c r="B217" s="265">
        <f t="shared" ca="1" si="51"/>
        <v>43.25</v>
      </c>
      <c r="C217" s="36"/>
      <c r="D217" s="65">
        <f t="shared" ca="1" si="52"/>
        <v>55</v>
      </c>
      <c r="E217" s="10">
        <f t="shared" ca="1" si="53"/>
        <v>7.0599357189391018E-2</v>
      </c>
      <c r="F217" s="29"/>
      <c r="G217" s="26"/>
      <c r="H217" s="29"/>
      <c r="I217" s="26"/>
      <c r="J217" s="61">
        <f t="shared" si="48"/>
        <v>0</v>
      </c>
      <c r="K217" s="104">
        <f t="shared" si="49"/>
        <v>0</v>
      </c>
      <c r="L217" s="7">
        <f ca="1">(A217-Calculation!$C$6)/365.25</f>
        <v>17.412731006160165</v>
      </c>
      <c r="M217" s="1">
        <v>6</v>
      </c>
      <c r="N217" s="67">
        <f t="shared" ca="1" si="54"/>
        <v>43221</v>
      </c>
      <c r="O217" s="267">
        <f t="shared" ca="1" si="55"/>
        <v>0.12562638670599824</v>
      </c>
      <c r="P217" s="268"/>
      <c r="Q217" s="271"/>
      <c r="V217" s="57">
        <f t="shared" ca="1" si="56"/>
        <v>43221</v>
      </c>
      <c r="W217" s="265">
        <f ca="1">IF(Calculation!$V$10=2, VLOOKUP(V217,OldCurves!$D217:$K470,3), ( VLOOKUP(V217,OldCurves!$D217:$K470,3)*16+ VLOOKUP(V217,OldCurves!$D217:$K470,7)*8)/24)</f>
        <v>43.25</v>
      </c>
      <c r="X217" s="61">
        <v>0</v>
      </c>
      <c r="Y217" s="116">
        <v>55</v>
      </c>
      <c r="Z217" s="23">
        <f ca="1">VLOOKUP(V217,OldCurves!A211:B470,2)</f>
        <v>7.0599357189391018E-2</v>
      </c>
      <c r="AA217" s="29"/>
      <c r="AB217" s="26"/>
      <c r="AC217" s="29"/>
      <c r="AD217" s="26"/>
      <c r="AE217" s="68">
        <v>1</v>
      </c>
      <c r="AF217" s="68"/>
      <c r="AG217" s="54">
        <v>17.418209999999998</v>
      </c>
      <c r="AH217" s="53"/>
      <c r="AI217" s="58">
        <f t="shared" ca="1" si="57"/>
        <v>43221</v>
      </c>
      <c r="AJ217" s="278">
        <f ca="1">IF(Calculation!$Y$22=1, OldData!AO217, OldData!AP217)</f>
        <v>0.12562638670599824</v>
      </c>
      <c r="AK217" s="270"/>
      <c r="AM217" s="267"/>
      <c r="AN217" s="57">
        <f t="shared" ca="1" si="58"/>
        <v>43221</v>
      </c>
      <c r="AO217" s="289">
        <f ca="1">IF(Calculation!$V$10=2,SQRT((AR217^2*(AN217-today-1)+AU217^2*15)/(AN217-today+14)),SQRT(( ((AR217^2*16+AS217^2*8)/24) *(AN217-today-1)+((AU217^2*16+AV217^2*8)/24)*15)/(AN217-today+14)))</f>
        <v>0.12562638670599824</v>
      </c>
      <c r="AP217" s="290">
        <f ca="1">IF(Calculation!$V$10=2, AR217, SQRT((AR217^2*16+AS217^2*8)/24))</f>
        <v>0.08</v>
      </c>
      <c r="AQ217" s="265"/>
      <c r="AR217" s="297">
        <f t="shared" ca="1" si="59"/>
        <v>0.08</v>
      </c>
      <c r="AS217" s="299">
        <f t="shared" ca="1" si="60"/>
        <v>0.08</v>
      </c>
      <c r="AT217" s="264"/>
      <c r="AU217" s="264">
        <f t="shared" ca="1" si="61"/>
        <v>2</v>
      </c>
      <c r="AV217" s="298">
        <f t="shared" ca="1" si="62"/>
        <v>2</v>
      </c>
    </row>
    <row r="218" spans="1:48">
      <c r="A218" s="64">
        <f t="shared" ca="1" si="50"/>
        <v>43252</v>
      </c>
      <c r="B218" s="265">
        <f t="shared" ca="1" si="51"/>
        <v>78.5</v>
      </c>
      <c r="C218" s="36"/>
      <c r="D218" s="65">
        <f t="shared" ca="1" si="52"/>
        <v>55</v>
      </c>
      <c r="E218" s="10">
        <f t="shared" ca="1" si="53"/>
        <v>7.0607313452934028E-2</v>
      </c>
      <c r="F218" s="29"/>
      <c r="G218" s="26"/>
      <c r="H218" s="29"/>
      <c r="I218" s="26"/>
      <c r="J218" s="61">
        <f t="shared" si="48"/>
        <v>0</v>
      </c>
      <c r="K218" s="104">
        <f t="shared" si="49"/>
        <v>0</v>
      </c>
      <c r="L218" s="7">
        <f ca="1">(A218-Calculation!$C$6)/365.25</f>
        <v>17.49760438056126</v>
      </c>
      <c r="M218" s="1">
        <v>1</v>
      </c>
      <c r="N218" s="67">
        <f t="shared" ca="1" si="54"/>
        <v>43252</v>
      </c>
      <c r="O218" s="267">
        <f t="shared" ca="1" si="55"/>
        <v>0.18802292002270718</v>
      </c>
      <c r="P218" s="268"/>
      <c r="Q218" s="271"/>
      <c r="V218" s="57">
        <f t="shared" ca="1" si="56"/>
        <v>43252</v>
      </c>
      <c r="W218" s="265">
        <f ca="1">IF(Calculation!$V$10=2, VLOOKUP(V218,OldCurves!$D218:$K471,3), ( VLOOKUP(V218,OldCurves!$D218:$K471,3)*16+ VLOOKUP(V218,OldCurves!$D218:$K471,7)*8)/24)</f>
        <v>78.5</v>
      </c>
      <c r="X218" s="61">
        <v>0</v>
      </c>
      <c r="Y218" s="116">
        <v>55</v>
      </c>
      <c r="Z218" s="23">
        <f ca="1">VLOOKUP(V218,OldCurves!A212:B471,2)</f>
        <v>7.0607313452934028E-2</v>
      </c>
      <c r="AA218" s="29"/>
      <c r="AB218" s="26"/>
      <c r="AC218" s="29"/>
      <c r="AD218" s="26"/>
      <c r="AE218" s="68">
        <v>1</v>
      </c>
      <c r="AF218" s="68"/>
      <c r="AG218" s="54">
        <v>17.500340000000001</v>
      </c>
      <c r="AH218" s="53"/>
      <c r="AI218" s="58">
        <f t="shared" ca="1" si="57"/>
        <v>43252</v>
      </c>
      <c r="AJ218" s="278">
        <f ca="1">IF(Calculation!$Y$22=1, OldData!AO218, OldData!AP218)</f>
        <v>0.18802292002270718</v>
      </c>
      <c r="AK218" s="270"/>
      <c r="AM218" s="267"/>
      <c r="AN218" s="57">
        <f t="shared" ca="1" si="58"/>
        <v>43252</v>
      </c>
      <c r="AO218" s="289">
        <f ca="1">IF(Calculation!$V$10=2,SQRT((AR218^2*(AN218-today-1)+AU218^2*15)/(AN218-today+14)),SQRT(( ((AR218^2*16+AS218^2*8)/24) *(AN218-today-1)+((AU218^2*16+AV218^2*8)/24)*15)/(AN218-today+14)))</f>
        <v>0.18802292002270718</v>
      </c>
      <c r="AP218" s="290">
        <f ca="1">IF(Calculation!$V$10=2, AR218, SQRT((AR218^2*16+AS218^2*8)/24))</f>
        <v>0.08</v>
      </c>
      <c r="AQ218" s="265"/>
      <c r="AR218" s="297">
        <f t="shared" ca="1" si="59"/>
        <v>0.08</v>
      </c>
      <c r="AS218" s="299">
        <f t="shared" ca="1" si="60"/>
        <v>0.08</v>
      </c>
      <c r="AT218" s="264"/>
      <c r="AU218" s="264">
        <f t="shared" ca="1" si="61"/>
        <v>3.52</v>
      </c>
      <c r="AV218" s="298">
        <f t="shared" ca="1" si="62"/>
        <v>2.4</v>
      </c>
    </row>
    <row r="219" spans="1:48">
      <c r="A219" s="64">
        <f t="shared" ca="1" si="50"/>
        <v>43282</v>
      </c>
      <c r="B219" s="265">
        <f t="shared" ca="1" si="51"/>
        <v>105</v>
      </c>
      <c r="C219" s="36"/>
      <c r="D219" s="65">
        <f t="shared" ca="1" si="52"/>
        <v>55</v>
      </c>
      <c r="E219" s="10">
        <f t="shared" ca="1" si="53"/>
        <v>7.0615013062834006E-2</v>
      </c>
      <c r="F219" s="29"/>
      <c r="G219" s="26"/>
      <c r="H219" s="29"/>
      <c r="I219" s="26"/>
      <c r="J219" s="61">
        <f t="shared" si="48"/>
        <v>0</v>
      </c>
      <c r="K219" s="104">
        <f t="shared" si="49"/>
        <v>0</v>
      </c>
      <c r="L219" s="7">
        <f ca="1">(A219-Calculation!$C$6)/365.25</f>
        <v>17.579739904175224</v>
      </c>
      <c r="M219" s="1">
        <v>2</v>
      </c>
      <c r="N219" s="67">
        <f t="shared" ca="1" si="54"/>
        <v>43282</v>
      </c>
      <c r="O219" s="267">
        <f t="shared" ca="1" si="55"/>
        <v>0.23380819014677043</v>
      </c>
      <c r="P219" s="268"/>
      <c r="Q219" s="271"/>
      <c r="V219" s="57">
        <f t="shared" ca="1" si="56"/>
        <v>43282</v>
      </c>
      <c r="W219" s="265">
        <f ca="1">IF(Calculation!$V$10=2, VLOOKUP(V219,OldCurves!$D219:$K472,3), ( VLOOKUP(V219,OldCurves!$D219:$K472,3)*16+ VLOOKUP(V219,OldCurves!$D219:$K472,7)*8)/24)</f>
        <v>105</v>
      </c>
      <c r="X219" s="61">
        <v>0</v>
      </c>
      <c r="Y219" s="116">
        <v>55</v>
      </c>
      <c r="Z219" s="23">
        <f ca="1">VLOOKUP(V219,OldCurves!A213:B472,2)</f>
        <v>7.0615013062834006E-2</v>
      </c>
      <c r="AA219" s="29"/>
      <c r="AB219" s="26"/>
      <c r="AC219" s="29"/>
      <c r="AD219" s="26"/>
      <c r="AE219" s="68">
        <v>1</v>
      </c>
      <c r="AF219" s="68"/>
      <c r="AG219" s="54">
        <v>17.58522</v>
      </c>
      <c r="AH219" s="53"/>
      <c r="AI219" s="58">
        <f t="shared" ca="1" si="57"/>
        <v>43282</v>
      </c>
      <c r="AJ219" s="278">
        <f ca="1">IF(Calculation!$Y$22=1, OldData!AO219, OldData!AP219)</f>
        <v>0.23380819014677043</v>
      </c>
      <c r="AK219" s="7"/>
      <c r="AM219" s="267"/>
      <c r="AN219" s="57">
        <f t="shared" ca="1" si="58"/>
        <v>43282</v>
      </c>
      <c r="AO219" s="289">
        <f ca="1">IF(Calculation!$V$10=2,SQRT((AR219^2*(AN219-today-1)+AU219^2*15)/(AN219-today+14)),SQRT(( ((AR219^2*16+AS219^2*8)/24) *(AN219-today-1)+((AU219^2*16+AV219^2*8)/24)*15)/(AN219-today+14)))</f>
        <v>0.23380819014677043</v>
      </c>
      <c r="AP219" s="290">
        <f ca="1">IF(Calculation!$V$10=2, AR219, SQRT((AR219^2*16+AS219^2*8)/24))</f>
        <v>0.08</v>
      </c>
      <c r="AQ219" s="265"/>
      <c r="AR219" s="297">
        <f t="shared" ca="1" si="59"/>
        <v>0.08</v>
      </c>
      <c r="AS219" s="299">
        <f t="shared" ca="1" si="60"/>
        <v>0.08</v>
      </c>
      <c r="AT219" s="264"/>
      <c r="AU219" s="264">
        <f t="shared" ca="1" si="61"/>
        <v>4.5549999999999997</v>
      </c>
      <c r="AV219" s="298">
        <f t="shared" ca="1" si="62"/>
        <v>3.25</v>
      </c>
    </row>
    <row r="220" spans="1:48">
      <c r="A220" s="64">
        <f t="shared" ca="1" si="50"/>
        <v>43313</v>
      </c>
      <c r="B220" s="265">
        <f t="shared" ca="1" si="51"/>
        <v>105</v>
      </c>
      <c r="C220" s="36"/>
      <c r="D220" s="65">
        <f t="shared" ca="1" si="52"/>
        <v>55</v>
      </c>
      <c r="E220" s="10">
        <f t="shared" ca="1" si="53"/>
        <v>7.0622969326419011E-2</v>
      </c>
      <c r="F220" s="29"/>
      <c r="G220" s="26"/>
      <c r="H220" s="29"/>
      <c r="I220" s="26"/>
      <c r="J220" s="61">
        <f t="shared" si="48"/>
        <v>0</v>
      </c>
      <c r="K220" s="104">
        <f t="shared" si="49"/>
        <v>0</v>
      </c>
      <c r="L220" s="7">
        <f ca="1">(A220-Calculation!$C$6)/365.25</f>
        <v>17.664613278576319</v>
      </c>
      <c r="M220" s="1">
        <v>3</v>
      </c>
      <c r="N220" s="67">
        <f t="shared" ca="1" si="54"/>
        <v>43313</v>
      </c>
      <c r="O220" s="267">
        <f t="shared" ca="1" si="55"/>
        <v>0.2333136502207753</v>
      </c>
      <c r="P220" s="268"/>
      <c r="Q220" s="271"/>
      <c r="V220" s="57">
        <f t="shared" ca="1" si="56"/>
        <v>43313</v>
      </c>
      <c r="W220" s="265">
        <f ca="1">IF(Calculation!$V$10=2, VLOOKUP(V220,OldCurves!$D220:$K473,3), ( VLOOKUP(V220,OldCurves!$D220:$K473,3)*16+ VLOOKUP(V220,OldCurves!$D220:$K473,7)*8)/24)</f>
        <v>105</v>
      </c>
      <c r="X220" s="61">
        <v>0</v>
      </c>
      <c r="Y220" s="116">
        <v>55</v>
      </c>
      <c r="Z220" s="23">
        <f ca="1">VLOOKUP(V220,OldCurves!A214:B473,2)</f>
        <v>7.0622969326419011E-2</v>
      </c>
      <c r="AA220" s="29"/>
      <c r="AB220" s="26"/>
      <c r="AC220" s="29"/>
      <c r="AD220" s="26"/>
      <c r="AE220" s="68">
        <v>1</v>
      </c>
      <c r="AF220" s="68"/>
      <c r="AG220" s="54">
        <v>17.667349999999999</v>
      </c>
      <c r="AH220" s="53"/>
      <c r="AI220" s="58">
        <f t="shared" ca="1" si="57"/>
        <v>43313</v>
      </c>
      <c r="AJ220" s="278">
        <f ca="1">IF(Calculation!$Y$22=1, OldData!AO220, OldData!AP220)</f>
        <v>0.2333136502207753</v>
      </c>
      <c r="AK220" s="7"/>
      <c r="AM220" s="267"/>
      <c r="AN220" s="57">
        <f t="shared" ca="1" si="58"/>
        <v>43313</v>
      </c>
      <c r="AO220" s="289">
        <f ca="1">IF(Calculation!$V$10=2,SQRT((AR220^2*(AN220-today-1)+AU220^2*15)/(AN220-today+14)),SQRT(( ((AR220^2*16+AS220^2*8)/24) *(AN220-today-1)+((AU220^2*16+AV220^2*8)/24)*15)/(AN220-today+14)))</f>
        <v>0.2333136502207753</v>
      </c>
      <c r="AP220" s="290">
        <f ca="1">IF(Calculation!$V$10=2, AR220, SQRT((AR220^2*16+AS220^2*8)/24))</f>
        <v>0.08</v>
      </c>
      <c r="AQ220" s="265"/>
      <c r="AR220" s="297">
        <f t="shared" ca="1" si="59"/>
        <v>0.08</v>
      </c>
      <c r="AS220" s="299">
        <f t="shared" ca="1" si="60"/>
        <v>0.08</v>
      </c>
      <c r="AT220" s="264"/>
      <c r="AU220" s="264">
        <f t="shared" ca="1" si="61"/>
        <v>4.5549999999999997</v>
      </c>
      <c r="AV220" s="298">
        <f t="shared" ca="1" si="62"/>
        <v>3.25</v>
      </c>
    </row>
    <row r="221" spans="1:48">
      <c r="A221" s="64">
        <f t="shared" ca="1" si="50"/>
        <v>43344</v>
      </c>
      <c r="B221" s="265">
        <f t="shared" ca="1" si="51"/>
        <v>35.75</v>
      </c>
      <c r="C221" s="36"/>
      <c r="D221" s="65">
        <f t="shared" ca="1" si="52"/>
        <v>55</v>
      </c>
      <c r="E221" s="10">
        <f t="shared" ca="1" si="53"/>
        <v>7.0630925590024027E-2</v>
      </c>
      <c r="F221" s="29"/>
      <c r="G221" s="26"/>
      <c r="H221" s="29"/>
      <c r="I221" s="26"/>
      <c r="J221" s="61">
        <f t="shared" si="48"/>
        <v>0</v>
      </c>
      <c r="K221" s="104">
        <f t="shared" si="49"/>
        <v>0</v>
      </c>
      <c r="L221" s="7">
        <f ca="1">(A221-Calculation!$C$6)/365.25</f>
        <v>17.749486652977414</v>
      </c>
      <c r="M221" s="1">
        <v>4</v>
      </c>
      <c r="N221" s="67">
        <f t="shared" ca="1" si="54"/>
        <v>43344</v>
      </c>
      <c r="O221" s="267">
        <f t="shared" ca="1" si="55"/>
        <v>0.15252018315359817</v>
      </c>
      <c r="P221" s="268"/>
      <c r="Q221" s="271"/>
      <c r="V221" s="57">
        <f t="shared" ca="1" si="56"/>
        <v>43344</v>
      </c>
      <c r="W221" s="265">
        <f ca="1">IF(Calculation!$V$10=2, VLOOKUP(V221,OldCurves!$D221:$K474,3), ( VLOOKUP(V221,OldCurves!$D221:$K474,3)*16+ VLOOKUP(V221,OldCurves!$D221:$K474,7)*8)/24)</f>
        <v>35.75</v>
      </c>
      <c r="X221" s="61">
        <v>0</v>
      </c>
      <c r="Y221" s="116">
        <v>55</v>
      </c>
      <c r="Z221" s="23">
        <f ca="1">VLOOKUP(V221,OldCurves!A215:B474,2)</f>
        <v>7.0630925590024027E-2</v>
      </c>
      <c r="AA221" s="29"/>
      <c r="AB221" s="26"/>
      <c r="AC221" s="29"/>
      <c r="AD221" s="26"/>
      <c r="AE221" s="68">
        <v>1</v>
      </c>
      <c r="AF221" s="68"/>
      <c r="AG221" s="54">
        <v>17.752220000000001</v>
      </c>
      <c r="AH221" s="53"/>
      <c r="AI221" s="58">
        <f t="shared" ca="1" si="57"/>
        <v>43344</v>
      </c>
      <c r="AJ221" s="278">
        <f ca="1">IF(Calculation!$Y$22=1, OldData!AO221, OldData!AP221)</f>
        <v>0.15252018315359817</v>
      </c>
      <c r="AK221" s="270"/>
      <c r="AM221" s="267"/>
      <c r="AN221" s="57">
        <f t="shared" ca="1" si="58"/>
        <v>43344</v>
      </c>
      <c r="AO221" s="289">
        <f ca="1">IF(Calculation!$V$10=2,SQRT((AR221^2*(AN221-today-1)+AU221^2*15)/(AN221-today+14)),SQRT(( ((AR221^2*16+AS221^2*8)/24) *(AN221-today-1)+((AU221^2*16+AV221^2*8)/24)*15)/(AN221-today+14)))</f>
        <v>0.15252018315359817</v>
      </c>
      <c r="AP221" s="290">
        <f ca="1">IF(Calculation!$V$10=2, AR221, SQRT((AR221^2*16+AS221^2*8)/24))</f>
        <v>0.08</v>
      </c>
      <c r="AQ221" s="265"/>
      <c r="AR221" s="297">
        <f t="shared" ca="1" si="59"/>
        <v>0.08</v>
      </c>
      <c r="AS221" s="299">
        <f t="shared" ca="1" si="60"/>
        <v>0.08</v>
      </c>
      <c r="AT221" s="264"/>
      <c r="AU221" s="264">
        <f t="shared" ca="1" si="61"/>
        <v>2.706</v>
      </c>
      <c r="AV221" s="298">
        <f t="shared" ca="1" si="62"/>
        <v>2.4500000000000002</v>
      </c>
    </row>
    <row r="222" spans="1:48">
      <c r="A222" s="64">
        <f t="shared" ca="1" si="50"/>
        <v>43374</v>
      </c>
      <c r="B222" s="265">
        <f t="shared" ca="1" si="51"/>
        <v>34.499998092651367</v>
      </c>
      <c r="C222" s="36"/>
      <c r="D222" s="65">
        <f t="shared" ca="1" si="52"/>
        <v>55</v>
      </c>
      <c r="E222" s="10">
        <f t="shared" ca="1" si="53"/>
        <v>7.0638625199984026E-2</v>
      </c>
      <c r="F222" s="29"/>
      <c r="G222" s="26"/>
      <c r="H222" s="29"/>
      <c r="I222" s="26"/>
      <c r="J222" s="61">
        <f t="shared" si="48"/>
        <v>0</v>
      </c>
      <c r="K222" s="104">
        <f t="shared" si="49"/>
        <v>0</v>
      </c>
      <c r="L222" s="7">
        <f ca="1">(A222-Calculation!$C$6)/365.25</f>
        <v>17.831622176591377</v>
      </c>
      <c r="M222" s="1">
        <v>5</v>
      </c>
      <c r="N222" s="67">
        <f t="shared" ca="1" si="54"/>
        <v>43374</v>
      </c>
      <c r="O222" s="267">
        <f t="shared" ca="1" si="55"/>
        <v>0.12111013976084245</v>
      </c>
      <c r="P222" s="268"/>
      <c r="Q222" s="271"/>
      <c r="V222" s="57">
        <f t="shared" ca="1" si="56"/>
        <v>43374</v>
      </c>
      <c r="W222" s="265">
        <f ca="1">IF(Calculation!$V$10=2, VLOOKUP(V222,OldCurves!$D222:$K475,3), ( VLOOKUP(V222,OldCurves!$D222:$K475,3)*16+ VLOOKUP(V222,OldCurves!$D222:$K475,7)*8)/24)</f>
        <v>34.499998092651367</v>
      </c>
      <c r="X222" s="61">
        <v>0</v>
      </c>
      <c r="Y222" s="116">
        <v>55</v>
      </c>
      <c r="Z222" s="23">
        <f ca="1">VLOOKUP(V222,OldCurves!A216:B475,2)</f>
        <v>7.0638625199984026E-2</v>
      </c>
      <c r="AA222" s="29"/>
      <c r="AB222" s="26"/>
      <c r="AC222" s="29"/>
      <c r="AD222" s="26"/>
      <c r="AE222" s="68">
        <v>1</v>
      </c>
      <c r="AF222" s="68"/>
      <c r="AG222" s="54">
        <v>17.8371</v>
      </c>
      <c r="AH222" s="53"/>
      <c r="AI222" s="58">
        <f t="shared" ca="1" si="57"/>
        <v>43374</v>
      </c>
      <c r="AJ222" s="278">
        <f ca="1">IF(Calculation!$Y$22=1, OldData!AO222, OldData!AP222)</f>
        <v>0.12111013976084245</v>
      </c>
      <c r="AK222" s="270"/>
      <c r="AM222" s="267"/>
      <c r="AN222" s="57">
        <f t="shared" ca="1" si="58"/>
        <v>43374</v>
      </c>
      <c r="AO222" s="289">
        <f ca="1">IF(Calculation!$V$10=2,SQRT((AR222^2*(AN222-today-1)+AU222^2*15)/(AN222-today+14)),SQRT(( ((AR222^2*16+AS222^2*8)/24) *(AN222-today-1)+((AU222^2*16+AV222^2*8)/24)*15)/(AN222-today+14)))</f>
        <v>0.12111013976084245</v>
      </c>
      <c r="AP222" s="290">
        <f ca="1">IF(Calculation!$V$10=2, AR222, SQRT((AR222^2*16+AS222^2*8)/24))</f>
        <v>0.08</v>
      </c>
      <c r="AQ222" s="265"/>
      <c r="AR222" s="297">
        <f t="shared" ca="1" si="59"/>
        <v>0.08</v>
      </c>
      <c r="AS222" s="299">
        <f t="shared" ca="1" si="60"/>
        <v>0.08</v>
      </c>
      <c r="AT222" s="264"/>
      <c r="AU222" s="264">
        <f t="shared" ca="1" si="61"/>
        <v>1.9</v>
      </c>
      <c r="AV222" s="298">
        <f t="shared" ca="1" si="62"/>
        <v>2</v>
      </c>
    </row>
    <row r="223" spans="1:48">
      <c r="A223" s="64">
        <f t="shared" ca="1" si="50"/>
        <v>43405</v>
      </c>
      <c r="B223" s="265">
        <f t="shared" ca="1" si="51"/>
        <v>34.499998092651367</v>
      </c>
      <c r="C223" s="36"/>
      <c r="D223" s="65">
        <f t="shared" ca="1" si="52"/>
        <v>55</v>
      </c>
      <c r="E223" s="10">
        <f t="shared" ca="1" si="53"/>
        <v>7.0646581463630023E-2</v>
      </c>
      <c r="F223" s="29"/>
      <c r="G223" s="26"/>
      <c r="H223" s="29"/>
      <c r="I223" s="26"/>
      <c r="J223" s="61">
        <f t="shared" si="48"/>
        <v>0</v>
      </c>
      <c r="K223" s="104">
        <f t="shared" si="49"/>
        <v>0</v>
      </c>
      <c r="L223" s="7">
        <f ca="1">(A223-Calculation!$C$6)/365.25</f>
        <v>17.916495550992472</v>
      </c>
      <c r="M223" s="1">
        <v>6</v>
      </c>
      <c r="N223" s="67">
        <f t="shared" ca="1" si="54"/>
        <v>43405</v>
      </c>
      <c r="O223" s="267">
        <f t="shared" ca="1" si="55"/>
        <v>0.12457606601868487</v>
      </c>
      <c r="P223" s="268"/>
      <c r="Q223" s="271"/>
      <c r="V223" s="57">
        <f t="shared" ca="1" si="56"/>
        <v>43405</v>
      </c>
      <c r="W223" s="265">
        <f ca="1">IF(Calculation!$V$10=2, VLOOKUP(V223,OldCurves!$D223:$K476,3), ( VLOOKUP(V223,OldCurves!$D223:$K476,3)*16+ VLOOKUP(V223,OldCurves!$D223:$K476,7)*8)/24)</f>
        <v>34.499998092651367</v>
      </c>
      <c r="X223" s="61">
        <v>0</v>
      </c>
      <c r="Y223" s="116">
        <v>55</v>
      </c>
      <c r="Z223" s="23">
        <f ca="1">VLOOKUP(V223,OldCurves!A217:B476,2)</f>
        <v>7.0646581463630023E-2</v>
      </c>
      <c r="AA223" s="29"/>
      <c r="AB223" s="26"/>
      <c r="AC223" s="29"/>
      <c r="AD223" s="26"/>
      <c r="AE223" s="68">
        <v>1</v>
      </c>
      <c r="AF223" s="68"/>
      <c r="AG223" s="54">
        <v>17.91376</v>
      </c>
      <c r="AH223" s="53"/>
      <c r="AI223" s="58">
        <f t="shared" ca="1" si="57"/>
        <v>43405</v>
      </c>
      <c r="AJ223" s="278">
        <f ca="1">IF(Calculation!$Y$22=1, OldData!AO223, OldData!AP223)</f>
        <v>0.12457606601868487</v>
      </c>
      <c r="AK223" s="270"/>
      <c r="AM223" s="267"/>
      <c r="AN223" s="57">
        <f t="shared" ca="1" si="58"/>
        <v>43405</v>
      </c>
      <c r="AO223" s="289">
        <f ca="1">IF(Calculation!$V$10=2,SQRT((AR223^2*(AN223-today-1)+AU223^2*15)/(AN223-today+14)),SQRT(( ((AR223^2*16+AS223^2*8)/24) *(AN223-today-1)+((AU223^2*16+AV223^2*8)/24)*15)/(AN223-today+14)))</f>
        <v>0.12457606601868487</v>
      </c>
      <c r="AP223" s="290">
        <f ca="1">IF(Calculation!$V$10=2, AR223, SQRT((AR223^2*16+AS223^2*8)/24))</f>
        <v>0.08</v>
      </c>
      <c r="AQ223" s="265"/>
      <c r="AR223" s="297">
        <f t="shared" ca="1" si="59"/>
        <v>0.08</v>
      </c>
      <c r="AS223" s="299">
        <f t="shared" ca="1" si="60"/>
        <v>0.08</v>
      </c>
      <c r="AT223" s="264"/>
      <c r="AU223" s="264">
        <f t="shared" ca="1" si="61"/>
        <v>2</v>
      </c>
      <c r="AV223" s="298">
        <f t="shared" ca="1" si="62"/>
        <v>2</v>
      </c>
    </row>
    <row r="224" spans="1:48">
      <c r="A224" s="108">
        <f t="shared" ca="1" si="50"/>
        <v>43435</v>
      </c>
      <c r="B224" s="265">
        <f t="shared" ca="1" si="51"/>
        <v>34.5</v>
      </c>
      <c r="C224" s="36"/>
      <c r="D224" s="65">
        <f t="shared" ca="1" si="52"/>
        <v>55</v>
      </c>
      <c r="E224" s="10">
        <f t="shared" ca="1" si="53"/>
        <v>7.0654281073630032E-2</v>
      </c>
      <c r="F224" s="29"/>
      <c r="G224" s="26"/>
      <c r="H224" s="29"/>
      <c r="I224" s="26"/>
      <c r="J224" s="61">
        <f t="shared" si="48"/>
        <v>0</v>
      </c>
      <c r="K224" s="104">
        <f t="shared" si="49"/>
        <v>0</v>
      </c>
      <c r="L224" s="7">
        <f ca="1">(A224-Calculation!$C$6)/365.25</f>
        <v>17.998631074606433</v>
      </c>
      <c r="M224" s="1">
        <v>1</v>
      </c>
      <c r="N224" s="67">
        <f t="shared" ca="1" si="54"/>
        <v>43435</v>
      </c>
      <c r="O224" s="267">
        <f t="shared" ca="1" si="55"/>
        <v>0.12440956173611183</v>
      </c>
      <c r="P224" s="268"/>
      <c r="Q224" s="271"/>
      <c r="V224" s="57">
        <f t="shared" ca="1" si="56"/>
        <v>43435</v>
      </c>
      <c r="W224" s="265">
        <f ca="1">IF(Calculation!$V$10=2, VLOOKUP(V224,OldCurves!$D224:$K477,3), ( VLOOKUP(V224,OldCurves!$D224:$K477,3)*16+ VLOOKUP(V224,OldCurves!$D224:$K477,7)*8)/24)</f>
        <v>34.5</v>
      </c>
      <c r="X224" s="61">
        <v>0</v>
      </c>
      <c r="Y224" s="116">
        <v>55</v>
      </c>
      <c r="Z224" s="23">
        <f ca="1">VLOOKUP(V224,OldCurves!A218:B477,2)</f>
        <v>7.0654281073630032E-2</v>
      </c>
      <c r="AA224" s="29"/>
      <c r="AB224" s="26"/>
      <c r="AC224" s="29"/>
      <c r="AD224" s="26"/>
      <c r="AE224" s="68">
        <v>1</v>
      </c>
      <c r="AF224" s="68"/>
      <c r="AG224" s="54">
        <v>17.998629999999999</v>
      </c>
      <c r="AH224" s="53"/>
      <c r="AI224" s="58">
        <f t="shared" ca="1" si="57"/>
        <v>43435</v>
      </c>
      <c r="AJ224" s="278">
        <f ca="1">IF(Calculation!$Y$22=1, OldData!AO224, OldData!AP224)</f>
        <v>0.12440956173611183</v>
      </c>
      <c r="AK224" s="270"/>
      <c r="AM224" s="267"/>
      <c r="AN224" s="57">
        <f t="shared" ca="1" si="58"/>
        <v>43435</v>
      </c>
      <c r="AO224" s="289">
        <f ca="1">IF(Calculation!$V$10=2,SQRT((AR224^2*(AN224-today-1)+AU224^2*15)/(AN224-today+14)),SQRT(( ((AR224^2*16+AS224^2*8)/24) *(AN224-today-1)+((AU224^2*16+AV224^2*8)/24)*15)/(AN224-today+14)))</f>
        <v>0.12440956173611183</v>
      </c>
      <c r="AP224" s="290">
        <f ca="1">IF(Calculation!$V$10=2, AR224, SQRT((AR224^2*16+AS224^2*8)/24))</f>
        <v>0.08</v>
      </c>
      <c r="AQ224" s="265"/>
      <c r="AR224" s="297">
        <f t="shared" ca="1" si="59"/>
        <v>0.08</v>
      </c>
      <c r="AS224" s="299">
        <f t="shared" ca="1" si="60"/>
        <v>0.08</v>
      </c>
      <c r="AT224" s="264"/>
      <c r="AU224" s="264">
        <f t="shared" ca="1" si="61"/>
        <v>2</v>
      </c>
      <c r="AV224" s="298">
        <f t="shared" ca="1" si="62"/>
        <v>2</v>
      </c>
    </row>
    <row r="225" spans="1:48">
      <c r="A225" s="64">
        <f t="shared" ca="1" si="50"/>
        <v>43466</v>
      </c>
      <c r="B225" s="265">
        <f t="shared" ca="1" si="51"/>
        <v>38.754997253417969</v>
      </c>
      <c r="C225" s="36"/>
      <c r="D225" s="65">
        <f t="shared" ca="1" si="52"/>
        <v>55</v>
      </c>
      <c r="E225" s="10">
        <f t="shared" ca="1" si="53"/>
        <v>7.0662237337317996E-2</v>
      </c>
      <c r="F225" s="29"/>
      <c r="G225" s="26"/>
      <c r="H225" s="29"/>
      <c r="I225" s="26"/>
      <c r="J225" s="61">
        <f t="shared" si="48"/>
        <v>0</v>
      </c>
      <c r="K225" s="104">
        <f t="shared" si="49"/>
        <v>0</v>
      </c>
      <c r="L225" s="7">
        <f ca="1">(A225-Calculation!$C$6)/365.25</f>
        <v>18.083504449007528</v>
      </c>
      <c r="M225" s="1">
        <v>2</v>
      </c>
      <c r="N225" s="67">
        <f t="shared" ca="1" si="54"/>
        <v>43466</v>
      </c>
      <c r="O225" s="267">
        <f t="shared" ca="1" si="55"/>
        <v>0.13356324446303786</v>
      </c>
      <c r="P225" s="268"/>
      <c r="Q225" s="271"/>
      <c r="V225" s="57">
        <f t="shared" ca="1" si="56"/>
        <v>43466</v>
      </c>
      <c r="W225" s="265">
        <f ca="1">IF(Calculation!$V$10=2, VLOOKUP(V225,OldCurves!$D225:$K478,3), ( VLOOKUP(V225,OldCurves!$D225:$K478,3)*16+ VLOOKUP(V225,OldCurves!$D225:$K478,7)*8)/24)</f>
        <v>38.754997253417969</v>
      </c>
      <c r="X225" s="61">
        <v>0</v>
      </c>
      <c r="Y225" s="116">
        <v>55</v>
      </c>
      <c r="Z225" s="23">
        <f ca="1">VLOOKUP(V225,OldCurves!A219:B478,2)</f>
        <v>7.0662237337317996E-2</v>
      </c>
      <c r="AA225" s="29"/>
      <c r="AB225" s="26"/>
      <c r="AC225" s="29"/>
      <c r="AD225" s="26"/>
      <c r="AE225" s="68">
        <v>1</v>
      </c>
      <c r="AF225" s="68"/>
      <c r="AG225" s="54">
        <v>18.080770000000001</v>
      </c>
      <c r="AH225" s="53"/>
      <c r="AI225" s="58">
        <f t="shared" ca="1" si="57"/>
        <v>43466</v>
      </c>
      <c r="AJ225" s="278">
        <f ca="1">IF(Calculation!$Y$22=1, OldData!AO225, OldData!AP225)</f>
        <v>0.13356324446303786</v>
      </c>
      <c r="AK225" s="270"/>
      <c r="AM225" s="267"/>
      <c r="AN225" s="57">
        <f t="shared" ca="1" si="58"/>
        <v>43466</v>
      </c>
      <c r="AO225" s="289">
        <f ca="1">IF(Calculation!$V$10=2,SQRT((AR225^2*(AN225-today-1)+AU225^2*15)/(AN225-today+14)),SQRT(( ((AR225^2*16+AS225^2*8)/24) *(AN225-today-1)+((AU225^2*16+AV225^2*8)/24)*15)/(AN225-today+14)))</f>
        <v>0.13356324446303786</v>
      </c>
      <c r="AP225" s="290">
        <f ca="1">IF(Calculation!$V$10=2, AR225, SQRT((AR225^2*16+AS225^2*8)/24))</f>
        <v>0.08</v>
      </c>
      <c r="AQ225" s="265"/>
      <c r="AR225" s="297">
        <f t="shared" ca="1" si="59"/>
        <v>0.08</v>
      </c>
      <c r="AS225" s="299">
        <f t="shared" ca="1" si="60"/>
        <v>0.08</v>
      </c>
      <c r="AT225" s="264"/>
      <c r="AU225" s="264">
        <f t="shared" ca="1" si="61"/>
        <v>2.25</v>
      </c>
      <c r="AV225" s="298">
        <f t="shared" ca="1" si="62"/>
        <v>2.25</v>
      </c>
    </row>
    <row r="226" spans="1:48">
      <c r="A226" s="64">
        <f t="shared" ca="1" si="50"/>
        <v>43497</v>
      </c>
      <c r="B226" s="265">
        <f t="shared" ca="1" si="51"/>
        <v>38.750003814697266</v>
      </c>
      <c r="C226" s="36"/>
      <c r="D226" s="65">
        <f t="shared" ca="1" si="52"/>
        <v>55</v>
      </c>
      <c r="E226" s="10">
        <f t="shared" ca="1" si="53"/>
        <v>7.0670193601026027E-2</v>
      </c>
      <c r="F226" s="29"/>
      <c r="G226" s="26"/>
      <c r="H226" s="29"/>
      <c r="I226" s="26"/>
      <c r="J226" s="61">
        <f t="shared" si="48"/>
        <v>0</v>
      </c>
      <c r="K226" s="104">
        <f t="shared" si="49"/>
        <v>0</v>
      </c>
      <c r="L226" s="7">
        <f ca="1">(A226-Calculation!$C$6)/365.25</f>
        <v>18.168377823408623</v>
      </c>
      <c r="M226" s="1">
        <v>3</v>
      </c>
      <c r="N226" s="67">
        <f t="shared" ca="1" si="54"/>
        <v>43497</v>
      </c>
      <c r="O226" s="267">
        <f t="shared" ca="1" si="55"/>
        <v>0.13336379950183233</v>
      </c>
      <c r="P226" s="268"/>
      <c r="Q226" s="271"/>
      <c r="V226" s="57">
        <f t="shared" ca="1" si="56"/>
        <v>43497</v>
      </c>
      <c r="W226" s="265">
        <f ca="1">IF(Calculation!$V$10=2, VLOOKUP(V226,OldCurves!$D226:$K479,3), ( VLOOKUP(V226,OldCurves!$D226:$K479,3)*16+ VLOOKUP(V226,OldCurves!$D226:$K479,7)*8)/24)</f>
        <v>38.750003814697266</v>
      </c>
      <c r="X226" s="61">
        <v>0</v>
      </c>
      <c r="Y226" s="116">
        <v>55</v>
      </c>
      <c r="Z226" s="23">
        <f ca="1">VLOOKUP(V226,OldCurves!A220:B479,2)</f>
        <v>7.0670193601026027E-2</v>
      </c>
      <c r="AA226" s="29"/>
      <c r="AB226" s="26"/>
      <c r="AC226" s="29"/>
      <c r="AD226" s="26"/>
      <c r="AE226" s="68">
        <v>1</v>
      </c>
      <c r="AF226" s="68"/>
      <c r="AG226" s="54">
        <v>18.16564</v>
      </c>
      <c r="AH226" s="53"/>
      <c r="AI226" s="58">
        <f t="shared" ca="1" si="57"/>
        <v>43497</v>
      </c>
      <c r="AJ226" s="278">
        <f ca="1">IF(Calculation!$Y$22=1, OldData!AO226, OldData!AP226)</f>
        <v>0.13336379950183233</v>
      </c>
      <c r="AK226" s="270"/>
      <c r="AM226" s="267"/>
      <c r="AN226" s="57">
        <f t="shared" ca="1" si="58"/>
        <v>43497</v>
      </c>
      <c r="AO226" s="289">
        <f ca="1">IF(Calculation!$V$10=2,SQRT((AR226^2*(AN226-today-1)+AU226^2*15)/(AN226-today+14)),SQRT(( ((AR226^2*16+AS226^2*8)/24) *(AN226-today-1)+((AU226^2*16+AV226^2*8)/24)*15)/(AN226-today+14)))</f>
        <v>0.13336379950183233</v>
      </c>
      <c r="AP226" s="290">
        <f ca="1">IF(Calculation!$V$10=2, AR226, SQRT((AR226^2*16+AS226^2*8)/24))</f>
        <v>0.08</v>
      </c>
      <c r="AQ226" s="265"/>
      <c r="AR226" s="297">
        <f t="shared" ca="1" si="59"/>
        <v>0.08</v>
      </c>
      <c r="AS226" s="299">
        <f t="shared" ca="1" si="60"/>
        <v>0.08</v>
      </c>
      <c r="AT226" s="264"/>
      <c r="AU226" s="264">
        <f t="shared" ca="1" si="61"/>
        <v>2.25</v>
      </c>
      <c r="AV226" s="298">
        <f t="shared" ca="1" si="62"/>
        <v>2.25</v>
      </c>
    </row>
    <row r="227" spans="1:48">
      <c r="A227" s="64">
        <f t="shared" ca="1" si="50"/>
        <v>43525</v>
      </c>
      <c r="B227" s="265">
        <f t="shared" ca="1" si="51"/>
        <v>34.250001907348633</v>
      </c>
      <c r="C227" s="36"/>
      <c r="D227" s="65">
        <f t="shared" ca="1" si="52"/>
        <v>55</v>
      </c>
      <c r="E227" s="10">
        <f t="shared" ca="1" si="53"/>
        <v>7.0677379903748005E-2</v>
      </c>
      <c r="F227" s="29"/>
      <c r="G227" s="26"/>
      <c r="H227" s="29"/>
      <c r="I227" s="26"/>
      <c r="J227" s="61">
        <f t="shared" si="48"/>
        <v>0</v>
      </c>
      <c r="K227" s="104">
        <f t="shared" si="49"/>
        <v>0</v>
      </c>
      <c r="L227" s="7">
        <f ca="1">(A227-Calculation!$C$6)/365.25</f>
        <v>18.245037645448324</v>
      </c>
      <c r="M227" s="1">
        <v>4</v>
      </c>
      <c r="N227" s="67">
        <f t="shared" ca="1" si="54"/>
        <v>43525</v>
      </c>
      <c r="O227" s="267">
        <f t="shared" ca="1" si="55"/>
        <v>0.12211759672589832</v>
      </c>
      <c r="P227" s="268"/>
      <c r="Q227" s="271"/>
      <c r="V227" s="57">
        <f t="shared" ca="1" si="56"/>
        <v>43525</v>
      </c>
      <c r="W227" s="265">
        <f ca="1">IF(Calculation!$V$10=2, VLOOKUP(V227,OldCurves!$D227:$K480,3), ( VLOOKUP(V227,OldCurves!$D227:$K480,3)*16+ VLOOKUP(V227,OldCurves!$D227:$K480,7)*8)/24)</f>
        <v>34.250001907348633</v>
      </c>
      <c r="X227" s="61">
        <v>0</v>
      </c>
      <c r="Y227" s="116">
        <v>55</v>
      </c>
      <c r="Z227" s="23">
        <f ca="1">VLOOKUP(V227,OldCurves!A221:B480,2)</f>
        <v>7.0677379903748005E-2</v>
      </c>
      <c r="AA227" s="29"/>
      <c r="AB227" s="26"/>
      <c r="AC227" s="29"/>
      <c r="AD227" s="26"/>
      <c r="AE227" s="68">
        <v>1</v>
      </c>
      <c r="AF227" s="68"/>
      <c r="AG227" s="54">
        <v>18.247779999999999</v>
      </c>
      <c r="AH227" s="53"/>
      <c r="AI227" s="58">
        <f t="shared" ca="1" si="57"/>
        <v>43525</v>
      </c>
      <c r="AJ227" s="278">
        <f ca="1">IF(Calculation!$Y$22=1, OldData!AO227, OldData!AP227)</f>
        <v>0.12211759672589832</v>
      </c>
      <c r="AK227" s="270"/>
      <c r="AM227" s="267"/>
      <c r="AN227" s="57">
        <f t="shared" ca="1" si="58"/>
        <v>43525</v>
      </c>
      <c r="AO227" s="289">
        <f ca="1">IF(Calculation!$V$10=2,SQRT((AR227^2*(AN227-today-1)+AU227^2*15)/(AN227-today+14)),SQRT(( ((AR227^2*16+AS227^2*8)/24) *(AN227-today-1)+((AU227^2*16+AV227^2*8)/24)*15)/(AN227-today+14)))</f>
        <v>0.12211759672589832</v>
      </c>
      <c r="AP227" s="290">
        <f ca="1">IF(Calculation!$V$10=2, AR227, SQRT((AR227^2*16+AS227^2*8)/24))</f>
        <v>0.08</v>
      </c>
      <c r="AQ227" s="265"/>
      <c r="AR227" s="297">
        <f t="shared" ca="1" si="59"/>
        <v>0.08</v>
      </c>
      <c r="AS227" s="299">
        <f t="shared" ca="1" si="60"/>
        <v>0.08</v>
      </c>
      <c r="AT227" s="264"/>
      <c r="AU227" s="264">
        <f t="shared" ca="1" si="61"/>
        <v>1.95</v>
      </c>
      <c r="AV227" s="298">
        <f t="shared" ca="1" si="62"/>
        <v>2</v>
      </c>
    </row>
    <row r="228" spans="1:48">
      <c r="A228" s="64">
        <f t="shared" ca="1" si="50"/>
        <v>43556</v>
      </c>
      <c r="B228" s="265">
        <f t="shared" ca="1" si="51"/>
        <v>34.25</v>
      </c>
      <c r="C228" s="36"/>
      <c r="D228" s="65">
        <f t="shared" ca="1" si="52"/>
        <v>55</v>
      </c>
      <c r="E228" s="10">
        <f t="shared" ca="1" si="53"/>
        <v>7.0685336167497032E-2</v>
      </c>
      <c r="F228" s="29"/>
      <c r="G228" s="26"/>
      <c r="H228" s="29"/>
      <c r="I228" s="26"/>
      <c r="J228" s="61">
        <f t="shared" si="48"/>
        <v>0</v>
      </c>
      <c r="K228" s="104">
        <f t="shared" si="49"/>
        <v>0</v>
      </c>
      <c r="L228" s="7">
        <f ca="1">(A228-Calculation!$C$6)/365.25</f>
        <v>18.329911019849419</v>
      </c>
      <c r="M228" s="1">
        <v>5</v>
      </c>
      <c r="N228" s="67">
        <f t="shared" ca="1" si="54"/>
        <v>43556</v>
      </c>
      <c r="O228" s="267">
        <f t="shared" ca="1" si="55"/>
        <v>0.12018215341721915</v>
      </c>
      <c r="P228" s="268"/>
      <c r="Q228" s="271"/>
      <c r="V228" s="57">
        <f t="shared" ca="1" si="56"/>
        <v>43556</v>
      </c>
      <c r="W228" s="265">
        <f ca="1">IF(Calculation!$V$10=2, VLOOKUP(V228,OldCurves!$D228:$K481,3), ( VLOOKUP(V228,OldCurves!$D228:$K481,3)*16+ VLOOKUP(V228,OldCurves!$D228:$K481,7)*8)/24)</f>
        <v>34.25</v>
      </c>
      <c r="X228" s="61">
        <v>0</v>
      </c>
      <c r="Y228" s="116">
        <v>55</v>
      </c>
      <c r="Z228" s="23">
        <f ca="1">VLOOKUP(V228,OldCurves!A222:B481,2)</f>
        <v>7.0685336167497032E-2</v>
      </c>
      <c r="AA228" s="29"/>
      <c r="AB228" s="26"/>
      <c r="AC228" s="29"/>
      <c r="AD228" s="26"/>
      <c r="AE228" s="68">
        <v>1</v>
      </c>
      <c r="AF228" s="68"/>
      <c r="AG228" s="54">
        <v>18.332650000000001</v>
      </c>
      <c r="AH228" s="53"/>
      <c r="AI228" s="58">
        <f t="shared" ca="1" si="57"/>
        <v>43556</v>
      </c>
      <c r="AJ228" s="278">
        <f ca="1">IF(Calculation!$Y$22=1, OldData!AO228, OldData!AP228)</f>
        <v>0.12018215341721915</v>
      </c>
      <c r="AK228" s="270"/>
      <c r="AM228" s="267"/>
      <c r="AN228" s="57">
        <f t="shared" ca="1" si="58"/>
        <v>43556</v>
      </c>
      <c r="AO228" s="289">
        <f ca="1">IF(Calculation!$V$10=2,SQRT((AR228^2*(AN228-today-1)+AU228^2*15)/(AN228-today+14)),SQRT(( ((AR228^2*16+AS228^2*8)/24) *(AN228-today-1)+((AU228^2*16+AV228^2*8)/24)*15)/(AN228-today+14)))</f>
        <v>0.12018215341721915</v>
      </c>
      <c r="AP228" s="290">
        <f ca="1">IF(Calculation!$V$10=2, AR228, SQRT((AR228^2*16+AS228^2*8)/24))</f>
        <v>0.08</v>
      </c>
      <c r="AQ228" s="265"/>
      <c r="AR228" s="297">
        <f t="shared" ca="1" si="59"/>
        <v>0.08</v>
      </c>
      <c r="AS228" s="299">
        <f t="shared" ca="1" si="60"/>
        <v>0.08</v>
      </c>
      <c r="AT228" s="264"/>
      <c r="AU228" s="264">
        <f t="shared" ca="1" si="61"/>
        <v>1.9</v>
      </c>
      <c r="AV228" s="298">
        <f t="shared" ca="1" si="62"/>
        <v>2</v>
      </c>
    </row>
    <row r="229" spans="1:48">
      <c r="A229" s="64">
        <f t="shared" ca="1" si="50"/>
        <v>43586</v>
      </c>
      <c r="B229" s="265">
        <f t="shared" ca="1" si="51"/>
        <v>43.5</v>
      </c>
      <c r="C229" s="36"/>
      <c r="D229" s="65">
        <f t="shared" ca="1" si="52"/>
        <v>55</v>
      </c>
      <c r="E229" s="10">
        <f t="shared" ca="1" si="53"/>
        <v>7.0693035777595017E-2</v>
      </c>
      <c r="F229" s="29"/>
      <c r="G229" s="26"/>
      <c r="H229" s="29"/>
      <c r="I229" s="26"/>
      <c r="J229" s="61">
        <f t="shared" si="48"/>
        <v>0</v>
      </c>
      <c r="K229" s="104">
        <f t="shared" si="49"/>
        <v>0</v>
      </c>
      <c r="L229" s="7">
        <f ca="1">(A229-Calculation!$C$6)/365.25</f>
        <v>18.412046543463383</v>
      </c>
      <c r="M229" s="1">
        <v>6</v>
      </c>
      <c r="N229" s="67">
        <f t="shared" ca="1" si="54"/>
        <v>43586</v>
      </c>
      <c r="O229" s="267">
        <f t="shared" ca="1" si="55"/>
        <v>0.12359072241340233</v>
      </c>
      <c r="P229" s="268"/>
      <c r="Q229" s="271"/>
      <c r="V229" s="57">
        <f t="shared" ca="1" si="56"/>
        <v>43586</v>
      </c>
      <c r="W229" s="265">
        <f ca="1">IF(Calculation!$V$10=2, VLOOKUP(V229,OldCurves!$D229:$K482,3), ( VLOOKUP(V229,OldCurves!$D229:$K482,3)*16+ VLOOKUP(V229,OldCurves!$D229:$K482,7)*8)/24)</f>
        <v>43.5</v>
      </c>
      <c r="X229" s="61">
        <v>0</v>
      </c>
      <c r="Y229" s="116">
        <v>55</v>
      </c>
      <c r="Z229" s="23">
        <f ca="1">VLOOKUP(V229,OldCurves!A223:B482,2)</f>
        <v>7.0693035777595017E-2</v>
      </c>
      <c r="AA229" s="29"/>
      <c r="AB229" s="26"/>
      <c r="AC229" s="29"/>
      <c r="AD229" s="26"/>
      <c r="AE229" s="68">
        <v>1</v>
      </c>
      <c r="AF229" s="68"/>
      <c r="AG229" s="54">
        <v>18.41752</v>
      </c>
      <c r="AH229" s="53"/>
      <c r="AI229" s="58">
        <f t="shared" ca="1" si="57"/>
        <v>43586</v>
      </c>
      <c r="AJ229" s="278">
        <f ca="1">IF(Calculation!$Y$22=1, OldData!AO229, OldData!AP229)</f>
        <v>0.12359072241340233</v>
      </c>
      <c r="AK229" s="270"/>
      <c r="AM229" s="267"/>
      <c r="AN229" s="57">
        <f t="shared" ca="1" si="58"/>
        <v>43586</v>
      </c>
      <c r="AO229" s="289">
        <f ca="1">IF(Calculation!$V$10=2,SQRT((AR229^2*(AN229-today-1)+AU229^2*15)/(AN229-today+14)),SQRT(( ((AR229^2*16+AS229^2*8)/24) *(AN229-today-1)+((AU229^2*16+AV229^2*8)/24)*15)/(AN229-today+14)))</f>
        <v>0.12359072241340233</v>
      </c>
      <c r="AP229" s="290">
        <f ca="1">IF(Calculation!$V$10=2, AR229, SQRT((AR229^2*16+AS229^2*8)/24))</f>
        <v>0.08</v>
      </c>
      <c r="AQ229" s="265"/>
      <c r="AR229" s="297">
        <f t="shared" ca="1" si="59"/>
        <v>0.08</v>
      </c>
      <c r="AS229" s="299">
        <f t="shared" ca="1" si="60"/>
        <v>0.08</v>
      </c>
      <c r="AT229" s="264"/>
      <c r="AU229" s="264">
        <f t="shared" ca="1" si="61"/>
        <v>2</v>
      </c>
      <c r="AV229" s="298">
        <f t="shared" ca="1" si="62"/>
        <v>2</v>
      </c>
    </row>
    <row r="230" spans="1:48">
      <c r="A230" s="64">
        <f t="shared" ca="1" si="50"/>
        <v>43617</v>
      </c>
      <c r="B230" s="265">
        <f t="shared" ca="1" si="51"/>
        <v>43.5</v>
      </c>
      <c r="C230" s="36"/>
      <c r="D230" s="65">
        <f t="shared" ca="1" si="52"/>
        <v>55</v>
      </c>
      <c r="E230" s="10">
        <f t="shared" ca="1" si="53"/>
        <v>7.0700992041384025E-2</v>
      </c>
      <c r="F230" s="29"/>
      <c r="G230" s="26"/>
      <c r="H230" s="29"/>
      <c r="I230" s="26"/>
      <c r="J230" s="61">
        <f t="shared" si="48"/>
        <v>0</v>
      </c>
      <c r="K230" s="104">
        <f t="shared" si="49"/>
        <v>0</v>
      </c>
      <c r="L230" s="7">
        <f ca="1">(A230-Calculation!$C$6)/365.25</f>
        <v>18.496919917864478</v>
      </c>
      <c r="M230" s="1">
        <v>1</v>
      </c>
      <c r="N230" s="67">
        <f t="shared" ca="1" si="54"/>
        <v>43617</v>
      </c>
      <c r="O230" s="267">
        <f t="shared" ca="1" si="55"/>
        <v>0.1234264771683326</v>
      </c>
      <c r="P230" s="268"/>
      <c r="V230" s="57">
        <f t="shared" ca="1" si="56"/>
        <v>43617</v>
      </c>
      <c r="W230" s="265">
        <f ca="1">IF(Calculation!$V$10=2, VLOOKUP(V230,OldCurves!$D230:$K483,3), ( VLOOKUP(V230,OldCurves!$D230:$K483,3)*16+ VLOOKUP(V230,OldCurves!$D230:$K483,7)*8)/24)</f>
        <v>43.5</v>
      </c>
      <c r="X230" s="61">
        <v>0</v>
      </c>
      <c r="Y230" s="116">
        <v>55</v>
      </c>
      <c r="Z230" s="23">
        <f ca="1">VLOOKUP(V230,OldCurves!A224:B483,2)</f>
        <v>7.0700992041384025E-2</v>
      </c>
      <c r="AA230" s="29"/>
      <c r="AB230" s="26"/>
      <c r="AC230" s="29"/>
      <c r="AD230" s="26"/>
      <c r="AE230" s="68">
        <v>1</v>
      </c>
      <c r="AF230" s="68"/>
      <c r="AG230" s="54">
        <v>18.499659999999999</v>
      </c>
      <c r="AH230" s="53"/>
      <c r="AI230" s="58">
        <f t="shared" ca="1" si="57"/>
        <v>43617</v>
      </c>
      <c r="AJ230" s="278">
        <f ca="1">IF(Calculation!$Y$22=1, OldData!AO230, OldData!AP230)</f>
        <v>0.1234264771683326</v>
      </c>
      <c r="AK230" s="270"/>
      <c r="AM230" s="267"/>
      <c r="AN230" s="57">
        <f t="shared" ca="1" si="58"/>
        <v>43617</v>
      </c>
      <c r="AO230" s="289">
        <f ca="1">IF(Calculation!$V$10=2,SQRT((AR230^2*(AN230-today-1)+AU230^2*15)/(AN230-today+14)),SQRT(( ((AR230^2*16+AS230^2*8)/24) *(AN230-today-1)+((AU230^2*16+AV230^2*8)/24)*15)/(AN230-today+14)))</f>
        <v>0.1234264771683326</v>
      </c>
      <c r="AP230" s="290">
        <f ca="1">IF(Calculation!$V$10=2, AR230, SQRT((AR230^2*16+AS230^2*8)/24))</f>
        <v>0.08</v>
      </c>
      <c r="AR230" s="297">
        <f t="shared" ca="1" si="59"/>
        <v>0.08</v>
      </c>
      <c r="AS230" s="299">
        <f t="shared" ca="1" si="60"/>
        <v>0.08</v>
      </c>
      <c r="AT230" s="264"/>
      <c r="AU230" s="264">
        <f t="shared" ca="1" si="61"/>
        <v>2</v>
      </c>
      <c r="AV230" s="298">
        <f t="shared" ca="1" si="62"/>
        <v>2</v>
      </c>
    </row>
    <row r="231" spans="1:48">
      <c r="A231" s="64">
        <f t="shared" ca="1" si="50"/>
        <v>43647</v>
      </c>
      <c r="B231" s="265">
        <f t="shared" ca="1" si="51"/>
        <v>43.5</v>
      </c>
      <c r="C231" s="36"/>
      <c r="D231" s="65">
        <f t="shared" ca="1" si="52"/>
        <v>55</v>
      </c>
      <c r="E231" s="10">
        <f t="shared" ca="1" si="53"/>
        <v>7.0708691651523006E-2</v>
      </c>
      <c r="F231" s="29"/>
      <c r="G231" s="26"/>
      <c r="H231" s="29"/>
      <c r="I231" s="26"/>
      <c r="J231" s="61">
        <f t="shared" si="48"/>
        <v>0</v>
      </c>
      <c r="K231" s="104">
        <f t="shared" si="49"/>
        <v>0</v>
      </c>
      <c r="L231" s="7">
        <f ca="1">(A231-Calculation!$C$6)/365.25</f>
        <v>18.579055441478438</v>
      </c>
      <c r="M231" s="1">
        <v>2</v>
      </c>
      <c r="N231" s="67">
        <f t="shared" ca="1" si="54"/>
        <v>43647</v>
      </c>
      <c r="O231" s="267">
        <f t="shared" ca="1" si="55"/>
        <v>0.12326874811060044</v>
      </c>
      <c r="P231" s="268"/>
      <c r="V231" s="57">
        <f t="shared" ca="1" si="56"/>
        <v>43647</v>
      </c>
      <c r="W231" s="265">
        <f ca="1">IF(Calculation!$V$10=2, VLOOKUP(V231,OldCurves!$D231:$K484,3), ( VLOOKUP(V231,OldCurves!$D231:$K484,3)*16+ VLOOKUP(V231,OldCurves!$D231:$K484,7)*8)/24)</f>
        <v>43.5</v>
      </c>
      <c r="X231" s="61">
        <v>0</v>
      </c>
      <c r="Y231" s="116">
        <v>55</v>
      </c>
      <c r="Z231" s="23">
        <f ca="1">VLOOKUP(V231,OldCurves!A225:B484,2)</f>
        <v>7.0708691651523006E-2</v>
      </c>
      <c r="AA231" s="29"/>
      <c r="AB231" s="26"/>
      <c r="AC231" s="29"/>
      <c r="AD231" s="26"/>
      <c r="AE231" s="68">
        <v>1</v>
      </c>
      <c r="AF231" s="68"/>
      <c r="AG231" s="54">
        <v>18.584530000000001</v>
      </c>
      <c r="AH231" s="53"/>
      <c r="AI231" s="58">
        <f t="shared" ca="1" si="57"/>
        <v>43647</v>
      </c>
      <c r="AJ231" s="278">
        <f ca="1">IF(Calculation!$Y$22=1, OldData!AO231, OldData!AP231)</f>
        <v>0.12326874811060044</v>
      </c>
      <c r="AK231" s="7"/>
      <c r="AM231" s="267"/>
      <c r="AN231" s="57">
        <f t="shared" ca="1" si="58"/>
        <v>43647</v>
      </c>
      <c r="AO231" s="289">
        <f ca="1">IF(Calculation!$V$10=2,SQRT((AR231^2*(AN231-today-1)+AU231^2*15)/(AN231-today+14)),SQRT(( ((AR231^2*16+AS231^2*8)/24) *(AN231-today-1)+((AU231^2*16+AV231^2*8)/24)*15)/(AN231-today+14)))</f>
        <v>0.12326874811060044</v>
      </c>
      <c r="AP231" s="290">
        <f ca="1">IF(Calculation!$V$10=2, AR231, SQRT((AR231^2*16+AS231^2*8)/24))</f>
        <v>0.08</v>
      </c>
      <c r="AR231" s="297">
        <f t="shared" ca="1" si="59"/>
        <v>0.08</v>
      </c>
      <c r="AS231" s="299">
        <f t="shared" ca="1" si="60"/>
        <v>0.08</v>
      </c>
      <c r="AT231" s="264"/>
      <c r="AU231" s="264">
        <f t="shared" ca="1" si="61"/>
        <v>2</v>
      </c>
      <c r="AV231" s="298">
        <f t="shared" ca="1" si="62"/>
        <v>2</v>
      </c>
    </row>
    <row r="232" spans="1:48">
      <c r="A232" s="64">
        <f t="shared" ca="1" si="50"/>
        <v>43678</v>
      </c>
      <c r="B232" s="265">
        <f t="shared" ca="1" si="51"/>
        <v>43.5</v>
      </c>
      <c r="C232" s="36"/>
      <c r="D232" s="65">
        <f t="shared" ca="1" si="52"/>
        <v>55</v>
      </c>
      <c r="E232" s="10">
        <f t="shared" ca="1" si="53"/>
        <v>7.0716647915354008E-2</v>
      </c>
      <c r="F232" s="29"/>
      <c r="G232" s="26"/>
      <c r="H232" s="29"/>
      <c r="I232" s="26"/>
      <c r="J232" s="61">
        <f t="shared" si="48"/>
        <v>0</v>
      </c>
      <c r="K232" s="104">
        <f t="shared" si="49"/>
        <v>0</v>
      </c>
      <c r="L232" s="7">
        <f ca="1">(A232-Calculation!$C$6)/365.25</f>
        <v>18.663928815879533</v>
      </c>
      <c r="M232" s="1">
        <v>3</v>
      </c>
      <c r="N232" s="67">
        <f t="shared" ca="1" si="54"/>
        <v>43678</v>
      </c>
      <c r="O232" s="267">
        <f t="shared" ca="1" si="55"/>
        <v>0.12310700507061687</v>
      </c>
      <c r="P232" s="268"/>
      <c r="V232" s="57">
        <f t="shared" ca="1" si="56"/>
        <v>43678</v>
      </c>
      <c r="W232" s="265">
        <f ca="1">IF(Calculation!$V$10=2, VLOOKUP(V232,OldCurves!$D232:$K485,3), ( VLOOKUP(V232,OldCurves!$D232:$K485,3)*16+ VLOOKUP(V232,OldCurves!$D232:$K485,7)*8)/24)</f>
        <v>43.5</v>
      </c>
      <c r="X232" s="61">
        <v>0</v>
      </c>
      <c r="Y232" s="116">
        <v>55</v>
      </c>
      <c r="Z232" s="23">
        <f ca="1">VLOOKUP(V232,OldCurves!A226:B485,2)</f>
        <v>7.0716647915354008E-2</v>
      </c>
      <c r="AA232" s="29"/>
      <c r="AB232" s="26"/>
      <c r="AC232" s="29"/>
      <c r="AD232" s="26"/>
      <c r="AE232" s="68">
        <v>1</v>
      </c>
      <c r="AF232" s="68"/>
      <c r="AG232" s="54">
        <v>18.66667</v>
      </c>
      <c r="AH232" s="53"/>
      <c r="AI232" s="58">
        <f t="shared" ca="1" si="57"/>
        <v>43678</v>
      </c>
      <c r="AJ232" s="278">
        <f ca="1">IF(Calculation!$Y$22=1, OldData!AO232, OldData!AP232)</f>
        <v>0.12310700507061687</v>
      </c>
      <c r="AK232" s="7"/>
      <c r="AM232" s="267"/>
      <c r="AN232" s="57">
        <f t="shared" ca="1" si="58"/>
        <v>43678</v>
      </c>
      <c r="AO232" s="289">
        <f ca="1">IF(Calculation!$V$10=2,SQRT((AR232^2*(AN232-today-1)+AU232^2*15)/(AN232-today+14)),SQRT(( ((AR232^2*16+AS232^2*8)/24) *(AN232-today-1)+((AU232^2*16+AV232^2*8)/24)*15)/(AN232-today+14)))</f>
        <v>0.12310700507061687</v>
      </c>
      <c r="AP232" s="290">
        <f ca="1">IF(Calculation!$V$10=2, AR232, SQRT((AR232^2*16+AS232^2*8)/24))</f>
        <v>0.08</v>
      </c>
      <c r="AR232" s="297">
        <f t="shared" ca="1" si="59"/>
        <v>0.08</v>
      </c>
      <c r="AS232" s="299">
        <f t="shared" ca="1" si="60"/>
        <v>0.08</v>
      </c>
      <c r="AT232" s="264"/>
      <c r="AU232" s="264">
        <f t="shared" ca="1" si="61"/>
        <v>2</v>
      </c>
      <c r="AV232" s="298">
        <f t="shared" ca="1" si="62"/>
        <v>2</v>
      </c>
    </row>
    <row r="233" spans="1:48">
      <c r="A233" s="64">
        <f t="shared" ca="1" si="50"/>
        <v>43709</v>
      </c>
      <c r="B233" s="265">
        <f t="shared" ca="1" si="51"/>
        <v>43.5</v>
      </c>
      <c r="C233" s="36"/>
      <c r="D233" s="65">
        <f t="shared" ca="1" si="52"/>
        <v>55</v>
      </c>
      <c r="E233" s="10">
        <f t="shared" ca="1" si="53"/>
        <v>7.0724604179205008E-2</v>
      </c>
      <c r="F233" s="29"/>
      <c r="G233" s="26"/>
      <c r="H233" s="29"/>
      <c r="I233" s="26"/>
      <c r="J233" s="61">
        <f t="shared" si="48"/>
        <v>0</v>
      </c>
      <c r="K233" s="104">
        <f t="shared" si="49"/>
        <v>0</v>
      </c>
      <c r="L233" s="7">
        <f ca="1">(A233-Calculation!$C$6)/365.25</f>
        <v>18.748802190280628</v>
      </c>
      <c r="M233" s="1">
        <v>4</v>
      </c>
      <c r="N233" s="67">
        <f t="shared" ca="1" si="54"/>
        <v>43709</v>
      </c>
      <c r="O233" s="267">
        <f t="shared" ca="1" si="55"/>
        <v>0.12294651117189499</v>
      </c>
      <c r="P233" s="268"/>
      <c r="V233" s="57">
        <f t="shared" ca="1" si="56"/>
        <v>43709</v>
      </c>
      <c r="W233" s="265">
        <f ca="1">IF(Calculation!$V$10=2, VLOOKUP(V233,OldCurves!$D233:$K486,3), ( VLOOKUP(V233,OldCurves!$D233:$K486,3)*16+ VLOOKUP(V233,OldCurves!$D233:$K486,7)*8)/24)</f>
        <v>43.5</v>
      </c>
      <c r="X233" s="61">
        <v>0</v>
      </c>
      <c r="Y233" s="116">
        <v>55</v>
      </c>
      <c r="Z233" s="23">
        <f ca="1">VLOOKUP(V233,OldCurves!A227:B486,2)</f>
        <v>7.0724604179205008E-2</v>
      </c>
      <c r="AA233" s="29"/>
      <c r="AB233" s="26"/>
      <c r="AC233" s="29"/>
      <c r="AD233" s="26"/>
      <c r="AE233" s="68">
        <v>1</v>
      </c>
      <c r="AF233" s="68"/>
      <c r="AG233" s="54">
        <v>18.751539999999999</v>
      </c>
      <c r="AH233" s="53"/>
      <c r="AI233" s="58">
        <f t="shared" ca="1" si="57"/>
        <v>43709</v>
      </c>
      <c r="AJ233" s="278">
        <f ca="1">IF(Calculation!$Y$22=1, OldData!AO233, OldData!AP233)</f>
        <v>0.12294651117189499</v>
      </c>
      <c r="AK233" s="270"/>
      <c r="AM233" s="267"/>
      <c r="AN233" s="57">
        <f t="shared" ca="1" si="58"/>
        <v>43709</v>
      </c>
      <c r="AO233" s="289">
        <f ca="1">IF(Calculation!$V$10=2,SQRT((AR233^2*(AN233-today-1)+AU233^2*15)/(AN233-today+14)),SQRT(( ((AR233^2*16+AS233^2*8)/24) *(AN233-today-1)+((AU233^2*16+AV233^2*8)/24)*15)/(AN233-today+14)))</f>
        <v>0.12294651117189499</v>
      </c>
      <c r="AP233" s="290">
        <f ca="1">IF(Calculation!$V$10=2, AR233, SQRT((AR233^2*16+AS233^2*8)/24))</f>
        <v>0.08</v>
      </c>
      <c r="AR233" s="297">
        <f t="shared" ca="1" si="59"/>
        <v>0.08</v>
      </c>
      <c r="AS233" s="299">
        <f t="shared" ca="1" si="60"/>
        <v>0.08</v>
      </c>
      <c r="AT233" s="264"/>
      <c r="AU233" s="264">
        <f t="shared" ca="1" si="61"/>
        <v>2</v>
      </c>
      <c r="AV233" s="298">
        <f t="shared" ca="1" si="62"/>
        <v>2</v>
      </c>
    </row>
    <row r="234" spans="1:48">
      <c r="A234" s="64">
        <f t="shared" ca="1" si="50"/>
        <v>43739</v>
      </c>
      <c r="B234" s="265">
        <f t="shared" ca="1" si="51"/>
        <v>43.5</v>
      </c>
      <c r="C234" s="36"/>
      <c r="D234" s="65">
        <f t="shared" ca="1" si="52"/>
        <v>55</v>
      </c>
      <c r="E234" s="10">
        <f t="shared" ca="1" si="53"/>
        <v>7.0732303789404025E-2</v>
      </c>
      <c r="F234" s="29"/>
      <c r="G234" s="26"/>
      <c r="H234" s="29"/>
      <c r="I234" s="26"/>
      <c r="J234" s="61">
        <f t="shared" si="48"/>
        <v>0</v>
      </c>
      <c r="K234" s="104">
        <f t="shared" si="49"/>
        <v>0</v>
      </c>
      <c r="L234" s="7">
        <f ca="1">(A234-Calculation!$C$6)/365.25</f>
        <v>18.830937713894592</v>
      </c>
      <c r="M234" s="1">
        <v>5</v>
      </c>
      <c r="N234" s="67">
        <f t="shared" ca="1" si="54"/>
        <v>43739</v>
      </c>
      <c r="O234" s="267">
        <f t="shared" ca="1" si="55"/>
        <v>0.12279236988386093</v>
      </c>
      <c r="P234" s="268"/>
      <c r="V234" s="57">
        <f t="shared" ca="1" si="56"/>
        <v>43739</v>
      </c>
      <c r="W234" s="265">
        <f ca="1">IF(Calculation!$V$10=2, VLOOKUP(V234,OldCurves!$D234:$K487,3), ( VLOOKUP(V234,OldCurves!$D234:$K487,3)*16+ VLOOKUP(V234,OldCurves!$D234:$K487,7)*8)/24)</f>
        <v>43.5</v>
      </c>
      <c r="X234" s="61">
        <v>0</v>
      </c>
      <c r="Y234" s="116">
        <v>55</v>
      </c>
      <c r="Z234" s="23">
        <f ca="1">VLOOKUP(V234,OldCurves!A228:B487,2)</f>
        <v>7.0732303789404025E-2</v>
      </c>
      <c r="AA234" s="29"/>
      <c r="AB234" s="26"/>
      <c r="AC234" s="29"/>
      <c r="AD234" s="26"/>
      <c r="AE234" s="68">
        <v>1</v>
      </c>
      <c r="AF234" s="68"/>
      <c r="AG234" s="54">
        <v>18.836410000000001</v>
      </c>
      <c r="AH234" s="53"/>
      <c r="AI234" s="58">
        <f t="shared" ca="1" si="57"/>
        <v>43739</v>
      </c>
      <c r="AJ234" s="278">
        <f ca="1">IF(Calculation!$Y$22=1, OldData!AO234, OldData!AP234)</f>
        <v>0.12279236988386093</v>
      </c>
      <c r="AK234" s="270"/>
      <c r="AM234" s="267"/>
      <c r="AN234" s="57">
        <f t="shared" ca="1" si="58"/>
        <v>43739</v>
      </c>
      <c r="AO234" s="289">
        <f ca="1">IF(Calculation!$V$10=2,SQRT((AR234^2*(AN234-today-1)+AU234^2*15)/(AN234-today+14)),SQRT(( ((AR234^2*16+AS234^2*8)/24) *(AN234-today-1)+((AU234^2*16+AV234^2*8)/24)*15)/(AN234-today+14)))</f>
        <v>0.12279236988386093</v>
      </c>
      <c r="AP234" s="290">
        <f ca="1">IF(Calculation!$V$10=2, AR234, SQRT((AR234^2*16+AS234^2*8)/24))</f>
        <v>0.08</v>
      </c>
      <c r="AR234" s="297">
        <f t="shared" ca="1" si="59"/>
        <v>0.08</v>
      </c>
      <c r="AS234" s="299">
        <f t="shared" ca="1" si="60"/>
        <v>0.08</v>
      </c>
      <c r="AT234" s="264"/>
      <c r="AU234" s="264">
        <f t="shared" ca="1" si="61"/>
        <v>2</v>
      </c>
      <c r="AV234" s="298">
        <f t="shared" ca="1" si="62"/>
        <v>2</v>
      </c>
    </row>
    <row r="235" spans="1:48">
      <c r="A235" s="64">
        <f t="shared" ca="1" si="50"/>
        <v>43770</v>
      </c>
      <c r="B235" s="265">
        <f t="shared" ca="1" si="51"/>
        <v>43.5</v>
      </c>
      <c r="C235" s="36"/>
      <c r="D235" s="65">
        <f t="shared" ca="1" si="52"/>
        <v>55</v>
      </c>
      <c r="E235" s="10">
        <f t="shared" ca="1" si="53"/>
        <v>7.0740260053296991E-2</v>
      </c>
      <c r="F235" s="29"/>
      <c r="G235" s="26"/>
      <c r="H235" s="29"/>
      <c r="I235" s="26"/>
      <c r="J235" s="61">
        <f t="shared" si="48"/>
        <v>0</v>
      </c>
      <c r="K235" s="104">
        <f t="shared" si="49"/>
        <v>0</v>
      </c>
      <c r="L235" s="7">
        <f ca="1">(A235-Calculation!$C$6)/365.25</f>
        <v>18.915811088295687</v>
      </c>
      <c r="M235" s="1">
        <v>6</v>
      </c>
      <c r="N235" s="67">
        <f t="shared" ca="1" si="54"/>
        <v>43770</v>
      </c>
      <c r="O235" s="267">
        <f t="shared" ca="1" si="55"/>
        <v>0.12263429092486003</v>
      </c>
      <c r="P235" s="268"/>
      <c r="V235" s="57">
        <f t="shared" ca="1" si="56"/>
        <v>43770</v>
      </c>
      <c r="W235" s="265">
        <f ca="1">IF(Calculation!$V$10=2, VLOOKUP(V235,OldCurves!$D235:$K488,3), ( VLOOKUP(V235,OldCurves!$D235:$K488,3)*16+ VLOOKUP(V235,OldCurves!$D235:$K488,7)*8)/24)</f>
        <v>43.5</v>
      </c>
      <c r="X235" s="61">
        <v>0</v>
      </c>
      <c r="Y235" s="116">
        <v>55</v>
      </c>
      <c r="Z235" s="23">
        <f ca="1">VLOOKUP(V235,OldCurves!A229:B488,2)</f>
        <v>7.0740260053296991E-2</v>
      </c>
      <c r="AA235" s="29"/>
      <c r="AB235" s="26"/>
      <c r="AC235" s="29"/>
      <c r="AD235" s="26"/>
      <c r="AE235" s="68">
        <v>1</v>
      </c>
      <c r="AF235" s="68"/>
      <c r="AG235" s="54">
        <v>18.913070000000001</v>
      </c>
      <c r="AH235" s="53"/>
      <c r="AI235" s="58">
        <f t="shared" ca="1" si="57"/>
        <v>43770</v>
      </c>
      <c r="AJ235" s="278">
        <f ca="1">IF(Calculation!$Y$22=1, OldData!AO235, OldData!AP235)</f>
        <v>0.12263429092486003</v>
      </c>
      <c r="AK235" s="270"/>
      <c r="AM235" s="267"/>
      <c r="AN235" s="57">
        <f t="shared" ca="1" si="58"/>
        <v>43770</v>
      </c>
      <c r="AO235" s="289">
        <f ca="1">IF(Calculation!$V$10=2,SQRT((AR235^2*(AN235-today-1)+AU235^2*15)/(AN235-today+14)),SQRT(( ((AR235^2*16+AS235^2*8)/24) *(AN235-today-1)+((AU235^2*16+AV235^2*8)/24)*15)/(AN235-today+14)))</f>
        <v>0.12263429092486003</v>
      </c>
      <c r="AP235" s="290">
        <f ca="1">IF(Calculation!$V$10=2, AR235, SQRT((AR235^2*16+AS235^2*8)/24))</f>
        <v>0.08</v>
      </c>
      <c r="AR235" s="297">
        <f t="shared" ca="1" si="59"/>
        <v>0.08</v>
      </c>
      <c r="AS235" s="299">
        <f t="shared" ca="1" si="60"/>
        <v>0.08</v>
      </c>
      <c r="AT235" s="264"/>
      <c r="AU235" s="264">
        <f t="shared" ca="1" si="61"/>
        <v>2</v>
      </c>
      <c r="AV235" s="298">
        <f t="shared" ca="1" si="62"/>
        <v>2</v>
      </c>
    </row>
    <row r="236" spans="1:48">
      <c r="A236" s="108">
        <f t="shared" ca="1" si="50"/>
        <v>43800</v>
      </c>
      <c r="B236" s="265">
        <f t="shared" ca="1" si="51"/>
        <v>43.5</v>
      </c>
      <c r="C236" s="36"/>
      <c r="D236" s="65">
        <f t="shared" ca="1" si="52"/>
        <v>55</v>
      </c>
      <c r="E236" s="10">
        <f t="shared" ca="1" si="53"/>
        <v>7.0747959663535018E-2</v>
      </c>
      <c r="F236" s="29"/>
      <c r="G236" s="26"/>
      <c r="H236" s="29"/>
      <c r="I236" s="26"/>
      <c r="J236" s="61">
        <f t="shared" si="48"/>
        <v>0</v>
      </c>
      <c r="K236" s="104">
        <f t="shared" si="49"/>
        <v>0</v>
      </c>
      <c r="L236" s="7">
        <f ca="1">(A236-Calculation!$C$6)/365.25</f>
        <v>18.997946611909651</v>
      </c>
      <c r="M236" s="1">
        <v>1</v>
      </c>
      <c r="N236" s="67">
        <f t="shared" ca="1" si="54"/>
        <v>43800</v>
      </c>
      <c r="O236" s="267">
        <f t="shared" ca="1" si="55"/>
        <v>0.12248245956312202</v>
      </c>
      <c r="P236" s="268"/>
      <c r="V236" s="57">
        <f t="shared" ca="1" si="56"/>
        <v>43800</v>
      </c>
      <c r="W236" s="265">
        <f ca="1">IF(Calculation!$V$10=2, VLOOKUP(V236,OldCurves!$D236:$K489,3), ( VLOOKUP(V236,OldCurves!$D236:$K489,3)*16+ VLOOKUP(V236,OldCurves!$D236:$K489,7)*8)/24)</f>
        <v>43.5</v>
      </c>
      <c r="X236" s="61">
        <v>0</v>
      </c>
      <c r="Y236" s="116">
        <v>55</v>
      </c>
      <c r="Z236" s="23">
        <f ca="1">VLOOKUP(V236,OldCurves!A230:B489,2)</f>
        <v>7.0747959663535018E-2</v>
      </c>
      <c r="AA236" s="29"/>
      <c r="AB236" s="26"/>
      <c r="AC236" s="29"/>
      <c r="AD236" s="26"/>
      <c r="AE236" s="68">
        <v>1</v>
      </c>
      <c r="AF236" s="68"/>
      <c r="AG236" s="54">
        <v>18.997949999999999</v>
      </c>
      <c r="AH236" s="53"/>
      <c r="AI236" s="58">
        <f t="shared" ca="1" si="57"/>
        <v>43800</v>
      </c>
      <c r="AJ236" s="278">
        <f ca="1">IF(Calculation!$Y$22=1, OldData!AO236, OldData!AP236)</f>
        <v>0.12248245956312202</v>
      </c>
      <c r="AK236" s="270"/>
      <c r="AM236" s="267"/>
      <c r="AN236" s="57">
        <f t="shared" ca="1" si="58"/>
        <v>43800</v>
      </c>
      <c r="AO236" s="289">
        <f ca="1">IF(Calculation!$V$10=2,SQRT((AR236^2*(AN236-today-1)+AU236^2*15)/(AN236-today+14)),SQRT(( ((AR236^2*16+AS236^2*8)/24) *(AN236-today-1)+((AU236^2*16+AV236^2*8)/24)*15)/(AN236-today+14)))</f>
        <v>0.12248245956312202</v>
      </c>
      <c r="AP236" s="290">
        <f ca="1">IF(Calculation!$V$10=2, AR236, SQRT((AR236^2*16+AS236^2*8)/24))</f>
        <v>0.08</v>
      </c>
      <c r="AR236" s="297">
        <f t="shared" ca="1" si="59"/>
        <v>0.08</v>
      </c>
      <c r="AS236" s="299">
        <f t="shared" ca="1" si="60"/>
        <v>0.08</v>
      </c>
      <c r="AT236" s="264"/>
      <c r="AU236" s="264">
        <f t="shared" ca="1" si="61"/>
        <v>2</v>
      </c>
      <c r="AV236" s="298">
        <f t="shared" ca="1" si="62"/>
        <v>2</v>
      </c>
    </row>
    <row r="237" spans="1:48">
      <c r="A237" s="64">
        <f t="shared" ca="1" si="50"/>
        <v>43831</v>
      </c>
      <c r="B237" s="265">
        <f t="shared" ca="1" si="51"/>
        <v>43.5</v>
      </c>
      <c r="C237" s="36"/>
      <c r="D237" s="65">
        <f t="shared" ca="1" si="52"/>
        <v>55</v>
      </c>
      <c r="E237" s="10">
        <f t="shared" ca="1" si="53"/>
        <v>7.0755915927470006E-2</v>
      </c>
      <c r="F237" s="29"/>
      <c r="G237" s="26"/>
      <c r="H237" s="29"/>
      <c r="I237" s="26"/>
      <c r="J237" s="61">
        <f t="shared" si="48"/>
        <v>0</v>
      </c>
      <c r="K237" s="104">
        <f t="shared" si="49"/>
        <v>0</v>
      </c>
      <c r="L237" s="7">
        <f ca="1">(A237-Calculation!$C$6)/365.25</f>
        <v>19.082819986310746</v>
      </c>
      <c r="M237" s="1">
        <v>2</v>
      </c>
      <c r="N237" s="67">
        <f t="shared" ca="1" si="54"/>
        <v>43831</v>
      </c>
      <c r="O237" s="267">
        <f t="shared" ca="1" si="55"/>
        <v>0.12232673995524118</v>
      </c>
      <c r="P237" s="268"/>
      <c r="V237" s="57">
        <f t="shared" ca="1" si="56"/>
        <v>43831</v>
      </c>
      <c r="W237" s="265">
        <f ca="1">IF(Calculation!$V$10=2, VLOOKUP(V237,OldCurves!$D237:$K490,3), ( VLOOKUP(V237,OldCurves!$D237:$K490,3)*16+ VLOOKUP(V237,OldCurves!$D237:$K490,7)*8)/24)</f>
        <v>43.5</v>
      </c>
      <c r="X237" s="61">
        <v>0</v>
      </c>
      <c r="Y237" s="116">
        <v>55</v>
      </c>
      <c r="Z237" s="23">
        <f ca="1">VLOOKUP(V237,OldCurves!A231:B490,2)</f>
        <v>7.0755915927470006E-2</v>
      </c>
      <c r="AA237" s="29"/>
      <c r="AB237" s="26"/>
      <c r="AC237" s="29"/>
      <c r="AD237" s="26"/>
      <c r="AE237" s="68">
        <v>1</v>
      </c>
      <c r="AF237" s="68"/>
      <c r="AG237" s="54">
        <v>19.080079999999999</v>
      </c>
      <c r="AH237" s="53"/>
      <c r="AI237" s="58">
        <f t="shared" ca="1" si="57"/>
        <v>43831</v>
      </c>
      <c r="AJ237" s="278">
        <f ca="1">IF(Calculation!$Y$22=1, OldData!AO237, OldData!AP237)</f>
        <v>0.12232673995524118</v>
      </c>
      <c r="AK237" s="270"/>
      <c r="AM237" s="267"/>
      <c r="AN237" s="57">
        <f t="shared" ca="1" si="58"/>
        <v>43831</v>
      </c>
      <c r="AO237" s="289">
        <f ca="1">IF(Calculation!$V$10=2,SQRT((AR237^2*(AN237-today-1)+AU237^2*15)/(AN237-today+14)),SQRT(( ((AR237^2*16+AS237^2*8)/24) *(AN237-today-1)+((AU237^2*16+AV237^2*8)/24)*15)/(AN237-today+14)))</f>
        <v>0.12232673995524118</v>
      </c>
      <c r="AP237" s="290">
        <f ca="1">IF(Calculation!$V$10=2, AR237, SQRT((AR237^2*16+AS237^2*8)/24))</f>
        <v>0.08</v>
      </c>
      <c r="AR237" s="297">
        <f t="shared" ca="1" si="59"/>
        <v>0.08</v>
      </c>
      <c r="AS237" s="299">
        <f t="shared" ca="1" si="60"/>
        <v>0.08</v>
      </c>
      <c r="AT237" s="264"/>
      <c r="AU237" s="264">
        <f t="shared" ca="1" si="61"/>
        <v>2</v>
      </c>
      <c r="AV237" s="298">
        <f t="shared" ca="1" si="62"/>
        <v>2</v>
      </c>
    </row>
    <row r="238" spans="1:48">
      <c r="A238" s="64">
        <f t="shared" ca="1" si="50"/>
        <v>43862</v>
      </c>
      <c r="B238" s="265">
        <f t="shared" ca="1" si="51"/>
        <v>43.5</v>
      </c>
      <c r="C238" s="36"/>
      <c r="D238" s="65">
        <f t="shared" ca="1" si="52"/>
        <v>55</v>
      </c>
      <c r="E238" s="10">
        <f t="shared" ca="1" si="53"/>
        <v>7.0763872191424021E-2</v>
      </c>
      <c r="F238" s="29"/>
      <c r="G238" s="26"/>
      <c r="H238" s="29"/>
      <c r="I238" s="26"/>
      <c r="J238" s="61">
        <f t="shared" si="48"/>
        <v>0</v>
      </c>
      <c r="K238" s="104">
        <f t="shared" si="49"/>
        <v>0</v>
      </c>
      <c r="L238" s="7">
        <f ca="1">(A238-Calculation!$C$6)/365.25</f>
        <v>19.167693360711841</v>
      </c>
      <c r="M238" s="1">
        <v>3</v>
      </c>
      <c r="N238" s="67">
        <f t="shared" ca="1" si="54"/>
        <v>43862</v>
      </c>
      <c r="O238" s="267">
        <f t="shared" ca="1" si="55"/>
        <v>0.12217219861503725</v>
      </c>
      <c r="P238" s="268"/>
      <c r="V238" s="57">
        <f t="shared" ca="1" si="56"/>
        <v>43862</v>
      </c>
      <c r="W238" s="265">
        <f ca="1">IF(Calculation!$V$10=2, VLOOKUP(V238,OldCurves!$D238:$K491,3), ( VLOOKUP(V238,OldCurves!$D238:$K491,3)*16+ VLOOKUP(V238,OldCurves!$D238:$K491,7)*8)/24)</f>
        <v>43.5</v>
      </c>
      <c r="X238" s="61">
        <v>0</v>
      </c>
      <c r="Y238" s="116">
        <v>55</v>
      </c>
      <c r="Z238" s="23">
        <f ca="1">VLOOKUP(V238,OldCurves!A232:B491,2)</f>
        <v>7.0763872191424021E-2</v>
      </c>
      <c r="AA238" s="29"/>
      <c r="AB238" s="26"/>
      <c r="AC238" s="29"/>
      <c r="AD238" s="26"/>
      <c r="AE238" s="68">
        <v>1</v>
      </c>
      <c r="AF238" s="68"/>
      <c r="AG238" s="54">
        <v>19.164960000000001</v>
      </c>
      <c r="AH238" s="53"/>
      <c r="AI238" s="58">
        <f t="shared" ca="1" si="57"/>
        <v>43862</v>
      </c>
      <c r="AJ238" s="278">
        <f ca="1">IF(Calculation!$Y$22=1, OldData!AO238, OldData!AP238)</f>
        <v>0.12217219861503725</v>
      </c>
      <c r="AK238" s="270"/>
      <c r="AM238" s="267"/>
      <c r="AN238" s="57">
        <f t="shared" ca="1" si="58"/>
        <v>43862</v>
      </c>
      <c r="AO238" s="289">
        <f ca="1">IF(Calculation!$V$10=2,SQRT((AR238^2*(AN238-today-1)+AU238^2*15)/(AN238-today+14)),SQRT(( ((AR238^2*16+AS238^2*8)/24) *(AN238-today-1)+((AU238^2*16+AV238^2*8)/24)*15)/(AN238-today+14)))</f>
        <v>0.12217219861503725</v>
      </c>
      <c r="AP238" s="290">
        <f ca="1">IF(Calculation!$V$10=2, AR238, SQRT((AR238^2*16+AS238^2*8)/24))</f>
        <v>0.08</v>
      </c>
      <c r="AR238" s="297">
        <f t="shared" ca="1" si="59"/>
        <v>0.08</v>
      </c>
      <c r="AS238" s="299">
        <f t="shared" ca="1" si="60"/>
        <v>0.08</v>
      </c>
      <c r="AT238" s="264"/>
      <c r="AU238" s="264">
        <f t="shared" ca="1" si="61"/>
        <v>2</v>
      </c>
      <c r="AV238" s="298">
        <f t="shared" ca="1" si="62"/>
        <v>2</v>
      </c>
    </row>
    <row r="239" spans="1:48">
      <c r="A239" s="64">
        <f t="shared" ca="1" si="50"/>
        <v>43891</v>
      </c>
      <c r="B239" s="265">
        <f t="shared" ca="1" si="51"/>
        <v>43.5</v>
      </c>
      <c r="C239" s="36"/>
      <c r="D239" s="65">
        <f t="shared" ca="1" si="52"/>
        <v>55</v>
      </c>
      <c r="E239" s="10">
        <f t="shared" ca="1" si="53"/>
        <v>7.0771315148046007E-2</v>
      </c>
      <c r="F239" s="29"/>
      <c r="G239" s="26"/>
      <c r="H239" s="29"/>
      <c r="I239" s="26"/>
      <c r="J239" s="61">
        <f t="shared" si="48"/>
        <v>0</v>
      </c>
      <c r="K239" s="104">
        <f t="shared" si="49"/>
        <v>0</v>
      </c>
      <c r="L239" s="7">
        <f ca="1">(A239-Calculation!$C$6)/365.25</f>
        <v>19.247091033538673</v>
      </c>
      <c r="M239" s="1">
        <v>4</v>
      </c>
      <c r="N239" s="67">
        <f t="shared" ca="1" si="54"/>
        <v>43891</v>
      </c>
      <c r="O239" s="267">
        <f t="shared" ca="1" si="55"/>
        <v>0.12202868224840741</v>
      </c>
      <c r="P239" s="268"/>
      <c r="V239" s="57">
        <f t="shared" ca="1" si="56"/>
        <v>43891</v>
      </c>
      <c r="W239" s="265">
        <f ca="1">IF(Calculation!$V$10=2, VLOOKUP(V239,OldCurves!$D239:$K492,3), ( VLOOKUP(V239,OldCurves!$D239:$K492,3)*16+ VLOOKUP(V239,OldCurves!$D239:$K492,7)*8)/24)</f>
        <v>43.5</v>
      </c>
      <c r="X239" s="61">
        <v>0</v>
      </c>
      <c r="Y239" s="116">
        <v>55</v>
      </c>
      <c r="Z239" s="23">
        <f ca="1">VLOOKUP(V239,OldCurves!A233:B492,2)</f>
        <v>7.0771315148046007E-2</v>
      </c>
      <c r="AA239" s="29"/>
      <c r="AB239" s="26"/>
      <c r="AC239" s="29"/>
      <c r="AD239" s="26"/>
      <c r="AE239" s="68">
        <v>1</v>
      </c>
      <c r="AF239" s="68"/>
      <c r="AG239" s="54">
        <v>19.24709</v>
      </c>
      <c r="AH239" s="53"/>
      <c r="AI239" s="58">
        <f t="shared" ca="1" si="57"/>
        <v>43891</v>
      </c>
      <c r="AJ239" s="278">
        <f ca="1">IF(Calculation!$Y$22=1, OldData!AO239, OldData!AP239)</f>
        <v>0.12202868224840741</v>
      </c>
      <c r="AK239" s="270"/>
      <c r="AM239" s="267"/>
      <c r="AN239" s="57">
        <f t="shared" ca="1" si="58"/>
        <v>43891</v>
      </c>
      <c r="AO239" s="289">
        <f ca="1">IF(Calculation!$V$10=2,SQRT((AR239^2*(AN239-today-1)+AU239^2*15)/(AN239-today+14)),SQRT(( ((AR239^2*16+AS239^2*8)/24) *(AN239-today-1)+((AU239^2*16+AV239^2*8)/24)*15)/(AN239-today+14)))</f>
        <v>0.12202868224840741</v>
      </c>
      <c r="AP239" s="290">
        <f ca="1">IF(Calculation!$V$10=2, AR239, SQRT((AR239^2*16+AS239^2*8)/24))</f>
        <v>0.08</v>
      </c>
      <c r="AR239" s="297">
        <f t="shared" ca="1" si="59"/>
        <v>0.08</v>
      </c>
      <c r="AS239" s="299">
        <f t="shared" ca="1" si="60"/>
        <v>0.08</v>
      </c>
      <c r="AT239" s="264"/>
      <c r="AU239" s="264">
        <f t="shared" ca="1" si="61"/>
        <v>2</v>
      </c>
      <c r="AV239" s="298">
        <f t="shared" ca="1" si="62"/>
        <v>2</v>
      </c>
    </row>
    <row r="240" spans="1:48">
      <c r="A240" s="64">
        <f t="shared" ca="1" si="50"/>
        <v>43922</v>
      </c>
      <c r="B240" s="265">
        <f t="shared" ca="1" si="51"/>
        <v>43.5</v>
      </c>
      <c r="C240" s="36"/>
      <c r="D240" s="65">
        <f t="shared" ca="1" si="52"/>
        <v>55</v>
      </c>
      <c r="E240" s="10">
        <f t="shared" ca="1" si="53"/>
        <v>7.0779271412041003E-2</v>
      </c>
      <c r="F240" s="29"/>
      <c r="G240" s="26"/>
      <c r="H240" s="29"/>
      <c r="I240" s="26"/>
      <c r="J240" s="61">
        <f t="shared" si="48"/>
        <v>0</v>
      </c>
      <c r="K240" s="104">
        <f t="shared" si="49"/>
        <v>0</v>
      </c>
      <c r="L240" s="7">
        <f ca="1">(A240-Calculation!$C$6)/365.25</f>
        <v>19.331964407939768</v>
      </c>
      <c r="M240" s="1">
        <v>5</v>
      </c>
      <c r="N240" s="67">
        <f t="shared" ca="1" si="54"/>
        <v>43922</v>
      </c>
      <c r="O240" s="267">
        <f t="shared" ca="1" si="55"/>
        <v>0.12187638272951475</v>
      </c>
      <c r="P240" s="268"/>
      <c r="V240" s="57">
        <f t="shared" ca="1" si="56"/>
        <v>43922</v>
      </c>
      <c r="W240" s="265">
        <f ca="1">IF(Calculation!$V$10=2, VLOOKUP(V240,OldCurves!$D240:$K493,3), ( VLOOKUP(V240,OldCurves!$D240:$K493,3)*16+ VLOOKUP(V240,OldCurves!$D240:$K493,7)*8)/24)</f>
        <v>43.5</v>
      </c>
      <c r="X240" s="61">
        <v>0</v>
      </c>
      <c r="Y240" s="116">
        <v>55</v>
      </c>
      <c r="Z240" s="23">
        <f ca="1">VLOOKUP(V240,OldCurves!A234:B493,2)</f>
        <v>7.0779271412041003E-2</v>
      </c>
      <c r="AA240" s="29"/>
      <c r="AB240" s="26"/>
      <c r="AC240" s="29"/>
      <c r="AD240" s="26"/>
      <c r="AE240" s="68">
        <v>1</v>
      </c>
      <c r="AF240" s="68"/>
      <c r="AG240" s="54">
        <v>19.331959999999999</v>
      </c>
      <c r="AH240" s="53"/>
      <c r="AI240" s="58">
        <f t="shared" ca="1" si="57"/>
        <v>43922</v>
      </c>
      <c r="AJ240" s="278">
        <f ca="1">IF(Calculation!$Y$22=1, OldData!AO240, OldData!AP240)</f>
        <v>0.12187638272951475</v>
      </c>
      <c r="AK240" s="270"/>
      <c r="AM240" s="267"/>
      <c r="AN240" s="57">
        <f t="shared" ca="1" si="58"/>
        <v>43922</v>
      </c>
      <c r="AO240" s="289">
        <f ca="1">IF(Calculation!$V$10=2,SQRT((AR240^2*(AN240-today-1)+AU240^2*15)/(AN240-today+14)),SQRT(( ((AR240^2*16+AS240^2*8)/24) *(AN240-today-1)+((AU240^2*16+AV240^2*8)/24)*15)/(AN240-today+14)))</f>
        <v>0.12187638272951475</v>
      </c>
      <c r="AP240" s="290">
        <f ca="1">IF(Calculation!$V$10=2, AR240, SQRT((AR240^2*16+AS240^2*8)/24))</f>
        <v>0.08</v>
      </c>
      <c r="AR240" s="297">
        <f t="shared" ca="1" si="59"/>
        <v>0.08</v>
      </c>
      <c r="AS240" s="299">
        <f t="shared" ca="1" si="60"/>
        <v>0.08</v>
      </c>
      <c r="AT240" s="264"/>
      <c r="AU240" s="264">
        <f t="shared" ca="1" si="61"/>
        <v>2</v>
      </c>
      <c r="AV240" s="298">
        <f t="shared" ca="1" si="62"/>
        <v>2</v>
      </c>
    </row>
    <row r="241" spans="1:48">
      <c r="A241" s="64">
        <f t="shared" ca="1" si="50"/>
        <v>43952</v>
      </c>
      <c r="B241" s="265">
        <f t="shared" ca="1" si="51"/>
        <v>43.5</v>
      </c>
      <c r="C241" s="36"/>
      <c r="D241" s="65">
        <f t="shared" ca="1" si="52"/>
        <v>55</v>
      </c>
      <c r="E241" s="10">
        <f t="shared" ca="1" si="53"/>
        <v>7.0786971022379006E-2</v>
      </c>
      <c r="F241" s="29"/>
      <c r="G241" s="26"/>
      <c r="H241" s="29"/>
      <c r="I241" s="26"/>
      <c r="J241" s="61">
        <f t="shared" si="48"/>
        <v>0</v>
      </c>
      <c r="K241" s="104">
        <f t="shared" si="49"/>
        <v>0</v>
      </c>
      <c r="L241" s="7">
        <f ca="1">(A241-Calculation!$C$6)/365.25</f>
        <v>19.414099931553729</v>
      </c>
      <c r="M241" s="1">
        <v>6</v>
      </c>
      <c r="N241" s="67">
        <f t="shared" ca="1" si="54"/>
        <v>43952</v>
      </c>
      <c r="O241" s="267">
        <f t="shared" ca="1" si="55"/>
        <v>0.12173008041942938</v>
      </c>
      <c r="P241" s="268"/>
      <c r="V241" s="57">
        <f t="shared" ca="1" si="56"/>
        <v>43952</v>
      </c>
      <c r="W241" s="265">
        <f ca="1">IF(Calculation!$V$10=2, VLOOKUP(V241,OldCurves!$D241:$K494,3), ( VLOOKUP(V241,OldCurves!$D241:$K494,3)*16+ VLOOKUP(V241,OldCurves!$D241:$K494,7)*8)/24)</f>
        <v>43.5</v>
      </c>
      <c r="X241" s="61">
        <v>0</v>
      </c>
      <c r="Y241" s="116">
        <v>55</v>
      </c>
      <c r="Z241" s="23">
        <f ca="1">VLOOKUP(V241,OldCurves!A235:B494,2)</f>
        <v>7.0786971022379006E-2</v>
      </c>
      <c r="AA241" s="29"/>
      <c r="AB241" s="26"/>
      <c r="AC241" s="29"/>
      <c r="AD241" s="26"/>
      <c r="AE241" s="68">
        <v>1</v>
      </c>
      <c r="AF241" s="68"/>
      <c r="AG241" s="54">
        <v>19.416840000000001</v>
      </c>
      <c r="AH241" s="53"/>
      <c r="AI241" s="58">
        <f t="shared" ca="1" si="57"/>
        <v>43952</v>
      </c>
      <c r="AJ241" s="278">
        <f ca="1">IF(Calculation!$Y$22=1, OldData!AO241, OldData!AP241)</f>
        <v>0.12173008041942938</v>
      </c>
      <c r="AK241" s="270"/>
      <c r="AM241" s="267"/>
      <c r="AN241" s="57">
        <f t="shared" ca="1" si="58"/>
        <v>43952</v>
      </c>
      <c r="AO241" s="289">
        <f ca="1">IF(Calculation!$V$10=2,SQRT((AR241^2*(AN241-today-1)+AU241^2*15)/(AN241-today+14)),SQRT(( ((AR241^2*16+AS241^2*8)/24) *(AN241-today-1)+((AU241^2*16+AV241^2*8)/24)*15)/(AN241-today+14)))</f>
        <v>0.12173008041942938</v>
      </c>
      <c r="AP241" s="290">
        <f ca="1">IF(Calculation!$V$10=2, AR241, SQRT((AR241^2*16+AS241^2*8)/24))</f>
        <v>0.08</v>
      </c>
      <c r="AR241" s="297">
        <f t="shared" ca="1" si="59"/>
        <v>0.08</v>
      </c>
      <c r="AS241" s="299">
        <f t="shared" ca="1" si="60"/>
        <v>0.08</v>
      </c>
      <c r="AT241" s="264"/>
      <c r="AU241" s="264">
        <f t="shared" ca="1" si="61"/>
        <v>2</v>
      </c>
      <c r="AV241" s="298">
        <f t="shared" ca="1" si="62"/>
        <v>2</v>
      </c>
    </row>
    <row r="242" spans="1:48">
      <c r="A242" s="64">
        <f t="shared" ca="1" si="50"/>
        <v>43983</v>
      </c>
      <c r="B242" s="265">
        <f t="shared" ca="1" si="51"/>
        <v>43.5</v>
      </c>
      <c r="C242" s="36"/>
      <c r="D242" s="65">
        <f t="shared" ca="1" si="52"/>
        <v>55</v>
      </c>
      <c r="E242" s="10">
        <f t="shared" ca="1" si="53"/>
        <v>7.079492728641501E-2</v>
      </c>
      <c r="F242" s="29"/>
      <c r="G242" s="26"/>
      <c r="H242" s="29"/>
      <c r="I242" s="26"/>
      <c r="J242" s="61">
        <f t="shared" ref="J242:J258" si="63">X242</f>
        <v>0</v>
      </c>
      <c r="K242" s="104">
        <f t="shared" ref="K242:K264" si="64">J242-C242</f>
        <v>0</v>
      </c>
      <c r="L242" s="7">
        <f ca="1">(A242-Calculation!$C$6)/365.25</f>
        <v>19.498973305954827</v>
      </c>
      <c r="M242" s="1">
        <v>1</v>
      </c>
      <c r="N242" s="67">
        <f t="shared" ca="1" si="54"/>
        <v>43983</v>
      </c>
      <c r="O242" s="267">
        <f t="shared" ca="1" si="55"/>
        <v>0.12158000910841969</v>
      </c>
      <c r="P242" s="268"/>
      <c r="V242" s="57">
        <f t="shared" ca="1" si="56"/>
        <v>43983</v>
      </c>
      <c r="W242" s="265">
        <f ca="1">IF(Calculation!$V$10=2, VLOOKUP(V242,OldCurves!$D242:$K495,3), ( VLOOKUP(V242,OldCurves!$D242:$K495,3)*16+ VLOOKUP(V242,OldCurves!$D242:$K495,7)*8)/24)</f>
        <v>43.5</v>
      </c>
      <c r="X242" s="61">
        <v>0</v>
      </c>
      <c r="Y242" s="116">
        <v>55</v>
      </c>
      <c r="Z242" s="23">
        <f ca="1">VLOOKUP(V242,OldCurves!A236:B495,2)</f>
        <v>7.079492728641501E-2</v>
      </c>
      <c r="AA242" s="29"/>
      <c r="AB242" s="26"/>
      <c r="AC242" s="29"/>
      <c r="AD242" s="26"/>
      <c r="AE242" s="68">
        <v>1</v>
      </c>
      <c r="AF242" s="68"/>
      <c r="AG242" s="54">
        <v>19.49897</v>
      </c>
      <c r="AH242" s="53"/>
      <c r="AI242" s="58">
        <f t="shared" ca="1" si="57"/>
        <v>43983</v>
      </c>
      <c r="AJ242" s="278">
        <f ca="1">IF(Calculation!$Y$22=1, OldData!AO242, OldData!AP242)</f>
        <v>0.12158000910841969</v>
      </c>
      <c r="AK242" s="270"/>
      <c r="AM242" s="267"/>
      <c r="AN242" s="57">
        <f t="shared" ca="1" si="58"/>
        <v>43983</v>
      </c>
      <c r="AO242" s="289">
        <f ca="1">IF(Calculation!$V$10=2,SQRT((AR242^2*(AN242-today-1)+AU242^2*15)/(AN242-today+14)),SQRT(( ((AR242^2*16+AS242^2*8)/24) *(AN242-today-1)+((AU242^2*16+AV242^2*8)/24)*15)/(AN242-today+14)))</f>
        <v>0.12158000910841969</v>
      </c>
      <c r="AP242" s="290">
        <f ca="1">IF(Calculation!$V$10=2, AR242, SQRT((AR242^2*16+AS242^2*8)/24))</f>
        <v>0.08</v>
      </c>
      <c r="AR242" s="297">
        <f t="shared" ca="1" si="59"/>
        <v>0.08</v>
      </c>
      <c r="AS242" s="299">
        <f t="shared" ca="1" si="60"/>
        <v>0.08</v>
      </c>
      <c r="AT242" s="264"/>
      <c r="AU242" s="264">
        <f t="shared" ca="1" si="61"/>
        <v>2</v>
      </c>
      <c r="AV242" s="298">
        <f t="shared" ca="1" si="62"/>
        <v>2</v>
      </c>
    </row>
    <row r="243" spans="1:48">
      <c r="A243" s="64">
        <f t="shared" ca="1" si="50"/>
        <v>44013</v>
      </c>
      <c r="B243" s="265">
        <f t="shared" ca="1" si="51"/>
        <v>43.5</v>
      </c>
      <c r="C243" s="36"/>
      <c r="D243" s="65">
        <f t="shared" ca="1" si="52"/>
        <v>55</v>
      </c>
      <c r="E243" s="10">
        <f t="shared" ca="1" si="53"/>
        <v>7.0802626896792994E-2</v>
      </c>
      <c r="F243" s="29"/>
      <c r="G243" s="26"/>
      <c r="H243" s="29"/>
      <c r="I243" s="26"/>
      <c r="J243" s="61">
        <f t="shared" si="63"/>
        <v>0</v>
      </c>
      <c r="K243" s="104">
        <f t="shared" si="64"/>
        <v>0</v>
      </c>
      <c r="L243" s="7">
        <f ca="1">(A243-Calculation!$C$6)/365.25</f>
        <v>19.581108829568787</v>
      </c>
      <c r="M243" s="1">
        <v>2</v>
      </c>
      <c r="N243" s="67">
        <f t="shared" ca="1" si="54"/>
        <v>44013</v>
      </c>
      <c r="O243" s="267">
        <f t="shared" ca="1" si="55"/>
        <v>0.12143583882484517</v>
      </c>
      <c r="P243" s="268"/>
      <c r="V243" s="57">
        <f t="shared" ca="1" si="56"/>
        <v>44013</v>
      </c>
      <c r="W243" s="265">
        <f ca="1">IF(Calculation!$V$10=2, VLOOKUP(V243,OldCurves!$D243:$K496,3), ( VLOOKUP(V243,OldCurves!$D243:$K496,3)*16+ VLOOKUP(V243,OldCurves!$D243:$K496,7)*8)/24)</f>
        <v>43.5</v>
      </c>
      <c r="X243" s="61">
        <v>0</v>
      </c>
      <c r="Y243" s="116">
        <v>55</v>
      </c>
      <c r="Z243" s="23">
        <f ca="1">VLOOKUP(V243,OldCurves!A237:B496,2)</f>
        <v>7.0802626896792994E-2</v>
      </c>
      <c r="AA243" s="29"/>
      <c r="AB243" s="26"/>
      <c r="AC243" s="29"/>
      <c r="AD243" s="26"/>
      <c r="AE243" s="68">
        <v>1</v>
      </c>
      <c r="AF243" s="68"/>
      <c r="AG243" s="54">
        <v>19.583850000000002</v>
      </c>
      <c r="AH243" s="53"/>
      <c r="AI243" s="58">
        <f t="shared" ca="1" si="57"/>
        <v>44013</v>
      </c>
      <c r="AJ243" s="278">
        <f ca="1">IF(Calculation!$Y$22=1, OldData!AO243, OldData!AP243)</f>
        <v>0.12143583882484517</v>
      </c>
      <c r="AK243" s="7"/>
      <c r="AM243" s="267"/>
      <c r="AN243" s="57">
        <f t="shared" ca="1" si="58"/>
        <v>44013</v>
      </c>
      <c r="AO243" s="289">
        <f ca="1">IF(Calculation!$V$10=2,SQRT((AR243^2*(AN243-today-1)+AU243^2*15)/(AN243-today+14)),SQRT(( ((AR243^2*16+AS243^2*8)/24) *(AN243-today-1)+((AU243^2*16+AV243^2*8)/24)*15)/(AN243-today+14)))</f>
        <v>0.12143583882484517</v>
      </c>
      <c r="AP243" s="290">
        <f ca="1">IF(Calculation!$V$10=2, AR243, SQRT((AR243^2*16+AS243^2*8)/24))</f>
        <v>0.08</v>
      </c>
      <c r="AR243" s="297">
        <f t="shared" ca="1" si="59"/>
        <v>0.08</v>
      </c>
      <c r="AS243" s="299">
        <f t="shared" ca="1" si="60"/>
        <v>0.08</v>
      </c>
      <c r="AT243" s="264"/>
      <c r="AU243" s="264">
        <f t="shared" ca="1" si="61"/>
        <v>2</v>
      </c>
      <c r="AV243" s="298">
        <f t="shared" ca="1" si="62"/>
        <v>2</v>
      </c>
    </row>
    <row r="244" spans="1:48">
      <c r="A244" s="64">
        <f t="shared" ca="1" si="50"/>
        <v>44044</v>
      </c>
      <c r="B244" s="265">
        <f t="shared" ca="1" si="51"/>
        <v>43.5</v>
      </c>
      <c r="C244" s="36"/>
      <c r="D244" s="65">
        <f t="shared" ca="1" si="52"/>
        <v>55</v>
      </c>
      <c r="E244" s="10">
        <f t="shared" ca="1" si="53"/>
        <v>7.0810583160869994E-2</v>
      </c>
      <c r="F244" s="29"/>
      <c r="G244" s="26"/>
      <c r="H244" s="29"/>
      <c r="I244" s="26"/>
      <c r="J244" s="61">
        <f t="shared" si="63"/>
        <v>0</v>
      </c>
      <c r="K244" s="104">
        <f t="shared" si="64"/>
        <v>0</v>
      </c>
      <c r="L244" s="7">
        <f ca="1">(A244-Calculation!$C$6)/365.25</f>
        <v>19.665982203969882</v>
      </c>
      <c r="M244" s="1">
        <v>3</v>
      </c>
      <c r="N244" s="67">
        <f t="shared" ca="1" si="54"/>
        <v>44044</v>
      </c>
      <c r="O244" s="267">
        <f t="shared" ca="1" si="55"/>
        <v>0.12128794587987822</v>
      </c>
      <c r="P244" s="268"/>
      <c r="V244" s="57">
        <f t="shared" ca="1" si="56"/>
        <v>44044</v>
      </c>
      <c r="W244" s="265">
        <f ca="1">IF(Calculation!$V$10=2, VLOOKUP(V244,OldCurves!$D244:$K497,3), ( VLOOKUP(V244,OldCurves!$D244:$K497,3)*16+ VLOOKUP(V244,OldCurves!$D244:$K497,7)*8)/24)</f>
        <v>43.5</v>
      </c>
      <c r="X244" s="61">
        <v>0</v>
      </c>
      <c r="Y244" s="116">
        <v>55</v>
      </c>
      <c r="Z244" s="23">
        <f ca="1">VLOOKUP(V244,OldCurves!A238:B497,2)</f>
        <v>7.0810583160869994E-2</v>
      </c>
      <c r="AA244" s="29"/>
      <c r="AB244" s="26"/>
      <c r="AC244" s="29"/>
      <c r="AD244" s="26"/>
      <c r="AE244" s="68">
        <v>1</v>
      </c>
      <c r="AF244" s="68"/>
      <c r="AG244" s="54">
        <v>19.665980000000001</v>
      </c>
      <c r="AH244" s="53"/>
      <c r="AI244" s="58">
        <f t="shared" ca="1" si="57"/>
        <v>44044</v>
      </c>
      <c r="AJ244" s="278">
        <f ca="1">IF(Calculation!$Y$22=1, OldData!AO244, OldData!AP244)</f>
        <v>0.12128794587987822</v>
      </c>
      <c r="AK244" s="7"/>
      <c r="AM244" s="267"/>
      <c r="AN244" s="57">
        <f t="shared" ca="1" si="58"/>
        <v>44044</v>
      </c>
      <c r="AO244" s="289">
        <f ca="1">IF(Calculation!$V$10=2,SQRT((AR244^2*(AN244-today-1)+AU244^2*15)/(AN244-today+14)),SQRT(( ((AR244^2*16+AS244^2*8)/24) *(AN244-today-1)+((AU244^2*16+AV244^2*8)/24)*15)/(AN244-today+14)))</f>
        <v>0.12128794587987822</v>
      </c>
      <c r="AP244" s="290">
        <f ca="1">IF(Calculation!$V$10=2, AR244, SQRT((AR244^2*16+AS244^2*8)/24))</f>
        <v>0.08</v>
      </c>
      <c r="AR244" s="297">
        <f t="shared" ca="1" si="59"/>
        <v>0.08</v>
      </c>
      <c r="AS244" s="299">
        <f t="shared" ca="1" si="60"/>
        <v>0.08</v>
      </c>
      <c r="AT244" s="264"/>
      <c r="AU244" s="264">
        <f t="shared" ca="1" si="61"/>
        <v>2</v>
      </c>
      <c r="AV244" s="298">
        <f t="shared" ca="1" si="62"/>
        <v>2</v>
      </c>
    </row>
    <row r="245" spans="1:48">
      <c r="A245" s="64">
        <f t="shared" ca="1" si="50"/>
        <v>44075</v>
      </c>
      <c r="B245" s="265">
        <f t="shared" ca="1" si="51"/>
        <v>43.5</v>
      </c>
      <c r="C245" s="36"/>
      <c r="D245" s="65">
        <f t="shared" ca="1" si="52"/>
        <v>55</v>
      </c>
      <c r="E245" s="10">
        <f t="shared" ca="1" si="53"/>
        <v>7.0818539424969004E-2</v>
      </c>
      <c r="F245" s="29"/>
      <c r="G245" s="26"/>
      <c r="H245" s="29"/>
      <c r="I245" s="26"/>
      <c r="J245" s="61">
        <f t="shared" si="63"/>
        <v>0</v>
      </c>
      <c r="K245" s="104">
        <f t="shared" si="64"/>
        <v>0</v>
      </c>
      <c r="L245" s="7">
        <f ca="1">(A245-Calculation!$C$6)/365.25</f>
        <v>19.750855578370977</v>
      </c>
      <c r="M245" s="1">
        <v>4</v>
      </c>
      <c r="N245" s="67">
        <f t="shared" ca="1" si="54"/>
        <v>44075</v>
      </c>
      <c r="O245" s="267">
        <f t="shared" ca="1" si="55"/>
        <v>0.12114114135709481</v>
      </c>
      <c r="P245" s="268"/>
      <c r="V245" s="57">
        <f t="shared" ca="1" si="56"/>
        <v>44075</v>
      </c>
      <c r="W245" s="265">
        <f ca="1">IF(Calculation!$V$10=2, VLOOKUP(V245,OldCurves!$D245:$K498,3), ( VLOOKUP(V245,OldCurves!$D245:$K498,3)*16+ VLOOKUP(V245,OldCurves!$D245:$K498,7)*8)/24)</f>
        <v>43.5</v>
      </c>
      <c r="X245" s="61">
        <v>0</v>
      </c>
      <c r="Y245" s="116">
        <v>55</v>
      </c>
      <c r="Z245" s="23">
        <f ca="1">VLOOKUP(V245,OldCurves!A239:B498,2)</f>
        <v>7.0818539424969004E-2</v>
      </c>
      <c r="AA245" s="29"/>
      <c r="AB245" s="26"/>
      <c r="AC245" s="29"/>
      <c r="AD245" s="26"/>
      <c r="AE245" s="68">
        <v>1</v>
      </c>
      <c r="AF245" s="68"/>
      <c r="AG245" s="54">
        <v>19.750859999999999</v>
      </c>
      <c r="AH245" s="53"/>
      <c r="AI245" s="58">
        <f t="shared" ca="1" si="57"/>
        <v>44075</v>
      </c>
      <c r="AJ245" s="278">
        <f ca="1">IF(Calculation!$Y$22=1, OldData!AO245, OldData!AP245)</f>
        <v>0.12114114135709481</v>
      </c>
      <c r="AK245" s="270"/>
      <c r="AM245" s="267"/>
      <c r="AN245" s="57">
        <f t="shared" ca="1" si="58"/>
        <v>44075</v>
      </c>
      <c r="AO245" s="289">
        <f ca="1">IF(Calculation!$V$10=2,SQRT((AR245^2*(AN245-today-1)+AU245^2*15)/(AN245-today+14)),SQRT(( ((AR245^2*16+AS245^2*8)/24) *(AN245-today-1)+((AU245^2*16+AV245^2*8)/24)*15)/(AN245-today+14)))</f>
        <v>0.12114114135709481</v>
      </c>
      <c r="AP245" s="290">
        <f ca="1">IF(Calculation!$V$10=2, AR245, SQRT((AR245^2*16+AS245^2*8)/24))</f>
        <v>0.08</v>
      </c>
      <c r="AR245" s="297">
        <f t="shared" ca="1" si="59"/>
        <v>0.08</v>
      </c>
      <c r="AS245" s="299">
        <f t="shared" ca="1" si="60"/>
        <v>0.08</v>
      </c>
      <c r="AT245" s="264"/>
      <c r="AU245" s="264">
        <f t="shared" ca="1" si="61"/>
        <v>2</v>
      </c>
      <c r="AV245" s="298">
        <f t="shared" ca="1" si="62"/>
        <v>2</v>
      </c>
    </row>
    <row r="246" spans="1:48">
      <c r="A246" s="64">
        <f t="shared" ca="1" si="50"/>
        <v>44105</v>
      </c>
      <c r="B246" s="265">
        <f t="shared" ca="1" si="51"/>
        <v>43.5</v>
      </c>
      <c r="C246" s="36"/>
      <c r="D246" s="65">
        <f t="shared" ca="1" si="52"/>
        <v>55</v>
      </c>
      <c r="E246" s="10">
        <f t="shared" ca="1" si="53"/>
        <v>7.0826239035406996E-2</v>
      </c>
      <c r="F246" s="29"/>
      <c r="G246" s="26"/>
      <c r="H246" s="29"/>
      <c r="I246" s="26"/>
      <c r="J246" s="61">
        <f t="shared" si="63"/>
        <v>0</v>
      </c>
      <c r="K246" s="104">
        <f t="shared" si="64"/>
        <v>0</v>
      </c>
      <c r="L246" s="7">
        <f ca="1">(A246-Calculation!$C$6)/365.25</f>
        <v>19.832991101984941</v>
      </c>
      <c r="M246" s="1">
        <v>5</v>
      </c>
      <c r="N246" s="67">
        <f t="shared" ca="1" si="54"/>
        <v>44105</v>
      </c>
      <c r="O246" s="267">
        <f t="shared" ca="1" si="55"/>
        <v>0.12100009720887143</v>
      </c>
      <c r="P246" s="268"/>
      <c r="V246" s="57">
        <f t="shared" ca="1" si="56"/>
        <v>44105</v>
      </c>
      <c r="W246" s="265">
        <f ca="1">IF(Calculation!$V$10=2, VLOOKUP(V246,OldCurves!$D246:$K499,3), ( VLOOKUP(V246,OldCurves!$D246:$K499,3)*16+ VLOOKUP(V246,OldCurves!$D246:$K499,7)*8)/24)</f>
        <v>43.5</v>
      </c>
      <c r="X246" s="61">
        <v>0</v>
      </c>
      <c r="Y246" s="116">
        <v>55</v>
      </c>
      <c r="Z246" s="23">
        <f ca="1">VLOOKUP(V246,OldCurves!A240:B499,2)</f>
        <v>7.0826239035406996E-2</v>
      </c>
      <c r="AA246" s="29"/>
      <c r="AB246" s="26"/>
      <c r="AC246" s="29"/>
      <c r="AD246" s="26"/>
      <c r="AE246" s="68">
        <v>1</v>
      </c>
      <c r="AF246" s="68"/>
      <c r="AG246" s="54">
        <v>19.835730000000002</v>
      </c>
      <c r="AH246" s="53"/>
      <c r="AI246" s="58">
        <f t="shared" ca="1" si="57"/>
        <v>44105</v>
      </c>
      <c r="AJ246" s="278">
        <f ca="1">IF(Calculation!$Y$22=1, OldData!AO246, OldData!AP246)</f>
        <v>0.12100009720887143</v>
      </c>
      <c r="AK246" s="270"/>
      <c r="AM246" s="267"/>
      <c r="AN246" s="57">
        <f t="shared" ca="1" si="58"/>
        <v>44105</v>
      </c>
      <c r="AO246" s="289">
        <f ca="1">IF(Calculation!$V$10=2,SQRT((AR246^2*(AN246-today-1)+AU246^2*15)/(AN246-today+14)),SQRT(( ((AR246^2*16+AS246^2*8)/24) *(AN246-today-1)+((AU246^2*16+AV246^2*8)/24)*15)/(AN246-today+14)))</f>
        <v>0.12100009720887143</v>
      </c>
      <c r="AP246" s="290">
        <f ca="1">IF(Calculation!$V$10=2, AR246, SQRT((AR246^2*16+AS246^2*8)/24))</f>
        <v>0.08</v>
      </c>
      <c r="AR246" s="297">
        <f t="shared" ca="1" si="59"/>
        <v>0.08</v>
      </c>
      <c r="AS246" s="299">
        <f t="shared" ca="1" si="60"/>
        <v>0.08</v>
      </c>
      <c r="AT246" s="264"/>
      <c r="AU246" s="264">
        <f t="shared" ca="1" si="61"/>
        <v>2</v>
      </c>
      <c r="AV246" s="298">
        <f t="shared" ca="1" si="62"/>
        <v>2</v>
      </c>
    </row>
    <row r="247" spans="1:48">
      <c r="A247" s="64">
        <f t="shared" ca="1" si="50"/>
        <v>44136</v>
      </c>
      <c r="B247" s="265">
        <f t="shared" ca="1" si="51"/>
        <v>43.5</v>
      </c>
      <c r="C247" s="36"/>
      <c r="D247" s="65">
        <f t="shared" ca="1" si="52"/>
        <v>55</v>
      </c>
      <c r="E247" s="10">
        <f t="shared" ca="1" si="53"/>
        <v>7.0834195299547015E-2</v>
      </c>
      <c r="F247" s="29"/>
      <c r="G247" s="26"/>
      <c r="H247" s="29"/>
      <c r="I247" s="26"/>
      <c r="J247" s="61">
        <f t="shared" si="63"/>
        <v>0</v>
      </c>
      <c r="K247" s="104">
        <f t="shared" si="64"/>
        <v>0</v>
      </c>
      <c r="L247" s="7">
        <f ca="1">(A247-Calculation!$C$6)/365.25</f>
        <v>19.917864476386036</v>
      </c>
      <c r="M247" s="1">
        <v>6</v>
      </c>
      <c r="N247" s="67">
        <f t="shared" ca="1" si="54"/>
        <v>44136</v>
      </c>
      <c r="O247" s="267">
        <f t="shared" ca="1" si="55"/>
        <v>0.12085539870961609</v>
      </c>
      <c r="P247" s="268"/>
      <c r="V247" s="57">
        <f t="shared" ca="1" si="56"/>
        <v>44136</v>
      </c>
      <c r="W247" s="265">
        <f ca="1">IF(Calculation!$V$10=2, VLOOKUP(V247,OldCurves!$D247:$K500,3), ( VLOOKUP(V247,OldCurves!$D247:$K500,3)*16+ VLOOKUP(V247,OldCurves!$D247:$K500,7)*8)/24)</f>
        <v>43.5</v>
      </c>
      <c r="X247" s="61">
        <v>0</v>
      </c>
      <c r="Y247" s="116">
        <v>55</v>
      </c>
      <c r="Z247" s="23">
        <f ca="1">VLOOKUP(V247,OldCurves!A241:B500,2)</f>
        <v>7.0834195299547015E-2</v>
      </c>
      <c r="AA247" s="29"/>
      <c r="AB247" s="26"/>
      <c r="AC247" s="29"/>
      <c r="AD247" s="26"/>
      <c r="AE247" s="68">
        <v>1</v>
      </c>
      <c r="AF247" s="68"/>
      <c r="AG247" s="54">
        <v>19.915130000000001</v>
      </c>
      <c r="AH247" s="53"/>
      <c r="AI247" s="58">
        <f t="shared" ca="1" si="57"/>
        <v>44136</v>
      </c>
      <c r="AJ247" s="278">
        <f ca="1">IF(Calculation!$Y$22=1, OldData!AO247, OldData!AP247)</f>
        <v>0.12085539870961609</v>
      </c>
      <c r="AK247" s="270"/>
      <c r="AM247" s="267"/>
      <c r="AN247" s="57">
        <f t="shared" ca="1" si="58"/>
        <v>44136</v>
      </c>
      <c r="AO247" s="289">
        <f ca="1">IF(Calculation!$V$10=2,SQRT((AR247^2*(AN247-today-1)+AU247^2*15)/(AN247-today+14)),SQRT(( ((AR247^2*16+AS247^2*8)/24) *(AN247-today-1)+((AU247^2*16+AV247^2*8)/24)*15)/(AN247-today+14)))</f>
        <v>0.12085539870961609</v>
      </c>
      <c r="AP247" s="290">
        <f ca="1">IF(Calculation!$V$10=2, AR247, SQRT((AR247^2*16+AS247^2*8)/24))</f>
        <v>0.08</v>
      </c>
      <c r="AR247" s="297">
        <f t="shared" ca="1" si="59"/>
        <v>0.08</v>
      </c>
      <c r="AS247" s="299">
        <f t="shared" ca="1" si="60"/>
        <v>0.08</v>
      </c>
      <c r="AT247" s="264"/>
      <c r="AU247" s="264">
        <f t="shared" ca="1" si="61"/>
        <v>2</v>
      </c>
      <c r="AV247" s="298">
        <f t="shared" ca="1" si="62"/>
        <v>2</v>
      </c>
    </row>
    <row r="248" spans="1:48">
      <c r="A248" s="108">
        <f t="shared" ca="1" si="50"/>
        <v>44166</v>
      </c>
      <c r="B248" s="265">
        <f t="shared" ca="1" si="51"/>
        <v>43.5</v>
      </c>
      <c r="C248" s="36"/>
      <c r="D248" s="65">
        <f t="shared" ca="1" si="52"/>
        <v>55</v>
      </c>
      <c r="E248" s="10">
        <f t="shared" ca="1" si="53"/>
        <v>7.0832186215562004E-2</v>
      </c>
      <c r="F248" s="29"/>
      <c r="G248" s="26"/>
      <c r="H248" s="29"/>
      <c r="I248" s="26"/>
      <c r="J248" s="61">
        <f t="shared" si="63"/>
        <v>0</v>
      </c>
      <c r="K248" s="104">
        <f t="shared" si="64"/>
        <v>0</v>
      </c>
      <c r="L248" s="7">
        <f ca="1">(A248-Calculation!$C$6)/365.25</f>
        <v>20</v>
      </c>
      <c r="M248" s="1">
        <v>1</v>
      </c>
      <c r="N248" s="67">
        <f t="shared" ca="1" si="54"/>
        <v>44166</v>
      </c>
      <c r="O248" s="267">
        <f t="shared" ca="1" si="55"/>
        <v>0.12071637013719221</v>
      </c>
      <c r="P248" s="268"/>
      <c r="V248" s="57">
        <f t="shared" ca="1" si="56"/>
        <v>44166</v>
      </c>
      <c r="W248" s="265">
        <f ca="1">IF(Calculation!$V$10=2, VLOOKUP(V248,OldCurves!$D248:$K501,3), ( VLOOKUP(V248,OldCurves!$D248:$K501,3)*16+ VLOOKUP(V248,OldCurves!$D248:$K501,7)*8)/24)</f>
        <v>43.5</v>
      </c>
      <c r="X248" s="61">
        <v>0</v>
      </c>
      <c r="Y248" s="116">
        <v>55</v>
      </c>
      <c r="Z248" s="23">
        <f ca="1">VLOOKUP(V248,OldCurves!A242:B501,2)</f>
        <v>7.0832186215562004E-2</v>
      </c>
      <c r="AA248" s="29"/>
      <c r="AB248" s="26"/>
      <c r="AC248" s="29"/>
      <c r="AD248" s="26"/>
      <c r="AE248" s="68">
        <v>1</v>
      </c>
      <c r="AF248" s="68"/>
      <c r="AG248" s="54">
        <v>20</v>
      </c>
      <c r="AH248" s="53"/>
      <c r="AI248" s="58">
        <f t="shared" ca="1" si="57"/>
        <v>44166</v>
      </c>
      <c r="AJ248" s="278">
        <f ca="1">IF(Calculation!$Y$22=1, OldData!AO248, OldData!AP248)</f>
        <v>0.12071637013719221</v>
      </c>
      <c r="AK248" s="270"/>
      <c r="AM248" s="267"/>
      <c r="AN248" s="57">
        <f t="shared" ca="1" si="58"/>
        <v>44166</v>
      </c>
      <c r="AO248" s="289">
        <f ca="1">IF(Calculation!$V$10=2,SQRT((AR248^2*(AN248-today-1)+AU248^2*15)/(AN248-today+14)),SQRT(( ((AR248^2*16+AS248^2*8)/24) *(AN248-today-1)+((AU248^2*16+AV248^2*8)/24)*15)/(AN248-today+14)))</f>
        <v>0.12071637013719221</v>
      </c>
      <c r="AP248" s="290">
        <f ca="1">IF(Calculation!$V$10=2, AR248, SQRT((AR248^2*16+AS248^2*8)/24))</f>
        <v>0.08</v>
      </c>
      <c r="AR248" s="297">
        <f t="shared" ca="1" si="59"/>
        <v>0.08</v>
      </c>
      <c r="AS248" s="299">
        <f t="shared" ca="1" si="60"/>
        <v>0.08</v>
      </c>
      <c r="AT248" s="264"/>
      <c r="AU248" s="264">
        <f t="shared" ca="1" si="61"/>
        <v>2</v>
      </c>
      <c r="AV248" s="298">
        <f t="shared" ca="1" si="62"/>
        <v>2</v>
      </c>
    </row>
    <row r="249" spans="1:48">
      <c r="A249" s="64">
        <f t="shared" ca="1" si="50"/>
        <v>44197</v>
      </c>
      <c r="B249" s="265">
        <f t="shared" ca="1" si="51"/>
        <v>43.5</v>
      </c>
      <c r="C249" s="36"/>
      <c r="D249" s="65">
        <f t="shared" ca="1" si="52"/>
        <v>55</v>
      </c>
      <c r="E249" s="10">
        <f t="shared" ca="1" si="53"/>
        <v>7.0826462046629013E-2</v>
      </c>
      <c r="F249" s="29"/>
      <c r="G249" s="26"/>
      <c r="H249" s="29"/>
      <c r="I249" s="26"/>
      <c r="J249" s="61">
        <f t="shared" si="63"/>
        <v>0</v>
      </c>
      <c r="K249" s="104">
        <f t="shared" si="64"/>
        <v>0</v>
      </c>
      <c r="L249" s="7">
        <f ca="1">(A249-Calculation!$C$6)/365.25</f>
        <v>20.084873374401095</v>
      </c>
      <c r="M249" s="1">
        <v>2</v>
      </c>
      <c r="N249" s="67">
        <f t="shared" ca="1" si="54"/>
        <v>44197</v>
      </c>
      <c r="O249" s="267">
        <f t="shared" ca="1" si="55"/>
        <v>0.12057373148783904</v>
      </c>
      <c r="P249" s="268"/>
      <c r="V249" s="57">
        <f t="shared" ca="1" si="56"/>
        <v>44197</v>
      </c>
      <c r="W249" s="265">
        <f ca="1">IF(Calculation!$V$10=2, VLOOKUP(V249,OldCurves!$D249:$K502,3), ( VLOOKUP(V249,OldCurves!$D249:$K502,3)*16+ VLOOKUP(V249,OldCurves!$D249:$K502,7)*8)/24)</f>
        <v>43.5</v>
      </c>
      <c r="X249" s="61">
        <v>0</v>
      </c>
      <c r="Y249" s="116">
        <v>55</v>
      </c>
      <c r="Z249" s="23">
        <f ca="1">VLOOKUP(V249,OldCurves!A243:B502,2)</f>
        <v>7.0826462046629013E-2</v>
      </c>
      <c r="AA249" s="29"/>
      <c r="AB249" s="26"/>
      <c r="AC249" s="29"/>
      <c r="AD249" s="26"/>
      <c r="AE249" s="68">
        <v>1</v>
      </c>
      <c r="AF249" s="68"/>
      <c r="AG249" s="54">
        <v>20.082139999999999</v>
      </c>
      <c r="AH249" s="53"/>
      <c r="AI249" s="58">
        <f t="shared" ca="1" si="57"/>
        <v>44197</v>
      </c>
      <c r="AJ249" s="278">
        <f ca="1">IF(Calculation!$Y$22=1, OldData!AO249, OldData!AP249)</f>
        <v>0.12057373148783904</v>
      </c>
      <c r="AK249" s="270"/>
      <c r="AM249" s="267"/>
      <c r="AN249" s="57">
        <f t="shared" ca="1" si="58"/>
        <v>44197</v>
      </c>
      <c r="AO249" s="289">
        <f ca="1">IF(Calculation!$V$10=2,SQRT((AR249^2*(AN249-today-1)+AU249^2*15)/(AN249-today+14)),SQRT(( ((AR249^2*16+AS249^2*8)/24) *(AN249-today-1)+((AU249^2*16+AV249^2*8)/24)*15)/(AN249-today+14)))</f>
        <v>0.12057373148783904</v>
      </c>
      <c r="AP249" s="290">
        <f ca="1">IF(Calculation!$V$10=2, AR249, SQRT((AR249^2*16+AS249^2*8)/24))</f>
        <v>0.08</v>
      </c>
      <c r="AR249" s="297">
        <f t="shared" ca="1" si="59"/>
        <v>0.08</v>
      </c>
      <c r="AS249" s="299">
        <f t="shared" ca="1" si="60"/>
        <v>0.08</v>
      </c>
      <c r="AT249" s="264"/>
      <c r="AU249" s="264">
        <f t="shared" ca="1" si="61"/>
        <v>2</v>
      </c>
      <c r="AV249" s="298">
        <f t="shared" ca="1" si="62"/>
        <v>2</v>
      </c>
    </row>
    <row r="250" spans="1:48">
      <c r="A250" s="64">
        <f t="shared" ca="1" si="50"/>
        <v>44228</v>
      </c>
      <c r="B250" s="265">
        <f t="shared" ca="1" si="51"/>
        <v>43.5</v>
      </c>
      <c r="C250" s="36"/>
      <c r="D250" s="65">
        <f t="shared" ca="1" si="52"/>
        <v>55</v>
      </c>
      <c r="E250" s="10">
        <f t="shared" ca="1" si="53"/>
        <v>7.0820737877707027E-2</v>
      </c>
      <c r="F250" s="29"/>
      <c r="G250" s="26"/>
      <c r="H250" s="29"/>
      <c r="I250" s="26"/>
      <c r="J250" s="61">
        <f t="shared" si="63"/>
        <v>0</v>
      </c>
      <c r="K250" s="104">
        <f t="shared" si="64"/>
        <v>0</v>
      </c>
      <c r="L250" s="7">
        <f ca="1">(A250-Calculation!$C$6)/365.25</f>
        <v>20.16974674880219</v>
      </c>
      <c r="M250" s="1">
        <v>3</v>
      </c>
      <c r="N250" s="67">
        <f t="shared" ca="1" si="54"/>
        <v>44228</v>
      </c>
      <c r="O250" s="267">
        <f t="shared" ca="1" si="55"/>
        <v>0.120432122392226</v>
      </c>
      <c r="P250" s="268"/>
      <c r="V250" s="57">
        <f t="shared" ca="1" si="56"/>
        <v>44228</v>
      </c>
      <c r="W250" s="265">
        <f ca="1">IF(Calculation!$V$10=2, VLOOKUP(V250,OldCurves!$D250:$K503,3), ( VLOOKUP(V250,OldCurves!$D250:$K503,3)*16+ VLOOKUP(V250,OldCurves!$D250:$K503,7)*8)/24)</f>
        <v>43.5</v>
      </c>
      <c r="X250" s="61">
        <v>0</v>
      </c>
      <c r="Y250" s="116">
        <v>55</v>
      </c>
      <c r="Z250" s="23">
        <f ca="1">VLOOKUP(V250,OldCurves!A244:B503,2)</f>
        <v>7.0820737877707027E-2</v>
      </c>
      <c r="AA250" s="29"/>
      <c r="AB250" s="26"/>
      <c r="AC250" s="29"/>
      <c r="AD250" s="26"/>
      <c r="AE250" s="68">
        <v>1</v>
      </c>
      <c r="AF250" s="68"/>
      <c r="AG250" s="54">
        <v>20.167010000000001</v>
      </c>
      <c r="AH250" s="53"/>
      <c r="AI250" s="58">
        <f t="shared" ca="1" si="57"/>
        <v>44228</v>
      </c>
      <c r="AJ250" s="278">
        <f ca="1">IF(Calculation!$Y$22=1, OldData!AO250, OldData!AP250)</f>
        <v>0.120432122392226</v>
      </c>
      <c r="AK250" s="270"/>
      <c r="AM250" s="267"/>
      <c r="AN250" s="57">
        <f t="shared" ca="1" si="58"/>
        <v>44228</v>
      </c>
      <c r="AO250" s="289">
        <f ca="1">IF(Calculation!$V$10=2,SQRT((AR250^2*(AN250-today-1)+AU250^2*15)/(AN250-today+14)),SQRT(( ((AR250^2*16+AS250^2*8)/24) *(AN250-today-1)+((AU250^2*16+AV250^2*8)/24)*15)/(AN250-today+14)))</f>
        <v>0.120432122392226</v>
      </c>
      <c r="AP250" s="290">
        <f ca="1">IF(Calculation!$V$10=2, AR250, SQRT((AR250^2*16+AS250^2*8)/24))</f>
        <v>0.08</v>
      </c>
      <c r="AR250" s="297">
        <f t="shared" ca="1" si="59"/>
        <v>0.08</v>
      </c>
      <c r="AS250" s="299">
        <f t="shared" ca="1" si="60"/>
        <v>0.08</v>
      </c>
      <c r="AT250" s="264"/>
      <c r="AU250" s="264">
        <f t="shared" ca="1" si="61"/>
        <v>2</v>
      </c>
      <c r="AV250" s="298">
        <f t="shared" ca="1" si="62"/>
        <v>2</v>
      </c>
    </row>
    <row r="251" spans="1:48">
      <c r="A251" s="64">
        <f t="shared" ca="1" si="50"/>
        <v>44256</v>
      </c>
      <c r="B251" s="265">
        <f t="shared" ca="1" si="51"/>
        <v>43.5</v>
      </c>
      <c r="C251" s="36"/>
      <c r="D251" s="65">
        <f t="shared" ca="1" si="52"/>
        <v>55</v>
      </c>
      <c r="E251" s="10">
        <f t="shared" ca="1" si="53"/>
        <v>7.0815567660625009E-2</v>
      </c>
      <c r="F251" s="29"/>
      <c r="G251" s="26"/>
      <c r="H251" s="29"/>
      <c r="I251" s="26"/>
      <c r="J251" s="61">
        <f t="shared" si="63"/>
        <v>0</v>
      </c>
      <c r="K251" s="104">
        <f t="shared" si="64"/>
        <v>0</v>
      </c>
      <c r="L251" s="7">
        <f ca="1">(A251-Calculation!$C$6)/365.25</f>
        <v>20.246406570841888</v>
      </c>
      <c r="M251" s="1">
        <v>4</v>
      </c>
      <c r="N251" s="67">
        <f t="shared" ca="1" si="54"/>
        <v>44256</v>
      </c>
      <c r="O251" s="267">
        <f t="shared" ca="1" si="55"/>
        <v>0.12030509284266148</v>
      </c>
      <c r="P251" s="268"/>
      <c r="V251" s="57">
        <f t="shared" ca="1" si="56"/>
        <v>44256</v>
      </c>
      <c r="W251" s="265">
        <f ca="1">IF(Calculation!$V$10=2, VLOOKUP(V251,OldCurves!$D251:$K504,3), ( VLOOKUP(V251,OldCurves!$D251:$K504,3)*16+ VLOOKUP(V251,OldCurves!$D251:$K504,7)*8)/24)</f>
        <v>43.5</v>
      </c>
      <c r="X251" s="61">
        <v>0</v>
      </c>
      <c r="Y251" s="116">
        <v>55</v>
      </c>
      <c r="Z251" s="23">
        <f ca="1">VLOOKUP(V251,OldCurves!A245:B504,2)</f>
        <v>7.0815567660625009E-2</v>
      </c>
      <c r="AA251" s="29"/>
      <c r="AB251" s="26"/>
      <c r="AC251" s="29"/>
      <c r="AD251" s="26"/>
      <c r="AE251" s="68">
        <v>1</v>
      </c>
      <c r="AF251" s="68"/>
      <c r="AG251" s="54">
        <v>20.249140000000001</v>
      </c>
      <c r="AH251" s="53"/>
      <c r="AI251" s="58">
        <f t="shared" ca="1" si="57"/>
        <v>44256</v>
      </c>
      <c r="AJ251" s="278">
        <f ca="1">IF(Calculation!$Y$22=1, OldData!AO251, OldData!AP251)</f>
        <v>0.12030509284266148</v>
      </c>
      <c r="AK251" s="270"/>
      <c r="AM251" s="267"/>
      <c r="AN251" s="57">
        <f t="shared" ca="1" si="58"/>
        <v>44256</v>
      </c>
      <c r="AO251" s="289">
        <f ca="1">IF(Calculation!$V$10=2,SQRT((AR251^2*(AN251-today-1)+AU251^2*15)/(AN251-today+14)),SQRT(( ((AR251^2*16+AS251^2*8)/24) *(AN251-today-1)+((AU251^2*16+AV251^2*8)/24)*15)/(AN251-today+14)))</f>
        <v>0.12030509284266148</v>
      </c>
      <c r="AP251" s="290">
        <f ca="1">IF(Calculation!$V$10=2, AR251, SQRT((AR251^2*16+AS251^2*8)/24))</f>
        <v>0.08</v>
      </c>
      <c r="AR251" s="297">
        <f t="shared" ca="1" si="59"/>
        <v>0.08</v>
      </c>
      <c r="AS251" s="299">
        <f t="shared" ca="1" si="60"/>
        <v>0.08</v>
      </c>
      <c r="AT251" s="264"/>
      <c r="AU251" s="264">
        <f t="shared" ca="1" si="61"/>
        <v>2</v>
      </c>
      <c r="AV251" s="298">
        <f t="shared" ca="1" si="62"/>
        <v>2</v>
      </c>
    </row>
    <row r="252" spans="1:48">
      <c r="A252" s="64">
        <f t="shared" ca="1" si="50"/>
        <v>44287</v>
      </c>
      <c r="B252" s="265">
        <f t="shared" ca="1" si="51"/>
        <v>43.5</v>
      </c>
      <c r="C252" s="36"/>
      <c r="D252" s="65">
        <f t="shared" ca="1" si="52"/>
        <v>55</v>
      </c>
      <c r="E252" s="10">
        <f t="shared" ca="1" si="53"/>
        <v>7.080984349172402E-2</v>
      </c>
      <c r="F252" s="29"/>
      <c r="G252" s="26"/>
      <c r="H252" s="29"/>
      <c r="I252" s="26"/>
      <c r="J252" s="61">
        <f t="shared" si="63"/>
        <v>0</v>
      </c>
      <c r="K252" s="104">
        <f t="shared" si="64"/>
        <v>0</v>
      </c>
      <c r="L252" s="7">
        <f ca="1">(A252-Calculation!$C$6)/365.25</f>
        <v>20.331279945242983</v>
      </c>
      <c r="M252" s="1">
        <v>5</v>
      </c>
      <c r="N252" s="67">
        <f t="shared" ca="1" si="54"/>
        <v>44287</v>
      </c>
      <c r="O252" s="267">
        <f t="shared" ca="1" si="55"/>
        <v>0.12016541187565918</v>
      </c>
      <c r="P252" s="268"/>
      <c r="V252" s="57">
        <f t="shared" ca="1" si="56"/>
        <v>44287</v>
      </c>
      <c r="W252" s="265">
        <f ca="1">IF(Calculation!$V$10=2, VLOOKUP(V252,OldCurves!$D252:$K505,3), ( VLOOKUP(V252,OldCurves!$D252:$K505,3)*16+ VLOOKUP(V252,OldCurves!$D252:$K505,7)*8)/24)</f>
        <v>43.5</v>
      </c>
      <c r="X252" s="61">
        <v>0</v>
      </c>
      <c r="Y252" s="116">
        <v>55</v>
      </c>
      <c r="Z252" s="23">
        <f ca="1">VLOOKUP(V252,OldCurves!A246:B505,2)</f>
        <v>7.080984349172402E-2</v>
      </c>
      <c r="AA252" s="29"/>
      <c r="AB252" s="26"/>
      <c r="AC252" s="29"/>
      <c r="AD252" s="26"/>
      <c r="AE252" s="68">
        <v>1</v>
      </c>
      <c r="AF252" s="68"/>
      <c r="AG252" s="54">
        <v>20.334019999999999</v>
      </c>
      <c r="AH252" s="53"/>
      <c r="AI252" s="58">
        <f t="shared" ca="1" si="57"/>
        <v>44287</v>
      </c>
      <c r="AJ252" s="278">
        <f ca="1">IF(Calculation!$Y$22=1, OldData!AO252, OldData!AP252)</f>
        <v>0.12016541187565918</v>
      </c>
      <c r="AK252" s="270"/>
      <c r="AM252" s="267"/>
      <c r="AN252" s="57">
        <f t="shared" ca="1" si="58"/>
        <v>44287</v>
      </c>
      <c r="AO252" s="289">
        <f ca="1">IF(Calculation!$V$10=2,SQRT((AR252^2*(AN252-today-1)+AU252^2*15)/(AN252-today+14)),SQRT(( ((AR252^2*16+AS252^2*8)/24) *(AN252-today-1)+((AU252^2*16+AV252^2*8)/24)*15)/(AN252-today+14)))</f>
        <v>0.12016541187565918</v>
      </c>
      <c r="AP252" s="290">
        <f ca="1">IF(Calculation!$V$10=2, AR252, SQRT((AR252^2*16+AS252^2*8)/24))</f>
        <v>0.08</v>
      </c>
      <c r="AR252" s="297">
        <f t="shared" ca="1" si="59"/>
        <v>0.08</v>
      </c>
      <c r="AS252" s="299">
        <f t="shared" ca="1" si="60"/>
        <v>0.08</v>
      </c>
      <c r="AT252" s="264"/>
      <c r="AU252" s="264">
        <f t="shared" ca="1" si="61"/>
        <v>2</v>
      </c>
      <c r="AV252" s="298">
        <f t="shared" ca="1" si="62"/>
        <v>2</v>
      </c>
    </row>
    <row r="253" spans="1:48">
      <c r="A253" s="64">
        <f t="shared" ca="1" si="50"/>
        <v>44317</v>
      </c>
      <c r="B253" s="265">
        <f t="shared" ca="1" si="51"/>
        <v>43.5</v>
      </c>
      <c r="C253" s="36"/>
      <c r="D253" s="65">
        <f t="shared" ca="1" si="52"/>
        <v>55</v>
      </c>
      <c r="E253" s="10">
        <f t="shared" ca="1" si="53"/>
        <v>7.080430397344202E-2</v>
      </c>
      <c r="F253" s="29"/>
      <c r="G253" s="26"/>
      <c r="H253" s="29"/>
      <c r="I253" s="26"/>
      <c r="J253" s="61">
        <f t="shared" si="63"/>
        <v>0</v>
      </c>
      <c r="K253" s="104">
        <f t="shared" si="64"/>
        <v>0</v>
      </c>
      <c r="L253" s="7">
        <f ca="1">(A253-Calculation!$C$6)/365.25</f>
        <v>20.413415468856947</v>
      </c>
      <c r="M253" s="1">
        <v>6</v>
      </c>
      <c r="N253" s="67">
        <f t="shared" ca="1" si="54"/>
        <v>44317</v>
      </c>
      <c r="O253" s="267">
        <f t="shared" ca="1" si="55"/>
        <v>0.12003118607371725</v>
      </c>
      <c r="P253" s="268"/>
      <c r="V253" s="57">
        <f t="shared" ca="1" si="56"/>
        <v>44317</v>
      </c>
      <c r="W253" s="265">
        <f ca="1">IF(Calculation!$V$10=2, VLOOKUP(V253,OldCurves!$D253:$K506,3), ( VLOOKUP(V253,OldCurves!$D253:$K506,3)*16+ VLOOKUP(V253,OldCurves!$D253:$K506,7)*8)/24)</f>
        <v>43.5</v>
      </c>
      <c r="X253" s="61">
        <v>0</v>
      </c>
      <c r="Y253" s="116">
        <v>55</v>
      </c>
      <c r="Z253" s="23">
        <f ca="1">VLOOKUP(V253,OldCurves!A247:B506,2)</f>
        <v>7.080430397344202E-2</v>
      </c>
      <c r="AA253" s="29"/>
      <c r="AB253" s="26"/>
      <c r="AC253" s="29"/>
      <c r="AD253" s="26"/>
      <c r="AE253" s="68">
        <v>1</v>
      </c>
      <c r="AF253" s="68"/>
      <c r="AG253" s="54">
        <v>20.418890000000001</v>
      </c>
      <c r="AH253" s="53"/>
      <c r="AI253" s="58">
        <f t="shared" ca="1" si="57"/>
        <v>44317</v>
      </c>
      <c r="AJ253" s="278">
        <f ca="1">IF(Calculation!$Y$22=1, OldData!AO253, OldData!AP253)</f>
        <v>0.12003118607371725</v>
      </c>
      <c r="AK253" s="270"/>
      <c r="AM253" s="267"/>
      <c r="AN253" s="57">
        <f t="shared" ca="1" si="58"/>
        <v>44317</v>
      </c>
      <c r="AO253" s="289">
        <f ca="1">IF(Calculation!$V$10=2,SQRT((AR253^2*(AN253-today-1)+AU253^2*15)/(AN253-today+14)),SQRT(( ((AR253^2*16+AS253^2*8)/24) *(AN253-today-1)+((AU253^2*16+AV253^2*8)/24)*15)/(AN253-today+14)))</f>
        <v>0.12003118607371725</v>
      </c>
      <c r="AP253" s="290">
        <f ca="1">IF(Calculation!$V$10=2, AR253, SQRT((AR253^2*16+AS253^2*8)/24))</f>
        <v>0.08</v>
      </c>
      <c r="AR253" s="297">
        <f t="shared" ca="1" si="59"/>
        <v>0.08</v>
      </c>
      <c r="AS253" s="299">
        <f t="shared" ca="1" si="60"/>
        <v>0.08</v>
      </c>
      <c r="AT253" s="264"/>
      <c r="AU253" s="264">
        <f t="shared" ca="1" si="61"/>
        <v>2</v>
      </c>
      <c r="AV253" s="298">
        <f t="shared" ca="1" si="62"/>
        <v>2</v>
      </c>
    </row>
    <row r="254" spans="1:48">
      <c r="A254" s="64">
        <f t="shared" ca="1" si="50"/>
        <v>44348</v>
      </c>
      <c r="B254" s="265">
        <f t="shared" ca="1" si="51"/>
        <v>43.5</v>
      </c>
      <c r="C254" s="36"/>
      <c r="D254" s="65">
        <f t="shared" ca="1" si="52"/>
        <v>55</v>
      </c>
      <c r="E254" s="10">
        <f t="shared" ca="1" si="53"/>
        <v>7.0798579804562015E-2</v>
      </c>
      <c r="F254" s="272"/>
      <c r="G254" s="26"/>
      <c r="H254" s="29"/>
      <c r="I254" s="26"/>
      <c r="J254" s="61">
        <f t="shared" si="63"/>
        <v>0</v>
      </c>
      <c r="K254" s="104">
        <f t="shared" si="64"/>
        <v>0</v>
      </c>
      <c r="L254" s="7">
        <f ca="1">(A254-Calculation!$C$6)/365.25</f>
        <v>20.498288843258042</v>
      </c>
      <c r="M254" s="1">
        <v>1</v>
      </c>
      <c r="N254" s="67">
        <f t="shared" ca="1" si="54"/>
        <v>44348</v>
      </c>
      <c r="O254" s="267">
        <f t="shared" ca="1" si="55"/>
        <v>0.11989345642931765</v>
      </c>
      <c r="P254" s="268"/>
      <c r="V254" s="57">
        <f t="shared" ca="1" si="56"/>
        <v>44348</v>
      </c>
      <c r="W254" s="265">
        <f ca="1">IF(Calculation!$V$10=2, VLOOKUP(V254,OldCurves!$D254:$K507,3), ( VLOOKUP(V254,OldCurves!$D254:$K507,3)*16+ VLOOKUP(V254,OldCurves!$D254:$K507,7)*8)/24)</f>
        <v>43.5</v>
      </c>
      <c r="X254" s="61">
        <v>0</v>
      </c>
      <c r="Y254" s="116">
        <v>55</v>
      </c>
      <c r="Z254" s="23">
        <f ca="1">VLOOKUP(V254,OldCurves!A248:B507,2)</f>
        <v>7.0798579804562015E-2</v>
      </c>
      <c r="AA254" s="272"/>
      <c r="AB254" s="26"/>
      <c r="AC254" s="29"/>
      <c r="AD254" s="26"/>
      <c r="AE254" s="68">
        <v>1</v>
      </c>
      <c r="AF254" s="68"/>
      <c r="AG254" s="54">
        <v>20.50103</v>
      </c>
      <c r="AH254" s="53"/>
      <c r="AI254" s="58">
        <f t="shared" ca="1" si="57"/>
        <v>44348</v>
      </c>
      <c r="AJ254" s="278">
        <f ca="1">IF(Calculation!$Y$22=1, OldData!AO254, OldData!AP254)</f>
        <v>0.11989345642931765</v>
      </c>
      <c r="AK254" s="270"/>
      <c r="AM254" s="267"/>
      <c r="AN254" s="57">
        <f t="shared" ca="1" si="58"/>
        <v>44348</v>
      </c>
      <c r="AO254" s="289">
        <f ca="1">IF(Calculation!$V$10=2,SQRT((AR254^2*(AN254-today-1)+AU254^2*15)/(AN254-today+14)),SQRT(( ((AR254^2*16+AS254^2*8)/24) *(AN254-today-1)+((AU254^2*16+AV254^2*8)/24)*15)/(AN254-today+14)))</f>
        <v>0.11989345642931765</v>
      </c>
      <c r="AP254" s="290">
        <f ca="1">IF(Calculation!$V$10=2, AR254, SQRT((AR254^2*16+AS254^2*8)/24))</f>
        <v>0.08</v>
      </c>
      <c r="AR254" s="297">
        <f t="shared" ca="1" si="59"/>
        <v>0.08</v>
      </c>
      <c r="AS254" s="299">
        <f t="shared" ca="1" si="60"/>
        <v>0.08</v>
      </c>
      <c r="AT254" s="264"/>
      <c r="AU254" s="264">
        <f t="shared" ca="1" si="61"/>
        <v>2</v>
      </c>
      <c r="AV254" s="298">
        <f t="shared" ca="1" si="62"/>
        <v>2</v>
      </c>
    </row>
    <row r="255" spans="1:48">
      <c r="A255" s="64">
        <f t="shared" ca="1" si="50"/>
        <v>44378</v>
      </c>
      <c r="B255" s="265">
        <f t="shared" ca="1" si="51"/>
        <v>43.5</v>
      </c>
      <c r="C255" s="36"/>
      <c r="D255" s="65">
        <f t="shared" ca="1" si="52"/>
        <v>55</v>
      </c>
      <c r="E255" s="10">
        <f t="shared" ca="1" si="53"/>
        <v>7.079304028630104E-2</v>
      </c>
      <c r="F255" s="29"/>
      <c r="G255" s="26"/>
      <c r="H255" s="29"/>
      <c r="I255" s="26"/>
      <c r="J255" s="61">
        <f t="shared" si="63"/>
        <v>0</v>
      </c>
      <c r="K255" s="104">
        <f t="shared" si="64"/>
        <v>0</v>
      </c>
      <c r="L255" s="7">
        <f ca="1">(A255-Calculation!$C$6)/365.25</f>
        <v>20.580424366872005</v>
      </c>
      <c r="M255" s="1">
        <v>2</v>
      </c>
      <c r="N255" s="67">
        <f t="shared" ca="1" si="54"/>
        <v>44378</v>
      </c>
      <c r="O255" s="267">
        <f t="shared" ca="1" si="55"/>
        <v>0.1197610987078991</v>
      </c>
      <c r="P255" s="268"/>
      <c r="V255" s="57">
        <f t="shared" ca="1" si="56"/>
        <v>44378</v>
      </c>
      <c r="W255" s="265">
        <f ca="1">IF(Calculation!$V$10=2, VLOOKUP(V255,OldCurves!$D255:$K508,3), ( VLOOKUP(V255,OldCurves!$D255:$K508,3)*16+ VLOOKUP(V255,OldCurves!$D255:$K508,7)*8)/24)</f>
        <v>43.5</v>
      </c>
      <c r="X255" s="61">
        <v>0</v>
      </c>
      <c r="Y255" s="116">
        <v>55</v>
      </c>
      <c r="Z255" s="23">
        <f ca="1">VLOOKUP(V255,OldCurves!A249:B508,2)</f>
        <v>7.079304028630104E-2</v>
      </c>
      <c r="AA255" s="29"/>
      <c r="AB255" s="26"/>
      <c r="AC255" s="29"/>
      <c r="AD255" s="26"/>
      <c r="AE255" s="68">
        <v>1</v>
      </c>
      <c r="AF255" s="68"/>
      <c r="AG255" s="54">
        <v>20.585899999999999</v>
      </c>
      <c r="AH255" s="53"/>
      <c r="AI255" s="58">
        <f t="shared" ca="1" si="57"/>
        <v>44378</v>
      </c>
      <c r="AJ255" s="278">
        <f ca="1">IF(Calculation!$Y$22=1, OldData!AO255, OldData!AP255)</f>
        <v>0.1197610987078991</v>
      </c>
      <c r="AK255" s="7"/>
      <c r="AM255" s="267"/>
      <c r="AN255" s="57">
        <f t="shared" ca="1" si="58"/>
        <v>44378</v>
      </c>
      <c r="AO255" s="289">
        <f ca="1">IF(Calculation!$V$10=2,SQRT((AR255^2*(AN255-today-1)+AU255^2*15)/(AN255-today+14)),SQRT(( ((AR255^2*16+AS255^2*8)/24) *(AN255-today-1)+((AU255^2*16+AV255^2*8)/24)*15)/(AN255-today+14)))</f>
        <v>0.1197610987078991</v>
      </c>
      <c r="AP255" s="290">
        <f ca="1">IF(Calculation!$V$10=2, AR255, SQRT((AR255^2*16+AS255^2*8)/24))</f>
        <v>0.08</v>
      </c>
      <c r="AR255" s="297">
        <f t="shared" ca="1" si="59"/>
        <v>0.08</v>
      </c>
      <c r="AS255" s="299">
        <f t="shared" ca="1" si="60"/>
        <v>0.08</v>
      </c>
      <c r="AT255" s="264"/>
      <c r="AU255" s="264">
        <f t="shared" ca="1" si="61"/>
        <v>2</v>
      </c>
      <c r="AV255" s="298">
        <f t="shared" ca="1" si="62"/>
        <v>2</v>
      </c>
    </row>
    <row r="256" spans="1:48" ht="10.8" thickBot="1">
      <c r="A256" s="64">
        <f t="shared" ca="1" si="50"/>
        <v>44409</v>
      </c>
      <c r="B256" s="265">
        <f t="shared" ca="1" si="51"/>
        <v>43.5</v>
      </c>
      <c r="C256" s="36"/>
      <c r="D256" s="65">
        <f t="shared" ca="1" si="52"/>
        <v>55</v>
      </c>
      <c r="E256" s="10">
        <f t="shared" ca="1" si="53"/>
        <v>7.0787316117442003E-2</v>
      </c>
      <c r="F256" s="30"/>
      <c r="G256" s="31"/>
      <c r="H256" s="30"/>
      <c r="I256" s="31"/>
      <c r="J256" s="61">
        <f t="shared" si="63"/>
        <v>0</v>
      </c>
      <c r="K256" s="104">
        <f t="shared" si="64"/>
        <v>0</v>
      </c>
      <c r="L256" s="7">
        <f ca="1">(A256-Calculation!$C$6)/365.25</f>
        <v>20.6652977412731</v>
      </c>
      <c r="M256" s="1">
        <v>3</v>
      </c>
      <c r="N256" s="67">
        <f t="shared" ca="1" si="54"/>
        <v>44409</v>
      </c>
      <c r="O256" s="267">
        <f t="shared" ca="1" si="55"/>
        <v>0.11962527874769123</v>
      </c>
      <c r="P256" s="268"/>
      <c r="V256" s="57">
        <f t="shared" ca="1" si="56"/>
        <v>44409</v>
      </c>
      <c r="W256" s="265">
        <f ca="1">IF(Calculation!$V$10=2, VLOOKUP(V256,OldCurves!$D256:$K509,3), ( VLOOKUP(V256,OldCurves!$D256:$K509,3)*16+ VLOOKUP(V256,OldCurves!$D256:$K509,7)*8)/24)</f>
        <v>43.5</v>
      </c>
      <c r="X256" s="61">
        <v>0</v>
      </c>
      <c r="Y256" s="116">
        <v>55</v>
      </c>
      <c r="Z256" s="23">
        <f ca="1">VLOOKUP(V256,OldCurves!A250:B509,2)</f>
        <v>7.0787316117442003E-2</v>
      </c>
      <c r="AA256" s="29"/>
      <c r="AB256" s="26"/>
      <c r="AC256" s="29"/>
      <c r="AD256" s="26"/>
      <c r="AE256" s="68">
        <v>1</v>
      </c>
      <c r="AF256" s="68"/>
      <c r="AG256" s="54">
        <v>20.668040000000001</v>
      </c>
      <c r="AH256" s="53"/>
      <c r="AI256" s="58">
        <f t="shared" ca="1" si="57"/>
        <v>44409</v>
      </c>
      <c r="AJ256" s="278">
        <f ca="1">IF(Calculation!$Y$22=1, OldData!AO256, OldData!AP256)</f>
        <v>0.11962527874769123</v>
      </c>
      <c r="AK256" s="7"/>
      <c r="AM256" s="267"/>
      <c r="AN256" s="57">
        <f t="shared" ca="1" si="58"/>
        <v>44409</v>
      </c>
      <c r="AO256" s="289">
        <f ca="1">IF(Calculation!$V$10=2,SQRT((AR256^2*(AN256-today-1)+AU256^2*15)/(AN256-today+14)),SQRT(( ((AR256^2*16+AS256^2*8)/24) *(AN256-today-1)+((AU256^2*16+AV256^2*8)/24)*15)/(AN256-today+14)))</f>
        <v>0.11962527874769123</v>
      </c>
      <c r="AP256" s="290">
        <f ca="1">IF(Calculation!$V$10=2, AR256, SQRT((AR256^2*16+AS256^2*8)/24))</f>
        <v>0.08</v>
      </c>
      <c r="AR256" s="297">
        <f t="shared" ca="1" si="59"/>
        <v>0.08</v>
      </c>
      <c r="AS256" s="299">
        <f t="shared" ca="1" si="60"/>
        <v>0.08</v>
      </c>
      <c r="AT256" s="264"/>
      <c r="AU256" s="264">
        <f t="shared" ca="1" si="61"/>
        <v>2</v>
      </c>
      <c r="AV256" s="298">
        <f t="shared" ca="1" si="62"/>
        <v>2</v>
      </c>
    </row>
    <row r="257" spans="1:48">
      <c r="A257" s="64">
        <f t="shared" ca="1" si="50"/>
        <v>44440</v>
      </c>
      <c r="B257" s="265">
        <f t="shared" ca="1" si="51"/>
        <v>43.5</v>
      </c>
      <c r="C257" s="36"/>
      <c r="D257" s="65">
        <f t="shared" ca="1" si="52"/>
        <v>55</v>
      </c>
      <c r="E257" s="10">
        <f t="shared" ca="1" si="53"/>
        <v>7.0781591948594014E-2</v>
      </c>
      <c r="F257" s="32"/>
      <c r="G257" s="32"/>
      <c r="H257" s="32"/>
      <c r="I257" s="32"/>
      <c r="J257" s="61">
        <f t="shared" si="63"/>
        <v>0</v>
      </c>
      <c r="K257" s="104">
        <f t="shared" si="64"/>
        <v>0</v>
      </c>
      <c r="L257" s="7">
        <f ca="1">(A257-Calculation!$C$6)/365.25</f>
        <v>20.750171115674195</v>
      </c>
      <c r="M257" s="1">
        <v>4</v>
      </c>
      <c r="N257" s="67">
        <f t="shared" ca="1" si="54"/>
        <v>44440</v>
      </c>
      <c r="O257" s="267">
        <f t="shared" ca="1" si="55"/>
        <v>0.11949041371157648</v>
      </c>
      <c r="P257" s="268"/>
      <c r="V257" s="57">
        <f t="shared" ca="1" si="56"/>
        <v>44440</v>
      </c>
      <c r="W257" s="265">
        <f ca="1">IF(Calculation!$V$10=2, VLOOKUP(V257,OldCurves!$D257:$K510,3), ( VLOOKUP(V257,OldCurves!$D257:$K510,3)*16+ VLOOKUP(V257,OldCurves!$D257:$K510,7)*8)/24)</f>
        <v>43.5</v>
      </c>
      <c r="X257" s="61">
        <v>0</v>
      </c>
      <c r="Y257" s="116">
        <v>55</v>
      </c>
      <c r="Z257" s="23">
        <f ca="1">VLOOKUP(V257,OldCurves!A251:B510,2)</f>
        <v>7.0781591948594014E-2</v>
      </c>
      <c r="AA257" s="32"/>
      <c r="AB257" s="32"/>
      <c r="AC257" s="32"/>
      <c r="AD257" s="32"/>
      <c r="AE257" s="68">
        <v>1</v>
      </c>
      <c r="AF257" s="68"/>
      <c r="AG257" s="54">
        <v>20.75291</v>
      </c>
      <c r="AH257" s="53"/>
      <c r="AI257" s="58">
        <f t="shared" ca="1" si="57"/>
        <v>44440</v>
      </c>
      <c r="AJ257" s="278">
        <f ca="1">IF(Calculation!$Y$22=1, OldData!AO257, OldData!AP257)</f>
        <v>0.11949041371157648</v>
      </c>
      <c r="AK257" s="270"/>
      <c r="AM257" s="267"/>
      <c r="AN257" s="57">
        <f t="shared" ca="1" si="58"/>
        <v>44440</v>
      </c>
      <c r="AO257" s="289">
        <f ca="1">IF(Calculation!$V$10=2,SQRT((AR257^2*(AN257-today-1)+AU257^2*15)/(AN257-today+14)),SQRT(( ((AR257^2*16+AS257^2*8)/24) *(AN257-today-1)+((AU257^2*16+AV257^2*8)/24)*15)/(AN257-today+14)))</f>
        <v>0.11949041371157648</v>
      </c>
      <c r="AP257" s="290">
        <f ca="1">IF(Calculation!$V$10=2, AR257, SQRT((AR257^2*16+AS257^2*8)/24))</f>
        <v>0.08</v>
      </c>
      <c r="AR257" s="297">
        <f t="shared" ca="1" si="59"/>
        <v>0.08</v>
      </c>
      <c r="AS257" s="299">
        <f t="shared" ca="1" si="60"/>
        <v>0.08</v>
      </c>
      <c r="AT257" s="264"/>
      <c r="AU257" s="264">
        <f t="shared" ca="1" si="61"/>
        <v>2</v>
      </c>
      <c r="AV257" s="298">
        <f t="shared" ca="1" si="62"/>
        <v>2</v>
      </c>
    </row>
    <row r="258" spans="1:48" ht="10.8" thickBot="1">
      <c r="A258" s="64">
        <f t="shared" ca="1" si="50"/>
        <v>44470</v>
      </c>
      <c r="B258" s="265">
        <f t="shared" ca="1" si="51"/>
        <v>43.5</v>
      </c>
      <c r="C258" s="36"/>
      <c r="D258" s="65">
        <f t="shared" ca="1" si="52"/>
        <v>55</v>
      </c>
      <c r="E258" s="10">
        <f t="shared" ca="1" si="53"/>
        <v>7.0776052430364014E-2</v>
      </c>
      <c r="F258" s="34"/>
      <c r="G258" s="33"/>
      <c r="H258" s="34"/>
      <c r="I258" s="33"/>
      <c r="J258" s="61">
        <f t="shared" si="63"/>
        <v>0</v>
      </c>
      <c r="K258" s="104">
        <f t="shared" si="64"/>
        <v>0</v>
      </c>
      <c r="L258" s="7">
        <f ca="1">(A258-Calculation!$C$6)/365.25</f>
        <v>20.832306639288159</v>
      </c>
      <c r="M258" s="1">
        <v>5</v>
      </c>
      <c r="N258" s="67">
        <f t="shared" ca="1" si="54"/>
        <v>44470</v>
      </c>
      <c r="O258" s="267">
        <f t="shared" ca="1" si="55"/>
        <v>0.11936079868192007</v>
      </c>
      <c r="P258" s="268"/>
      <c r="V258" s="57">
        <f t="shared" ca="1" si="56"/>
        <v>44470</v>
      </c>
      <c r="W258" s="265">
        <f ca="1">IF(Calculation!$V$10=2, VLOOKUP(V258,OldCurves!$D258:$K511,3), ( VLOOKUP(V258,OldCurves!$D258:$K511,3)*16+ VLOOKUP(V258,OldCurves!$D258:$K511,7)*8)/24)</f>
        <v>43.5</v>
      </c>
      <c r="X258" s="61">
        <v>0</v>
      </c>
      <c r="Y258" s="116">
        <v>55</v>
      </c>
      <c r="Z258" s="23">
        <f ca="1">VLOOKUP(V258,OldCurves!A252:B511,2)</f>
        <v>7.0776052430364014E-2</v>
      </c>
      <c r="AA258" s="30"/>
      <c r="AB258" s="31"/>
      <c r="AC258" s="30"/>
      <c r="AD258" s="31"/>
      <c r="AE258" s="68">
        <v>1</v>
      </c>
      <c r="AF258" s="69"/>
      <c r="AG258" s="59">
        <v>20.837779999999999</v>
      </c>
      <c r="AH258" s="60"/>
      <c r="AI258" s="58">
        <f t="shared" ca="1" si="57"/>
        <v>44470</v>
      </c>
      <c r="AJ258" s="278">
        <f ca="1">IF(Calculation!$Y$22=1, OldData!AO258, OldData!AP258)</f>
        <v>0.11936079868192007</v>
      </c>
      <c r="AK258" s="270"/>
      <c r="AM258" s="273"/>
      <c r="AN258" s="293">
        <f t="shared" ca="1" si="58"/>
        <v>44470</v>
      </c>
      <c r="AO258" s="294">
        <f ca="1">IF(Calculation!$V$10=2,SQRT((AR258^2*(AN258-today-1)+AU258^2*15)/(AN258-today+14)),SQRT(( ((AR258^2*16+AS258^2*8)/24) *(AN258-today-1)+((AU258^2*16+AV258^2*8)/24)*15)/(AN258-today+14)))</f>
        <v>0.11936079868192007</v>
      </c>
      <c r="AP258" s="295">
        <f ca="1">IF(Calculation!$V$10=2, AR258, SQRT((AR258^2*16+AS258^2*8)/24))</f>
        <v>0.08</v>
      </c>
      <c r="AR258" s="297">
        <f t="shared" ca="1" si="59"/>
        <v>0.08</v>
      </c>
      <c r="AS258" s="299">
        <f t="shared" ca="1" si="60"/>
        <v>0.08</v>
      </c>
      <c r="AT258" s="284"/>
      <c r="AU258" s="264">
        <f t="shared" ca="1" si="61"/>
        <v>2</v>
      </c>
      <c r="AV258" s="298">
        <f t="shared" ca="1" si="62"/>
        <v>2</v>
      </c>
    </row>
    <row r="259" spans="1:48">
      <c r="B259" s="265"/>
      <c r="C259" s="36"/>
      <c r="E259" s="10">
        <f t="shared" ref="E259:E277" si="65">Z259</f>
        <v>0</v>
      </c>
      <c r="J259" s="61">
        <v>50.507586206896555</v>
      </c>
      <c r="K259" s="104">
        <f t="shared" si="64"/>
        <v>50.507586206896555</v>
      </c>
      <c r="L259" s="7">
        <f ca="1">(A259-Calculation!$C$6)/365.25</f>
        <v>-100.91991786447639</v>
      </c>
      <c r="M259" s="1">
        <v>6</v>
      </c>
      <c r="O259" s="271"/>
      <c r="P259" s="270"/>
      <c r="X259" s="61">
        <v>0</v>
      </c>
      <c r="AK259" s="270"/>
      <c r="AS259" s="274"/>
    </row>
    <row r="260" spans="1:48">
      <c r="B260" s="265"/>
      <c r="C260" s="36"/>
      <c r="E260" s="10">
        <f t="shared" si="65"/>
        <v>0</v>
      </c>
      <c r="J260" s="61">
        <v>49.702137931034493</v>
      </c>
      <c r="K260" s="104">
        <f t="shared" si="64"/>
        <v>49.702137931034493</v>
      </c>
      <c r="L260" s="7">
        <f ca="1">(A260-Calculation!$C$6)/365.25</f>
        <v>-100.91991786447639</v>
      </c>
      <c r="M260" s="1">
        <v>1</v>
      </c>
      <c r="O260" s="271"/>
      <c r="P260" s="270"/>
      <c r="X260" s="61">
        <v>0</v>
      </c>
      <c r="AK260" s="270"/>
      <c r="AS260" s="274"/>
    </row>
    <row r="261" spans="1:48">
      <c r="B261" s="265"/>
      <c r="C261" s="36"/>
      <c r="E261" s="10">
        <f t="shared" si="65"/>
        <v>0</v>
      </c>
      <c r="J261" s="61">
        <v>49.169275862068972</v>
      </c>
      <c r="K261" s="104">
        <f t="shared" si="64"/>
        <v>49.169275862068972</v>
      </c>
      <c r="L261" s="7">
        <f ca="1">(A261-Calculation!$C$6)/365.25</f>
        <v>-100.91991786447639</v>
      </c>
      <c r="M261" s="1">
        <v>2</v>
      </c>
      <c r="O261" s="271"/>
      <c r="P261" s="270"/>
      <c r="X261" s="61">
        <v>0</v>
      </c>
      <c r="AK261" s="270"/>
      <c r="AS261" s="274"/>
    </row>
    <row r="262" spans="1:48">
      <c r="B262" s="265"/>
      <c r="C262" s="36"/>
      <c r="E262" s="10">
        <f t="shared" si="65"/>
        <v>0</v>
      </c>
      <c r="J262" s="61">
        <v>49.406689655172421</v>
      </c>
      <c r="K262" s="104">
        <f t="shared" si="64"/>
        <v>49.406689655172421</v>
      </c>
      <c r="L262" s="7">
        <f ca="1">(A262-Calculation!$C$6)/365.25</f>
        <v>-100.91991786447639</v>
      </c>
      <c r="M262" s="1">
        <v>3</v>
      </c>
      <c r="O262" s="271"/>
      <c r="P262" s="270"/>
      <c r="X262" s="61">
        <v>0</v>
      </c>
      <c r="AK262" s="270"/>
      <c r="AS262" s="274"/>
    </row>
    <row r="263" spans="1:48">
      <c r="B263" s="265"/>
      <c r="C263" s="36"/>
      <c r="E263" s="10">
        <f t="shared" si="65"/>
        <v>0</v>
      </c>
      <c r="J263" s="61">
        <v>50.01868965517243</v>
      </c>
      <c r="K263" s="104">
        <f t="shared" si="64"/>
        <v>50.01868965517243</v>
      </c>
      <c r="L263" s="7">
        <f ca="1">(A263-Calculation!$C$6)/365.25</f>
        <v>-100.91991786447639</v>
      </c>
      <c r="M263" s="1">
        <v>4</v>
      </c>
      <c r="O263" s="271"/>
      <c r="P263" s="270"/>
      <c r="X263" s="61">
        <v>0</v>
      </c>
      <c r="AK263" s="270"/>
      <c r="AS263" s="274"/>
    </row>
    <row r="264" spans="1:48">
      <c r="B264" s="265"/>
      <c r="C264" s="36"/>
      <c r="E264" s="10">
        <f t="shared" si="65"/>
        <v>0</v>
      </c>
      <c r="J264" s="61">
        <v>50.773137931034491</v>
      </c>
      <c r="K264" s="104">
        <f t="shared" si="64"/>
        <v>50.773137931034491</v>
      </c>
      <c r="L264" s="7">
        <f ca="1">(A264-Calculation!$C$6)/365.25</f>
        <v>-100.91991786447639</v>
      </c>
      <c r="M264" s="1">
        <v>5</v>
      </c>
      <c r="O264" s="271"/>
      <c r="P264" s="270"/>
      <c r="X264" s="61">
        <v>0</v>
      </c>
      <c r="AK264" s="270"/>
      <c r="AS264" s="274"/>
    </row>
    <row r="265" spans="1:48">
      <c r="B265" s="265"/>
      <c r="C265" s="36"/>
      <c r="E265" s="10">
        <f t="shared" si="65"/>
        <v>0</v>
      </c>
      <c r="J265" s="61">
        <v>51.569793103448283</v>
      </c>
      <c r="K265" s="104">
        <f>J265-C265</f>
        <v>51.569793103448283</v>
      </c>
      <c r="L265" s="7">
        <f ca="1">(A265-Calculation!$C$6)/365.25</f>
        <v>-100.91991786447639</v>
      </c>
      <c r="M265" s="1">
        <v>6</v>
      </c>
      <c r="O265" s="271"/>
      <c r="P265" s="270"/>
      <c r="X265" s="61">
        <v>0</v>
      </c>
      <c r="AK265" s="270"/>
      <c r="AS265" s="274"/>
    </row>
    <row r="266" spans="1:48">
      <c r="C266" s="36"/>
      <c r="E266" s="10">
        <f t="shared" si="65"/>
        <v>0</v>
      </c>
      <c r="J266" s="61">
        <v>52.612655172413803</v>
      </c>
      <c r="K266" s="104">
        <f>J266-C266</f>
        <v>52.612655172413803</v>
      </c>
      <c r="L266" s="7">
        <f ca="1">(A266-Calculation!$C$6)/365.25</f>
        <v>-100.91991786447639</v>
      </c>
      <c r="M266" s="1">
        <v>1</v>
      </c>
      <c r="P266" s="270"/>
      <c r="X266" s="61">
        <v>0</v>
      </c>
      <c r="AK266" s="270"/>
      <c r="AS266" s="274"/>
    </row>
    <row r="267" spans="1:48">
      <c r="C267" s="36"/>
      <c r="E267" s="10">
        <f t="shared" si="65"/>
        <v>0</v>
      </c>
      <c r="L267" s="7">
        <f ca="1">(A267-Calculation!$C$6)/365.25</f>
        <v>-100.91991786447639</v>
      </c>
      <c r="M267" s="1">
        <v>2</v>
      </c>
      <c r="P267" s="270"/>
      <c r="X267" s="66"/>
      <c r="AK267" s="7"/>
    </row>
    <row r="268" spans="1:48">
      <c r="C268" s="36"/>
      <c r="E268" s="10">
        <f t="shared" si="65"/>
        <v>0</v>
      </c>
      <c r="L268" s="7">
        <f ca="1">(A268-Calculation!$C$6)/365.25</f>
        <v>-100.91991786447639</v>
      </c>
      <c r="M268" s="1">
        <v>3</v>
      </c>
      <c r="P268" s="270"/>
      <c r="AK268" s="7"/>
    </row>
    <row r="269" spans="1:48">
      <c r="C269" s="36"/>
      <c r="E269" s="10">
        <f t="shared" si="65"/>
        <v>0</v>
      </c>
      <c r="L269" s="7">
        <f ca="1">(A269-Calculation!$C$6)/365.25</f>
        <v>-100.91991786447639</v>
      </c>
      <c r="M269" s="1">
        <v>4</v>
      </c>
      <c r="P269" s="270"/>
    </row>
    <row r="270" spans="1:48">
      <c r="C270" s="36"/>
      <c r="E270" s="10">
        <f t="shared" si="65"/>
        <v>0</v>
      </c>
      <c r="L270" s="7">
        <f ca="1">(A270-Calculation!$C$6)/365.25</f>
        <v>-100.91991786447639</v>
      </c>
      <c r="M270" s="1">
        <v>5</v>
      </c>
    </row>
    <row r="271" spans="1:48">
      <c r="E271" s="10">
        <f t="shared" si="65"/>
        <v>0</v>
      </c>
      <c r="L271" s="7">
        <f ca="1">(A271-Calculation!$C$6)/365.25</f>
        <v>-100.91991786447639</v>
      </c>
      <c r="M271" s="1">
        <v>6</v>
      </c>
    </row>
    <row r="272" spans="1:48">
      <c r="E272" s="10">
        <f t="shared" si="65"/>
        <v>0</v>
      </c>
      <c r="L272" s="7">
        <f ca="1">(A272-Calculation!$C$6)/365.25</f>
        <v>-100.91991786447639</v>
      </c>
      <c r="M272" s="1">
        <v>1</v>
      </c>
    </row>
    <row r="273" spans="5:13">
      <c r="E273" s="10">
        <f t="shared" si="65"/>
        <v>0</v>
      </c>
      <c r="L273" s="7">
        <f ca="1">(A273-Calculation!$C$6)/365.25</f>
        <v>-100.91991786447639</v>
      </c>
      <c r="M273" s="1">
        <v>2</v>
      </c>
    </row>
    <row r="274" spans="5:13">
      <c r="E274" s="10">
        <f t="shared" si="65"/>
        <v>0</v>
      </c>
      <c r="L274" s="7">
        <f ca="1">(A274-Calculation!$C$6)/365.25</f>
        <v>-100.91991786447639</v>
      </c>
      <c r="M274" s="1">
        <v>3</v>
      </c>
    </row>
    <row r="275" spans="5:13">
      <c r="E275" s="10">
        <f t="shared" si="65"/>
        <v>0</v>
      </c>
      <c r="L275" s="7">
        <f ca="1">(A275-Calculation!$C$6)/365.25</f>
        <v>-100.91991786447639</v>
      </c>
      <c r="M275" s="1">
        <v>4</v>
      </c>
    </row>
    <row r="276" spans="5:13">
      <c r="E276" s="10">
        <f t="shared" si="65"/>
        <v>0</v>
      </c>
      <c r="L276" s="7">
        <f ca="1">(A276-Calculation!$C$6)/365.25</f>
        <v>-100.91991786447639</v>
      </c>
      <c r="M276" s="1">
        <v>5</v>
      </c>
    </row>
    <row r="277" spans="5:13">
      <c r="E277" s="10">
        <f t="shared" si="65"/>
        <v>0</v>
      </c>
      <c r="L277" s="7">
        <f ca="1">(A277-Calculation!$C$6)/365.25</f>
        <v>-100.91991786447639</v>
      </c>
      <c r="M277" s="1">
        <v>6</v>
      </c>
    </row>
    <row r="278" spans="5:13">
      <c r="L278" s="7">
        <f ca="1">(A278-Calculation!$C$6)/365.25</f>
        <v>-100.91991786447639</v>
      </c>
    </row>
    <row r="279" spans="5:13">
      <c r="L279" s="7">
        <f ca="1">(A279-Calculation!$C$6)/365.25</f>
        <v>-100.91991786447639</v>
      </c>
    </row>
    <row r="280" spans="5:13">
      <c r="L280" s="7">
        <f ca="1">(A280-Calculation!$C$6)/365.25</f>
        <v>-100.91991786447639</v>
      </c>
    </row>
    <row r="281" spans="5:13">
      <c r="L281" s="7">
        <f ca="1">(A281-Calculation!$C$6)/365.25</f>
        <v>-100.91991786447639</v>
      </c>
    </row>
    <row r="282" spans="5:13">
      <c r="L282" s="7">
        <f ca="1">(A282-Calculation!$C$6)/365.25</f>
        <v>-100.91991786447639</v>
      </c>
    </row>
    <row r="283" spans="5:13">
      <c r="L283" s="7">
        <f ca="1">(A283-Calculation!$C$6)/365.25</f>
        <v>-100.91991786447639</v>
      </c>
    </row>
    <row r="284" spans="5:13">
      <c r="L284" s="7">
        <f ca="1">(A284-Calculation!$C$6)/365.25</f>
        <v>-100.91991786447639</v>
      </c>
    </row>
    <row r="285" spans="5:13">
      <c r="L285" s="7">
        <f ca="1">(A285-Calculation!$C$6)/365.25</f>
        <v>-100.91991786447639</v>
      </c>
    </row>
    <row r="286" spans="5:13">
      <c r="L286" s="7">
        <f ca="1">(A286-Calculation!$C$6)/365.25</f>
        <v>-100.91991786447639</v>
      </c>
    </row>
    <row r="287" spans="5:13">
      <c r="L287" s="7">
        <f ca="1">(A287-Calculation!$C$6)/365.25</f>
        <v>-100.91991786447639</v>
      </c>
    </row>
    <row r="288" spans="5:13">
      <c r="L288" s="7">
        <f ca="1">(A288-Calculation!$C$6)/365.25</f>
        <v>-100.91991786447639</v>
      </c>
    </row>
    <row r="289" spans="12:12">
      <c r="L289" s="7">
        <f ca="1">(A289-Calculation!$C$6)/365.25</f>
        <v>-100.91991786447639</v>
      </c>
    </row>
    <row r="290" spans="12:12">
      <c r="L290" s="7">
        <f ca="1">(A290-Calculation!$C$6)/365.25</f>
        <v>-100.91991786447639</v>
      </c>
    </row>
    <row r="291" spans="12:12">
      <c r="L291" s="7">
        <f ca="1">(A291-Calculation!$C$6)/365.25</f>
        <v>-100.91991786447639</v>
      </c>
    </row>
    <row r="292" spans="12:12">
      <c r="L292" s="7">
        <f ca="1">(A292-Calculation!$C$6)/365.25</f>
        <v>-100.91991786447639</v>
      </c>
    </row>
    <row r="293" spans="12:12">
      <c r="L293" s="7">
        <f ca="1">(A293-Calculation!$C$6)/365.25</f>
        <v>-100.91991786447639</v>
      </c>
    </row>
    <row r="294" spans="12:12">
      <c r="L294" s="7">
        <f ca="1">(A294-Calculation!$C$6)/365.25</f>
        <v>-100.91991786447639</v>
      </c>
    </row>
    <row r="295" spans="12:12">
      <c r="L295" s="7">
        <f ca="1">(A295-Calculation!$C$6)/365.25</f>
        <v>-100.91991786447639</v>
      </c>
    </row>
    <row r="296" spans="12:12">
      <c r="L296" s="7">
        <f ca="1">(A296-Calculation!$C$6)/365.25</f>
        <v>-100.91991786447639</v>
      </c>
    </row>
    <row r="297" spans="12:12">
      <c r="L297" s="7">
        <f ca="1">(A297-Calculation!$C$6)/365.25</f>
        <v>-100.91991786447639</v>
      </c>
    </row>
    <row r="298" spans="12:12">
      <c r="L298" s="7">
        <f ca="1">(A298-Calculation!$C$6)/365.25</f>
        <v>-100.91991786447639</v>
      </c>
    </row>
    <row r="299" spans="12:12">
      <c r="L299" s="7">
        <f ca="1">(A299-Calculation!$C$6)/365.25</f>
        <v>-100.91991786447639</v>
      </c>
    </row>
    <row r="300" spans="12:12">
      <c r="L300" s="7">
        <f ca="1">(A300-Calculation!$C$6)/365.25</f>
        <v>-100.91991786447639</v>
      </c>
    </row>
    <row r="301" spans="12:12">
      <c r="L301" s="7">
        <f ca="1">(A301-Calculation!$C$6)/365.25</f>
        <v>-100.91991786447639</v>
      </c>
    </row>
    <row r="302" spans="12:12">
      <c r="L302" s="7">
        <f ca="1">(A302-Calculation!$C$6)/365.25</f>
        <v>-100.91991786447639</v>
      </c>
    </row>
    <row r="303" spans="12:12">
      <c r="L303" s="7">
        <f ca="1">(A303-Calculation!$C$6)/365.25</f>
        <v>-100.91991786447639</v>
      </c>
    </row>
    <row r="304" spans="12:12">
      <c r="L304" s="7">
        <f ca="1">(A304-Calculation!$C$6)/365.25</f>
        <v>-100.91991786447639</v>
      </c>
    </row>
    <row r="305" spans="12:12">
      <c r="L305" s="7">
        <f ca="1">(A305-Calculation!$C$6)/365.25</f>
        <v>-100.91991786447639</v>
      </c>
    </row>
    <row r="306" spans="12:12">
      <c r="L306" s="7">
        <f ca="1">(A306-Calculation!$C$6)/365.25</f>
        <v>-100.91991786447639</v>
      </c>
    </row>
    <row r="307" spans="12:12">
      <c r="L307" s="7">
        <f ca="1">(A307-Calculation!$C$6)/365.25</f>
        <v>-100.91991786447639</v>
      </c>
    </row>
    <row r="308" spans="12:12">
      <c r="L308" s="7">
        <f ca="1">(A308-Calculation!$C$6)/365.25</f>
        <v>-100.91991786447639</v>
      </c>
    </row>
    <row r="309" spans="12:12">
      <c r="L309" s="7">
        <f ca="1">(A309-Calculation!$C$6)/365.25</f>
        <v>-100.91991786447639</v>
      </c>
    </row>
    <row r="310" spans="12:12">
      <c r="L310" s="7">
        <f ca="1">(A310-Calculation!$C$6)/365.25</f>
        <v>-100.91991786447639</v>
      </c>
    </row>
    <row r="311" spans="12:12">
      <c r="L311" s="7">
        <f ca="1">(A311-Calculation!$C$6)/365.25</f>
        <v>-100.91991786447639</v>
      </c>
    </row>
    <row r="312" spans="12:12">
      <c r="L312" s="7">
        <f ca="1">(A312-Calculation!$C$6)/365.25</f>
        <v>-100.91991786447639</v>
      </c>
    </row>
    <row r="313" spans="12:12">
      <c r="L313" s="7">
        <f ca="1">(A313-Calculation!$C$6)/365.25</f>
        <v>-100.91991786447639</v>
      </c>
    </row>
    <row r="314" spans="12:12">
      <c r="L314" s="7">
        <f ca="1">(A314-Calculation!$C$6)/365.25</f>
        <v>-100.91991786447639</v>
      </c>
    </row>
    <row r="315" spans="12:12">
      <c r="L315" s="7">
        <f ca="1">(A315-Calculation!$C$6)/365.25</f>
        <v>-100.91991786447639</v>
      </c>
    </row>
    <row r="316" spans="12:12">
      <c r="L316" s="7">
        <f ca="1">(A316-Calculation!$C$6)/365.25</f>
        <v>-100.91991786447639</v>
      </c>
    </row>
    <row r="317" spans="12:12">
      <c r="L317" s="7">
        <f ca="1">(A317-Calculation!$C$6)/365.25</f>
        <v>-100.91991786447639</v>
      </c>
    </row>
    <row r="318" spans="12:12">
      <c r="L318" s="7">
        <f ca="1">(A318-Calculation!$C$6)/365.25</f>
        <v>-100.91991786447639</v>
      </c>
    </row>
    <row r="319" spans="12:12">
      <c r="L319" s="7">
        <f ca="1">(A319-Calculation!$C$6)/365.25</f>
        <v>-100.91991786447639</v>
      </c>
    </row>
    <row r="320" spans="12:12">
      <c r="L320" s="7">
        <f ca="1">(A320-Calculation!$C$6)/365.25</f>
        <v>-100.91991786447639</v>
      </c>
    </row>
    <row r="321" spans="12:12">
      <c r="L321" s="7">
        <f ca="1">(A321-Calculation!$C$6)/365.25</f>
        <v>-100.91991786447639</v>
      </c>
    </row>
    <row r="322" spans="12:12">
      <c r="L322" s="7">
        <f ca="1">(A322-Calculation!$C$6)/365.25</f>
        <v>-100.91991786447639</v>
      </c>
    </row>
    <row r="323" spans="12:12">
      <c r="L323" s="7">
        <f ca="1">(A323-Calculation!$C$6)/365.25</f>
        <v>-100.91991786447639</v>
      </c>
    </row>
    <row r="324" spans="12:12">
      <c r="L324" s="7">
        <f ca="1">(A324-Calculation!$C$6)/365.25</f>
        <v>-100.91991786447639</v>
      </c>
    </row>
    <row r="325" spans="12:12">
      <c r="L325" s="7">
        <f ca="1">(A325-Calculation!$C$6)/365.25</f>
        <v>-100.91991786447639</v>
      </c>
    </row>
    <row r="326" spans="12:12">
      <c r="L326" s="7">
        <f ca="1">(A326-Calculation!$C$6)/365.25</f>
        <v>-100.91991786447639</v>
      </c>
    </row>
    <row r="327" spans="12:12">
      <c r="L327" s="7">
        <f ca="1">(A327-Calculation!$C$6)/365.25</f>
        <v>-100.91991786447639</v>
      </c>
    </row>
    <row r="328" spans="12:12">
      <c r="L328" s="7">
        <f ca="1">(A328-Calculation!$C$6)/365.25</f>
        <v>-100.91991786447639</v>
      </c>
    </row>
    <row r="329" spans="12:12">
      <c r="L329" s="7">
        <f ca="1">(A329-Calculation!$C$6)/365.25</f>
        <v>-100.91991786447639</v>
      </c>
    </row>
    <row r="330" spans="12:12">
      <c r="L330" s="7">
        <f ca="1">(A330-Calculation!$C$6)/365.25</f>
        <v>-100.91991786447639</v>
      </c>
    </row>
  </sheetData>
  <mergeCells count="3">
    <mergeCell ref="AR4:AV4"/>
    <mergeCell ref="AR5:AS5"/>
    <mergeCell ref="AU5:AV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60</vt:i4>
      </vt:variant>
    </vt:vector>
  </HeadingPairs>
  <TitlesOfParts>
    <vt:vector size="71" baseType="lpstr">
      <vt:lpstr>Date Sensitivity</vt:lpstr>
      <vt:lpstr>sensitivity</vt:lpstr>
      <vt:lpstr>READDATA</vt:lpstr>
      <vt:lpstr>Calculation</vt:lpstr>
      <vt:lpstr>DayInfo</vt:lpstr>
      <vt:lpstr>Data</vt:lpstr>
      <vt:lpstr>Scalars</vt:lpstr>
      <vt:lpstr>IR</vt:lpstr>
      <vt:lpstr>Curves</vt:lpstr>
      <vt:lpstr>OldCurves</vt:lpstr>
      <vt:lpstr>OldData</vt:lpstr>
      <vt:lpstr>ArrayOfFile</vt:lpstr>
      <vt:lpstr>block</vt:lpstr>
      <vt:lpstr>Correlation</vt:lpstr>
      <vt:lpstr>CorrelationInput</vt:lpstr>
      <vt:lpstr>CurveDate</vt:lpstr>
      <vt:lpstr>debt</vt:lpstr>
      <vt:lpstr>Debt_range</vt:lpstr>
      <vt:lpstr>Embedded2FirstMonth</vt:lpstr>
      <vt:lpstr>Embedded2Frequency</vt:lpstr>
      <vt:lpstr>EmbeddedFirstMonth</vt:lpstr>
      <vt:lpstr>EmbeddedFrequency</vt:lpstr>
      <vt:lpstr>EmbeddedOptionValue</vt:lpstr>
      <vt:lpstr>EmbeddedOptionValue2</vt:lpstr>
      <vt:lpstr>EmbeddedStart</vt:lpstr>
      <vt:lpstr>filefield</vt:lpstr>
      <vt:lpstr>First_Date</vt:lpstr>
      <vt:lpstr>FirstMonthOver</vt:lpstr>
      <vt:lpstr>firstname</vt:lpstr>
      <vt:lpstr>FOM_range</vt:lpstr>
      <vt:lpstr>FrequencyOver</vt:lpstr>
      <vt:lpstr>Fuel_Date</vt:lpstr>
      <vt:lpstr>fwdvol</vt:lpstr>
      <vt:lpstr>GPadd</vt:lpstr>
      <vt:lpstr>gpaddOut</vt:lpstr>
      <vt:lpstr>GvolMult</vt:lpstr>
      <vt:lpstr>GvolOut</vt:lpstr>
      <vt:lpstr>inflation</vt:lpstr>
      <vt:lpstr>IR_date</vt:lpstr>
      <vt:lpstr>IRFirstMonth</vt:lpstr>
      <vt:lpstr>NDayTable</vt:lpstr>
      <vt:lpstr>no_strike</vt:lpstr>
      <vt:lpstr>nu_strike</vt:lpstr>
      <vt:lpstr>OldVolTable</vt:lpstr>
      <vt:lpstr>OPtionValue</vt:lpstr>
      <vt:lpstr>OverEnd</vt:lpstr>
      <vt:lpstr>OverStart</vt:lpstr>
      <vt:lpstr>PositionRegion</vt:lpstr>
      <vt:lpstr>PostedFuelDate</vt:lpstr>
      <vt:lpstr>postedIrdt1</vt:lpstr>
      <vt:lpstr>postedIrdt2</vt:lpstr>
      <vt:lpstr>PostedPowerDate</vt:lpstr>
      <vt:lpstr>Power_Date</vt:lpstr>
      <vt:lpstr>PPadd</vt:lpstr>
      <vt:lpstr>ppaddOut</vt:lpstr>
      <vt:lpstr>PvolMult</vt:lpstr>
      <vt:lpstr>PvolOut</vt:lpstr>
      <vt:lpstr>RegionIndex</vt:lpstr>
      <vt:lpstr>RegionNumber</vt:lpstr>
      <vt:lpstr>ResCall</vt:lpstr>
      <vt:lpstr>residual_value</vt:lpstr>
      <vt:lpstr>ResPut</vt:lpstr>
      <vt:lpstr>resspread</vt:lpstr>
      <vt:lpstr>SpreadValue</vt:lpstr>
      <vt:lpstr>strike_range</vt:lpstr>
      <vt:lpstr>today</vt:lpstr>
      <vt:lpstr>TreeDepth</vt:lpstr>
      <vt:lpstr>UnderEnd</vt:lpstr>
      <vt:lpstr>UnderStart</vt:lpstr>
      <vt:lpstr>ValuationDate</vt:lpstr>
      <vt:lpstr>VolTable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Havlíček Jan</cp:lastModifiedBy>
  <cp:lastPrinted>2000-03-07T14:28:52Z</cp:lastPrinted>
  <dcterms:created xsi:type="dcterms:W3CDTF">2000-01-10T18:59:16Z</dcterms:created>
  <dcterms:modified xsi:type="dcterms:W3CDTF">2023-09-10T11:43:48Z</dcterms:modified>
</cp:coreProperties>
</file>