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8832" firstSheet="3" activeTab="9"/>
  </bookViews>
  <sheets>
    <sheet name="General info" sheetId="5" r:id="rId1"/>
    <sheet name="HCC Looper" sheetId="1" r:id="rId2"/>
    <sheet name="Mid Texas" sheetId="2" r:id="rId3"/>
    <sheet name="EEX" sheetId="3" r:id="rId4"/>
    <sheet name="American Coal" sheetId="4" r:id="rId5"/>
    <sheet name="Hawaii 125" sheetId="7" r:id="rId6"/>
    <sheet name="Motown" sheetId="6" r:id="rId7"/>
    <sheet name="Cornhusker" sheetId="8" r:id="rId8"/>
    <sheet name="Riverside 3" sheetId="9" r:id="rId9"/>
    <sheet name="Riverside5" sheetId="11" r:id="rId10"/>
    <sheet name="Margaux" sheetId="10" r:id="rId11"/>
  </sheets>
  <calcPr calcId="0" iterate="1"/>
</workbook>
</file>

<file path=xl/calcChain.xml><?xml version="1.0" encoding="utf-8"?>
<calcChain xmlns="http://schemas.openxmlformats.org/spreadsheetml/2006/main">
  <c r="F6" i="4" l="1"/>
  <c r="G6" i="4"/>
  <c r="I6" i="4"/>
  <c r="K6" i="4"/>
  <c r="L6" i="4"/>
  <c r="M6" i="4"/>
  <c r="O6" i="4"/>
  <c r="P6" i="4"/>
  <c r="Q6" i="4"/>
  <c r="S6" i="4"/>
  <c r="T6" i="4"/>
  <c r="U6" i="4"/>
  <c r="W6" i="4"/>
  <c r="X6" i="4"/>
  <c r="Y6" i="4"/>
  <c r="AA6" i="4"/>
  <c r="AB6" i="4"/>
  <c r="AC6" i="4"/>
  <c r="G7" i="4"/>
  <c r="H7" i="4"/>
  <c r="I7" i="4"/>
  <c r="K7" i="4"/>
  <c r="L7" i="4"/>
  <c r="M7" i="4"/>
  <c r="O7" i="4"/>
  <c r="P7" i="4"/>
  <c r="Q7" i="4"/>
  <c r="S7" i="4"/>
  <c r="T7" i="4"/>
  <c r="U7" i="4"/>
  <c r="W7" i="4"/>
  <c r="X7" i="4"/>
  <c r="Y7" i="4"/>
  <c r="AA7" i="4"/>
  <c r="AB7" i="4"/>
  <c r="AC7" i="4"/>
  <c r="G8" i="4"/>
  <c r="H8" i="4"/>
  <c r="I8" i="4"/>
  <c r="K8" i="4"/>
  <c r="L8" i="4"/>
  <c r="M8" i="4"/>
  <c r="O8" i="4"/>
  <c r="P8" i="4"/>
  <c r="Q8" i="4"/>
  <c r="S8" i="4"/>
  <c r="T8" i="4"/>
  <c r="U8" i="4"/>
  <c r="W8" i="4"/>
  <c r="X8" i="4"/>
  <c r="Y8" i="4"/>
  <c r="AA8" i="4"/>
  <c r="AB8" i="4"/>
  <c r="AC8" i="4"/>
  <c r="B9" i="4"/>
  <c r="C9" i="4"/>
  <c r="G9" i="4"/>
  <c r="H9" i="4"/>
  <c r="I9" i="4"/>
  <c r="K9" i="4"/>
  <c r="L9" i="4"/>
  <c r="M9" i="4"/>
  <c r="O9" i="4"/>
  <c r="P9" i="4"/>
  <c r="Q9" i="4"/>
  <c r="S9" i="4"/>
  <c r="T9" i="4"/>
  <c r="U9" i="4"/>
  <c r="W9" i="4"/>
  <c r="X9" i="4"/>
  <c r="Y9" i="4"/>
  <c r="A13" i="4"/>
  <c r="M13" i="4"/>
  <c r="N13" i="4"/>
  <c r="A14" i="4"/>
  <c r="M14" i="4"/>
  <c r="N14" i="4"/>
  <c r="A15" i="4"/>
  <c r="M15" i="4"/>
  <c r="N15" i="4"/>
  <c r="A16" i="4"/>
  <c r="M16" i="4"/>
  <c r="N16" i="4"/>
  <c r="A17" i="4"/>
  <c r="M17" i="4"/>
  <c r="N17" i="4"/>
  <c r="A18" i="4"/>
  <c r="M18" i="4"/>
  <c r="N18" i="4"/>
  <c r="A19" i="4"/>
  <c r="M19" i="4"/>
  <c r="N19" i="4"/>
  <c r="A20" i="4"/>
  <c r="M20" i="4"/>
  <c r="N20" i="4"/>
  <c r="A21" i="4"/>
  <c r="M21" i="4"/>
  <c r="N21" i="4"/>
  <c r="A22" i="4"/>
  <c r="M22" i="4"/>
  <c r="N22" i="4"/>
  <c r="A23" i="4"/>
  <c r="M23" i="4"/>
  <c r="N23" i="4"/>
  <c r="A24" i="4"/>
  <c r="M24" i="4"/>
  <c r="N24" i="4"/>
  <c r="A25" i="4"/>
  <c r="M25" i="4"/>
  <c r="N25" i="4"/>
  <c r="A26" i="4"/>
  <c r="M26" i="4"/>
  <c r="N26" i="4"/>
  <c r="A27" i="4"/>
  <c r="M27" i="4"/>
  <c r="N27" i="4"/>
  <c r="A28" i="4"/>
  <c r="M28" i="4"/>
  <c r="N28" i="4"/>
  <c r="A29" i="4"/>
  <c r="M29" i="4"/>
  <c r="N29" i="4"/>
  <c r="A30" i="4"/>
  <c r="M30" i="4"/>
  <c r="N30" i="4"/>
  <c r="A31" i="4"/>
  <c r="M31" i="4"/>
  <c r="N31" i="4"/>
  <c r="A32" i="4"/>
  <c r="M32" i="4"/>
  <c r="N32" i="4"/>
  <c r="A33" i="4"/>
  <c r="M33" i="4"/>
  <c r="N33" i="4"/>
  <c r="A34" i="4"/>
  <c r="M34" i="4"/>
  <c r="N34" i="4"/>
  <c r="A35" i="4"/>
  <c r="M35" i="4"/>
  <c r="N35" i="4"/>
  <c r="A36" i="4"/>
  <c r="M36" i="4"/>
  <c r="N36" i="4"/>
  <c r="N37" i="4"/>
  <c r="D6" i="8"/>
  <c r="B9" i="8"/>
  <c r="E6" i="5"/>
  <c r="D9" i="5"/>
  <c r="D10" i="5"/>
  <c r="E10" i="5"/>
  <c r="D13" i="5"/>
  <c r="E13" i="5"/>
  <c r="B9" i="1"/>
  <c r="C9" i="1"/>
  <c r="D9" i="1"/>
  <c r="E9" i="1"/>
  <c r="F9" i="1"/>
  <c r="G9" i="1"/>
  <c r="H9" i="1"/>
  <c r="I9" i="1"/>
  <c r="J9" i="1"/>
  <c r="K9" i="1"/>
  <c r="L9" i="1"/>
  <c r="M9" i="1"/>
  <c r="N9" i="1"/>
  <c r="O9" i="1"/>
  <c r="P9" i="1"/>
  <c r="B10" i="1"/>
  <c r="C10" i="1"/>
  <c r="D10" i="1"/>
  <c r="E10" i="1"/>
  <c r="F10" i="1"/>
  <c r="G10" i="1"/>
  <c r="H10" i="1"/>
  <c r="I10" i="1"/>
  <c r="J10" i="1"/>
  <c r="K10" i="1"/>
  <c r="L10" i="1"/>
  <c r="M10" i="1"/>
  <c r="N10" i="1"/>
  <c r="O10" i="1"/>
  <c r="P10" i="1"/>
  <c r="C10" i="2"/>
  <c r="D10" i="2"/>
  <c r="E10" i="2"/>
  <c r="F10" i="2"/>
  <c r="G10" i="2"/>
  <c r="H10" i="2"/>
  <c r="I10" i="2"/>
  <c r="J10" i="2"/>
  <c r="K10" i="2"/>
  <c r="L10" i="2"/>
  <c r="M10" i="2"/>
  <c r="N10" i="2"/>
  <c r="O10" i="2"/>
  <c r="P10" i="2"/>
  <c r="Q10" i="2"/>
  <c r="C11" i="2"/>
  <c r="D11" i="2"/>
  <c r="E11" i="2"/>
  <c r="F11" i="2"/>
  <c r="G11" i="2"/>
  <c r="H11" i="2"/>
  <c r="I11" i="2"/>
  <c r="J11" i="2"/>
  <c r="K11" i="2"/>
  <c r="L11" i="2"/>
  <c r="M11" i="2"/>
  <c r="N11" i="2"/>
  <c r="O11" i="2"/>
  <c r="P11" i="2"/>
  <c r="Q11" i="2"/>
  <c r="B12" i="2"/>
  <c r="C12" i="2"/>
  <c r="D12" i="2"/>
  <c r="E12" i="2"/>
  <c r="F12" i="2"/>
  <c r="G12" i="2"/>
  <c r="H12" i="2"/>
  <c r="I12" i="2"/>
  <c r="J12" i="2"/>
  <c r="K12" i="2"/>
  <c r="L12" i="2"/>
  <c r="M12" i="2"/>
  <c r="N12" i="2"/>
  <c r="O12" i="2"/>
  <c r="P12" i="2"/>
  <c r="B13" i="2"/>
  <c r="C13" i="2"/>
  <c r="D13" i="2"/>
  <c r="E13" i="2"/>
  <c r="F13" i="2"/>
  <c r="G13" i="2"/>
  <c r="H13" i="2"/>
  <c r="I13" i="2"/>
  <c r="J13" i="2"/>
  <c r="K13" i="2"/>
  <c r="L13" i="2"/>
  <c r="M13" i="2"/>
  <c r="N13" i="2"/>
  <c r="O13" i="2"/>
  <c r="P13" i="2"/>
  <c r="D6" i="6"/>
  <c r="B9" i="6"/>
  <c r="B5" i="9"/>
  <c r="C9" i="9"/>
  <c r="B5" i="11"/>
  <c r="C8" i="11"/>
</calcChain>
</file>

<file path=xl/comments1.xml><?xml version="1.0" encoding="utf-8"?>
<comments xmlns="http://schemas.openxmlformats.org/spreadsheetml/2006/main">
  <authors>
    <author>Li Sun</author>
    <author>gtholen</author>
  </authors>
  <commentList>
    <comment ref="E2" authorId="0" shapeId="0">
      <text>
        <r>
          <rPr>
            <b/>
            <sz val="8"/>
            <color indexed="81"/>
            <rFont val="Tahoma"/>
          </rPr>
          <t>Li Sun:</t>
        </r>
        <r>
          <rPr>
            <sz val="8"/>
            <color indexed="81"/>
            <rFont val="Tahoma"/>
          </rPr>
          <t xml:space="preserve">
Need to double check with accounting for the sake of accuracy due to continuous restructuring
</t>
        </r>
      </text>
    </comment>
    <comment ref="D4" authorId="0" shapeId="0">
      <text>
        <r>
          <rPr>
            <b/>
            <sz val="8"/>
            <color indexed="81"/>
            <rFont val="Tahoma"/>
          </rPr>
          <t>Li Sun:</t>
        </r>
        <r>
          <rPr>
            <sz val="8"/>
            <color indexed="81"/>
            <rFont val="Tahoma"/>
          </rPr>
          <t xml:space="preserve">
Total amount is $140m, Enron's portion is $75m.</t>
        </r>
      </text>
    </comment>
    <comment ref="E4" authorId="1" shapeId="0">
      <text>
        <r>
          <rPr>
            <b/>
            <sz val="8"/>
            <color indexed="81"/>
            <rFont val="Tahoma"/>
          </rPr>
          <t>gtholen:</t>
        </r>
        <r>
          <rPr>
            <sz val="8"/>
            <color indexed="81"/>
            <rFont val="Tahoma"/>
          </rPr>
          <t xml:space="preserve">
Per Karen Gruesen and payment schedule</t>
        </r>
      </text>
    </comment>
    <comment ref="E5" authorId="0" shapeId="0">
      <text>
        <r>
          <rPr>
            <b/>
            <sz val="8"/>
            <color indexed="81"/>
            <rFont val="Tahoma"/>
          </rPr>
          <t>Li Sun:</t>
        </r>
        <r>
          <rPr>
            <sz val="8"/>
            <color indexed="81"/>
            <rFont val="Tahoma"/>
          </rPr>
          <t xml:space="preserve">
As of September 30, 2000</t>
        </r>
      </text>
    </comment>
    <comment ref="D6" authorId="0" shapeId="0">
      <text>
        <r>
          <rPr>
            <b/>
            <sz val="8"/>
            <color indexed="81"/>
            <rFont val="Tahoma"/>
          </rPr>
          <t>Li Sun:</t>
        </r>
        <r>
          <rPr>
            <sz val="8"/>
            <color indexed="81"/>
            <rFont val="Tahoma"/>
          </rPr>
          <t xml:space="preserve">
After restructure, the debt is $550m and equity is $15m, according to Tryshar Patel from Global Finance
</t>
        </r>
      </text>
    </comment>
    <comment ref="G6" authorId="0" shapeId="0">
      <text>
        <r>
          <rPr>
            <b/>
            <sz val="8"/>
            <color indexed="81"/>
            <rFont val="Tahoma"/>
          </rPr>
          <t>Li Sun:</t>
        </r>
        <r>
          <rPr>
            <sz val="8"/>
            <color indexed="81"/>
            <rFont val="Tahoma"/>
          </rPr>
          <t xml:space="preserve">
My guess
</t>
        </r>
      </text>
    </comment>
    <comment ref="C7" authorId="0" shapeId="0">
      <text>
        <r>
          <rPr>
            <b/>
            <sz val="8"/>
            <color indexed="81"/>
            <rFont val="Tahoma"/>
          </rPr>
          <t>Li Sun:
Based on information dated Jan. 2000, the structure and notional amount may have changed.</t>
        </r>
      </text>
    </comment>
    <comment ref="E8" authorId="0" shapeId="0">
      <text>
        <r>
          <rPr>
            <b/>
            <sz val="8"/>
            <color indexed="81"/>
            <rFont val="Tahoma"/>
          </rPr>
          <t>Li Sun:</t>
        </r>
        <r>
          <rPr>
            <sz val="8"/>
            <color indexed="81"/>
            <rFont val="Tahoma"/>
          </rPr>
          <t xml:space="preserve">
As of Sep. 30, 2000, including $1,350,695 drawn on revolver,according to James Armstrong, X37280. And no repayment of principal taking place, only floating interest payment quarterly
</t>
        </r>
      </text>
    </comment>
    <comment ref="E9" authorId="0" shapeId="0">
      <text>
        <r>
          <rPr>
            <b/>
            <sz val="8"/>
            <color indexed="81"/>
            <rFont val="Tahoma"/>
          </rPr>
          <t>Li Sun:</t>
        </r>
        <r>
          <rPr>
            <sz val="8"/>
            <color indexed="81"/>
            <rFont val="Tahoma"/>
          </rPr>
          <t xml:space="preserve">
As of September 30, including credit revolver, according to James Armstrong. No principal but only floating interest payment quarterly</t>
        </r>
      </text>
    </comment>
    <comment ref="D11" authorId="0" shapeId="0">
      <text>
        <r>
          <rPr>
            <b/>
            <sz val="8"/>
            <color indexed="81"/>
            <rFont val="Tahoma"/>
          </rPr>
          <t>Li Sun:</t>
        </r>
        <r>
          <rPr>
            <sz val="8"/>
            <color indexed="81"/>
            <rFont val="Tahoma"/>
          </rPr>
          <t xml:space="preserve">
2m British Pounds, the exchange rate is estimated to be $1.6/BP</t>
        </r>
      </text>
    </comment>
    <comment ref="D12" authorId="0" shapeId="0">
      <text>
        <r>
          <rPr>
            <b/>
            <sz val="8"/>
            <color indexed="81"/>
            <rFont val="Tahoma"/>
          </rPr>
          <t>Li Sun:</t>
        </r>
        <r>
          <rPr>
            <sz val="8"/>
            <color indexed="81"/>
            <rFont val="Tahoma"/>
          </rPr>
          <t xml:space="preserve">
There is a difference b/w the contract number I read and the number from Gail, her number is $566,650,000. I just amazingly found out it is just simply added up the total payment in the future without considering time value of money, and the IRR is as high as 30.5%
</t>
        </r>
      </text>
    </comment>
  </commentList>
</comments>
</file>

<file path=xl/comments2.xml><?xml version="1.0" encoding="utf-8"?>
<comments xmlns="http://schemas.openxmlformats.org/spreadsheetml/2006/main">
  <authors>
    <author>Li Sun</author>
  </authors>
  <commentList>
    <comment ref="D6" authorId="0" shapeId="0">
      <text>
        <r>
          <rPr>
            <b/>
            <sz val="8"/>
            <color indexed="81"/>
            <rFont val="Tahoma"/>
          </rPr>
          <t>Li Sun:</t>
        </r>
        <r>
          <rPr>
            <sz val="8"/>
            <color indexed="81"/>
            <rFont val="Tahoma"/>
          </rPr>
          <t xml:space="preserve">
It may roll over or get into other vehicle</t>
        </r>
      </text>
    </comment>
  </commentList>
</comments>
</file>

<file path=xl/comments3.xml><?xml version="1.0" encoding="utf-8"?>
<comments xmlns="http://schemas.openxmlformats.org/spreadsheetml/2006/main">
  <authors>
    <author>Li Sun</author>
  </authors>
  <commentList>
    <comment ref="B3" authorId="0" shapeId="0">
      <text>
        <r>
          <rPr>
            <b/>
            <sz val="8"/>
            <color indexed="81"/>
            <rFont val="Tahoma"/>
          </rPr>
          <t>Li Sun:</t>
        </r>
        <r>
          <rPr>
            <sz val="8"/>
            <color indexed="81"/>
            <rFont val="Tahoma"/>
          </rPr>
          <t xml:space="preserve">
As of September 30, including credit revolver, according to James Armstrong. No principal but only floating interest payment</t>
        </r>
      </text>
    </comment>
    <comment ref="D6" authorId="0" shapeId="0">
      <text>
        <r>
          <rPr>
            <b/>
            <sz val="8"/>
            <color indexed="81"/>
            <rFont val="Tahoma"/>
          </rPr>
          <t>Li Sun:</t>
        </r>
        <r>
          <rPr>
            <sz val="8"/>
            <color indexed="81"/>
            <rFont val="Tahoma"/>
          </rPr>
          <t xml:space="preserve">
Assume will repay all principal</t>
        </r>
      </text>
    </comment>
  </commentList>
</comments>
</file>

<file path=xl/sharedStrings.xml><?xml version="1.0" encoding="utf-8"?>
<sst xmlns="http://schemas.openxmlformats.org/spreadsheetml/2006/main" count="320" uniqueCount="165">
  <si>
    <t xml:space="preserve">HCC Looper Enron Payment Schedule </t>
  </si>
  <si>
    <t>Guaranteed Annual Payment</t>
  </si>
  <si>
    <t>(approximate)</t>
  </si>
  <si>
    <t>Expected Min Terminal Value</t>
  </si>
  <si>
    <t>Appraisal Value</t>
  </si>
  <si>
    <t>Guaranteed Refund</t>
  </si>
  <si>
    <t>Date\Year</t>
  </si>
  <si>
    <t>18/06</t>
  </si>
  <si>
    <t>18/12</t>
  </si>
  <si>
    <t>asset appraisal assumption value, I just randomly put in a number here</t>
  </si>
  <si>
    <t xml:space="preserve">Mid Texas Enron Payment Schedule </t>
  </si>
  <si>
    <t>Assuming Auction is elected on 03/31/2003</t>
  </si>
  <si>
    <t>Interest Rate</t>
  </si>
  <si>
    <t>Guaranteed Terminal Value</t>
  </si>
  <si>
    <t>asset appraisal assumption value, I just randomly input a number</t>
  </si>
  <si>
    <t xml:space="preserve"> </t>
  </si>
  <si>
    <t>Description</t>
  </si>
  <si>
    <t>American Coal Company</t>
  </si>
  <si>
    <t>Senior Credit Agreement</t>
  </si>
  <si>
    <t>Amortization Schedule 3.01 (using 9% interest rate)</t>
  </si>
  <si>
    <t>Day</t>
  </si>
  <si>
    <t>Total Payment</t>
  </si>
  <si>
    <t>Interest Amount</t>
  </si>
  <si>
    <t>Count</t>
  </si>
  <si>
    <t>Total</t>
  </si>
  <si>
    <t>Difference</t>
  </si>
  <si>
    <t>Previous</t>
  </si>
  <si>
    <t>Jul</t>
  </si>
  <si>
    <t>Aug</t>
  </si>
  <si>
    <t>Sep</t>
  </si>
  <si>
    <t>Oct</t>
  </si>
  <si>
    <t>Nov</t>
  </si>
  <si>
    <t>Dec</t>
  </si>
  <si>
    <t>Jan</t>
  </si>
  <si>
    <t>Feb</t>
  </si>
  <si>
    <t>Mar</t>
  </si>
  <si>
    <t>Apr</t>
  </si>
  <si>
    <t>May</t>
  </si>
  <si>
    <t>Jun</t>
  </si>
  <si>
    <t>July 31 &amp;</t>
  </si>
  <si>
    <t>Aug 2</t>
  </si>
  <si>
    <t>Principal Deduction</t>
  </si>
  <si>
    <t>Principal Balance</t>
  </si>
  <si>
    <t xml:space="preserve">EEX Principal Repayment Schedule </t>
  </si>
  <si>
    <t>Interest rate is LIBOR + 35 bps</t>
  </si>
  <si>
    <t xml:space="preserve">Source: Brian Schwertner </t>
  </si>
  <si>
    <t>Project</t>
  </si>
  <si>
    <t>Name</t>
  </si>
  <si>
    <t>Original Principal</t>
  </si>
  <si>
    <t>Outstanding principal (as of 09/30/00)</t>
  </si>
  <si>
    <t>Start time</t>
  </si>
  <si>
    <t>Maturity</t>
  </si>
  <si>
    <t>Payment Schedule</t>
  </si>
  <si>
    <t>Revenue Stream</t>
  </si>
  <si>
    <t>Valuation Methodology</t>
  </si>
  <si>
    <t>Triger Event</t>
  </si>
  <si>
    <t>Enron's Obligation</t>
  </si>
  <si>
    <t>Enron's upfront cash</t>
  </si>
  <si>
    <t>Additional info</t>
  </si>
  <si>
    <t>HCC Looper</t>
  </si>
  <si>
    <t xml:space="preserve">HCC Looper trust acquired 99.997% interest in HCC for $90m. HCC owns pipeline providing transportation and compression services to HPL (Enron) with operating life of at least 50-60 years. The pipeline was brand new </t>
  </si>
  <si>
    <t>fixed fee from HPL of $4.4m semi-annually from 06/30/99 composing of 1) fixed fee 2)variable fee due to fuel cost</t>
  </si>
  <si>
    <t>HPL is billed for 15 years of 1)transporation:annual $4,927,500 ($0.03/Mcf*750,000Mcf/day*365days/year*60%) plus monthly variable charges ; 2)compression:annual $3,891,569 (45,500HP*$8/mth/HP*12mths=$4,368,000/year originally for 14years changed to 15 years using 8% discount rate) plus monthly variable charges</t>
  </si>
  <si>
    <t>DCF @ 8% to arrive at $33.m terminal value assuming 1)compression services are equal to at least one full cycle of storage injection (58Bcf) and transporation rates are no less than $0.03 per Mcf;2) O&amp;M be escalted at 4% for pipeline,3% for gas equipment and 1% for electric compressor;3) gross receipts taxes remain $0.7 million per year or 0.5% of revenue; 4) no capital expenditure occurred.</t>
  </si>
  <si>
    <r>
      <t xml:space="preserve">the value of HCC is less than 97% of the estimated terminal value of </t>
    </r>
    <r>
      <rPr>
        <b/>
        <sz val="8"/>
        <rFont val="Arial"/>
        <family val="2"/>
      </rPr>
      <t>$30m</t>
    </r>
  </si>
  <si>
    <t xml:space="preserve">1. Fixed payment each year; 2.Shortfall payment below $29.1m </t>
  </si>
  <si>
    <t>The transaction is structrued as 97% note ($85,366,298) and 3% certificates ($2,640,195), both are institutional investors.And 95.64% of cash flow ($4,217,361semi-annually) goes to debt and 4.36% ($192,086) goes to equity.Any upside in the event of auction/sale to the third party would accrue to Enron, The NPV of the estimated terminal value is less than 15% of the total proceeds.</t>
  </si>
  <si>
    <t>Mid Texas</t>
  </si>
  <si>
    <t>Mid Texas Trust acquired 99.998% interest in MTP from Enron and PG&amp;E (50%/50%) for $140m. MTP owns transmission pipeline and charge HPL(Enron) and PG&amp;E reservation capacty payment for 15 years.</t>
  </si>
  <si>
    <t>12/31/98</t>
  </si>
  <si>
    <t>6/30/13</t>
  </si>
  <si>
    <t>annual revenue commitment of $15.5 m or $7.75m per company</t>
  </si>
  <si>
    <t>Sellers are billed for capacity reservation charges at $0.848 per Mcf per day for a volume of 500,000 Mcf per day (100% load factor)</t>
  </si>
  <si>
    <t>Using the 15th year net cash flow projection multiple with adjustments to load factors and transportation rates to arrive at 6X is $52.8m and 8X is $70.4m for terminal value</t>
  </si>
  <si>
    <t>Terminal value of MTP is less than $70.2m</t>
  </si>
  <si>
    <t>1. Guarantee annual payment of $7.75m;            2. Refund guarantee upon transfer of up to 20% of original purchase price (I.e.20% of $140m is $28m)</t>
  </si>
  <si>
    <t>$70m (50% of $140m)</t>
  </si>
  <si>
    <t>1. The trust has the option on 3/31/2003 to elect to aution at the end of the 15th year. If the aution is elected and proceeds from transfer are less than the estimated value of $70.2m, the seller has obligation to make up the difference of up to $28m for each. If proceeds from transfer exceeds the amount equal to the sum of the estimated value plus the final cumulative shortfall, the trust has the obligatin to pay sellers the excess proceeds from transfer.                                                                                                                                                                                                 2.If no bid is accepted (lower than the appraisal value by an independent third-party appraiser), sellers have right to purchase. If no real transaction is engaged, the trust will be paid by the difference b/w the independant appraisal price and the estimated value, or vice versa provided that the trust has the funds available.                                                                                                                                           3.If the trust elects to retain the interests rather than auction, all obligations of the sellers will automatically terminate.</t>
  </si>
  <si>
    <t>EEX</t>
  </si>
  <si>
    <t>ENA prepaid $105m covering 51,680BBtus of natural gas sale to EEX through SPV called Bob West Treasure. Bob West Treasure got a loan of $105m from bank at LIBOR+35bp, ENA assumes the first and 10% of loss afterwards, and insurance company assumes 90% of loss.</t>
  </si>
  <si>
    <t>05/31/00</t>
  </si>
  <si>
    <t>02/05/05</t>
  </si>
  <si>
    <t>Floating payment on pricinple of $105m</t>
  </si>
  <si>
    <t xml:space="preserve">Sale of natural gas to repay the interest and principal </t>
  </si>
  <si>
    <t>Default on interest and principal payment</t>
  </si>
  <si>
    <t>1). First layer of $10m loss;2) the last layer of $10m; (According to RAC, the expected loss is $60,000 on total exposure of $20m)</t>
  </si>
  <si>
    <t>BW's Loan proceeds of $102.22 m will used to 1) repay the original bridge loan of $96.09m 2)buy back the remaining equity in BW $3.25m from Enron? 3)pay insurance premium of $1.78m ($1.35m to insurance co. and $0.43m to Enron) 4) the remaining $1.1m will cover expenses and inure to Enron as profit</t>
  </si>
  <si>
    <t>Hawaii</t>
  </si>
  <si>
    <t xml:space="preserve">Enron sells underlying assets to Asset LLC for $ and class A interest (100% voting and 100% managing interest in Asset LLC), then Asset LLC sells class B interest (99.9% economic but no voting interest) to Transfer LLC for $ and 100% managing interest, then Transfer LLC sells class B interest and 97% assets (CIBC retains 3%) to Trust for $, Trust issued debt from Bank. </t>
  </si>
  <si>
    <t>Split into 3 independent trust, extend to 2 years</t>
  </si>
  <si>
    <t>Floating payment on pricinple</t>
  </si>
  <si>
    <t>Presumably the revenue comes from the underlying assets</t>
  </si>
  <si>
    <t>No master model covering all the underlying assets, the valuation is based on RAC model from each business unit;</t>
  </si>
  <si>
    <t>Default on Principal and interest pay back;</t>
  </si>
  <si>
    <t>1. There is agreement b/w Enron and Asset LLC on Demand Note or Fixed Price Puts for debt;           2.Enron entered TRS with Trust, Trust will be paying whatever cash generated from underlying assets and Enron will pay P&amp;I. Enron still has the control of assets and will handle the sale, and will have the upside.</t>
  </si>
  <si>
    <t>$565m</t>
  </si>
  <si>
    <t>American Coal</t>
  </si>
  <si>
    <t>American Coal Co. obtained a secured loan of $125m from Enron using coal mine as security, (90% of projected revenue is from long-term fixed price contract), Enron entered TRS with Bank paying P&amp;I and receiving CF from American Coal. And Bank has a put option on Enron for all the outstanding obligation</t>
  </si>
  <si>
    <t>12/30/98</t>
  </si>
  <si>
    <t>12/15/00</t>
  </si>
  <si>
    <t>Sale of Coal</t>
  </si>
  <si>
    <t>Default on P&amp;I</t>
  </si>
  <si>
    <t>1.Enron has a purchase contract with American Coal; 2. As American Coal is rated as BB, it is my guess that Enron offers credit enhancement here by TRS with Bank;</t>
  </si>
  <si>
    <t>Motown</t>
  </si>
  <si>
    <t>04/10/00</t>
  </si>
  <si>
    <t>01/01/01</t>
  </si>
  <si>
    <t>RAC revaluation every quarter</t>
  </si>
  <si>
    <t>Default on Principle and interest;</t>
  </si>
  <si>
    <t xml:space="preserve">Enron will buy out both Bank and FOE and retire the existing project level debt by equity injection and new debt issuance </t>
  </si>
  <si>
    <t>Enron has booked $9,119,000 earning as of March 2000 via MTM and nothing afterwards.</t>
  </si>
  <si>
    <t>Corn Husker</t>
  </si>
  <si>
    <t>06/30/00</t>
  </si>
  <si>
    <t>04/01/01</t>
  </si>
  <si>
    <t>The revenue comes from the underlying assets</t>
  </si>
  <si>
    <t>Default on Principal and interest;</t>
  </si>
  <si>
    <t>Enron has booked $19m earning for 2nd quarter, $384,648 comes from equity investment and $18,831,351 comes from MTM total return swap;</t>
  </si>
  <si>
    <t>Riverside 5</t>
  </si>
  <si>
    <t>09/28/99</t>
  </si>
  <si>
    <t>12/17/13</t>
  </si>
  <si>
    <t>01/15/99</t>
  </si>
  <si>
    <t>01/15/02</t>
  </si>
  <si>
    <t>Margaux</t>
  </si>
  <si>
    <t>European Power Company Limited( EPC) is an equity Trust b/w Enron (with $15m non-voting interest) and Margaux 3rd Party investors (with $30m preferred interest). Whitewing is another Trust set up b/w Enron (with 50% vote and 100% economic interest) and Osprey 3rd Party Investors (with 50% vote) and own % in the project assets: Sarlux(45%), Trakya(22%) and Nowa Sarzyna(50%). Enron and Whitewing entered a TRS Swap agreement, Enron agreed to make floating payments to Whitewing and Whitewing agreed to make fixed payment to Enron. EPC purchased all Whitewing's right to all the payment to be made by Enron under the swap agreement by paying $121m.</t>
  </si>
  <si>
    <t>Enron is paying EPC floating amount with adjustment based on operating performance of underlying assets</t>
  </si>
  <si>
    <t>Whitewing is paying Enron fixed amount using CF from underlying assets</t>
  </si>
  <si>
    <t>DCF for swaps</t>
  </si>
  <si>
    <t>Default on Principal and interest</t>
  </si>
  <si>
    <t xml:space="preserve">TRS </t>
  </si>
  <si>
    <t>Step 1:White Pine Energy LLC is set up to acquire 100% equity in the Project, the purchase price is $57.5m. White Pine was funded 3% ($1.735m) by equity from FOE, 97% debt ($55.775m) from Bank. Enron entered TRS with Bank, paying P&amp;I on debt and receiving equity CF from Project (12% fixed interest). Enron has equity call option. Step 2: Enron is planning to take out Bank and FOE by issuing new debt and equity injection</t>
  </si>
  <si>
    <t>Step 1:committed $4.2m to acquire 10% LP interest in the Project; Step 2: set up a Acquisition Co. to acquire the remaining 90% equity in the Project ( Acquisition Co. was funded 3% equity-$6.3m by FOE, an independent Co.(which will be repaid coupon payment and termination payment from Enron) and 97% by loan from bank-$207m.) Acquisition Co. will repay the bank with CF (fixed 12% interest)from the Project, and Enron enter TRS with Bank, paying Bank P&amp;I and receiving equity CF from the Project. Bank has the put option to Acquisition Co; Step 3:Unwind FOE structure by injecting equity and re-issuing loan to buy out Bank of $207m and FOE of $6.4m and project level debt of $145m</t>
  </si>
  <si>
    <t>Floating rate on pricipal</t>
  </si>
  <si>
    <t>Motown Repayment Schedule</t>
  </si>
  <si>
    <t>Cornhusker Repayment Schedule</t>
  </si>
  <si>
    <t>Notional Amount</t>
  </si>
  <si>
    <t>as of Sep 30, 2000</t>
  </si>
  <si>
    <t>Date/Year</t>
  </si>
  <si>
    <t>LIBOR</t>
  </si>
  <si>
    <t>In red means random assumption</t>
  </si>
  <si>
    <t>As of Sep. 30, 2000</t>
  </si>
  <si>
    <t xml:space="preserve">1) CF risk exposure: For fixed payment Enron is to receive from Whitewing, Whitewing may elect to defer payment of any fixed amount and make payment at any time but no later than the final payment date Dec. 15, 2012. As a result, Enron may accumulate accounts receivable and not receive any cash from Whitewing, meanwhile making floating payment to EPC. 2) Risk transfer: Enron is making floating payment with adjustment based on operating performance of underlying assets, in this way, Enron is transferring part of risk to Note holders.However, the expected return for this deal is approximately 30.5% without any performance downward adjustment, my understanding is that it is acting as a high yield bond. </t>
  </si>
  <si>
    <t>Whitewing may have used $121m proceeds to purchase Enron's assets on balance sheet, in this case, Enron may have got $121m at the time of sale and booked some gain.</t>
  </si>
  <si>
    <t>Note: the following cash outflow stream is subject to performance downward adjustment (outage force, fuel charge and credit event), so the following is the maximum cash outflow</t>
  </si>
  <si>
    <t>Note: 1. Enron may book a gain upfront at the time of sale and receipt of cash, but have to book a loss as the deal terminates.</t>
  </si>
  <si>
    <t>Note:2. The number from Gail Tholen is wrong for Margaux deal.</t>
  </si>
  <si>
    <t>Margaux Repayment Schedule</t>
  </si>
  <si>
    <t>Riverside 3</t>
  </si>
  <si>
    <t>Riverside 5 is a new QSPE created to replace the existing QSPE. CIBC is providing loan of 2m Pounds to Riverside 5 which is guaranteed by Enron</t>
  </si>
  <si>
    <t xml:space="preserve">The Riverside SPEs in Europe was originally set up to issue debt off-balance-sheet and use proceeds to purchase % of equity interest in one company Teeside. Due to the short maturity of the debt, a series of new SPEs has to be established to issue new debt to refinace/unwind previous SPEs. Riverside 3 is one of the final existing ones. It has two tranches of debt in place: A. 110mPounds privately placed bond; B. 49.5mPounds loan from Bank; Enron provides guarantee to the loan; </t>
  </si>
  <si>
    <t>MLA+75bps</t>
  </si>
  <si>
    <t>MLA+55bps</t>
  </si>
  <si>
    <t>Riverside series deals are simply guarantees by Enron, and Enron so far has booked a gain of 73mPounds by selling equity interest owned by one SPE to a newly established SPE via marked-to-market appreciation.</t>
  </si>
  <si>
    <t>This structure is expected to be refinanced soon, will be exposed to refinancing risk.</t>
  </si>
  <si>
    <t>1.The project has senior debt in place, Enron's return from the project is after senior debt repayment, FOE return, Acquistion Co. expense and Bank P&amp;I; 2. This structure is expected to be refinanced soon, will be exposed to refinancing risk.</t>
  </si>
  <si>
    <t>Bank has put option on Enron. Enron is using SPV to borrow money and buy a five-year gas contract, then using the sale of gas to repay principal and interest through SPV. The participation of insurance company is to lower interest rate totalling 140bp (with 90bp goes to premium) while Enron retains certain risk. In this case, Enron is more exposed to trading risk derived from commodity price fluctuation. In this case, Enron has locked in the sale price, so the risk is minimal. So the possible loss will be the first $10m and 10% afterwards.</t>
  </si>
  <si>
    <t>Riverside 3 Repayment Schedule</t>
  </si>
  <si>
    <t>Riverside 5 Repayment Schedule</t>
  </si>
  <si>
    <t>Principal</t>
  </si>
  <si>
    <t>Exchange Rate</t>
  </si>
  <si>
    <t>In US$</t>
  </si>
  <si>
    <t>In US</t>
  </si>
  <si>
    <t>Hawaii 125 Repayment Schedule</t>
  </si>
  <si>
    <t>This is Enron Gurantee</t>
  </si>
  <si>
    <t xml:space="preserve">This is Enron's guarantee </t>
  </si>
  <si>
    <t>1.Riverside series deals are simply guarantees by Enron, and Enron so far has booked a gain of 73mPounds by selling equity interest owned by one SPE to a newly established SPE via marked-to-market appreciation.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</si>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</sst>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0.00000%"/>
    <numFmt numFmtId="165" formatCode="m/d"/>
    <numFmt numFmtId="166" formatCode="0.0000%"/>
    <numFmt numFmtId="167" formatCode="0.000%"/>
    <numFmt numFmtId="168" formatCode="_(&quot;$&quot;* #,##0_);_(&quot;$&quot;* \(#,##0\);_(&quot;$&quot;* &quot;-&quot;??_);_(@_)"/>
    <numFmt numFmtId="169" formatCode="0.00000000%"/>
    <numFmt numFmtId="170" formatCode="mm/dd/yy"/>
    <numFmt numFmtId="171" formatCode="_(* #,##0_);_(* \(#,##0\);_(* &quot;-&quot;??_);_(@_)"/>
  </numFmts>
  <fonts count="11" x14ac:knownFonts="1">
    <font>
      <sz val="10"/>
      <name val="Arial"/>
    </font>
    <font>
      <sz val="10"/>
      <name val="Arial"/>
    </font>
    <font>
      <b/>
      <sz val="8"/>
      <name val="Arial"/>
      <family val="2"/>
    </font>
    <font>
      <b/>
      <sz val="8"/>
      <color indexed="12"/>
      <name val="Arial"/>
      <family val="2"/>
    </font>
    <font>
      <sz val="8"/>
      <name val="Arial"/>
      <family val="2"/>
    </font>
    <font>
      <b/>
      <sz val="8"/>
      <color indexed="10"/>
      <name val="Arial"/>
      <family val="2"/>
    </font>
    <font>
      <sz val="8"/>
      <color indexed="12"/>
      <name val="Arial"/>
      <family val="2"/>
    </font>
    <font>
      <sz val="8"/>
      <color indexed="10"/>
      <name val="Arial"/>
      <family val="2"/>
    </font>
    <font>
      <b/>
      <sz val="8"/>
      <color indexed="81"/>
      <name val="Tahoma"/>
    </font>
    <font>
      <sz val="8"/>
      <color indexed="81"/>
      <name val="Tahoma"/>
    </font>
    <font>
      <sz val="8"/>
      <color indexed="8"/>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14">
    <xf numFmtId="0" fontId="0" fillId="0" borderId="0" xfId="0"/>
    <xf numFmtId="0" fontId="2" fillId="0" borderId="0" xfId="0" applyFont="1"/>
    <xf numFmtId="43" fontId="3" fillId="0" borderId="0" xfId="1" applyFont="1"/>
    <xf numFmtId="0" fontId="4" fillId="0" borderId="0" xfId="0" applyFont="1"/>
    <xf numFmtId="0" fontId="2" fillId="0" borderId="0" xfId="0" applyFont="1" applyAlignment="1"/>
    <xf numFmtId="164" fontId="2" fillId="0" borderId="0" xfId="0" applyNumberFormat="1" applyFont="1" applyAlignment="1"/>
    <xf numFmtId="43" fontId="3" fillId="0" borderId="0" xfId="1" applyFont="1" applyAlignment="1"/>
    <xf numFmtId="43" fontId="5" fillId="0" borderId="0" xfId="1" applyFont="1" applyAlignment="1"/>
    <xf numFmtId="9" fontId="3" fillId="0" borderId="0" xfId="1" applyNumberFormat="1" applyFont="1" applyAlignment="1"/>
    <xf numFmtId="0" fontId="4" fillId="0" borderId="0" xfId="0" applyFont="1" applyAlignment="1"/>
    <xf numFmtId="0" fontId="0" fillId="0" borderId="0" xfId="0" applyAlignment="1"/>
    <xf numFmtId="43" fontId="0" fillId="0" borderId="0" xfId="0" applyNumberFormat="1" applyAlignment="1"/>
    <xf numFmtId="0" fontId="2" fillId="0" borderId="0" xfId="0" applyFont="1" applyBorder="1" applyAlignment="1">
      <alignment wrapText="1"/>
    </xf>
    <xf numFmtId="14" fontId="4" fillId="0" borderId="0" xfId="0" applyNumberFormat="1" applyFont="1" applyBorder="1" applyAlignment="1">
      <alignment horizontal="right"/>
    </xf>
    <xf numFmtId="0" fontId="4" fillId="0" borderId="0" xfId="0" applyFont="1" applyBorder="1" applyAlignment="1">
      <alignment horizontal="right"/>
    </xf>
    <xf numFmtId="14" fontId="4" fillId="0" borderId="0" xfId="0" applyNumberFormat="1" applyFont="1" applyBorder="1" applyAlignment="1">
      <alignment horizontal="right" vertical="center" wrapText="1"/>
    </xf>
    <xf numFmtId="0" fontId="2" fillId="0" borderId="0" xfId="1" applyNumberFormat="1" applyFont="1" applyAlignment="1"/>
    <xf numFmtId="43" fontId="6" fillId="0" borderId="0" xfId="1" applyNumberFormat="1" applyFont="1" applyBorder="1"/>
    <xf numFmtId="43" fontId="4" fillId="0" borderId="0" xfId="1" applyFont="1"/>
    <xf numFmtId="0" fontId="4" fillId="0" borderId="0" xfId="0" applyFont="1" applyBorder="1" applyAlignment="1">
      <alignment wrapText="1"/>
    </xf>
    <xf numFmtId="43" fontId="6" fillId="0" borderId="0" xfId="1" applyNumberFormat="1" applyFont="1" applyBorder="1" applyAlignment="1">
      <alignment horizontal="center" vertical="center" wrapText="1"/>
    </xf>
    <xf numFmtId="0" fontId="4" fillId="0" borderId="0" xfId="0" applyFont="1" applyBorder="1"/>
    <xf numFmtId="43" fontId="4" fillId="0" borderId="0" xfId="1" applyNumberFormat="1" applyFont="1" applyBorder="1"/>
    <xf numFmtId="0" fontId="0" fillId="0" borderId="0" xfId="0" applyBorder="1"/>
    <xf numFmtId="164" fontId="3" fillId="0" borderId="0" xfId="0" applyNumberFormat="1" applyFont="1" applyAlignment="1"/>
    <xf numFmtId="165" fontId="2" fillId="0" borderId="0" xfId="0" applyNumberFormat="1" applyFont="1" applyAlignment="1">
      <alignment horizontal="right"/>
    </xf>
    <xf numFmtId="43" fontId="4" fillId="0" borderId="0" xfId="1" applyNumberFormat="1" applyFont="1"/>
    <xf numFmtId="39" fontId="2" fillId="0" borderId="1" xfId="1" applyNumberFormat="1" applyFont="1" applyBorder="1"/>
    <xf numFmtId="165" fontId="2" fillId="0" borderId="0" xfId="0" applyNumberFormat="1" applyFont="1" applyAlignment="1"/>
    <xf numFmtId="0" fontId="4" fillId="0" borderId="0" xfId="0" applyFont="1" applyAlignment="1" applyProtection="1">
      <alignment horizontal="center"/>
      <protection locked="0"/>
    </xf>
    <xf numFmtId="37" fontId="4" fillId="0" borderId="0" xfId="0" applyNumberFormat="1" applyFont="1" applyProtection="1">
      <protection locked="0"/>
    </xf>
    <xf numFmtId="43" fontId="4" fillId="0" borderId="0" xfId="1" applyFont="1" applyProtection="1">
      <protection locked="0"/>
    </xf>
    <xf numFmtId="0" fontId="4" fillId="0" borderId="0" xfId="0" applyFont="1" applyProtection="1">
      <protection locked="0"/>
    </xf>
    <xf numFmtId="0" fontId="4" fillId="0" borderId="0" xfId="0" applyFont="1" applyBorder="1" applyAlignment="1" applyProtection="1">
      <alignment horizontal="center"/>
      <protection locked="0"/>
    </xf>
    <xf numFmtId="37" fontId="2" fillId="0" borderId="0" xfId="0" applyNumberFormat="1" applyFont="1" applyBorder="1" applyAlignment="1" applyProtection="1">
      <alignment horizontal="center"/>
      <protection locked="0"/>
    </xf>
    <xf numFmtId="166" fontId="2" fillId="0" borderId="0" xfId="0" applyNumberFormat="1" applyFont="1" applyBorder="1" applyAlignment="1" applyProtection="1">
      <alignment horizontal="center"/>
      <protection locked="0"/>
    </xf>
    <xf numFmtId="43" fontId="2" fillId="0" borderId="0" xfId="1" applyFont="1" applyBorder="1" applyAlignment="1" applyProtection="1">
      <alignment horizontal="center"/>
      <protection locked="0"/>
    </xf>
    <xf numFmtId="0" fontId="2" fillId="0" borderId="0" xfId="0" applyFont="1" applyBorder="1" applyAlignment="1" applyProtection="1">
      <alignment horizontal="center"/>
      <protection locked="0"/>
    </xf>
    <xf numFmtId="0" fontId="4" fillId="0" borderId="0" xfId="0" applyFont="1" applyBorder="1" applyProtection="1">
      <protection locked="0"/>
    </xf>
    <xf numFmtId="43" fontId="4" fillId="0" borderId="0" xfId="1" applyNumberFormat="1" applyFont="1" applyBorder="1" applyProtection="1">
      <protection locked="0"/>
    </xf>
    <xf numFmtId="37" fontId="4" fillId="0" borderId="0" xfId="0" applyNumberFormat="1" applyFont="1" applyBorder="1" applyProtection="1">
      <protection locked="0"/>
    </xf>
    <xf numFmtId="166" fontId="4" fillId="0" borderId="0" xfId="0" applyNumberFormat="1" applyFont="1" applyBorder="1" applyProtection="1">
      <protection locked="0"/>
    </xf>
    <xf numFmtId="43" fontId="4" fillId="0" borderId="0" xfId="1" applyFont="1" applyBorder="1" applyProtection="1">
      <protection locked="0"/>
    </xf>
    <xf numFmtId="40" fontId="4" fillId="0" borderId="0" xfId="0" applyNumberFormat="1" applyFont="1" applyBorder="1" applyProtection="1">
      <protection locked="0"/>
    </xf>
    <xf numFmtId="14" fontId="4" fillId="0" borderId="0" xfId="0" applyNumberFormat="1" applyFont="1" applyFill="1" applyBorder="1" applyAlignment="1" applyProtection="1">
      <alignment horizontal="center"/>
      <protection locked="0"/>
    </xf>
    <xf numFmtId="39" fontId="4" fillId="0" borderId="0" xfId="0" applyNumberFormat="1" applyFont="1" applyBorder="1" applyProtection="1">
      <protection locked="0"/>
    </xf>
    <xf numFmtId="43" fontId="2" fillId="0" borderId="0" xfId="1" applyFont="1" applyBorder="1" applyProtection="1">
      <protection locked="0"/>
    </xf>
    <xf numFmtId="0" fontId="2" fillId="0" borderId="0" xfId="0" applyFont="1" applyBorder="1" applyProtection="1">
      <protection locked="0"/>
    </xf>
    <xf numFmtId="43" fontId="2" fillId="0" borderId="0" xfId="1" applyNumberFormat="1" applyFont="1" applyBorder="1" applyProtection="1">
      <protection locked="0"/>
    </xf>
    <xf numFmtId="166" fontId="2" fillId="0" borderId="0" xfId="0" applyNumberFormat="1" applyFont="1" applyBorder="1" applyProtection="1">
      <protection locked="0"/>
    </xf>
    <xf numFmtId="39" fontId="2" fillId="0" borderId="0" xfId="0" applyNumberFormat="1" applyFont="1" applyBorder="1" applyProtection="1">
      <protection locked="0"/>
    </xf>
    <xf numFmtId="43" fontId="7" fillId="0" borderId="0" xfId="1" applyNumberFormat="1" applyFont="1" applyBorder="1" applyProtection="1">
      <protection locked="0"/>
    </xf>
    <xf numFmtId="43" fontId="7" fillId="0" borderId="0" xfId="1" applyFont="1" applyBorder="1" applyProtection="1">
      <protection locked="0"/>
    </xf>
    <xf numFmtId="0" fontId="4" fillId="0" borderId="0" xfId="0" applyFont="1" applyBorder="1" applyAlignment="1">
      <alignment horizontal="center"/>
    </xf>
    <xf numFmtId="14" fontId="4" fillId="0" borderId="0" xfId="0" applyNumberFormat="1" applyFont="1"/>
    <xf numFmtId="43" fontId="6" fillId="0" borderId="0" xfId="1" applyFont="1"/>
    <xf numFmtId="16" fontId="4" fillId="0" borderId="0" xfId="0" quotePrefix="1" applyNumberFormat="1" applyFont="1"/>
    <xf numFmtId="165" fontId="2" fillId="0" borderId="0" xfId="0" applyNumberFormat="1" applyFont="1"/>
    <xf numFmtId="14" fontId="2" fillId="0" borderId="0" xfId="0" applyNumberFormat="1" applyFont="1" applyFill="1" applyBorder="1" applyAlignment="1" applyProtection="1">
      <alignment horizontal="center"/>
      <protection locked="0"/>
    </xf>
    <xf numFmtId="0" fontId="4" fillId="0" borderId="0" xfId="0" applyFont="1" applyFill="1" applyBorder="1" applyAlignment="1" applyProtection="1">
      <alignment horizontal="center"/>
      <protection locked="0"/>
    </xf>
    <xf numFmtId="39" fontId="4" fillId="0" borderId="0" xfId="0" applyNumberFormat="1" applyFont="1" applyBorder="1"/>
    <xf numFmtId="165" fontId="2" fillId="0" borderId="0" xfId="0" applyNumberFormat="1" applyFont="1" applyFill="1" applyBorder="1" applyAlignment="1" applyProtection="1">
      <alignment horizontal="center"/>
      <protection locked="0"/>
    </xf>
    <xf numFmtId="165" fontId="2" fillId="0" borderId="0" xfId="0" applyNumberFormat="1" applyFont="1" applyBorder="1" applyProtection="1">
      <protection locked="0"/>
    </xf>
    <xf numFmtId="165" fontId="2" fillId="0" borderId="0" xfId="0" applyNumberFormat="1" applyFont="1" applyBorder="1" applyAlignment="1" applyProtection="1">
      <alignment horizontal="right"/>
      <protection locked="0"/>
    </xf>
    <xf numFmtId="165" fontId="2" fillId="0" borderId="0" xfId="0" applyNumberFormat="1" applyFont="1" applyFill="1" applyBorder="1" applyAlignment="1" applyProtection="1">
      <alignment horizontal="right"/>
      <protection locked="0"/>
    </xf>
    <xf numFmtId="39" fontId="4" fillId="0" borderId="0" xfId="0" applyNumberFormat="1" applyFont="1" applyBorder="1" applyAlignment="1" applyProtection="1">
      <alignment horizontal="center"/>
      <protection locked="0"/>
    </xf>
    <xf numFmtId="39" fontId="2" fillId="0" borderId="0" xfId="0" applyNumberFormat="1" applyFont="1" applyBorder="1" applyAlignment="1" applyProtection="1">
      <alignment horizontal="center"/>
      <protection locked="0"/>
    </xf>
    <xf numFmtId="39" fontId="4" fillId="0" borderId="0" xfId="1" applyNumberFormat="1" applyFont="1" applyBorder="1" applyProtection="1">
      <protection locked="0"/>
    </xf>
    <xf numFmtId="37" fontId="2" fillId="0" borderId="0" xfId="0" applyNumberFormat="1" applyFont="1" applyFill="1" applyBorder="1" applyAlignment="1" applyProtection="1">
      <alignment horizontal="center"/>
      <protection locked="0"/>
    </xf>
    <xf numFmtId="0" fontId="2" fillId="0" borderId="0" xfId="0" applyFont="1" applyAlignment="1">
      <alignment wrapText="1"/>
    </xf>
    <xf numFmtId="0" fontId="4" fillId="0" borderId="0" xfId="0" applyFont="1" applyAlignment="1">
      <alignment horizontal="center" vertical="center" wrapText="1"/>
    </xf>
    <xf numFmtId="0" fontId="4" fillId="0" borderId="0" xfId="0" applyFont="1" applyAlignment="1">
      <alignment wrapText="1"/>
    </xf>
    <xf numFmtId="168" fontId="4" fillId="0" borderId="0" xfId="2" applyNumberFormat="1" applyFont="1" applyAlignment="1">
      <alignment wrapText="1"/>
    </xf>
    <xf numFmtId="42" fontId="4" fillId="0" borderId="0" xfId="0" applyNumberFormat="1" applyFont="1" applyFill="1" applyBorder="1"/>
    <xf numFmtId="14" fontId="4" fillId="0" borderId="0" xfId="2" applyNumberFormat="1" applyFont="1" applyAlignment="1">
      <alignment wrapText="1"/>
    </xf>
    <xf numFmtId="2" fontId="4" fillId="0" borderId="0" xfId="2" applyNumberFormat="1" applyFont="1" applyAlignment="1">
      <alignment wrapText="1"/>
    </xf>
    <xf numFmtId="6" fontId="4" fillId="0" borderId="0" xfId="0" applyNumberFormat="1" applyFont="1" applyAlignment="1">
      <alignment wrapText="1"/>
    </xf>
    <xf numFmtId="168" fontId="4" fillId="0" borderId="0" xfId="2" applyNumberFormat="1" applyFont="1" applyBorder="1"/>
    <xf numFmtId="14" fontId="4" fillId="0" borderId="0" xfId="0" quotePrefix="1" applyNumberFormat="1" applyFont="1" applyBorder="1" applyAlignment="1">
      <alignment horizontal="right"/>
    </xf>
    <xf numFmtId="14" fontId="4" fillId="0" borderId="0" xfId="0" quotePrefix="1" applyNumberFormat="1" applyFont="1" applyFill="1" applyBorder="1" applyAlignment="1">
      <alignment horizontal="right"/>
    </xf>
    <xf numFmtId="0" fontId="4" fillId="0" borderId="0" xfId="0" applyFont="1" applyAlignment="1">
      <alignment horizontal="center" wrapText="1"/>
    </xf>
    <xf numFmtId="0" fontId="4" fillId="0" borderId="0" xfId="0" quotePrefix="1" applyFont="1" applyBorder="1" applyAlignment="1">
      <alignment horizontal="right"/>
    </xf>
    <xf numFmtId="0" fontId="4" fillId="0" borderId="0" xfId="0" applyFont="1" applyFill="1" applyBorder="1" applyAlignment="1">
      <alignment wrapText="1"/>
    </xf>
    <xf numFmtId="44" fontId="4" fillId="0" borderId="0" xfId="2" applyFont="1" applyAlignment="1">
      <alignment wrapText="1"/>
    </xf>
    <xf numFmtId="6" fontId="4" fillId="0" borderId="0" xfId="2" applyNumberFormat="1" applyFont="1" applyAlignment="1">
      <alignment wrapText="1"/>
    </xf>
    <xf numFmtId="3" fontId="7" fillId="0" borderId="0" xfId="0" applyNumberFormat="1" applyFont="1" applyAlignment="1">
      <alignment wrapText="1"/>
    </xf>
    <xf numFmtId="14" fontId="4" fillId="0" borderId="0" xfId="0" applyNumberFormat="1" applyFont="1" applyFill="1" applyBorder="1" applyAlignment="1">
      <alignment horizontal="right"/>
    </xf>
    <xf numFmtId="169" fontId="4" fillId="0" borderId="0" xfId="3" applyNumberFormat="1" applyFont="1"/>
    <xf numFmtId="43" fontId="4" fillId="0" borderId="0" xfId="0" applyNumberFormat="1" applyFont="1"/>
    <xf numFmtId="168" fontId="4" fillId="0" borderId="0" xfId="0" applyNumberFormat="1" applyFont="1" applyAlignment="1">
      <alignment wrapText="1"/>
    </xf>
    <xf numFmtId="6" fontId="2" fillId="0" borderId="0" xfId="0" applyNumberFormat="1" applyFont="1" applyAlignment="1">
      <alignment wrapText="1"/>
    </xf>
    <xf numFmtId="0" fontId="7" fillId="0" borderId="0" xfId="0" applyFont="1"/>
    <xf numFmtId="10" fontId="7" fillId="0" borderId="0" xfId="0" applyNumberFormat="1" applyFont="1"/>
    <xf numFmtId="8" fontId="4" fillId="0" borderId="0" xfId="0" applyNumberFormat="1" applyFont="1"/>
    <xf numFmtId="44" fontId="2" fillId="0" borderId="0" xfId="2" applyFont="1" applyAlignment="1">
      <alignment wrapText="1"/>
    </xf>
    <xf numFmtId="44" fontId="4" fillId="0" borderId="0" xfId="0" applyNumberFormat="1" applyFont="1"/>
    <xf numFmtId="0" fontId="4" fillId="0" borderId="1" xfId="0" applyFont="1" applyBorder="1" applyAlignment="1">
      <alignment horizontal="center"/>
    </xf>
    <xf numFmtId="167" fontId="4" fillId="0" borderId="1" xfId="0" applyNumberFormat="1" applyFont="1" applyBorder="1" applyAlignment="1">
      <alignment horizontal="center"/>
    </xf>
    <xf numFmtId="0" fontId="4" fillId="0" borderId="1" xfId="0" applyFont="1" applyBorder="1"/>
    <xf numFmtId="44" fontId="7" fillId="0" borderId="0" xfId="0" applyNumberFormat="1" applyFont="1"/>
    <xf numFmtId="37" fontId="4" fillId="0" borderId="0" xfId="0" applyNumberFormat="1" applyFont="1"/>
    <xf numFmtId="7" fontId="10" fillId="0" borderId="0" xfId="0" applyNumberFormat="1" applyFont="1"/>
    <xf numFmtId="3" fontId="4" fillId="0" borderId="0" xfId="0" applyNumberFormat="1" applyFont="1" applyAlignment="1">
      <alignment wrapText="1"/>
    </xf>
    <xf numFmtId="170" fontId="4" fillId="0" borderId="0" xfId="0" applyNumberFormat="1" applyFont="1" applyAlignment="1">
      <alignment wrapText="1"/>
    </xf>
    <xf numFmtId="168" fontId="4" fillId="0" borderId="0" xfId="2" applyNumberFormat="1" applyFont="1" applyFill="1" applyBorder="1"/>
    <xf numFmtId="0" fontId="4" fillId="0" borderId="0" xfId="0" quotePrefix="1" applyFont="1" applyBorder="1" applyAlignment="1">
      <alignment horizontal="right" wrapText="1"/>
    </xf>
    <xf numFmtId="14" fontId="4" fillId="0" borderId="0" xfId="0" quotePrefix="1" applyNumberFormat="1" applyFont="1" applyFill="1" applyBorder="1" applyAlignment="1">
      <alignment horizontal="right" wrapText="1"/>
    </xf>
    <xf numFmtId="0" fontId="0" fillId="0" borderId="0" xfId="0" applyFill="1" applyBorder="1"/>
    <xf numFmtId="171" fontId="0" fillId="0" borderId="0" xfId="1" applyNumberFormat="1" applyFont="1" applyFill="1" applyBorder="1"/>
    <xf numFmtId="42" fontId="0" fillId="0" borderId="0" xfId="0" applyNumberFormat="1" applyFill="1" applyBorder="1"/>
    <xf numFmtId="168" fontId="0" fillId="0" borderId="0" xfId="2" applyNumberFormat="1" applyFont="1" applyFill="1" applyBorder="1"/>
    <xf numFmtId="3" fontId="4" fillId="0" borderId="0" xfId="0" applyNumberFormat="1" applyFont="1"/>
    <xf numFmtId="43" fontId="7" fillId="0" borderId="0" xfId="0" applyNumberFormat="1" applyFont="1"/>
    <xf numFmtId="37" fontId="7" fillId="0" borderId="0" xfId="0" applyNumberFormat="1"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
  <sheetViews>
    <sheetView topLeftCell="M10" workbookViewId="0">
      <selection activeCell="N11" sqref="N11"/>
    </sheetView>
  </sheetViews>
  <sheetFormatPr defaultColWidth="9.109375" defaultRowHeight="10.199999999999999" x14ac:dyDescent="0.2"/>
  <cols>
    <col min="1" max="1" width="9.109375" style="3"/>
    <col min="2" max="2" width="11.44140625" style="3" customWidth="1"/>
    <col min="3" max="3" width="35.88671875" style="3" customWidth="1"/>
    <col min="4" max="4" width="15.33203125" style="3" customWidth="1"/>
    <col min="5" max="5" width="18.109375" style="3" customWidth="1"/>
    <col min="6" max="6" width="12.88671875" style="3" customWidth="1"/>
    <col min="7" max="7" width="11.33203125" style="3" customWidth="1"/>
    <col min="8" max="8" width="16.44140625" style="3" customWidth="1"/>
    <col min="9" max="9" width="33.33203125" style="3" customWidth="1"/>
    <col min="10" max="10" width="34.44140625" style="3" customWidth="1"/>
    <col min="11" max="11" width="17.33203125" style="3" customWidth="1"/>
    <col min="12" max="12" width="19.88671875" style="3" customWidth="1"/>
    <col min="13" max="13" width="25.5546875" style="3" customWidth="1"/>
    <col min="14" max="14" width="83.6640625" style="3" customWidth="1"/>
    <col min="15" max="16384" width="9.109375" style="3"/>
  </cols>
  <sheetData>
    <row r="1" spans="1:14" s="1" customFormat="1" x14ac:dyDescent="0.2">
      <c r="A1" s="1" t="s">
        <v>127</v>
      </c>
    </row>
    <row r="2" spans="1:14" s="1" customFormat="1" ht="20.399999999999999" x14ac:dyDescent="0.2">
      <c r="A2" s="1" t="s">
        <v>46</v>
      </c>
      <c r="B2" s="1" t="s">
        <v>47</v>
      </c>
      <c r="C2" s="1" t="s">
        <v>16</v>
      </c>
      <c r="D2" s="1" t="s">
        <v>48</v>
      </c>
      <c r="E2" s="69" t="s">
        <v>49</v>
      </c>
      <c r="F2" s="1" t="s">
        <v>50</v>
      </c>
      <c r="G2" s="1" t="s">
        <v>51</v>
      </c>
      <c r="H2" s="1" t="s">
        <v>52</v>
      </c>
      <c r="I2" s="1" t="s">
        <v>53</v>
      </c>
      <c r="J2" s="1" t="s">
        <v>54</v>
      </c>
      <c r="K2" s="1" t="s">
        <v>55</v>
      </c>
      <c r="L2" s="1" t="s">
        <v>56</v>
      </c>
      <c r="M2" s="1" t="s">
        <v>57</v>
      </c>
      <c r="N2" s="1" t="s">
        <v>58</v>
      </c>
    </row>
    <row r="3" spans="1:14" s="71" customFormat="1" ht="99.75" customHeight="1" x14ac:dyDescent="0.2">
      <c r="A3" s="70">
        <v>1</v>
      </c>
      <c r="B3" s="70" t="s">
        <v>59</v>
      </c>
      <c r="C3" s="71" t="s">
        <v>60</v>
      </c>
      <c r="D3" s="72">
        <v>90000000</v>
      </c>
      <c r="E3" s="73">
        <v>82057068</v>
      </c>
      <c r="F3" s="74">
        <v>36100</v>
      </c>
      <c r="G3" s="74">
        <v>41639</v>
      </c>
      <c r="H3" s="72" t="s">
        <v>61</v>
      </c>
      <c r="I3" s="75" t="s">
        <v>62</v>
      </c>
      <c r="J3" s="71" t="s">
        <v>63</v>
      </c>
      <c r="K3" s="71" t="s">
        <v>64</v>
      </c>
      <c r="L3" s="71" t="s">
        <v>65</v>
      </c>
      <c r="M3" s="76">
        <v>72000000</v>
      </c>
      <c r="N3" s="71" t="s">
        <v>66</v>
      </c>
    </row>
    <row r="4" spans="1:14" s="71" customFormat="1" ht="96.75" customHeight="1" x14ac:dyDescent="0.2">
      <c r="A4" s="70">
        <v>2</v>
      </c>
      <c r="B4" s="70" t="s">
        <v>67</v>
      </c>
      <c r="C4" s="71" t="s">
        <v>68</v>
      </c>
      <c r="D4" s="76">
        <v>75000000</v>
      </c>
      <c r="E4" s="77">
        <v>74902757</v>
      </c>
      <c r="F4" s="78" t="s">
        <v>69</v>
      </c>
      <c r="G4" s="79" t="s">
        <v>70</v>
      </c>
      <c r="H4" s="71" t="s">
        <v>71</v>
      </c>
      <c r="I4" s="71" t="s">
        <v>72</v>
      </c>
      <c r="J4" s="71" t="s">
        <v>73</v>
      </c>
      <c r="K4" s="71" t="s">
        <v>74</v>
      </c>
      <c r="L4" s="71" t="s">
        <v>75</v>
      </c>
      <c r="M4" s="71" t="s">
        <v>76</v>
      </c>
      <c r="N4" s="71" t="s">
        <v>77</v>
      </c>
    </row>
    <row r="5" spans="1:14" s="71" customFormat="1" ht="116.25" customHeight="1" x14ac:dyDescent="0.2">
      <c r="A5" s="80">
        <v>3</v>
      </c>
      <c r="B5" s="80" t="s">
        <v>78</v>
      </c>
      <c r="C5" s="71" t="s">
        <v>79</v>
      </c>
      <c r="D5" s="76">
        <v>105000000</v>
      </c>
      <c r="E5" s="73">
        <v>96274830</v>
      </c>
      <c r="F5" s="81" t="s">
        <v>80</v>
      </c>
      <c r="G5" s="79" t="s">
        <v>81</v>
      </c>
      <c r="H5" s="71" t="s">
        <v>82</v>
      </c>
      <c r="I5" s="71" t="s">
        <v>83</v>
      </c>
      <c r="K5" s="71" t="s">
        <v>84</v>
      </c>
      <c r="L5" s="71" t="s">
        <v>85</v>
      </c>
      <c r="M5" s="71" t="s">
        <v>86</v>
      </c>
      <c r="N5" s="71" t="s">
        <v>153</v>
      </c>
    </row>
    <row r="6" spans="1:14" s="71" customFormat="1" ht="122.4" x14ac:dyDescent="0.2">
      <c r="A6" s="80">
        <v>4</v>
      </c>
      <c r="B6" s="80" t="s">
        <v>87</v>
      </c>
      <c r="C6" s="71" t="s">
        <v>88</v>
      </c>
      <c r="D6" s="76">
        <v>550000000</v>
      </c>
      <c r="E6" s="76">
        <f>385000000+13875000+48562016.25+3237983.75</f>
        <v>450675000</v>
      </c>
      <c r="F6" s="71" t="s">
        <v>89</v>
      </c>
      <c r="G6" s="103">
        <v>37043</v>
      </c>
      <c r="H6" s="71" t="s">
        <v>90</v>
      </c>
      <c r="I6" s="71" t="s">
        <v>91</v>
      </c>
      <c r="J6" s="71" t="s">
        <v>92</v>
      </c>
      <c r="K6" s="71" t="s">
        <v>93</v>
      </c>
      <c r="L6" s="71" t="s">
        <v>94</v>
      </c>
      <c r="M6" s="71" t="s">
        <v>95</v>
      </c>
    </row>
    <row r="7" spans="1:14" s="71" customFormat="1" ht="78" customHeight="1" x14ac:dyDescent="0.2">
      <c r="A7" s="80">
        <v>5</v>
      </c>
      <c r="B7" s="82" t="s">
        <v>96</v>
      </c>
      <c r="C7" s="71" t="s">
        <v>97</v>
      </c>
      <c r="D7" s="76">
        <v>125000000</v>
      </c>
      <c r="E7" s="73">
        <v>101809139</v>
      </c>
      <c r="F7" s="79" t="s">
        <v>98</v>
      </c>
      <c r="G7" s="79" t="s">
        <v>99</v>
      </c>
      <c r="I7" s="71" t="s">
        <v>100</v>
      </c>
      <c r="K7" s="71" t="s">
        <v>101</v>
      </c>
      <c r="N7" s="71" t="s">
        <v>102</v>
      </c>
    </row>
    <row r="8" spans="1:14" s="71" customFormat="1" ht="101.25" customHeight="1" x14ac:dyDescent="0.2">
      <c r="A8" s="80">
        <v>6</v>
      </c>
      <c r="B8" s="19" t="s">
        <v>103</v>
      </c>
      <c r="C8" s="82" t="s">
        <v>128</v>
      </c>
      <c r="D8" s="76">
        <v>57500000</v>
      </c>
      <c r="E8" s="76">
        <v>55519453</v>
      </c>
      <c r="F8" s="81" t="s">
        <v>104</v>
      </c>
      <c r="G8" s="79" t="s">
        <v>105</v>
      </c>
      <c r="H8" s="71" t="s">
        <v>130</v>
      </c>
      <c r="I8" s="71" t="s">
        <v>91</v>
      </c>
      <c r="J8" s="71" t="s">
        <v>106</v>
      </c>
      <c r="K8" s="71" t="s">
        <v>107</v>
      </c>
      <c r="L8" s="71" t="s">
        <v>108</v>
      </c>
      <c r="M8" s="71" t="s">
        <v>109</v>
      </c>
      <c r="N8" s="71" t="s">
        <v>151</v>
      </c>
    </row>
    <row r="9" spans="1:14" s="71" customFormat="1" ht="159.75" customHeight="1" x14ac:dyDescent="0.2">
      <c r="A9" s="80">
        <v>7</v>
      </c>
      <c r="B9" s="19" t="s">
        <v>110</v>
      </c>
      <c r="C9" s="82" t="s">
        <v>129</v>
      </c>
      <c r="D9" s="83">
        <f>207205000+6347000</f>
        <v>213552000</v>
      </c>
      <c r="E9" s="83">
        <v>213532198</v>
      </c>
      <c r="F9" s="81" t="s">
        <v>111</v>
      </c>
      <c r="G9" s="79" t="s">
        <v>112</v>
      </c>
      <c r="H9" s="71" t="s">
        <v>130</v>
      </c>
      <c r="I9" s="71" t="s">
        <v>113</v>
      </c>
      <c r="J9" s="71" t="s">
        <v>106</v>
      </c>
      <c r="K9" s="71" t="s">
        <v>114</v>
      </c>
      <c r="L9" s="71" t="s">
        <v>108</v>
      </c>
      <c r="M9" s="71" t="s">
        <v>115</v>
      </c>
      <c r="N9" s="71" t="s">
        <v>152</v>
      </c>
    </row>
    <row r="10" spans="1:14" s="71" customFormat="1" ht="115.5" customHeight="1" x14ac:dyDescent="0.25">
      <c r="A10" s="80">
        <v>8</v>
      </c>
      <c r="B10" s="71" t="s">
        <v>145</v>
      </c>
      <c r="C10" s="71" t="s">
        <v>147</v>
      </c>
      <c r="D10" s="104">
        <f>75017000</f>
        <v>75017000</v>
      </c>
      <c r="E10" s="104">
        <f>72987000</f>
        <v>72987000</v>
      </c>
      <c r="F10" s="105" t="s">
        <v>119</v>
      </c>
      <c r="G10" s="106" t="s">
        <v>120</v>
      </c>
      <c r="H10" s="71" t="s">
        <v>148</v>
      </c>
      <c r="I10" s="107"/>
      <c r="J10" s="108"/>
      <c r="K10" s="109"/>
      <c r="L10" s="110"/>
      <c r="N10" s="71" t="s">
        <v>163</v>
      </c>
    </row>
    <row r="11" spans="1:14" s="71" customFormat="1" ht="36.75" customHeight="1" x14ac:dyDescent="0.2">
      <c r="A11" s="80">
        <v>9</v>
      </c>
      <c r="B11" s="19" t="s">
        <v>116</v>
      </c>
      <c r="C11" s="82" t="s">
        <v>146</v>
      </c>
      <c r="D11" s="84">
        <v>3200000</v>
      </c>
      <c r="E11" s="104">
        <v>2949000</v>
      </c>
      <c r="F11" s="81" t="s">
        <v>117</v>
      </c>
      <c r="G11" s="79" t="s">
        <v>118</v>
      </c>
      <c r="H11" s="71" t="s">
        <v>149</v>
      </c>
      <c r="N11" s="71" t="s">
        <v>150</v>
      </c>
    </row>
    <row r="12" spans="1:14" s="71" customFormat="1" ht="168.75" customHeight="1" x14ac:dyDescent="0.2">
      <c r="A12" s="80">
        <v>10</v>
      </c>
      <c r="B12" s="19" t="s">
        <v>121</v>
      </c>
      <c r="C12" s="82" t="s">
        <v>122</v>
      </c>
      <c r="D12" s="85">
        <v>121000000</v>
      </c>
      <c r="E12" s="102">
        <v>121000000</v>
      </c>
      <c r="F12" s="86">
        <v>36806</v>
      </c>
      <c r="G12" s="79">
        <v>41189</v>
      </c>
      <c r="H12" s="71" t="s">
        <v>123</v>
      </c>
      <c r="I12" s="71" t="s">
        <v>124</v>
      </c>
      <c r="J12" s="71" t="s">
        <v>125</v>
      </c>
      <c r="K12" s="71" t="s">
        <v>126</v>
      </c>
      <c r="M12" s="71" t="s">
        <v>140</v>
      </c>
      <c r="N12" s="71" t="s">
        <v>139</v>
      </c>
    </row>
    <row r="13" spans="1:14" s="71" customFormat="1" ht="12" customHeight="1" x14ac:dyDescent="0.25">
      <c r="A13" s="80" t="s">
        <v>24</v>
      </c>
      <c r="C13" s="82"/>
      <c r="D13" s="89">
        <f>SUM(D3:D12)</f>
        <v>1415269000</v>
      </c>
      <c r="E13" s="89">
        <f>SUM(E3:E12)</f>
        <v>1271706445</v>
      </c>
      <c r="G13" s="23"/>
    </row>
    <row r="15" spans="1:14" x14ac:dyDescent="0.2">
      <c r="A15" s="3" t="s">
        <v>142</v>
      </c>
    </row>
    <row r="16" spans="1:14" x14ac:dyDescent="0.2">
      <c r="A16" s="3" t="s">
        <v>143</v>
      </c>
    </row>
    <row r="17" spans="3:9" x14ac:dyDescent="0.2">
      <c r="C17" s="87"/>
      <c r="F17" s="54"/>
      <c r="G17" s="54"/>
    </row>
    <row r="18" spans="3:9" x14ac:dyDescent="0.2">
      <c r="C18" s="87"/>
      <c r="F18" s="54"/>
      <c r="G18" s="54"/>
    </row>
    <row r="19" spans="3:9" x14ac:dyDescent="0.2">
      <c r="C19" s="18"/>
      <c r="F19" s="54"/>
      <c r="G19" s="54"/>
    </row>
    <row r="20" spans="3:9" x14ac:dyDescent="0.2">
      <c r="C20" s="18"/>
      <c r="F20" s="54"/>
      <c r="G20" s="54"/>
      <c r="I20" s="18"/>
    </row>
    <row r="21" spans="3:9" x14ac:dyDescent="0.2">
      <c r="C21" s="18"/>
      <c r="F21" s="54"/>
      <c r="G21" s="54"/>
    </row>
    <row r="22" spans="3:9" x14ac:dyDescent="0.2">
      <c r="C22" s="88"/>
      <c r="D22" s="18"/>
      <c r="E22" s="18"/>
      <c r="F22" s="88"/>
      <c r="I22" s="88"/>
    </row>
  </sheetData>
  <pageMargins left="0.75" right="0.75" top="1" bottom="1" header="0.5" footer="0.5"/>
  <pageSetup orientation="portrait" verticalDpi="0"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tabSelected="1" workbookViewId="0">
      <selection activeCell="D11" sqref="D11"/>
    </sheetView>
  </sheetViews>
  <sheetFormatPr defaultColWidth="9.109375" defaultRowHeight="10.199999999999999" x14ac:dyDescent="0.2"/>
  <cols>
    <col min="1" max="1" width="11.5546875" style="3" customWidth="1"/>
    <col min="2" max="2" width="11.109375" style="3" bestFit="1" customWidth="1"/>
    <col min="3" max="3" width="11.6640625" style="3" bestFit="1" customWidth="1"/>
    <col min="4" max="16384" width="9.109375" style="3"/>
  </cols>
  <sheetData>
    <row r="1" spans="1:14" x14ac:dyDescent="0.2">
      <c r="A1" s="1" t="s">
        <v>155</v>
      </c>
    </row>
    <row r="2" spans="1:14" x14ac:dyDescent="0.2">
      <c r="A2" s="3" t="s">
        <v>162</v>
      </c>
    </row>
    <row r="3" spans="1:14" x14ac:dyDescent="0.2">
      <c r="A3" s="3" t="s">
        <v>156</v>
      </c>
      <c r="B3" s="111">
        <v>2000000</v>
      </c>
    </row>
    <row r="4" spans="1:14" x14ac:dyDescent="0.2">
      <c r="A4" s="3" t="s">
        <v>157</v>
      </c>
      <c r="B4" s="91">
        <v>1.6</v>
      </c>
    </row>
    <row r="5" spans="1:14" x14ac:dyDescent="0.2">
      <c r="A5" s="3" t="s">
        <v>159</v>
      </c>
      <c r="B5" s="18">
        <f>B3*B4</f>
        <v>3200000</v>
      </c>
    </row>
    <row r="7" spans="1:14" x14ac:dyDescent="0.2">
      <c r="A7" s="1" t="s">
        <v>135</v>
      </c>
      <c r="B7" s="1">
        <v>2001</v>
      </c>
      <c r="C7" s="1">
        <v>2002</v>
      </c>
      <c r="D7" s="1"/>
      <c r="E7" s="1"/>
      <c r="F7" s="1"/>
      <c r="G7" s="1"/>
      <c r="H7" s="1"/>
      <c r="I7" s="1"/>
      <c r="J7" s="1"/>
      <c r="K7" s="1"/>
      <c r="L7" s="1"/>
      <c r="M7" s="1"/>
      <c r="N7" s="1"/>
    </row>
    <row r="8" spans="1:14" x14ac:dyDescent="0.2">
      <c r="A8" s="57">
        <v>36540</v>
      </c>
      <c r="C8" s="112">
        <f>-B5</f>
        <v>-3200000</v>
      </c>
      <c r="D8" s="3" t="s">
        <v>164</v>
      </c>
    </row>
    <row r="9" spans="1:14" x14ac:dyDescent="0.2">
      <c r="A9" s="57">
        <v>36722</v>
      </c>
    </row>
  </sheetData>
  <pageMargins left="0.75" right="0.75" top="1" bottom="1" header="0.5" footer="0.5"/>
  <pageSetup orientation="portrait"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workbookViewId="0">
      <selection activeCell="G5" sqref="G5"/>
    </sheetView>
  </sheetViews>
  <sheetFormatPr defaultColWidth="9.109375" defaultRowHeight="10.199999999999999" x14ac:dyDescent="0.2"/>
  <cols>
    <col min="1" max="1" width="12" style="3" bestFit="1" customWidth="1"/>
    <col min="2" max="2" width="13.6640625" style="3" bestFit="1" customWidth="1"/>
    <col min="3" max="3" width="9.88671875" style="3" bestFit="1" customWidth="1"/>
    <col min="4" max="4" width="12" style="3" bestFit="1" customWidth="1"/>
    <col min="5" max="14" width="9.88671875" style="3" bestFit="1" customWidth="1"/>
    <col min="15" max="15" width="10.6640625" style="3" bestFit="1" customWidth="1"/>
    <col min="16" max="26" width="9.88671875" style="3" bestFit="1" customWidth="1"/>
    <col min="27" max="16384" width="9.109375" style="3"/>
  </cols>
  <sheetData>
    <row r="1" spans="1:26" x14ac:dyDescent="0.2">
      <c r="A1" s="1" t="s">
        <v>144</v>
      </c>
    </row>
    <row r="2" spans="1:26" x14ac:dyDescent="0.2">
      <c r="A2" s="3" t="s">
        <v>141</v>
      </c>
    </row>
    <row r="3" spans="1:26" x14ac:dyDescent="0.2">
      <c r="A3" s="1" t="s">
        <v>135</v>
      </c>
      <c r="B3" s="1">
        <v>2000</v>
      </c>
      <c r="C3" s="1">
        <v>2001</v>
      </c>
      <c r="D3" s="1">
        <v>2002</v>
      </c>
      <c r="E3" s="1">
        <v>2003</v>
      </c>
      <c r="F3" s="1">
        <v>2004</v>
      </c>
      <c r="G3" s="1">
        <v>2005</v>
      </c>
      <c r="H3" s="1">
        <v>2006</v>
      </c>
      <c r="I3" s="1">
        <v>2007</v>
      </c>
      <c r="J3" s="1">
        <v>2008</v>
      </c>
      <c r="K3" s="1">
        <v>2009</v>
      </c>
      <c r="L3" s="1">
        <v>2010</v>
      </c>
      <c r="M3" s="1">
        <v>2011</v>
      </c>
      <c r="N3" s="1">
        <v>2012</v>
      </c>
    </row>
    <row r="4" spans="1:26" x14ac:dyDescent="0.2">
      <c r="A4" s="57">
        <v>36692</v>
      </c>
      <c r="B4" s="100"/>
      <c r="C4" s="100">
        <v>-18184000</v>
      </c>
      <c r="D4" s="100">
        <v>-18184000</v>
      </c>
      <c r="E4" s="100">
        <v>-18184000</v>
      </c>
      <c r="F4" s="100">
        <v>-18184000</v>
      </c>
      <c r="G4" s="100">
        <v>-18184000</v>
      </c>
      <c r="H4" s="100">
        <v>-18184000</v>
      </c>
      <c r="I4" s="100">
        <v>-18184000</v>
      </c>
      <c r="J4" s="100">
        <v>-18184000</v>
      </c>
      <c r="K4" s="100">
        <v>-18184000</v>
      </c>
      <c r="L4" s="100">
        <v>-18184000</v>
      </c>
      <c r="M4" s="100">
        <v>-42630000</v>
      </c>
      <c r="N4" s="100">
        <v>-42630000</v>
      </c>
      <c r="O4" s="100"/>
    </row>
    <row r="5" spans="1:26" x14ac:dyDescent="0.2">
      <c r="A5" s="57">
        <v>36875</v>
      </c>
      <c r="B5" s="100">
        <v>-8000000</v>
      </c>
      <c r="C5" s="100">
        <v>-18184000</v>
      </c>
      <c r="D5" s="100">
        <v>-18184000</v>
      </c>
      <c r="E5" s="100">
        <v>-18184000</v>
      </c>
      <c r="F5" s="100">
        <v>-18184000</v>
      </c>
      <c r="G5" s="100">
        <v>-18184000</v>
      </c>
      <c r="H5" s="100">
        <v>-18184000</v>
      </c>
      <c r="I5" s="100">
        <v>-18184000</v>
      </c>
      <c r="J5" s="100">
        <v>-18184000</v>
      </c>
      <c r="K5" s="100">
        <v>-18184000</v>
      </c>
      <c r="L5" s="100">
        <v>-42630000</v>
      </c>
      <c r="M5" s="100">
        <v>-42630000</v>
      </c>
      <c r="N5" s="100">
        <v>-42630000</v>
      </c>
      <c r="O5" s="100"/>
    </row>
    <row r="6" spans="1:26" x14ac:dyDescent="0.2">
      <c r="O6" s="100"/>
    </row>
    <row r="8" spans="1:26" x14ac:dyDescent="0.2">
      <c r="A8" s="91"/>
    </row>
    <row r="12" spans="1:26" x14ac:dyDescent="0.2">
      <c r="A12" s="18"/>
      <c r="B12" s="100"/>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row>
    <row r="13" spans="1:26" x14ac:dyDescent="0.2">
      <c r="A13" s="18"/>
      <c r="B13" s="100"/>
    </row>
    <row r="14" spans="1:26" x14ac:dyDescent="0.2">
      <c r="A14" s="18"/>
      <c r="B14" s="100"/>
    </row>
    <row r="15" spans="1:26" x14ac:dyDescent="0.2">
      <c r="C15" s="100"/>
      <c r="D15" s="18"/>
    </row>
  </sheetData>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0"/>
  <sheetViews>
    <sheetView workbookViewId="0">
      <selection activeCell="B21" sqref="B21"/>
    </sheetView>
  </sheetViews>
  <sheetFormatPr defaultRowHeight="13.2" x14ac:dyDescent="0.25"/>
  <cols>
    <col min="2" max="2" width="14.88671875" customWidth="1"/>
    <col min="3" max="3" width="12" bestFit="1" customWidth="1"/>
    <col min="4" max="4" width="13.6640625" customWidth="1"/>
    <col min="5" max="16" width="11.6640625" bestFit="1" customWidth="1"/>
  </cols>
  <sheetData>
    <row r="1" spans="1:16" x14ac:dyDescent="0.25">
      <c r="A1" s="1" t="s">
        <v>0</v>
      </c>
      <c r="B1" s="1"/>
      <c r="C1" s="1"/>
      <c r="D1" s="1"/>
    </row>
    <row r="2" spans="1:16" x14ac:dyDescent="0.25">
      <c r="A2" s="1"/>
      <c r="B2" s="1"/>
      <c r="C2" s="1"/>
      <c r="D2" s="1"/>
    </row>
    <row r="3" spans="1:16" x14ac:dyDescent="0.25">
      <c r="A3" s="1" t="s">
        <v>1</v>
      </c>
      <c r="B3" s="1"/>
      <c r="C3" s="2">
        <v>8818893</v>
      </c>
      <c r="D3" s="3" t="s">
        <v>2</v>
      </c>
    </row>
    <row r="4" spans="1:16" x14ac:dyDescent="0.25">
      <c r="A4" s="4" t="s">
        <v>3</v>
      </c>
      <c r="B4" s="5"/>
      <c r="C4" s="6">
        <v>30000000</v>
      </c>
      <c r="E4" s="1"/>
    </row>
    <row r="5" spans="1:16" x14ac:dyDescent="0.25">
      <c r="A5" s="4" t="s">
        <v>4</v>
      </c>
      <c r="B5" s="5"/>
      <c r="C5" s="7">
        <v>20000000</v>
      </c>
      <c r="D5" s="9" t="s">
        <v>9</v>
      </c>
      <c r="E5" s="10"/>
    </row>
    <row r="6" spans="1:16" x14ac:dyDescent="0.25">
      <c r="A6" s="4" t="s">
        <v>5</v>
      </c>
      <c r="B6" s="5"/>
      <c r="C6" s="8">
        <v>0.97</v>
      </c>
      <c r="D6" s="11"/>
      <c r="E6" s="10"/>
    </row>
    <row r="7" spans="1:16" x14ac:dyDescent="0.25">
      <c r="A7" s="4"/>
      <c r="B7" s="5"/>
      <c r="C7" s="8"/>
      <c r="D7" s="11"/>
      <c r="E7" s="10"/>
    </row>
    <row r="8" spans="1:16" x14ac:dyDescent="0.25">
      <c r="A8" s="4" t="s">
        <v>6</v>
      </c>
      <c r="B8" s="4">
        <v>1999</v>
      </c>
      <c r="C8" s="16">
        <v>2000</v>
      </c>
      <c r="D8" s="4">
        <v>2001</v>
      </c>
      <c r="E8" s="16">
        <v>2002</v>
      </c>
      <c r="F8" s="4">
        <v>2003</v>
      </c>
      <c r="G8" s="16">
        <v>2004</v>
      </c>
      <c r="H8" s="4">
        <v>2005</v>
      </c>
      <c r="I8" s="16">
        <v>2006</v>
      </c>
      <c r="J8" s="4">
        <v>2007</v>
      </c>
      <c r="K8" s="16">
        <v>2008</v>
      </c>
      <c r="L8" s="4">
        <v>2009</v>
      </c>
      <c r="M8" s="16">
        <v>2010</v>
      </c>
      <c r="N8" s="4">
        <v>2011</v>
      </c>
      <c r="O8" s="16">
        <v>2012</v>
      </c>
      <c r="P8" s="4">
        <v>2013</v>
      </c>
    </row>
    <row r="9" spans="1:16" x14ac:dyDescent="0.25">
      <c r="A9" s="4" t="s">
        <v>7</v>
      </c>
      <c r="B9" s="17">
        <f>-$C$3/2</f>
        <v>-4409446.5</v>
      </c>
      <c r="C9" s="17">
        <f t="shared" ref="C9:P10" si="0">-$C$3/2</f>
        <v>-4409446.5</v>
      </c>
      <c r="D9" s="17">
        <f t="shared" si="0"/>
        <v>-4409446.5</v>
      </c>
      <c r="E9" s="17">
        <f t="shared" si="0"/>
        <v>-4409446.5</v>
      </c>
      <c r="F9" s="17">
        <f t="shared" si="0"/>
        <v>-4409446.5</v>
      </c>
      <c r="G9" s="17">
        <f t="shared" si="0"/>
        <v>-4409446.5</v>
      </c>
      <c r="H9" s="17">
        <f t="shared" si="0"/>
        <v>-4409446.5</v>
      </c>
      <c r="I9" s="17">
        <f t="shared" si="0"/>
        <v>-4409446.5</v>
      </c>
      <c r="J9" s="17">
        <f t="shared" si="0"/>
        <v>-4409446.5</v>
      </c>
      <c r="K9" s="17">
        <f t="shared" si="0"/>
        <v>-4409446.5</v>
      </c>
      <c r="L9" s="17">
        <f t="shared" si="0"/>
        <v>-4409446.5</v>
      </c>
      <c r="M9" s="17">
        <f t="shared" si="0"/>
        <v>-4409446.5</v>
      </c>
      <c r="N9" s="17">
        <f t="shared" si="0"/>
        <v>-4409446.5</v>
      </c>
      <c r="O9" s="17">
        <f t="shared" si="0"/>
        <v>-4409446.5</v>
      </c>
      <c r="P9" s="17">
        <f t="shared" si="0"/>
        <v>-4409446.5</v>
      </c>
    </row>
    <row r="10" spans="1:16" x14ac:dyDescent="0.25">
      <c r="A10" s="4" t="s">
        <v>8</v>
      </c>
      <c r="B10" s="17">
        <f>-$C$3/2</f>
        <v>-4409446.5</v>
      </c>
      <c r="C10" s="17">
        <f t="shared" si="0"/>
        <v>-4409446.5</v>
      </c>
      <c r="D10" s="17">
        <f t="shared" si="0"/>
        <v>-4409446.5</v>
      </c>
      <c r="E10" s="17">
        <f t="shared" si="0"/>
        <v>-4409446.5</v>
      </c>
      <c r="F10" s="17">
        <f t="shared" si="0"/>
        <v>-4409446.5</v>
      </c>
      <c r="G10" s="17">
        <f t="shared" si="0"/>
        <v>-4409446.5</v>
      </c>
      <c r="H10" s="17">
        <f t="shared" si="0"/>
        <v>-4409446.5</v>
      </c>
      <c r="I10" s="17">
        <f t="shared" si="0"/>
        <v>-4409446.5</v>
      </c>
      <c r="J10" s="17">
        <f t="shared" si="0"/>
        <v>-4409446.5</v>
      </c>
      <c r="K10" s="17">
        <f t="shared" si="0"/>
        <v>-4409446.5</v>
      </c>
      <c r="L10" s="17">
        <f t="shared" si="0"/>
        <v>-4409446.5</v>
      </c>
      <c r="M10" s="17">
        <f t="shared" si="0"/>
        <v>-4409446.5</v>
      </c>
      <c r="N10" s="17">
        <f t="shared" si="0"/>
        <v>-4409446.5</v>
      </c>
      <c r="O10" s="17">
        <f t="shared" si="0"/>
        <v>-4409446.5</v>
      </c>
      <c r="P10" s="18">
        <f>IF($C$5&gt;$C$4,$C$5-$C$4,$C$5-$C$6*$C$4)</f>
        <v>-9100000</v>
      </c>
    </row>
    <row r="11" spans="1:16" x14ac:dyDescent="0.25">
      <c r="A11" s="4"/>
      <c r="B11" s="5"/>
      <c r="C11" s="8"/>
      <c r="D11" s="11"/>
      <c r="E11" s="10"/>
    </row>
    <row r="12" spans="1:16" x14ac:dyDescent="0.25">
      <c r="A12" s="4"/>
      <c r="B12" s="5"/>
      <c r="C12" s="8"/>
      <c r="D12" s="11"/>
      <c r="E12" s="10"/>
    </row>
    <row r="13" spans="1:16" x14ac:dyDescent="0.25">
      <c r="A13" s="4"/>
      <c r="B13" s="5"/>
      <c r="C13" s="8"/>
      <c r="D13" s="11"/>
      <c r="E13" s="10"/>
    </row>
    <row r="14" spans="1:16" x14ac:dyDescent="0.25">
      <c r="A14" s="4"/>
      <c r="B14" s="5"/>
      <c r="C14" s="8"/>
      <c r="D14" s="11"/>
      <c r="E14" s="10"/>
    </row>
    <row r="15" spans="1:16" x14ac:dyDescent="0.25">
      <c r="A15" s="4"/>
      <c r="B15" s="5"/>
      <c r="C15" s="8"/>
      <c r="D15" s="11"/>
      <c r="E15" s="10"/>
    </row>
    <row r="16" spans="1:16" x14ac:dyDescent="0.25">
      <c r="A16" s="4"/>
      <c r="B16" s="5"/>
      <c r="C16" s="8"/>
      <c r="D16" s="11"/>
      <c r="E16" s="10"/>
    </row>
    <row r="17" spans="1:5" x14ac:dyDescent="0.25">
      <c r="A17" s="4"/>
      <c r="B17" s="5"/>
      <c r="C17" s="8"/>
      <c r="D17" s="11"/>
      <c r="E17" s="10"/>
    </row>
    <row r="18" spans="1:5" x14ac:dyDescent="0.25">
      <c r="A18" s="4"/>
      <c r="B18" s="5"/>
      <c r="C18" s="8"/>
      <c r="D18" s="11"/>
      <c r="E18" s="10"/>
    </row>
    <row r="19" spans="1:5" x14ac:dyDescent="0.25">
      <c r="A19" s="4"/>
      <c r="B19" s="5"/>
      <c r="C19" s="8"/>
      <c r="D19" s="11"/>
      <c r="E19" s="10"/>
    </row>
    <row r="20" spans="1:5" x14ac:dyDescent="0.25">
      <c r="E20" s="10"/>
    </row>
    <row r="22" spans="1:5" x14ac:dyDescent="0.25">
      <c r="A22" s="12"/>
      <c r="B22" s="12"/>
      <c r="C22" s="12"/>
    </row>
    <row r="23" spans="1:5" x14ac:dyDescent="0.25">
      <c r="A23" s="19"/>
      <c r="B23" s="13"/>
      <c r="C23" s="20"/>
    </row>
    <row r="24" spans="1:5" x14ac:dyDescent="0.25">
      <c r="A24" s="21"/>
      <c r="B24" s="14"/>
      <c r="C24" s="17"/>
    </row>
    <row r="25" spans="1:5" x14ac:dyDescent="0.25">
      <c r="A25" s="21"/>
      <c r="B25" s="15"/>
      <c r="C25" s="17"/>
    </row>
    <row r="26" spans="1:5" x14ac:dyDescent="0.25">
      <c r="A26" s="21"/>
      <c r="B26" s="13"/>
      <c r="C26" s="17"/>
    </row>
    <row r="27" spans="1:5" x14ac:dyDescent="0.25">
      <c r="A27" s="21"/>
      <c r="B27" s="15"/>
      <c r="C27" s="17"/>
    </row>
    <row r="28" spans="1:5" x14ac:dyDescent="0.25">
      <c r="A28" s="21"/>
      <c r="B28" s="13"/>
      <c r="C28" s="17"/>
    </row>
    <row r="29" spans="1:5" x14ac:dyDescent="0.25">
      <c r="A29" s="21"/>
      <c r="B29" s="15"/>
      <c r="C29" s="17"/>
    </row>
    <row r="30" spans="1:5" x14ac:dyDescent="0.25">
      <c r="A30" s="21"/>
      <c r="B30" s="13"/>
      <c r="C30" s="17"/>
    </row>
    <row r="31" spans="1:5" x14ac:dyDescent="0.25">
      <c r="A31" s="21"/>
      <c r="B31" s="15"/>
      <c r="C31" s="17"/>
    </row>
    <row r="32" spans="1:5" x14ac:dyDescent="0.25">
      <c r="A32" s="21"/>
      <c r="B32" s="13"/>
      <c r="C32" s="17"/>
    </row>
    <row r="33" spans="1:3" x14ac:dyDescent="0.25">
      <c r="A33" s="21"/>
      <c r="B33" s="15"/>
      <c r="C33" s="17"/>
    </row>
    <row r="34" spans="1:3" x14ac:dyDescent="0.25">
      <c r="A34" s="21"/>
      <c r="B34" s="13"/>
      <c r="C34" s="17"/>
    </row>
    <row r="35" spans="1:3" x14ac:dyDescent="0.25">
      <c r="A35" s="21"/>
      <c r="B35" s="15"/>
      <c r="C35" s="17"/>
    </row>
    <row r="36" spans="1:3" x14ac:dyDescent="0.25">
      <c r="A36" s="21"/>
      <c r="B36" s="13"/>
      <c r="C36" s="17"/>
    </row>
    <row r="37" spans="1:3" x14ac:dyDescent="0.25">
      <c r="A37" s="21"/>
      <c r="B37" s="15"/>
      <c r="C37" s="17"/>
    </row>
    <row r="38" spans="1:3" x14ac:dyDescent="0.25">
      <c r="A38" s="21"/>
      <c r="B38" s="13"/>
      <c r="C38" s="17"/>
    </row>
    <row r="39" spans="1:3" x14ac:dyDescent="0.25">
      <c r="A39" s="21"/>
      <c r="B39" s="15"/>
      <c r="C39" s="17"/>
    </row>
    <row r="40" spans="1:3" x14ac:dyDescent="0.25">
      <c r="A40" s="21"/>
      <c r="B40" s="13"/>
      <c r="C40" s="17"/>
    </row>
    <row r="41" spans="1:3" x14ac:dyDescent="0.25">
      <c r="A41" s="21"/>
      <c r="B41" s="15"/>
      <c r="C41" s="17"/>
    </row>
    <row r="42" spans="1:3" x14ac:dyDescent="0.25">
      <c r="A42" s="21"/>
      <c r="B42" s="13"/>
      <c r="C42" s="17"/>
    </row>
    <row r="43" spans="1:3" x14ac:dyDescent="0.25">
      <c r="A43" s="21"/>
      <c r="B43" s="15"/>
      <c r="C43" s="17"/>
    </row>
    <row r="44" spans="1:3" x14ac:dyDescent="0.25">
      <c r="A44" s="21"/>
      <c r="B44" s="13"/>
      <c r="C44" s="17"/>
    </row>
    <row r="45" spans="1:3" x14ac:dyDescent="0.25">
      <c r="A45" s="21"/>
      <c r="B45" s="15"/>
      <c r="C45" s="17"/>
    </row>
    <row r="46" spans="1:3" x14ac:dyDescent="0.25">
      <c r="A46" s="21"/>
      <c r="B46" s="13"/>
      <c r="C46" s="17"/>
    </row>
    <row r="47" spans="1:3" x14ac:dyDescent="0.25">
      <c r="A47" s="21"/>
      <c r="B47" s="15"/>
      <c r="C47" s="17"/>
    </row>
    <row r="48" spans="1:3" x14ac:dyDescent="0.25">
      <c r="A48" s="21"/>
      <c r="B48" s="13"/>
      <c r="C48" s="17"/>
    </row>
    <row r="49" spans="1:3" x14ac:dyDescent="0.25">
      <c r="A49" s="21"/>
      <c r="B49" s="15"/>
      <c r="C49" s="17"/>
    </row>
    <row r="50" spans="1:3" x14ac:dyDescent="0.25">
      <c r="A50" s="21"/>
      <c r="B50" s="13"/>
      <c r="C50" s="17"/>
    </row>
    <row r="51" spans="1:3" x14ac:dyDescent="0.25">
      <c r="A51" s="21"/>
      <c r="B51" s="15"/>
      <c r="C51" s="17"/>
    </row>
    <row r="52" spans="1:3" x14ac:dyDescent="0.25">
      <c r="A52" s="21"/>
      <c r="B52" s="13"/>
      <c r="C52" s="17"/>
    </row>
    <row r="53" spans="1:3" x14ac:dyDescent="0.25">
      <c r="A53" s="21"/>
      <c r="B53" s="15"/>
      <c r="C53" s="22"/>
    </row>
    <row r="54" spans="1:3" x14ac:dyDescent="0.25">
      <c r="A54" s="23"/>
      <c r="B54" s="23"/>
      <c r="C54" s="23"/>
    </row>
    <row r="55" spans="1:3" x14ac:dyDescent="0.25">
      <c r="A55" s="23"/>
      <c r="B55" s="23"/>
      <c r="C55" s="23"/>
    </row>
    <row r="56" spans="1:3" x14ac:dyDescent="0.25">
      <c r="A56" s="23"/>
      <c r="B56" s="23"/>
      <c r="C56" s="23"/>
    </row>
    <row r="57" spans="1:3" x14ac:dyDescent="0.25">
      <c r="A57" s="23"/>
      <c r="B57" s="23"/>
      <c r="C57" s="23"/>
    </row>
    <row r="58" spans="1:3" x14ac:dyDescent="0.25">
      <c r="A58" s="23"/>
      <c r="B58" s="23"/>
      <c r="C58" s="23"/>
    </row>
    <row r="59" spans="1:3" x14ac:dyDescent="0.25">
      <c r="A59" s="23"/>
      <c r="B59" s="23"/>
      <c r="C59" s="23"/>
    </row>
    <row r="60" spans="1:3" x14ac:dyDescent="0.25">
      <c r="A60" s="23"/>
      <c r="B60" s="23"/>
      <c r="C60" s="23"/>
    </row>
    <row r="61" spans="1:3" x14ac:dyDescent="0.25">
      <c r="A61" s="23"/>
      <c r="B61" s="23"/>
      <c r="C61" s="23"/>
    </row>
    <row r="62" spans="1:3" x14ac:dyDescent="0.25">
      <c r="A62" s="23"/>
      <c r="B62" s="23"/>
      <c r="C62" s="23"/>
    </row>
    <row r="63" spans="1:3" x14ac:dyDescent="0.25">
      <c r="A63" s="23"/>
      <c r="B63" s="23"/>
      <c r="C63" s="23"/>
    </row>
    <row r="64" spans="1:3" x14ac:dyDescent="0.25">
      <c r="A64" s="23"/>
      <c r="B64" s="23"/>
      <c r="C64" s="23"/>
    </row>
    <row r="65" spans="1:3" x14ac:dyDescent="0.25">
      <c r="A65" s="23"/>
      <c r="B65" s="23"/>
      <c r="C65" s="23"/>
    </row>
    <row r="66" spans="1:3" x14ac:dyDescent="0.25">
      <c r="A66" s="23"/>
      <c r="B66" s="23"/>
      <c r="C66" s="23"/>
    </row>
    <row r="67" spans="1:3" x14ac:dyDescent="0.25">
      <c r="A67" s="23"/>
      <c r="B67" s="23"/>
      <c r="C67" s="23"/>
    </row>
    <row r="68" spans="1:3" x14ac:dyDescent="0.25">
      <c r="A68" s="23"/>
      <c r="B68" s="23"/>
      <c r="C68" s="23"/>
    </row>
    <row r="69" spans="1:3" x14ac:dyDescent="0.25">
      <c r="A69" s="23"/>
      <c r="B69" s="23"/>
      <c r="C69" s="23"/>
    </row>
    <row r="70" spans="1:3" x14ac:dyDescent="0.25">
      <c r="A70" s="23"/>
      <c r="B70" s="23"/>
      <c r="C70" s="23"/>
    </row>
    <row r="71" spans="1:3" x14ac:dyDescent="0.25">
      <c r="A71" s="23"/>
      <c r="B71" s="23"/>
      <c r="C71" s="23"/>
    </row>
    <row r="72" spans="1:3" x14ac:dyDescent="0.25">
      <c r="A72" s="23"/>
      <c r="B72" s="23"/>
      <c r="C72" s="23"/>
    </row>
    <row r="73" spans="1:3" x14ac:dyDescent="0.25">
      <c r="A73" s="23"/>
      <c r="B73" s="23"/>
      <c r="C73" s="23"/>
    </row>
    <row r="74" spans="1:3" x14ac:dyDescent="0.25">
      <c r="A74" s="23"/>
      <c r="B74" s="23"/>
      <c r="C74" s="23"/>
    </row>
    <row r="75" spans="1:3" x14ac:dyDescent="0.25">
      <c r="A75" s="23"/>
      <c r="B75" s="23"/>
      <c r="C75" s="23"/>
    </row>
    <row r="76" spans="1:3" x14ac:dyDescent="0.25">
      <c r="A76" s="23"/>
      <c r="B76" s="23"/>
      <c r="C76" s="23"/>
    </row>
    <row r="77" spans="1:3" x14ac:dyDescent="0.25">
      <c r="A77" s="23"/>
      <c r="B77" s="23"/>
      <c r="C77" s="23"/>
    </row>
    <row r="78" spans="1:3" x14ac:dyDescent="0.25">
      <c r="A78" s="23"/>
      <c r="B78" s="23"/>
      <c r="C78" s="23"/>
    </row>
    <row r="79" spans="1:3" x14ac:dyDescent="0.25">
      <c r="A79" s="23"/>
      <c r="B79" s="23"/>
      <c r="C79" s="23"/>
    </row>
    <row r="80" spans="1:3" x14ac:dyDescent="0.25">
      <c r="A80" s="23"/>
      <c r="B80" s="23"/>
      <c r="C80" s="23"/>
    </row>
    <row r="81" spans="1:3" x14ac:dyDescent="0.25">
      <c r="A81" s="23"/>
      <c r="B81" s="23"/>
      <c r="C81" s="23"/>
    </row>
    <row r="82" spans="1:3" x14ac:dyDescent="0.25">
      <c r="A82" s="23"/>
      <c r="B82" s="23"/>
      <c r="C82" s="23"/>
    </row>
    <row r="83" spans="1:3" x14ac:dyDescent="0.25">
      <c r="A83" s="23"/>
      <c r="B83" s="23"/>
      <c r="C83" s="23"/>
    </row>
    <row r="84" spans="1:3" x14ac:dyDescent="0.25">
      <c r="A84" s="23"/>
      <c r="B84" s="23"/>
      <c r="C84" s="23"/>
    </row>
    <row r="85" spans="1:3" x14ac:dyDescent="0.25">
      <c r="A85" s="23"/>
      <c r="B85" s="23"/>
      <c r="C85" s="23"/>
    </row>
    <row r="86" spans="1:3" x14ac:dyDescent="0.25">
      <c r="A86" s="23"/>
      <c r="B86" s="23"/>
      <c r="C86" s="23"/>
    </row>
    <row r="87" spans="1:3" x14ac:dyDescent="0.25">
      <c r="A87" s="23"/>
      <c r="B87" s="23"/>
      <c r="C87" s="23"/>
    </row>
    <row r="88" spans="1:3" x14ac:dyDescent="0.25">
      <c r="A88" s="23"/>
      <c r="B88" s="23"/>
      <c r="C88" s="23"/>
    </row>
    <row r="89" spans="1:3" x14ac:dyDescent="0.25">
      <c r="A89" s="23"/>
      <c r="B89" s="23"/>
      <c r="C89" s="23"/>
    </row>
    <row r="90" spans="1:3" x14ac:dyDescent="0.25">
      <c r="A90" s="23"/>
      <c r="B90" s="23"/>
      <c r="C90" s="23"/>
    </row>
    <row r="91" spans="1:3" x14ac:dyDescent="0.25">
      <c r="A91" s="23"/>
      <c r="B91" s="23"/>
      <c r="C91" s="23"/>
    </row>
    <row r="92" spans="1:3" x14ac:dyDescent="0.25">
      <c r="A92" s="23"/>
      <c r="B92" s="23"/>
      <c r="C92" s="23"/>
    </row>
    <row r="93" spans="1:3" x14ac:dyDescent="0.25">
      <c r="A93" s="23"/>
      <c r="B93" s="23"/>
      <c r="C93" s="23"/>
    </row>
    <row r="94" spans="1:3" x14ac:dyDescent="0.25">
      <c r="A94" s="23"/>
      <c r="B94" s="23"/>
      <c r="C94" s="23"/>
    </row>
    <row r="95" spans="1:3" x14ac:dyDescent="0.25">
      <c r="A95" s="23"/>
      <c r="B95" s="23"/>
      <c r="C95" s="23"/>
    </row>
    <row r="96" spans="1:3" x14ac:dyDescent="0.25">
      <c r="A96" s="23"/>
      <c r="B96" s="23"/>
      <c r="C96" s="23"/>
    </row>
    <row r="97" spans="1:3" x14ac:dyDescent="0.25">
      <c r="A97" s="23"/>
      <c r="B97" s="23"/>
      <c r="C97" s="23"/>
    </row>
    <row r="98" spans="1:3" x14ac:dyDescent="0.25">
      <c r="A98" s="23"/>
      <c r="B98" s="23"/>
      <c r="C98" s="23"/>
    </row>
    <row r="99" spans="1:3" x14ac:dyDescent="0.25">
      <c r="A99" s="23"/>
      <c r="B99" s="23"/>
      <c r="C99" s="23"/>
    </row>
    <row r="100" spans="1:3" x14ac:dyDescent="0.25">
      <c r="A100" s="23"/>
      <c r="B100" s="23"/>
      <c r="C100" s="23"/>
    </row>
    <row r="101" spans="1:3" x14ac:dyDescent="0.25">
      <c r="A101" s="23"/>
      <c r="B101" s="23"/>
      <c r="C101" s="23"/>
    </row>
    <row r="102" spans="1:3" x14ac:dyDescent="0.25">
      <c r="A102" s="23"/>
      <c r="B102" s="23"/>
      <c r="C102" s="23"/>
    </row>
    <row r="103" spans="1:3" x14ac:dyDescent="0.25">
      <c r="A103" s="23"/>
      <c r="B103" s="23"/>
      <c r="C103" s="23"/>
    </row>
    <row r="104" spans="1:3" x14ac:dyDescent="0.25">
      <c r="A104" s="23"/>
      <c r="B104" s="23"/>
      <c r="C104" s="23"/>
    </row>
    <row r="105" spans="1:3" x14ac:dyDescent="0.25">
      <c r="A105" s="23"/>
      <c r="B105" s="23"/>
      <c r="C105" s="23"/>
    </row>
    <row r="106" spans="1:3" x14ac:dyDescent="0.25">
      <c r="A106" s="23"/>
      <c r="B106" s="23"/>
      <c r="C106" s="23"/>
    </row>
    <row r="107" spans="1:3" x14ac:dyDescent="0.25">
      <c r="A107" s="23"/>
      <c r="B107" s="23"/>
      <c r="C107" s="23"/>
    </row>
    <row r="108" spans="1:3" x14ac:dyDescent="0.25">
      <c r="A108" s="23"/>
      <c r="B108" s="23"/>
      <c r="C108" s="23"/>
    </row>
    <row r="109" spans="1:3" x14ac:dyDescent="0.25">
      <c r="A109" s="23"/>
      <c r="B109" s="23"/>
      <c r="C109" s="23"/>
    </row>
    <row r="110" spans="1:3" x14ac:dyDescent="0.25">
      <c r="A110" s="23"/>
      <c r="B110" s="23"/>
      <c r="C110" s="23"/>
    </row>
    <row r="111" spans="1:3" x14ac:dyDescent="0.25">
      <c r="A111" s="23"/>
      <c r="B111" s="23"/>
      <c r="C111" s="23"/>
    </row>
    <row r="112" spans="1:3" x14ac:dyDescent="0.25">
      <c r="A112" s="23"/>
      <c r="B112" s="23"/>
      <c r="C112" s="23"/>
    </row>
    <row r="113" spans="1:3" x14ac:dyDescent="0.25">
      <c r="A113" s="23"/>
      <c r="B113" s="23"/>
      <c r="C113" s="23"/>
    </row>
    <row r="114" spans="1:3" x14ac:dyDescent="0.25">
      <c r="A114" s="23"/>
      <c r="B114" s="23"/>
      <c r="C114" s="23"/>
    </row>
    <row r="115" spans="1:3" x14ac:dyDescent="0.25">
      <c r="A115" s="23"/>
      <c r="B115" s="23"/>
      <c r="C115" s="23"/>
    </row>
    <row r="116" spans="1:3" x14ac:dyDescent="0.25">
      <c r="A116" s="23"/>
      <c r="B116" s="23"/>
      <c r="C116" s="23"/>
    </row>
    <row r="117" spans="1:3" x14ac:dyDescent="0.25">
      <c r="A117" s="23"/>
      <c r="B117" s="23"/>
      <c r="C117" s="23"/>
    </row>
    <row r="118" spans="1:3" x14ac:dyDescent="0.25">
      <c r="A118" s="23"/>
      <c r="B118" s="23"/>
      <c r="C118" s="23"/>
    </row>
    <row r="119" spans="1:3" x14ac:dyDescent="0.25">
      <c r="A119" s="23"/>
      <c r="B119" s="23"/>
      <c r="C119" s="23"/>
    </row>
    <row r="120" spans="1:3" x14ac:dyDescent="0.25">
      <c r="A120" s="23"/>
      <c r="B120" s="23"/>
      <c r="C120" s="23"/>
    </row>
    <row r="121" spans="1:3" x14ac:dyDescent="0.25">
      <c r="A121" s="23"/>
      <c r="B121" s="23"/>
      <c r="C121" s="23"/>
    </row>
    <row r="122" spans="1:3" x14ac:dyDescent="0.25">
      <c r="A122" s="23"/>
      <c r="B122" s="23"/>
      <c r="C122" s="23"/>
    </row>
    <row r="123" spans="1:3" x14ac:dyDescent="0.25">
      <c r="A123" s="23"/>
      <c r="B123" s="23"/>
      <c r="C123" s="23"/>
    </row>
    <row r="124" spans="1:3" x14ac:dyDescent="0.25">
      <c r="A124" s="23"/>
      <c r="B124" s="23"/>
      <c r="C124" s="23"/>
    </row>
    <row r="125" spans="1:3" x14ac:dyDescent="0.25">
      <c r="A125" s="23"/>
      <c r="B125" s="23"/>
      <c r="C125" s="23"/>
    </row>
    <row r="126" spans="1:3" x14ac:dyDescent="0.25">
      <c r="A126" s="23"/>
      <c r="B126" s="23"/>
      <c r="C126" s="23"/>
    </row>
    <row r="127" spans="1:3" x14ac:dyDescent="0.25">
      <c r="A127" s="23"/>
      <c r="B127" s="23"/>
      <c r="C127" s="23"/>
    </row>
    <row r="128" spans="1:3" x14ac:dyDescent="0.25">
      <c r="A128" s="23"/>
      <c r="B128" s="23"/>
      <c r="C128" s="23"/>
    </row>
    <row r="129" spans="1:3" x14ac:dyDescent="0.25">
      <c r="A129" s="23"/>
      <c r="B129" s="23"/>
      <c r="C129" s="23"/>
    </row>
    <row r="130" spans="1:3" x14ac:dyDescent="0.25">
      <c r="A130" s="23"/>
      <c r="B130" s="23"/>
      <c r="C130" s="23"/>
    </row>
    <row r="131" spans="1:3" x14ac:dyDescent="0.25">
      <c r="A131" s="23"/>
      <c r="B131" s="23"/>
      <c r="C131" s="23"/>
    </row>
    <row r="132" spans="1:3" x14ac:dyDescent="0.25">
      <c r="A132" s="23"/>
      <c r="B132" s="23"/>
      <c r="C132" s="23"/>
    </row>
    <row r="133" spans="1:3" x14ac:dyDescent="0.25">
      <c r="A133" s="23"/>
      <c r="B133" s="23"/>
      <c r="C133" s="23"/>
    </row>
    <row r="134" spans="1:3" x14ac:dyDescent="0.25">
      <c r="A134" s="23"/>
      <c r="B134" s="23"/>
      <c r="C134" s="23"/>
    </row>
    <row r="135" spans="1:3" x14ac:dyDescent="0.25">
      <c r="A135" s="23"/>
      <c r="B135" s="23"/>
      <c r="C135" s="23"/>
    </row>
    <row r="136" spans="1:3" x14ac:dyDescent="0.25">
      <c r="A136" s="23"/>
      <c r="B136" s="23"/>
      <c r="C136" s="23"/>
    </row>
    <row r="137" spans="1:3" x14ac:dyDescent="0.25">
      <c r="A137" s="23"/>
      <c r="B137" s="23"/>
      <c r="C137" s="23"/>
    </row>
    <row r="138" spans="1:3" x14ac:dyDescent="0.25">
      <c r="A138" s="23"/>
      <c r="B138" s="23"/>
      <c r="C138" s="23"/>
    </row>
    <row r="139" spans="1:3" x14ac:dyDescent="0.25">
      <c r="A139" s="23"/>
      <c r="B139" s="23"/>
      <c r="C139" s="23"/>
    </row>
    <row r="140" spans="1:3" x14ac:dyDescent="0.25">
      <c r="A140" s="23"/>
      <c r="B140" s="23"/>
      <c r="C140" s="23"/>
    </row>
    <row r="141" spans="1:3" x14ac:dyDescent="0.25">
      <c r="A141" s="23"/>
      <c r="B141" s="23"/>
      <c r="C141" s="23"/>
    </row>
    <row r="142" spans="1:3" x14ac:dyDescent="0.25">
      <c r="A142" s="23"/>
      <c r="B142" s="23"/>
      <c r="C142" s="23"/>
    </row>
    <row r="143" spans="1:3" x14ac:dyDescent="0.25">
      <c r="A143" s="23"/>
      <c r="B143" s="23"/>
      <c r="C143" s="23"/>
    </row>
    <row r="144" spans="1:3" x14ac:dyDescent="0.25">
      <c r="A144" s="23"/>
      <c r="B144" s="23"/>
      <c r="C144" s="23"/>
    </row>
    <row r="145" spans="1:3" x14ac:dyDescent="0.25">
      <c r="A145" s="23"/>
      <c r="B145" s="23"/>
      <c r="C145" s="23"/>
    </row>
    <row r="146" spans="1:3" x14ac:dyDescent="0.25">
      <c r="A146" s="23"/>
      <c r="B146" s="23"/>
      <c r="C146" s="23"/>
    </row>
    <row r="147" spans="1:3" x14ac:dyDescent="0.25">
      <c r="A147" s="23"/>
      <c r="B147" s="23"/>
      <c r="C147" s="23"/>
    </row>
    <row r="148" spans="1:3" x14ac:dyDescent="0.25">
      <c r="A148" s="23"/>
      <c r="B148" s="23"/>
      <c r="C148" s="23"/>
    </row>
    <row r="149" spans="1:3" x14ac:dyDescent="0.25">
      <c r="A149" s="23"/>
      <c r="B149" s="23"/>
      <c r="C149" s="23"/>
    </row>
    <row r="150" spans="1:3" x14ac:dyDescent="0.25">
      <c r="A150" s="23"/>
      <c r="B150" s="23"/>
      <c r="C150" s="23"/>
    </row>
    <row r="151" spans="1:3" x14ac:dyDescent="0.25">
      <c r="A151" s="23"/>
      <c r="B151" s="23"/>
      <c r="C151" s="23"/>
    </row>
    <row r="152" spans="1:3" x14ac:dyDescent="0.25">
      <c r="A152" s="23"/>
      <c r="B152" s="23"/>
      <c r="C152" s="23"/>
    </row>
    <row r="153" spans="1:3" x14ac:dyDescent="0.25">
      <c r="A153" s="23"/>
      <c r="B153" s="23"/>
      <c r="C153" s="23"/>
    </row>
    <row r="154" spans="1:3" x14ac:dyDescent="0.25">
      <c r="A154" s="23"/>
      <c r="B154" s="23"/>
      <c r="C154" s="23"/>
    </row>
    <row r="155" spans="1:3" x14ac:dyDescent="0.25">
      <c r="A155" s="23"/>
      <c r="B155" s="23"/>
      <c r="C155" s="23"/>
    </row>
    <row r="156" spans="1:3" x14ac:dyDescent="0.25">
      <c r="A156" s="23"/>
      <c r="B156" s="23"/>
      <c r="C156" s="23"/>
    </row>
    <row r="157" spans="1:3" x14ac:dyDescent="0.25">
      <c r="A157" s="23"/>
      <c r="B157" s="23"/>
      <c r="C157" s="23"/>
    </row>
    <row r="158" spans="1:3" x14ac:dyDescent="0.25">
      <c r="A158" s="23"/>
      <c r="B158" s="23"/>
      <c r="C158" s="23"/>
    </row>
    <row r="159" spans="1:3" x14ac:dyDescent="0.25">
      <c r="A159" s="23"/>
      <c r="B159" s="23"/>
      <c r="C159" s="23"/>
    </row>
    <row r="160" spans="1:3" x14ac:dyDescent="0.25">
      <c r="A160" s="23"/>
      <c r="B160" s="23"/>
      <c r="C160" s="23"/>
    </row>
    <row r="161" spans="1:3" x14ac:dyDescent="0.25">
      <c r="A161" s="23"/>
      <c r="B161" s="23"/>
      <c r="C161" s="23"/>
    </row>
    <row r="162" spans="1:3" x14ac:dyDescent="0.25">
      <c r="A162" s="23"/>
      <c r="B162" s="23"/>
      <c r="C162" s="23"/>
    </row>
    <row r="163" spans="1:3" x14ac:dyDescent="0.25">
      <c r="A163" s="23"/>
      <c r="B163" s="23"/>
      <c r="C163" s="23"/>
    </row>
    <row r="164" spans="1:3" x14ac:dyDescent="0.25">
      <c r="A164" s="23"/>
      <c r="B164" s="23"/>
      <c r="C164" s="23"/>
    </row>
    <row r="165" spans="1:3" x14ac:dyDescent="0.25">
      <c r="A165" s="23"/>
      <c r="B165" s="23"/>
      <c r="C165" s="23"/>
    </row>
    <row r="166" spans="1:3" x14ac:dyDescent="0.25">
      <c r="A166" s="23"/>
      <c r="B166" s="23"/>
      <c r="C166" s="23"/>
    </row>
    <row r="167" spans="1:3" x14ac:dyDescent="0.25">
      <c r="A167" s="23"/>
      <c r="B167" s="23"/>
      <c r="C167" s="23"/>
    </row>
    <row r="168" spans="1:3" x14ac:dyDescent="0.25">
      <c r="A168" s="23"/>
      <c r="B168" s="23"/>
      <c r="C168" s="23"/>
    </row>
    <row r="169" spans="1:3" x14ac:dyDescent="0.25">
      <c r="A169" s="23"/>
      <c r="B169" s="23"/>
      <c r="C169" s="23"/>
    </row>
    <row r="170" spans="1:3" x14ac:dyDescent="0.25">
      <c r="A170" s="23"/>
      <c r="B170" s="23"/>
      <c r="C170" s="23"/>
    </row>
    <row r="171" spans="1:3" x14ac:dyDescent="0.25">
      <c r="A171" s="23"/>
      <c r="B171" s="23"/>
      <c r="C171" s="23"/>
    </row>
    <row r="172" spans="1:3" x14ac:dyDescent="0.25">
      <c r="A172" s="23"/>
      <c r="B172" s="23"/>
      <c r="C172" s="23"/>
    </row>
    <row r="173" spans="1:3" x14ac:dyDescent="0.25">
      <c r="A173" s="23"/>
      <c r="B173" s="23"/>
      <c r="C173" s="23"/>
    </row>
    <row r="174" spans="1:3" x14ac:dyDescent="0.25">
      <c r="A174" s="23"/>
      <c r="B174" s="23"/>
      <c r="C174" s="23"/>
    </row>
    <row r="175" spans="1:3" x14ac:dyDescent="0.25">
      <c r="A175" s="23"/>
      <c r="B175" s="23"/>
      <c r="C175" s="23"/>
    </row>
    <row r="176" spans="1:3" x14ac:dyDescent="0.25">
      <c r="A176" s="23"/>
      <c r="B176" s="23"/>
      <c r="C176" s="23"/>
    </row>
    <row r="177" spans="1:3" x14ac:dyDescent="0.25">
      <c r="A177" s="23"/>
      <c r="B177" s="23"/>
      <c r="C177" s="23"/>
    </row>
    <row r="178" spans="1:3" x14ac:dyDescent="0.25">
      <c r="A178" s="23"/>
      <c r="B178" s="23"/>
      <c r="C178" s="23"/>
    </row>
    <row r="179" spans="1:3" x14ac:dyDescent="0.25">
      <c r="A179" s="23"/>
      <c r="B179" s="23"/>
      <c r="C179" s="23"/>
    </row>
    <row r="180" spans="1:3" x14ac:dyDescent="0.25">
      <c r="A180" s="23"/>
      <c r="B180" s="23"/>
      <c r="C180" s="23"/>
    </row>
    <row r="181" spans="1:3" x14ac:dyDescent="0.25">
      <c r="A181" s="23"/>
      <c r="B181" s="23"/>
      <c r="C181" s="23"/>
    </row>
    <row r="182" spans="1:3" x14ac:dyDescent="0.25">
      <c r="A182" s="23"/>
      <c r="B182" s="23"/>
      <c r="C182" s="23"/>
    </row>
    <row r="183" spans="1:3" x14ac:dyDescent="0.25">
      <c r="A183" s="23"/>
      <c r="B183" s="23"/>
      <c r="C183" s="23"/>
    </row>
    <row r="184" spans="1:3" x14ac:dyDescent="0.25">
      <c r="A184" s="23"/>
      <c r="B184" s="23"/>
      <c r="C184" s="23"/>
    </row>
    <row r="185" spans="1:3" x14ac:dyDescent="0.25">
      <c r="A185" s="23"/>
      <c r="B185" s="23"/>
      <c r="C185" s="23"/>
    </row>
    <row r="186" spans="1:3" x14ac:dyDescent="0.25">
      <c r="A186" s="23"/>
      <c r="B186" s="23"/>
      <c r="C186" s="23"/>
    </row>
    <row r="187" spans="1:3" x14ac:dyDescent="0.25">
      <c r="A187" s="23"/>
      <c r="B187" s="23"/>
      <c r="C187" s="23"/>
    </row>
    <row r="188" spans="1:3" x14ac:dyDescent="0.25">
      <c r="A188" s="23"/>
      <c r="B188" s="23"/>
      <c r="C188" s="23"/>
    </row>
    <row r="189" spans="1:3" x14ac:dyDescent="0.25">
      <c r="A189" s="23"/>
      <c r="B189" s="23"/>
      <c r="C189" s="23"/>
    </row>
    <row r="190" spans="1:3" x14ac:dyDescent="0.25">
      <c r="A190" s="23"/>
      <c r="B190" s="23"/>
      <c r="C190" s="23"/>
    </row>
    <row r="191" spans="1:3" x14ac:dyDescent="0.25">
      <c r="A191" s="23"/>
      <c r="B191" s="23"/>
      <c r="C191" s="23"/>
    </row>
    <row r="192" spans="1:3" x14ac:dyDescent="0.25">
      <c r="A192" s="23"/>
      <c r="B192" s="23"/>
      <c r="C192" s="23"/>
    </row>
    <row r="193" spans="1:3" x14ac:dyDescent="0.25">
      <c r="A193" s="23"/>
      <c r="B193" s="23"/>
      <c r="C193" s="23"/>
    </row>
    <row r="194" spans="1:3" x14ac:dyDescent="0.25">
      <c r="A194" s="23"/>
      <c r="B194" s="23"/>
      <c r="C194" s="23"/>
    </row>
    <row r="195" spans="1:3" x14ac:dyDescent="0.25">
      <c r="A195" s="23"/>
      <c r="B195" s="23"/>
      <c r="C195" s="23"/>
    </row>
    <row r="196" spans="1:3" x14ac:dyDescent="0.25">
      <c r="A196" s="23"/>
      <c r="B196" s="23"/>
      <c r="C196" s="23"/>
    </row>
    <row r="197" spans="1:3" x14ac:dyDescent="0.25">
      <c r="A197" s="23"/>
      <c r="B197" s="23"/>
      <c r="C197" s="23"/>
    </row>
    <row r="198" spans="1:3" x14ac:dyDescent="0.25">
      <c r="A198" s="23"/>
      <c r="B198" s="23"/>
      <c r="C198" s="23"/>
    </row>
    <row r="199" spans="1:3" x14ac:dyDescent="0.25">
      <c r="A199" s="23"/>
      <c r="B199" s="23"/>
      <c r="C199" s="23"/>
    </row>
    <row r="200" spans="1:3" x14ac:dyDescent="0.25">
      <c r="A200" s="23"/>
      <c r="B200" s="23"/>
      <c r="C200" s="23"/>
    </row>
    <row r="201" spans="1:3" x14ac:dyDescent="0.25">
      <c r="A201" s="23"/>
      <c r="B201" s="23"/>
      <c r="C201" s="23"/>
    </row>
    <row r="202" spans="1:3" x14ac:dyDescent="0.25">
      <c r="A202" s="23"/>
      <c r="B202" s="23"/>
      <c r="C202" s="23"/>
    </row>
    <row r="203" spans="1:3" x14ac:dyDescent="0.25">
      <c r="A203" s="23"/>
      <c r="B203" s="23"/>
      <c r="C203" s="23"/>
    </row>
    <row r="204" spans="1:3" x14ac:dyDescent="0.25">
      <c r="A204" s="23"/>
      <c r="B204" s="23"/>
      <c r="C204" s="23"/>
    </row>
    <row r="205" spans="1:3" x14ac:dyDescent="0.25">
      <c r="A205" s="23"/>
      <c r="B205" s="23"/>
      <c r="C205" s="23"/>
    </row>
    <row r="206" spans="1:3" x14ac:dyDescent="0.25">
      <c r="A206" s="23"/>
      <c r="B206" s="23"/>
      <c r="C206" s="23"/>
    </row>
    <row r="207" spans="1:3" x14ac:dyDescent="0.25">
      <c r="A207" s="23"/>
      <c r="B207" s="23"/>
      <c r="C207" s="23"/>
    </row>
    <row r="208" spans="1:3" x14ac:dyDescent="0.25">
      <c r="A208" s="23"/>
      <c r="B208" s="23"/>
      <c r="C208" s="23"/>
    </row>
    <row r="209" spans="1:3" x14ac:dyDescent="0.25">
      <c r="A209" s="23"/>
      <c r="B209" s="23"/>
      <c r="C209" s="23"/>
    </row>
    <row r="210" spans="1:3" x14ac:dyDescent="0.25">
      <c r="A210" s="23"/>
      <c r="B210" s="23"/>
      <c r="C210" s="23"/>
    </row>
    <row r="211" spans="1:3" x14ac:dyDescent="0.25">
      <c r="A211" s="23"/>
      <c r="B211" s="23"/>
      <c r="C211" s="23"/>
    </row>
    <row r="212" spans="1:3" x14ac:dyDescent="0.25">
      <c r="A212" s="23"/>
      <c r="B212" s="23"/>
      <c r="C212" s="23"/>
    </row>
    <row r="213" spans="1:3" x14ac:dyDescent="0.25">
      <c r="A213" s="23"/>
      <c r="B213" s="23"/>
      <c r="C213" s="23"/>
    </row>
    <row r="214" spans="1:3" x14ac:dyDescent="0.25">
      <c r="A214" s="23"/>
      <c r="B214" s="23"/>
      <c r="C214" s="23"/>
    </row>
    <row r="215" spans="1:3" x14ac:dyDescent="0.25">
      <c r="A215" s="23"/>
      <c r="B215" s="23"/>
      <c r="C215" s="23"/>
    </row>
    <row r="216" spans="1:3" x14ac:dyDescent="0.25">
      <c r="A216" s="23"/>
      <c r="B216" s="23"/>
      <c r="C216" s="23"/>
    </row>
    <row r="217" spans="1:3" x14ac:dyDescent="0.25">
      <c r="A217" s="23"/>
      <c r="B217" s="23"/>
      <c r="C217" s="23"/>
    </row>
    <row r="218" spans="1:3" x14ac:dyDescent="0.25">
      <c r="A218" s="23"/>
      <c r="B218" s="23"/>
      <c r="C218" s="23"/>
    </row>
    <row r="219" spans="1:3" x14ac:dyDescent="0.25">
      <c r="A219" s="23"/>
      <c r="B219" s="23"/>
      <c r="C219" s="23"/>
    </row>
    <row r="220" spans="1:3" x14ac:dyDescent="0.25">
      <c r="A220" s="23"/>
      <c r="B220" s="23"/>
      <c r="C220" s="23"/>
    </row>
    <row r="221" spans="1:3" x14ac:dyDescent="0.25">
      <c r="A221" s="23"/>
      <c r="B221" s="23"/>
      <c r="C221" s="23"/>
    </row>
    <row r="222" spans="1:3" x14ac:dyDescent="0.25">
      <c r="A222" s="23"/>
      <c r="B222" s="23"/>
      <c r="C222" s="23"/>
    </row>
    <row r="223" spans="1:3" x14ac:dyDescent="0.25">
      <c r="A223" s="23"/>
      <c r="B223" s="23"/>
      <c r="C223" s="23"/>
    </row>
    <row r="224" spans="1:3" x14ac:dyDescent="0.25">
      <c r="A224" s="23"/>
      <c r="B224" s="23"/>
      <c r="C224" s="23"/>
    </row>
    <row r="225" spans="1:3" x14ac:dyDescent="0.25">
      <c r="A225" s="23"/>
      <c r="B225" s="23"/>
      <c r="C225" s="23"/>
    </row>
    <row r="226" spans="1:3" x14ac:dyDescent="0.25">
      <c r="A226" s="23"/>
      <c r="B226" s="23"/>
      <c r="C226" s="23"/>
    </row>
    <row r="227" spans="1:3" x14ac:dyDescent="0.25">
      <c r="A227" s="23"/>
      <c r="B227" s="23"/>
      <c r="C227" s="23"/>
    </row>
    <row r="228" spans="1:3" x14ac:dyDescent="0.25">
      <c r="A228" s="23"/>
      <c r="B228" s="23"/>
      <c r="C228" s="23"/>
    </row>
    <row r="229" spans="1:3" x14ac:dyDescent="0.25">
      <c r="A229" s="23"/>
      <c r="B229" s="23"/>
      <c r="C229" s="23"/>
    </row>
    <row r="230" spans="1:3" x14ac:dyDescent="0.25">
      <c r="A230" s="23"/>
      <c r="B230" s="23"/>
      <c r="C230" s="23"/>
    </row>
    <row r="231" spans="1:3" x14ac:dyDescent="0.25">
      <c r="A231" s="23"/>
      <c r="B231" s="23"/>
      <c r="C231" s="23"/>
    </row>
    <row r="232" spans="1:3" x14ac:dyDescent="0.25">
      <c r="A232" s="23"/>
      <c r="B232" s="23"/>
      <c r="C232" s="23"/>
    </row>
    <row r="233" spans="1:3" x14ac:dyDescent="0.25">
      <c r="A233" s="23"/>
      <c r="B233" s="23"/>
      <c r="C233" s="23"/>
    </row>
    <row r="234" spans="1:3" x14ac:dyDescent="0.25">
      <c r="A234" s="23"/>
      <c r="B234" s="23"/>
      <c r="C234" s="23"/>
    </row>
    <row r="235" spans="1:3" x14ac:dyDescent="0.25">
      <c r="A235" s="23"/>
      <c r="B235" s="23"/>
      <c r="C235" s="23"/>
    </row>
    <row r="236" spans="1:3" x14ac:dyDescent="0.25">
      <c r="A236" s="23"/>
      <c r="B236" s="23"/>
      <c r="C236" s="23"/>
    </row>
    <row r="237" spans="1:3" x14ac:dyDescent="0.25">
      <c r="A237" s="23"/>
      <c r="B237" s="23"/>
      <c r="C237" s="23"/>
    </row>
    <row r="238" spans="1:3" x14ac:dyDescent="0.25">
      <c r="A238" s="23"/>
      <c r="B238" s="23"/>
      <c r="C238" s="23"/>
    </row>
    <row r="239" spans="1:3" x14ac:dyDescent="0.25">
      <c r="A239" s="23"/>
      <c r="B239" s="23"/>
      <c r="C239" s="23"/>
    </row>
    <row r="240" spans="1:3" x14ac:dyDescent="0.25">
      <c r="A240" s="23"/>
      <c r="B240" s="23"/>
      <c r="C240" s="23"/>
    </row>
    <row r="241" spans="1:3" x14ac:dyDescent="0.25">
      <c r="A241" s="23"/>
      <c r="B241" s="23"/>
      <c r="C241" s="23"/>
    </row>
    <row r="242" spans="1:3" x14ac:dyDescent="0.25">
      <c r="A242" s="23"/>
      <c r="B242" s="23"/>
      <c r="C242" s="23"/>
    </row>
    <row r="243" spans="1:3" x14ac:dyDescent="0.25">
      <c r="A243" s="23"/>
      <c r="B243" s="23"/>
      <c r="C243" s="23"/>
    </row>
    <row r="244" spans="1:3" x14ac:dyDescent="0.25">
      <c r="A244" s="23"/>
      <c r="B244" s="23"/>
      <c r="C244" s="23"/>
    </row>
    <row r="245" spans="1:3" x14ac:dyDescent="0.25">
      <c r="A245" s="23"/>
      <c r="B245" s="23"/>
      <c r="C245" s="23"/>
    </row>
    <row r="246" spans="1:3" x14ac:dyDescent="0.25">
      <c r="A246" s="23"/>
      <c r="B246" s="23"/>
      <c r="C246" s="23"/>
    </row>
    <row r="247" spans="1:3" x14ac:dyDescent="0.25">
      <c r="A247" s="23"/>
      <c r="B247" s="23"/>
      <c r="C247" s="23"/>
    </row>
    <row r="248" spans="1:3" x14ac:dyDescent="0.25">
      <c r="A248" s="23"/>
      <c r="B248" s="23"/>
      <c r="C248" s="23"/>
    </row>
    <row r="249" spans="1:3" x14ac:dyDescent="0.25">
      <c r="A249" s="23"/>
      <c r="B249" s="23"/>
      <c r="C249" s="23"/>
    </row>
    <row r="250" spans="1:3" x14ac:dyDescent="0.25">
      <c r="A250" s="23"/>
      <c r="B250" s="23"/>
      <c r="C250" s="23"/>
    </row>
    <row r="251" spans="1:3" x14ac:dyDescent="0.25">
      <c r="A251" s="23"/>
      <c r="B251" s="23"/>
      <c r="C251" s="23"/>
    </row>
    <row r="252" spans="1:3" x14ac:dyDescent="0.25">
      <c r="A252" s="23"/>
      <c r="B252" s="23"/>
      <c r="C252" s="23"/>
    </row>
    <row r="253" spans="1:3" x14ac:dyDescent="0.25">
      <c r="A253" s="23"/>
      <c r="B253" s="23"/>
      <c r="C253" s="23"/>
    </row>
    <row r="254" spans="1:3" x14ac:dyDescent="0.25">
      <c r="A254" s="23"/>
      <c r="B254" s="23"/>
      <c r="C254" s="23"/>
    </row>
    <row r="255" spans="1:3" x14ac:dyDescent="0.25">
      <c r="A255" s="23"/>
      <c r="B255" s="23"/>
      <c r="C255" s="23"/>
    </row>
    <row r="256" spans="1:3" x14ac:dyDescent="0.25">
      <c r="A256" s="23"/>
      <c r="B256" s="23"/>
      <c r="C256" s="23"/>
    </row>
    <row r="257" spans="1:3" x14ac:dyDescent="0.25">
      <c r="A257" s="23"/>
      <c r="B257" s="23"/>
      <c r="C257" s="23"/>
    </row>
    <row r="258" spans="1:3" x14ac:dyDescent="0.25">
      <c r="A258" s="23"/>
      <c r="B258" s="23"/>
      <c r="C258" s="23"/>
    </row>
    <row r="259" spans="1:3" x14ac:dyDescent="0.25">
      <c r="A259" s="23"/>
      <c r="B259" s="23"/>
      <c r="C259" s="23"/>
    </row>
    <row r="260" spans="1:3" x14ac:dyDescent="0.25">
      <c r="A260" s="23"/>
      <c r="B260" s="23"/>
      <c r="C260" s="23"/>
    </row>
    <row r="261" spans="1:3" x14ac:dyDescent="0.25">
      <c r="A261" s="23"/>
      <c r="B261" s="23"/>
      <c r="C261" s="23"/>
    </row>
    <row r="262" spans="1:3" x14ac:dyDescent="0.25">
      <c r="A262" s="23"/>
      <c r="B262" s="23"/>
      <c r="C262" s="23"/>
    </row>
    <row r="263" spans="1:3" x14ac:dyDescent="0.25">
      <c r="A263" s="23"/>
      <c r="B263" s="23"/>
      <c r="C263" s="23"/>
    </row>
    <row r="264" spans="1:3" x14ac:dyDescent="0.25">
      <c r="A264" s="23"/>
      <c r="B264" s="23"/>
      <c r="C264" s="23"/>
    </row>
    <row r="265" spans="1:3" x14ac:dyDescent="0.25">
      <c r="A265" s="23"/>
      <c r="B265" s="23"/>
      <c r="C265" s="23"/>
    </row>
    <row r="266" spans="1:3" x14ac:dyDescent="0.25">
      <c r="A266" s="23"/>
      <c r="B266" s="23"/>
      <c r="C266" s="23"/>
    </row>
    <row r="267" spans="1:3" x14ac:dyDescent="0.25">
      <c r="A267" s="23"/>
      <c r="B267" s="23"/>
      <c r="C267" s="23"/>
    </row>
    <row r="268" spans="1:3" x14ac:dyDescent="0.25">
      <c r="A268" s="23"/>
      <c r="B268" s="23"/>
      <c r="C268" s="23"/>
    </row>
    <row r="269" spans="1:3" x14ac:dyDescent="0.25">
      <c r="A269" s="23"/>
      <c r="B269" s="23"/>
      <c r="C269" s="23"/>
    </row>
    <row r="270" spans="1:3" x14ac:dyDescent="0.25">
      <c r="A270" s="23"/>
      <c r="B270" s="23"/>
      <c r="C270" s="23"/>
    </row>
    <row r="271" spans="1:3" x14ac:dyDescent="0.25">
      <c r="A271" s="23"/>
      <c r="B271" s="23"/>
      <c r="C271" s="23"/>
    </row>
    <row r="272" spans="1:3" x14ac:dyDescent="0.25">
      <c r="A272" s="23"/>
      <c r="B272" s="23"/>
      <c r="C272" s="23"/>
    </row>
    <row r="273" spans="1:3" x14ac:dyDescent="0.25">
      <c r="A273" s="23"/>
      <c r="B273" s="23"/>
      <c r="C273" s="23"/>
    </row>
    <row r="274" spans="1:3" x14ac:dyDescent="0.25">
      <c r="A274" s="23"/>
      <c r="B274" s="23"/>
      <c r="C274" s="23"/>
    </row>
    <row r="275" spans="1:3" x14ac:dyDescent="0.25">
      <c r="A275" s="23"/>
      <c r="B275" s="23"/>
      <c r="C275" s="23"/>
    </row>
    <row r="276" spans="1:3" x14ac:dyDescent="0.25">
      <c r="A276" s="23"/>
      <c r="B276" s="23"/>
      <c r="C276" s="23"/>
    </row>
    <row r="277" spans="1:3" x14ac:dyDescent="0.25">
      <c r="A277" s="23"/>
      <c r="B277" s="23"/>
      <c r="C277" s="23"/>
    </row>
    <row r="278" spans="1:3" x14ac:dyDescent="0.25">
      <c r="A278" s="23"/>
      <c r="B278" s="23"/>
      <c r="C278" s="23"/>
    </row>
    <row r="279" spans="1:3" x14ac:dyDescent="0.25">
      <c r="A279" s="23"/>
      <c r="B279" s="23"/>
      <c r="C279" s="23"/>
    </row>
    <row r="280" spans="1:3" x14ac:dyDescent="0.25">
      <c r="A280" s="23"/>
      <c r="B280" s="23"/>
      <c r="C280" s="23"/>
    </row>
    <row r="281" spans="1:3" x14ac:dyDescent="0.25">
      <c r="A281" s="23"/>
      <c r="B281" s="23"/>
      <c r="C281" s="23"/>
    </row>
    <row r="282" spans="1:3" x14ac:dyDescent="0.25">
      <c r="A282" s="23"/>
      <c r="B282" s="23"/>
      <c r="C282" s="23"/>
    </row>
    <row r="283" spans="1:3" x14ac:dyDescent="0.25">
      <c r="A283" s="23"/>
      <c r="B283" s="23"/>
      <c r="C283" s="23"/>
    </row>
    <row r="284" spans="1:3" x14ac:dyDescent="0.25">
      <c r="A284" s="23"/>
      <c r="B284" s="23"/>
      <c r="C284" s="23"/>
    </row>
    <row r="285" spans="1:3" x14ac:dyDescent="0.25">
      <c r="A285" s="23"/>
      <c r="B285" s="23"/>
      <c r="C285" s="23"/>
    </row>
    <row r="286" spans="1:3" x14ac:dyDescent="0.25">
      <c r="A286" s="23"/>
      <c r="B286" s="23"/>
      <c r="C286" s="23"/>
    </row>
    <row r="287" spans="1:3" x14ac:dyDescent="0.25">
      <c r="A287" s="23"/>
      <c r="B287" s="23"/>
      <c r="C287" s="23"/>
    </row>
    <row r="288" spans="1:3" x14ac:dyDescent="0.25">
      <c r="A288" s="23"/>
      <c r="B288" s="23"/>
      <c r="C288" s="23"/>
    </row>
    <row r="289" spans="1:3" x14ac:dyDescent="0.25">
      <c r="A289" s="23"/>
      <c r="B289" s="23"/>
      <c r="C289" s="23"/>
    </row>
    <row r="290" spans="1:3" x14ac:dyDescent="0.25">
      <c r="A290" s="23"/>
      <c r="B290" s="23"/>
      <c r="C290" s="23"/>
    </row>
    <row r="291" spans="1:3" x14ac:dyDescent="0.25">
      <c r="A291" s="23"/>
      <c r="B291" s="23"/>
      <c r="C291" s="23"/>
    </row>
    <row r="292" spans="1:3" x14ac:dyDescent="0.25">
      <c r="A292" s="23"/>
      <c r="B292" s="23"/>
      <c r="C292" s="23"/>
    </row>
    <row r="293" spans="1:3" x14ac:dyDescent="0.25">
      <c r="A293" s="23"/>
      <c r="B293" s="23"/>
      <c r="C293" s="23"/>
    </row>
    <row r="294" spans="1:3" x14ac:dyDescent="0.25">
      <c r="A294" s="23"/>
      <c r="B294" s="23"/>
      <c r="C294" s="23"/>
    </row>
    <row r="295" spans="1:3" x14ac:dyDescent="0.25">
      <c r="A295" s="23"/>
      <c r="B295" s="23"/>
      <c r="C295" s="23"/>
    </row>
    <row r="296" spans="1:3" x14ac:dyDescent="0.25">
      <c r="A296" s="23"/>
      <c r="B296" s="23"/>
      <c r="C296" s="23"/>
    </row>
    <row r="297" spans="1:3" x14ac:dyDescent="0.25">
      <c r="A297" s="23"/>
      <c r="B297" s="23"/>
      <c r="C297" s="23"/>
    </row>
    <row r="298" spans="1:3" x14ac:dyDescent="0.25">
      <c r="A298" s="23"/>
      <c r="B298" s="23"/>
      <c r="C298" s="23"/>
    </row>
    <row r="299" spans="1:3" x14ac:dyDescent="0.25">
      <c r="A299" s="23"/>
      <c r="B299" s="23"/>
      <c r="C299" s="23"/>
    </row>
    <row r="300" spans="1:3" x14ac:dyDescent="0.25">
      <c r="A300" s="23"/>
      <c r="B300" s="23"/>
      <c r="C300" s="23"/>
    </row>
    <row r="301" spans="1:3" x14ac:dyDescent="0.25">
      <c r="A301" s="23"/>
      <c r="B301" s="23"/>
      <c r="C301" s="23"/>
    </row>
    <row r="302" spans="1:3" x14ac:dyDescent="0.25">
      <c r="A302" s="23"/>
      <c r="B302" s="23"/>
      <c r="C302" s="23"/>
    </row>
    <row r="303" spans="1:3" x14ac:dyDescent="0.25">
      <c r="A303" s="23"/>
      <c r="B303" s="23"/>
      <c r="C303" s="23"/>
    </row>
    <row r="304" spans="1:3" x14ac:dyDescent="0.25">
      <c r="A304" s="23"/>
      <c r="B304" s="23"/>
      <c r="C304" s="23"/>
    </row>
    <row r="305" spans="1:3" x14ac:dyDescent="0.25">
      <c r="A305" s="23"/>
      <c r="B305" s="23"/>
      <c r="C305" s="23"/>
    </row>
    <row r="306" spans="1:3" x14ac:dyDescent="0.25">
      <c r="A306" s="23"/>
      <c r="B306" s="23"/>
      <c r="C306" s="23"/>
    </row>
    <row r="307" spans="1:3" x14ac:dyDescent="0.25">
      <c r="A307" s="23"/>
      <c r="B307" s="23"/>
      <c r="C307" s="23"/>
    </row>
    <row r="308" spans="1:3" x14ac:dyDescent="0.25">
      <c r="A308" s="23"/>
      <c r="B308" s="23"/>
      <c r="C308" s="23"/>
    </row>
    <row r="309" spans="1:3" x14ac:dyDescent="0.25">
      <c r="A309" s="23"/>
      <c r="B309" s="23"/>
      <c r="C309" s="23"/>
    </row>
    <row r="310" spans="1:3" x14ac:dyDescent="0.25">
      <c r="A310" s="23"/>
      <c r="B310" s="23"/>
      <c r="C310" s="23"/>
    </row>
    <row r="311" spans="1:3" x14ac:dyDescent="0.25">
      <c r="A311" s="23"/>
      <c r="B311" s="23"/>
      <c r="C311" s="23"/>
    </row>
    <row r="312" spans="1:3" x14ac:dyDescent="0.25">
      <c r="A312" s="23"/>
      <c r="B312" s="23"/>
      <c r="C312" s="23"/>
    </row>
    <row r="313" spans="1:3" x14ac:dyDescent="0.25">
      <c r="A313" s="23"/>
      <c r="B313" s="23"/>
      <c r="C313" s="23"/>
    </row>
    <row r="314" spans="1:3" x14ac:dyDescent="0.25">
      <c r="A314" s="23"/>
      <c r="B314" s="23"/>
      <c r="C314" s="23"/>
    </row>
    <row r="315" spans="1:3" x14ac:dyDescent="0.25">
      <c r="A315" s="23"/>
      <c r="B315" s="23"/>
      <c r="C315" s="23"/>
    </row>
    <row r="316" spans="1:3" x14ac:dyDescent="0.25">
      <c r="A316" s="23"/>
      <c r="B316" s="23"/>
      <c r="C316" s="23"/>
    </row>
    <row r="317" spans="1:3" x14ac:dyDescent="0.25">
      <c r="A317" s="23"/>
      <c r="B317" s="23"/>
      <c r="C317" s="23"/>
    </row>
    <row r="318" spans="1:3" x14ac:dyDescent="0.25">
      <c r="A318" s="23"/>
      <c r="B318" s="23"/>
      <c r="C318" s="23"/>
    </row>
    <row r="319" spans="1:3" x14ac:dyDescent="0.25">
      <c r="A319" s="23"/>
      <c r="B319" s="23"/>
      <c r="C319" s="23"/>
    </row>
    <row r="320" spans="1:3" x14ac:dyDescent="0.25">
      <c r="A320" s="23"/>
      <c r="B320" s="23"/>
      <c r="C320" s="23"/>
    </row>
    <row r="321" spans="1:3" x14ac:dyDescent="0.25">
      <c r="A321" s="23"/>
      <c r="B321" s="23"/>
      <c r="C321" s="23"/>
    </row>
    <row r="322" spans="1:3" x14ac:dyDescent="0.25">
      <c r="A322" s="23"/>
      <c r="B322" s="23"/>
      <c r="C322" s="23"/>
    </row>
    <row r="323" spans="1:3" x14ac:dyDescent="0.25">
      <c r="A323" s="23"/>
      <c r="B323" s="23"/>
      <c r="C323" s="23"/>
    </row>
    <row r="324" spans="1:3" x14ac:dyDescent="0.25">
      <c r="A324" s="23"/>
      <c r="B324" s="23"/>
      <c r="C324" s="23"/>
    </row>
    <row r="325" spans="1:3" x14ac:dyDescent="0.25">
      <c r="A325" s="23"/>
      <c r="B325" s="23"/>
      <c r="C325" s="23"/>
    </row>
    <row r="326" spans="1:3" x14ac:dyDescent="0.25">
      <c r="A326" s="23"/>
      <c r="B326" s="23"/>
      <c r="C326" s="23"/>
    </row>
    <row r="327" spans="1:3" x14ac:dyDescent="0.25">
      <c r="A327" s="23"/>
      <c r="B327" s="23"/>
      <c r="C327" s="23"/>
    </row>
    <row r="328" spans="1:3" x14ac:dyDescent="0.25">
      <c r="A328" s="23"/>
      <c r="B328" s="23"/>
      <c r="C328" s="23"/>
    </row>
    <row r="329" spans="1:3" x14ac:dyDescent="0.25">
      <c r="A329" s="23"/>
      <c r="B329" s="23"/>
      <c r="C329" s="23"/>
    </row>
    <row r="330" spans="1:3" x14ac:dyDescent="0.25">
      <c r="A330" s="23"/>
      <c r="B330" s="23"/>
      <c r="C330" s="23"/>
    </row>
  </sheetData>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workbookViewId="0">
      <selection activeCell="A9" sqref="A9"/>
    </sheetView>
  </sheetViews>
  <sheetFormatPr defaultRowHeight="13.2" x14ac:dyDescent="0.25"/>
  <cols>
    <col min="2" max="2" width="16" customWidth="1"/>
    <col min="3" max="3" width="12.44140625" customWidth="1"/>
    <col min="4" max="4" width="15.33203125" customWidth="1"/>
    <col min="5" max="17" width="11.6640625" bestFit="1" customWidth="1"/>
  </cols>
  <sheetData>
    <row r="1" spans="1:17" x14ac:dyDescent="0.25">
      <c r="A1" s="1" t="s">
        <v>10</v>
      </c>
      <c r="B1" s="1"/>
      <c r="C1" s="1"/>
      <c r="D1" s="1"/>
      <c r="E1" s="1"/>
      <c r="F1" s="1"/>
    </row>
    <row r="2" spans="1:17" x14ac:dyDescent="0.25">
      <c r="A2" s="1" t="s">
        <v>11</v>
      </c>
      <c r="B2" s="1"/>
      <c r="C2" s="1"/>
      <c r="D2" s="1"/>
      <c r="E2" s="1"/>
      <c r="F2" s="1"/>
    </row>
    <row r="3" spans="1:17" x14ac:dyDescent="0.25">
      <c r="A3" s="1" t="s">
        <v>1</v>
      </c>
      <c r="B3" s="1"/>
      <c r="C3" s="2">
        <v>7750000</v>
      </c>
      <c r="D3" s="1" t="s">
        <v>2</v>
      </c>
      <c r="E3" s="1"/>
      <c r="F3" s="10"/>
    </row>
    <row r="4" spans="1:17" x14ac:dyDescent="0.25">
      <c r="A4" s="4" t="s">
        <v>12</v>
      </c>
      <c r="B4" s="10"/>
      <c r="C4" s="24">
        <v>7.0238499999999995E-2</v>
      </c>
      <c r="D4" s="10"/>
      <c r="E4" s="10"/>
      <c r="F4" s="10"/>
    </row>
    <row r="5" spans="1:17" x14ac:dyDescent="0.25">
      <c r="A5" s="4" t="s">
        <v>3</v>
      </c>
      <c r="B5" s="5"/>
      <c r="C5" s="6">
        <v>70200000</v>
      </c>
      <c r="D5" s="11"/>
      <c r="E5" s="10"/>
      <c r="F5" s="10"/>
    </row>
    <row r="6" spans="1:17" x14ac:dyDescent="0.25">
      <c r="A6" s="4" t="s">
        <v>4</v>
      </c>
      <c r="B6" s="5"/>
      <c r="C6" s="7">
        <v>56000000</v>
      </c>
      <c r="D6" s="9" t="s">
        <v>14</v>
      </c>
      <c r="E6" s="10"/>
      <c r="F6" s="10"/>
    </row>
    <row r="7" spans="1:17" x14ac:dyDescent="0.25">
      <c r="A7" s="4" t="s">
        <v>13</v>
      </c>
      <c r="B7" s="5"/>
      <c r="C7" s="6">
        <v>56000000</v>
      </c>
      <c r="D7" s="11"/>
      <c r="E7" s="10"/>
      <c r="F7" s="5"/>
    </row>
    <row r="9" spans="1:17" x14ac:dyDescent="0.25">
      <c r="A9" s="4" t="s">
        <v>6</v>
      </c>
      <c r="B9" s="1">
        <v>1998</v>
      </c>
      <c r="C9" s="1">
        <v>1999</v>
      </c>
      <c r="D9" s="1">
        <v>2000</v>
      </c>
      <c r="E9" s="1">
        <v>2001</v>
      </c>
      <c r="F9" s="1">
        <v>2002</v>
      </c>
      <c r="G9" s="1">
        <v>2003</v>
      </c>
      <c r="H9" s="1">
        <v>2004</v>
      </c>
      <c r="I9" s="1">
        <v>2005</v>
      </c>
      <c r="J9" s="1">
        <v>2006</v>
      </c>
      <c r="K9" s="1">
        <v>2007</v>
      </c>
      <c r="L9" s="1">
        <v>2008</v>
      </c>
      <c r="M9" s="1">
        <v>2009</v>
      </c>
      <c r="N9" s="1">
        <v>2010</v>
      </c>
      <c r="O9" s="1">
        <v>2011</v>
      </c>
      <c r="P9" s="1">
        <v>2012</v>
      </c>
      <c r="Q9" s="1">
        <v>2013</v>
      </c>
    </row>
    <row r="10" spans="1:17" x14ac:dyDescent="0.25">
      <c r="A10" s="28">
        <v>36616</v>
      </c>
      <c r="C10" s="26">
        <f t="shared" ref="C10:Q10" si="0">-$C$3/4</f>
        <v>-1937500</v>
      </c>
      <c r="D10" s="26">
        <f t="shared" si="0"/>
        <v>-1937500</v>
      </c>
      <c r="E10" s="26">
        <f t="shared" si="0"/>
        <v>-1937500</v>
      </c>
      <c r="F10" s="26">
        <f t="shared" si="0"/>
        <v>-1937500</v>
      </c>
      <c r="G10" s="26">
        <f t="shared" si="0"/>
        <v>-1937500</v>
      </c>
      <c r="H10" s="26">
        <f t="shared" si="0"/>
        <v>-1937500</v>
      </c>
      <c r="I10" s="26">
        <f t="shared" si="0"/>
        <v>-1937500</v>
      </c>
      <c r="J10" s="26">
        <f t="shared" si="0"/>
        <v>-1937500</v>
      </c>
      <c r="K10" s="26">
        <f t="shared" si="0"/>
        <v>-1937500</v>
      </c>
      <c r="L10" s="26">
        <f t="shared" si="0"/>
        <v>-1937500</v>
      </c>
      <c r="M10" s="26">
        <f t="shared" si="0"/>
        <v>-1937500</v>
      </c>
      <c r="N10" s="26">
        <f t="shared" si="0"/>
        <v>-1937500</v>
      </c>
      <c r="O10" s="26">
        <f t="shared" si="0"/>
        <v>-1937500</v>
      </c>
      <c r="P10" s="26">
        <f t="shared" si="0"/>
        <v>-1937500</v>
      </c>
      <c r="Q10" s="26">
        <f t="shared" si="0"/>
        <v>-1937500</v>
      </c>
    </row>
    <row r="11" spans="1:17" x14ac:dyDescent="0.25">
      <c r="A11" s="28">
        <v>36707</v>
      </c>
      <c r="C11" s="26">
        <f t="shared" ref="C11:P13" si="1">-$C$3/4</f>
        <v>-1937500</v>
      </c>
      <c r="D11" s="26">
        <f t="shared" si="1"/>
        <v>-1937500</v>
      </c>
      <c r="E11" s="26">
        <f t="shared" si="1"/>
        <v>-1937500</v>
      </c>
      <c r="F11" s="26">
        <f t="shared" si="1"/>
        <v>-1937500</v>
      </c>
      <c r="G11" s="26">
        <f t="shared" si="1"/>
        <v>-1937500</v>
      </c>
      <c r="H11" s="26">
        <f t="shared" si="1"/>
        <v>-1937500</v>
      </c>
      <c r="I11" s="26">
        <f t="shared" si="1"/>
        <v>-1937500</v>
      </c>
      <c r="J11" s="26">
        <f t="shared" si="1"/>
        <v>-1937500</v>
      </c>
      <c r="K11" s="26">
        <f t="shared" si="1"/>
        <v>-1937500</v>
      </c>
      <c r="L11" s="26">
        <f t="shared" si="1"/>
        <v>-1937500</v>
      </c>
      <c r="M11" s="26">
        <f t="shared" si="1"/>
        <v>-1937500</v>
      </c>
      <c r="N11" s="26">
        <f t="shared" si="1"/>
        <v>-1937500</v>
      </c>
      <c r="O11" s="26">
        <f t="shared" si="1"/>
        <v>-1937500</v>
      </c>
      <c r="P11" s="26">
        <f t="shared" si="1"/>
        <v>-1937500</v>
      </c>
      <c r="Q11" s="26">
        <f>IF(($C$5-$C$6)&gt;$C$7,-0.5*$C$7,0.5*($C$6-$C$5))</f>
        <v>-7100000</v>
      </c>
    </row>
    <row r="12" spans="1:17" x14ac:dyDescent="0.25">
      <c r="A12" s="25">
        <v>36799</v>
      </c>
      <c r="B12" s="26">
        <f>-$C$3/4</f>
        <v>-1937500</v>
      </c>
      <c r="C12" s="26">
        <f t="shared" si="1"/>
        <v>-1937500</v>
      </c>
      <c r="D12" s="26">
        <f t="shared" si="1"/>
        <v>-1937500</v>
      </c>
      <c r="E12" s="26">
        <f t="shared" si="1"/>
        <v>-1937500</v>
      </c>
      <c r="F12" s="26">
        <f t="shared" si="1"/>
        <v>-1937500</v>
      </c>
      <c r="G12" s="26">
        <f t="shared" si="1"/>
        <v>-1937500</v>
      </c>
      <c r="H12" s="26">
        <f t="shared" si="1"/>
        <v>-1937500</v>
      </c>
      <c r="I12" s="26">
        <f t="shared" si="1"/>
        <v>-1937500</v>
      </c>
      <c r="J12" s="26">
        <f t="shared" si="1"/>
        <v>-1937500</v>
      </c>
      <c r="K12" s="26">
        <f t="shared" si="1"/>
        <v>-1937500</v>
      </c>
      <c r="L12" s="26">
        <f t="shared" si="1"/>
        <v>-1937500</v>
      </c>
      <c r="M12" s="26">
        <f t="shared" si="1"/>
        <v>-1937500</v>
      </c>
      <c r="N12" s="26">
        <f t="shared" si="1"/>
        <v>-1937500</v>
      </c>
      <c r="O12" s="26">
        <f t="shared" si="1"/>
        <v>-1937500</v>
      </c>
      <c r="P12" s="26">
        <f t="shared" si="1"/>
        <v>-1937500</v>
      </c>
      <c r="Q12" s="26"/>
    </row>
    <row r="13" spans="1:17" x14ac:dyDescent="0.25">
      <c r="A13" s="28">
        <v>36891</v>
      </c>
      <c r="B13" s="26">
        <f>-$C$3/4</f>
        <v>-1937500</v>
      </c>
      <c r="C13" s="26">
        <f t="shared" si="1"/>
        <v>-1937500</v>
      </c>
      <c r="D13" s="26">
        <f t="shared" si="1"/>
        <v>-1937500</v>
      </c>
      <c r="E13" s="26">
        <f t="shared" si="1"/>
        <v>-1937500</v>
      </c>
      <c r="F13" s="26">
        <f t="shared" si="1"/>
        <v>-1937500</v>
      </c>
      <c r="G13" s="26">
        <f t="shared" si="1"/>
        <v>-1937500</v>
      </c>
      <c r="H13" s="26">
        <f t="shared" si="1"/>
        <v>-1937500</v>
      </c>
      <c r="I13" s="26">
        <f t="shared" si="1"/>
        <v>-1937500</v>
      </c>
      <c r="J13" s="26">
        <f t="shared" si="1"/>
        <v>-1937500</v>
      </c>
      <c r="K13" s="26">
        <f t="shared" si="1"/>
        <v>-1937500</v>
      </c>
      <c r="L13" s="26">
        <f t="shared" si="1"/>
        <v>-1937500</v>
      </c>
      <c r="M13" s="26">
        <f t="shared" si="1"/>
        <v>-1937500</v>
      </c>
      <c r="N13" s="26">
        <f t="shared" si="1"/>
        <v>-1937500</v>
      </c>
      <c r="O13" s="26">
        <f t="shared" si="1"/>
        <v>-1937500</v>
      </c>
      <c r="P13" s="26">
        <f t="shared" si="1"/>
        <v>-1937500</v>
      </c>
    </row>
    <row r="30" spans="2:2" x14ac:dyDescent="0.25">
      <c r="B30" s="26"/>
    </row>
    <row r="31" spans="2:2" x14ac:dyDescent="0.25">
      <c r="B31" s="26"/>
    </row>
    <row r="32" spans="2:2" x14ac:dyDescent="0.25">
      <c r="B32" s="26"/>
    </row>
    <row r="33" spans="2:2" x14ac:dyDescent="0.25">
      <c r="B33" s="26"/>
    </row>
    <row r="34" spans="2:2" x14ac:dyDescent="0.25">
      <c r="B34" s="26"/>
    </row>
    <row r="35" spans="2:2" x14ac:dyDescent="0.25">
      <c r="B35" s="26"/>
    </row>
    <row r="36" spans="2:2" x14ac:dyDescent="0.25">
      <c r="B36" s="26"/>
    </row>
    <row r="37" spans="2:2" x14ac:dyDescent="0.25">
      <c r="B37" s="26"/>
    </row>
    <row r="38" spans="2:2" x14ac:dyDescent="0.25">
      <c r="B38" s="26"/>
    </row>
    <row r="39" spans="2:2" x14ac:dyDescent="0.25">
      <c r="B39" s="26"/>
    </row>
    <row r="40" spans="2:2" x14ac:dyDescent="0.25">
      <c r="B40" s="26"/>
    </row>
    <row r="41" spans="2:2" x14ac:dyDescent="0.25">
      <c r="B41" s="26"/>
    </row>
    <row r="42" spans="2:2" x14ac:dyDescent="0.25">
      <c r="B42" s="26"/>
    </row>
    <row r="43" spans="2:2" x14ac:dyDescent="0.25">
      <c r="B43" s="26"/>
    </row>
    <row r="44" spans="2:2" x14ac:dyDescent="0.25">
      <c r="B44" s="26"/>
    </row>
    <row r="45" spans="2:2" x14ac:dyDescent="0.25">
      <c r="B45" s="26"/>
    </row>
    <row r="46" spans="2:2" x14ac:dyDescent="0.25">
      <c r="B46" s="26"/>
    </row>
    <row r="47" spans="2:2" x14ac:dyDescent="0.25">
      <c r="B47" s="26"/>
    </row>
    <row r="48" spans="2:2" x14ac:dyDescent="0.25">
      <c r="B48" s="26"/>
    </row>
    <row r="49" spans="2:2" x14ac:dyDescent="0.25">
      <c r="B49" s="26"/>
    </row>
    <row r="50" spans="2:2" x14ac:dyDescent="0.25">
      <c r="B50" s="26"/>
    </row>
    <row r="51" spans="2:2" x14ac:dyDescent="0.25">
      <c r="B51" s="26"/>
    </row>
    <row r="52" spans="2:2" x14ac:dyDescent="0.25">
      <c r="B52" s="26"/>
    </row>
    <row r="53" spans="2:2" x14ac:dyDescent="0.25">
      <c r="B53" s="26"/>
    </row>
    <row r="54" spans="2:2" x14ac:dyDescent="0.25">
      <c r="B54" s="26"/>
    </row>
    <row r="55" spans="2:2" x14ac:dyDescent="0.25">
      <c r="B55" s="26"/>
    </row>
    <row r="56" spans="2:2" x14ac:dyDescent="0.25">
      <c r="B56" s="26"/>
    </row>
    <row r="57" spans="2:2" x14ac:dyDescent="0.25">
      <c r="B57" s="26"/>
    </row>
    <row r="58" spans="2:2" x14ac:dyDescent="0.25">
      <c r="B58" s="26"/>
    </row>
    <row r="59" spans="2:2" x14ac:dyDescent="0.25">
      <c r="B59" s="26"/>
    </row>
    <row r="60" spans="2:2" x14ac:dyDescent="0.25">
      <c r="B60" s="26"/>
    </row>
    <row r="61" spans="2:2" x14ac:dyDescent="0.25">
      <c r="B61" s="26"/>
    </row>
    <row r="62" spans="2:2" x14ac:dyDescent="0.25">
      <c r="B62" s="26"/>
    </row>
    <row r="63" spans="2:2" x14ac:dyDescent="0.25">
      <c r="B63" s="26"/>
    </row>
    <row r="64" spans="2:2" x14ac:dyDescent="0.25">
      <c r="B64" s="26"/>
    </row>
    <row r="65" spans="2:2" x14ac:dyDescent="0.25">
      <c r="B65" s="26"/>
    </row>
    <row r="66" spans="2:2" x14ac:dyDescent="0.25">
      <c r="B66" s="26"/>
    </row>
    <row r="67" spans="2:2" x14ac:dyDescent="0.25">
      <c r="B67" s="26"/>
    </row>
    <row r="68" spans="2:2" x14ac:dyDescent="0.25">
      <c r="B68" s="26"/>
    </row>
    <row r="69" spans="2:2" x14ac:dyDescent="0.25">
      <c r="B69" s="26"/>
    </row>
    <row r="70" spans="2:2" x14ac:dyDescent="0.25">
      <c r="B70" s="26"/>
    </row>
    <row r="71" spans="2:2" x14ac:dyDescent="0.25">
      <c r="B71" s="26"/>
    </row>
    <row r="72" spans="2:2" x14ac:dyDescent="0.25">
      <c r="B72" s="26"/>
    </row>
    <row r="73" spans="2:2" x14ac:dyDescent="0.25">
      <c r="B73" s="26"/>
    </row>
    <row r="74" spans="2:2" x14ac:dyDescent="0.25">
      <c r="B74" s="26"/>
    </row>
    <row r="75" spans="2:2" x14ac:dyDescent="0.25">
      <c r="B75" s="26"/>
    </row>
    <row r="76" spans="2:2" x14ac:dyDescent="0.25">
      <c r="B76" s="26"/>
    </row>
    <row r="77" spans="2:2" x14ac:dyDescent="0.25">
      <c r="B77" s="26"/>
    </row>
    <row r="78" spans="2:2" x14ac:dyDescent="0.25">
      <c r="B78" s="26"/>
    </row>
    <row r="79" spans="2:2" x14ac:dyDescent="0.25">
      <c r="B79" s="26"/>
    </row>
    <row r="80" spans="2:2" x14ac:dyDescent="0.25">
      <c r="B80" s="26"/>
    </row>
    <row r="81" spans="2:2" x14ac:dyDescent="0.25">
      <c r="B81" s="26"/>
    </row>
    <row r="82" spans="2:2" x14ac:dyDescent="0.25">
      <c r="B82" s="27"/>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workbookViewId="0">
      <selection activeCell="B4" sqref="B4"/>
    </sheetView>
  </sheetViews>
  <sheetFormatPr defaultRowHeight="13.2" x14ac:dyDescent="0.25"/>
  <cols>
    <col min="1" max="1" width="14.5546875" customWidth="1"/>
    <col min="2" max="3" width="12" bestFit="1" customWidth="1"/>
    <col min="4" max="4" width="12.88671875" bestFit="1" customWidth="1"/>
    <col min="5" max="5" width="11.6640625" bestFit="1" customWidth="1"/>
    <col min="6" max="6" width="12.88671875" bestFit="1" customWidth="1"/>
    <col min="7" max="7" width="11.109375" bestFit="1" customWidth="1"/>
    <col min="8" max="8" width="14.5546875" bestFit="1" customWidth="1"/>
    <col min="10" max="10" width="12.6640625" bestFit="1" customWidth="1"/>
    <col min="12" max="12" width="13" bestFit="1" customWidth="1"/>
  </cols>
  <sheetData>
    <row r="1" spans="1:23" x14ac:dyDescent="0.25">
      <c r="A1" s="1" t="s">
        <v>43</v>
      </c>
      <c r="D1" s="3" t="s">
        <v>45</v>
      </c>
    </row>
    <row r="2" spans="1:23" x14ac:dyDescent="0.25">
      <c r="A2" s="3" t="s">
        <v>44</v>
      </c>
    </row>
    <row r="3" spans="1:23" x14ac:dyDescent="0.25">
      <c r="A3" s="4" t="s">
        <v>6</v>
      </c>
      <c r="B3" s="1">
        <v>2000</v>
      </c>
      <c r="C3" s="1">
        <v>2001</v>
      </c>
      <c r="D3" s="1">
        <v>2002</v>
      </c>
      <c r="E3" s="1">
        <v>2003</v>
      </c>
      <c r="F3" s="1">
        <v>2004</v>
      </c>
      <c r="G3" s="1">
        <v>2005</v>
      </c>
      <c r="H3" s="1"/>
    </row>
    <row r="4" spans="1:23" s="3" customFormat="1" ht="10.199999999999999" x14ac:dyDescent="0.2">
      <c r="A4" s="25">
        <v>36526</v>
      </c>
      <c r="B4" s="65"/>
      <c r="C4" s="65">
        <v>-2008527</v>
      </c>
      <c r="D4" s="45">
        <v>-2282168</v>
      </c>
      <c r="E4" s="45">
        <v>-1766499</v>
      </c>
      <c r="F4" s="45">
        <v>-1522037</v>
      </c>
      <c r="G4" s="45">
        <v>-1392525</v>
      </c>
      <c r="H4" s="40"/>
      <c r="I4" s="40"/>
      <c r="J4" s="40"/>
      <c r="K4" s="41"/>
      <c r="L4" s="41"/>
      <c r="M4" s="42"/>
      <c r="N4" s="30"/>
      <c r="O4" s="31"/>
      <c r="P4" s="32"/>
      <c r="Q4" s="31"/>
      <c r="R4" s="32"/>
      <c r="S4" s="29" t="s">
        <v>15</v>
      </c>
    </row>
    <row r="5" spans="1:23" s="3" customFormat="1" ht="10.199999999999999" x14ac:dyDescent="0.2">
      <c r="A5" s="63">
        <v>36557</v>
      </c>
      <c r="B5" s="65"/>
      <c r="C5" s="65">
        <v>-2020500</v>
      </c>
      <c r="D5" s="65">
        <v>-2295772</v>
      </c>
      <c r="E5" s="65">
        <v>-1777029</v>
      </c>
      <c r="F5" s="65">
        <v>-1531110</v>
      </c>
      <c r="G5" s="60">
        <v>-1400826</v>
      </c>
      <c r="H5" s="34"/>
      <c r="I5" s="35"/>
      <c r="J5" s="36"/>
      <c r="K5" s="36"/>
      <c r="L5" s="37"/>
      <c r="M5" s="34"/>
      <c r="N5" s="21"/>
      <c r="O5" s="34"/>
      <c r="P5" s="21"/>
      <c r="Q5" s="21"/>
      <c r="R5" s="34"/>
    </row>
    <row r="6" spans="1:23" s="3" customFormat="1" ht="10.199999999999999" x14ac:dyDescent="0.2">
      <c r="A6" s="63">
        <v>36586</v>
      </c>
      <c r="B6" s="66"/>
      <c r="C6" s="65">
        <v>-2835142</v>
      </c>
      <c r="D6" s="65">
        <v>-2136446</v>
      </c>
      <c r="E6" s="65">
        <v>-1767474</v>
      </c>
      <c r="F6" s="65">
        <v>-1407708</v>
      </c>
      <c r="G6" s="66"/>
      <c r="H6" s="35"/>
      <c r="I6" s="35"/>
      <c r="J6" s="36"/>
      <c r="K6" s="36"/>
      <c r="L6" s="37"/>
      <c r="M6" s="34"/>
      <c r="N6" s="21"/>
      <c r="O6" s="34"/>
      <c r="P6" s="21"/>
      <c r="Q6" s="21"/>
      <c r="R6" s="34"/>
    </row>
    <row r="7" spans="1:23" s="3" customFormat="1" ht="10.199999999999999" x14ac:dyDescent="0.2">
      <c r="A7" s="63">
        <v>36617</v>
      </c>
      <c r="B7" s="45"/>
      <c r="C7" s="65">
        <v>-2802249</v>
      </c>
      <c r="D7" s="67">
        <v>-2115979</v>
      </c>
      <c r="E7" s="67">
        <v>-1757662</v>
      </c>
      <c r="F7" s="67">
        <v>-1409812</v>
      </c>
      <c r="G7" s="45"/>
      <c r="H7" s="41"/>
      <c r="I7" s="41"/>
      <c r="J7" s="42"/>
      <c r="K7" s="42"/>
      <c r="L7" s="43"/>
      <c r="M7" s="40"/>
      <c r="N7" s="21"/>
      <c r="O7" s="40"/>
      <c r="P7" s="21"/>
      <c r="Q7" s="21"/>
      <c r="R7" s="40"/>
    </row>
    <row r="8" spans="1:23" s="3" customFormat="1" ht="10.199999999999999" x14ac:dyDescent="0.2">
      <c r="A8" s="64">
        <v>36647</v>
      </c>
      <c r="B8" s="45"/>
      <c r="C8" s="45">
        <v>-2834467</v>
      </c>
      <c r="D8" s="67">
        <v>-2138842</v>
      </c>
      <c r="E8" s="67">
        <v>-1774244</v>
      </c>
      <c r="F8" s="67">
        <v>-1420818</v>
      </c>
      <c r="G8" s="65"/>
      <c r="H8" s="41"/>
      <c r="I8" s="45"/>
      <c r="J8" s="42"/>
      <c r="K8" s="42"/>
      <c r="L8" s="42"/>
      <c r="M8" s="42"/>
      <c r="N8" s="21"/>
      <c r="O8" s="42"/>
      <c r="P8" s="21"/>
      <c r="Q8" s="21"/>
      <c r="R8" s="42"/>
    </row>
    <row r="9" spans="1:23" s="3" customFormat="1" ht="10.199999999999999" x14ac:dyDescent="0.2">
      <c r="A9" s="64">
        <v>36678</v>
      </c>
      <c r="B9" s="50"/>
      <c r="C9" s="45">
        <v>-2290121</v>
      </c>
      <c r="D9" s="67">
        <v>-1799676</v>
      </c>
      <c r="E9" s="67">
        <v>-1544246</v>
      </c>
      <c r="F9" s="67">
        <v>-1304955</v>
      </c>
      <c r="G9" s="66"/>
      <c r="H9" s="49"/>
      <c r="I9" s="50"/>
      <c r="J9" s="46"/>
      <c r="K9" s="46"/>
      <c r="L9" s="46"/>
      <c r="M9" s="46"/>
      <c r="N9" s="21"/>
      <c r="O9" s="46"/>
      <c r="P9" s="21"/>
      <c r="Q9" s="21"/>
      <c r="R9" s="46"/>
    </row>
    <row r="10" spans="1:23" s="3" customFormat="1" ht="10.199999999999999" x14ac:dyDescent="0.2">
      <c r="A10" s="64">
        <v>36708</v>
      </c>
      <c r="B10" s="45">
        <v>-2009823</v>
      </c>
      <c r="C10" s="45">
        <v>-2318301</v>
      </c>
      <c r="D10" s="67">
        <v>-1819896</v>
      </c>
      <c r="E10" s="67">
        <v>-1558918</v>
      </c>
      <c r="F10" s="67">
        <v>-1314812</v>
      </c>
      <c r="G10" s="65"/>
      <c r="H10" s="41"/>
      <c r="I10" s="45"/>
      <c r="J10" s="42"/>
      <c r="K10" s="42"/>
      <c r="L10" s="42"/>
      <c r="M10" s="42"/>
      <c r="N10" s="21"/>
      <c r="O10" s="42"/>
      <c r="P10" s="21"/>
      <c r="Q10" s="21"/>
      <c r="R10" s="42"/>
    </row>
    <row r="11" spans="1:23" s="3" customFormat="1" ht="10.199999999999999" x14ac:dyDescent="0.2">
      <c r="A11" s="64">
        <v>36739</v>
      </c>
      <c r="B11" s="45">
        <v>-2002148</v>
      </c>
      <c r="C11" s="45">
        <v>-2317592</v>
      </c>
      <c r="D11" s="67">
        <v>-1821252</v>
      </c>
      <c r="E11" s="67">
        <v>-1562744</v>
      </c>
      <c r="F11" s="67">
        <v>-1320572</v>
      </c>
      <c r="G11" s="65"/>
      <c r="H11" s="41"/>
      <c r="I11" s="45"/>
      <c r="J11" s="52"/>
      <c r="K11" s="42"/>
      <c r="L11" s="42"/>
      <c r="M11" s="42"/>
      <c r="N11" s="21"/>
      <c r="O11" s="42"/>
      <c r="P11" s="21"/>
      <c r="Q11" s="21"/>
      <c r="R11" s="42"/>
      <c r="T11" s="21"/>
      <c r="U11" s="21"/>
      <c r="V11" s="21"/>
      <c r="W11" s="21"/>
    </row>
    <row r="12" spans="1:23" s="3" customFormat="1" ht="10.199999999999999" x14ac:dyDescent="0.2">
      <c r="A12" s="64">
        <v>36770</v>
      </c>
      <c r="B12" s="45">
        <v>-1931360</v>
      </c>
      <c r="C12" s="45">
        <v>-2150146</v>
      </c>
      <c r="D12" s="67">
        <v>-1701796</v>
      </c>
      <c r="E12" s="67">
        <v>-1452710</v>
      </c>
      <c r="F12" s="67">
        <v>-1322129</v>
      </c>
      <c r="G12" s="66"/>
      <c r="H12" s="49"/>
      <c r="I12" s="50"/>
      <c r="J12" s="46"/>
      <c r="K12" s="46"/>
      <c r="L12" s="46"/>
      <c r="M12" s="46"/>
      <c r="N12" s="21"/>
      <c r="O12" s="46"/>
      <c r="P12" s="21"/>
      <c r="Q12" s="21"/>
      <c r="R12" s="46"/>
      <c r="T12" s="21"/>
      <c r="U12" s="21"/>
      <c r="V12" s="21"/>
      <c r="W12" s="21"/>
    </row>
    <row r="13" spans="1:23" s="3" customFormat="1" ht="10.199999999999999" x14ac:dyDescent="0.2">
      <c r="A13" s="64">
        <v>36800</v>
      </c>
      <c r="B13" s="45">
        <v>-1961386</v>
      </c>
      <c r="C13" s="45">
        <v>-2176187</v>
      </c>
      <c r="D13" s="67">
        <v>-1720406</v>
      </c>
      <c r="E13" s="67">
        <v>-1465957</v>
      </c>
      <c r="F13" s="67">
        <v>-1331327</v>
      </c>
      <c r="G13" s="66"/>
      <c r="H13" s="49"/>
      <c r="I13" s="50"/>
      <c r="J13" s="52"/>
      <c r="K13" s="46"/>
      <c r="L13" s="42"/>
      <c r="M13" s="46"/>
      <c r="N13" s="21"/>
      <c r="O13" s="46"/>
      <c r="P13" s="21"/>
      <c r="Q13" s="21"/>
      <c r="R13" s="46"/>
      <c r="T13" s="21"/>
      <c r="U13" s="21"/>
      <c r="V13" s="21"/>
      <c r="W13" s="21"/>
    </row>
    <row r="14" spans="1:23" s="3" customFormat="1" ht="10.199999999999999" x14ac:dyDescent="0.2">
      <c r="A14" s="62">
        <v>36831</v>
      </c>
      <c r="B14" s="45">
        <v>-1954565</v>
      </c>
      <c r="C14" s="45">
        <v>-2175936</v>
      </c>
      <c r="D14" s="67">
        <v>-1722196</v>
      </c>
      <c r="E14" s="67">
        <v>-1470109</v>
      </c>
      <c r="F14" s="67">
        <v>-1337946</v>
      </c>
      <c r="G14" s="65"/>
      <c r="H14" s="41"/>
      <c r="I14" s="45"/>
      <c r="J14" s="52"/>
      <c r="K14" s="42"/>
      <c r="L14" s="42"/>
      <c r="M14" s="42"/>
      <c r="N14" s="21"/>
      <c r="O14" s="42"/>
      <c r="P14" s="21"/>
      <c r="Q14" s="21"/>
      <c r="R14" s="42"/>
      <c r="T14" s="21"/>
      <c r="U14" s="21"/>
      <c r="V14" s="21"/>
      <c r="W14" s="21"/>
    </row>
    <row r="15" spans="1:23" s="3" customFormat="1" ht="10.199999999999999" x14ac:dyDescent="0.2">
      <c r="A15" s="64">
        <v>36861</v>
      </c>
      <c r="B15" s="45">
        <v>-2014280</v>
      </c>
      <c r="C15" s="45">
        <v>-2280957</v>
      </c>
      <c r="D15" s="67">
        <v>-1763788</v>
      </c>
      <c r="E15" s="67">
        <v>-1517016</v>
      </c>
      <c r="F15" s="67">
        <v>-1385072</v>
      </c>
      <c r="G15" s="66"/>
      <c r="H15" s="49"/>
      <c r="I15" s="50"/>
      <c r="J15" s="46"/>
      <c r="K15" s="46"/>
      <c r="L15" s="46"/>
      <c r="M15" s="46"/>
      <c r="N15" s="21"/>
      <c r="O15" s="46"/>
      <c r="P15" s="21"/>
      <c r="Q15" s="21"/>
      <c r="R15" s="46"/>
      <c r="T15" s="21"/>
      <c r="U15" s="21"/>
      <c r="V15" s="21"/>
      <c r="W15" s="21"/>
    </row>
    <row r="16" spans="1:23" s="3" customFormat="1" ht="10.199999999999999" x14ac:dyDescent="0.2">
      <c r="B16" s="45"/>
      <c r="C16" s="45"/>
      <c r="D16" s="45"/>
      <c r="E16" s="45"/>
      <c r="F16" s="45"/>
      <c r="G16" s="65"/>
      <c r="H16" s="41"/>
      <c r="I16" s="45"/>
      <c r="J16" s="52"/>
      <c r="K16" s="42"/>
      <c r="L16" s="42"/>
      <c r="M16" s="42"/>
      <c r="N16" s="21"/>
      <c r="O16" s="42"/>
      <c r="P16" s="21"/>
      <c r="Q16" s="21"/>
      <c r="R16" s="42"/>
      <c r="T16" s="21"/>
      <c r="U16" s="21"/>
      <c r="V16" s="21"/>
      <c r="W16" s="21"/>
    </row>
    <row r="17" spans="1:23" s="3" customFormat="1" ht="10.199999999999999" x14ac:dyDescent="0.2">
      <c r="A17" s="61"/>
      <c r="B17" s="38"/>
      <c r="C17" s="38"/>
      <c r="D17" s="39"/>
      <c r="E17" s="39"/>
      <c r="F17" s="39"/>
      <c r="G17" s="33"/>
      <c r="H17" s="41"/>
      <c r="I17" s="45"/>
      <c r="J17" s="42"/>
      <c r="K17" s="42"/>
      <c r="L17" s="42"/>
      <c r="M17" s="42"/>
      <c r="N17" s="21"/>
      <c r="O17" s="42"/>
      <c r="P17" s="21"/>
      <c r="Q17" s="21"/>
      <c r="R17" s="42"/>
      <c r="T17" s="21"/>
      <c r="U17" s="21"/>
      <c r="V17" s="21"/>
      <c r="W17" s="21"/>
    </row>
    <row r="18" spans="1:23" s="3" customFormat="1" ht="10.199999999999999" x14ac:dyDescent="0.2">
      <c r="A18" s="44"/>
      <c r="B18" s="38"/>
      <c r="C18" s="38"/>
      <c r="D18" s="39"/>
      <c r="E18" s="39"/>
      <c r="F18" s="39"/>
      <c r="G18" s="33"/>
      <c r="H18" s="41"/>
      <c r="I18" s="45"/>
      <c r="J18" s="42"/>
      <c r="K18" s="42"/>
      <c r="L18" s="42"/>
      <c r="M18" s="42"/>
      <c r="N18" s="21"/>
      <c r="O18" s="42"/>
      <c r="P18" s="21"/>
      <c r="Q18" s="21"/>
      <c r="R18" s="42"/>
      <c r="T18" s="21"/>
      <c r="U18" s="21"/>
      <c r="V18" s="21"/>
      <c r="W18" s="21"/>
    </row>
    <row r="19" spans="1:23" s="3" customFormat="1" ht="10.199999999999999" x14ac:dyDescent="0.2">
      <c r="B19" s="68"/>
      <c r="C19" s="47"/>
      <c r="D19" s="48"/>
      <c r="E19" s="48"/>
      <c r="F19" s="48"/>
      <c r="G19" s="37"/>
      <c r="H19" s="49"/>
      <c r="I19" s="50"/>
      <c r="J19" s="46"/>
      <c r="K19" s="46"/>
      <c r="L19" s="46"/>
      <c r="M19" s="46"/>
      <c r="N19" s="21"/>
      <c r="O19" s="46"/>
      <c r="P19" s="21"/>
      <c r="Q19" s="21"/>
      <c r="R19" s="46"/>
      <c r="T19" s="21"/>
      <c r="U19" s="21"/>
      <c r="V19" s="21"/>
      <c r="W19" s="21"/>
    </row>
    <row r="20" spans="1:23" s="3" customFormat="1" ht="10.199999999999999" x14ac:dyDescent="0.2">
      <c r="A20" s="44"/>
      <c r="B20" s="38"/>
      <c r="C20" s="38"/>
      <c r="D20" s="39"/>
      <c r="E20" s="51"/>
      <c r="F20" s="39"/>
      <c r="G20" s="33"/>
      <c r="H20" s="41"/>
      <c r="I20" s="45"/>
      <c r="J20" s="52"/>
      <c r="K20" s="42"/>
      <c r="L20" s="42"/>
      <c r="M20" s="42"/>
      <c r="N20" s="21"/>
      <c r="O20" s="42"/>
      <c r="P20" s="21"/>
      <c r="Q20" s="21"/>
      <c r="R20" s="42"/>
      <c r="T20" s="21"/>
      <c r="U20" s="21"/>
      <c r="V20" s="21"/>
      <c r="W20" s="21"/>
    </row>
    <row r="21" spans="1:23" s="3" customFormat="1" ht="10.199999999999999" x14ac:dyDescent="0.2">
      <c r="A21" s="44"/>
      <c r="B21" s="38"/>
      <c r="C21" s="38"/>
      <c r="D21" s="39"/>
      <c r="E21" s="51"/>
      <c r="F21" s="39"/>
      <c r="G21" s="33"/>
      <c r="H21" s="41"/>
      <c r="I21" s="45"/>
      <c r="J21" s="52"/>
      <c r="K21" s="42"/>
      <c r="L21" s="42"/>
      <c r="M21" s="42"/>
      <c r="N21" s="21"/>
      <c r="O21" s="42"/>
      <c r="P21" s="21"/>
      <c r="Q21" s="21"/>
      <c r="R21" s="42"/>
      <c r="T21" s="21"/>
      <c r="U21" s="21"/>
      <c r="V21" s="21"/>
      <c r="W21" s="21"/>
    </row>
    <row r="22" spans="1:23" s="3" customFormat="1" ht="10.199999999999999" x14ac:dyDescent="0.2">
      <c r="A22" s="59"/>
      <c r="B22" s="38"/>
      <c r="C22" s="38"/>
      <c r="D22" s="39"/>
      <c r="E22" s="39"/>
      <c r="F22" s="39"/>
      <c r="G22" s="33"/>
      <c r="H22" s="41"/>
      <c r="I22" s="45"/>
      <c r="J22" s="42"/>
      <c r="K22" s="42"/>
      <c r="L22" s="42"/>
      <c r="M22" s="42"/>
      <c r="N22" s="21"/>
      <c r="O22" s="42"/>
      <c r="P22" s="21"/>
      <c r="Q22" s="21"/>
      <c r="R22" s="42"/>
      <c r="T22" s="21"/>
      <c r="U22" s="21"/>
      <c r="V22" s="21"/>
      <c r="W22" s="21"/>
    </row>
    <row r="23" spans="1:23" s="3" customFormat="1" ht="10.199999999999999" x14ac:dyDescent="0.2">
      <c r="A23" s="59"/>
      <c r="B23" s="38"/>
      <c r="C23" s="38"/>
      <c r="D23" s="39"/>
      <c r="E23" s="39"/>
      <c r="F23" s="39"/>
      <c r="G23" s="33"/>
      <c r="H23" s="41"/>
      <c r="I23" s="45"/>
      <c r="J23" s="42"/>
      <c r="K23" s="42"/>
      <c r="L23" s="42"/>
      <c r="M23" s="42"/>
      <c r="N23" s="21"/>
      <c r="O23" s="42"/>
      <c r="P23" s="21"/>
      <c r="Q23" s="21"/>
      <c r="R23" s="42"/>
      <c r="T23" s="21"/>
      <c r="U23" s="21"/>
      <c r="V23" s="21"/>
      <c r="W23" s="21"/>
    </row>
    <row r="24" spans="1:23" s="3" customFormat="1" ht="10.199999999999999" x14ac:dyDescent="0.2">
      <c r="A24" s="58"/>
      <c r="B24" s="47"/>
      <c r="C24" s="47"/>
      <c r="D24" s="48"/>
      <c r="E24" s="48"/>
      <c r="F24" s="48"/>
      <c r="G24" s="37"/>
      <c r="H24" s="49"/>
      <c r="I24" s="50"/>
      <c r="J24" s="46"/>
      <c r="K24" s="46"/>
      <c r="L24" s="46"/>
      <c r="M24" s="46"/>
      <c r="N24" s="21"/>
      <c r="O24" s="46"/>
      <c r="P24" s="21"/>
      <c r="Q24" s="21"/>
      <c r="R24" s="46"/>
      <c r="T24" s="21"/>
      <c r="U24" s="21"/>
      <c r="V24" s="21"/>
      <c r="W24" s="21"/>
    </row>
    <row r="25" spans="1:23" x14ac:dyDescent="0.25">
      <c r="A25" s="23"/>
      <c r="B25" s="23"/>
      <c r="C25" s="23"/>
      <c r="D25" s="23"/>
      <c r="E25" s="23"/>
      <c r="F25" s="23"/>
      <c r="G25" s="23"/>
      <c r="H25" s="23"/>
      <c r="I25" s="23"/>
      <c r="J25" s="23"/>
      <c r="K25" s="23"/>
      <c r="L25" s="23"/>
      <c r="M25" s="23"/>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
  <sheetViews>
    <sheetView workbookViewId="0">
      <selection activeCell="A4" sqref="A4"/>
    </sheetView>
  </sheetViews>
  <sheetFormatPr defaultColWidth="6.44140625" defaultRowHeight="10.199999999999999" x14ac:dyDescent="0.2"/>
  <cols>
    <col min="1" max="1" width="8.33203125" style="3" customWidth="1"/>
    <col min="2" max="2" width="12.5546875" style="3" customWidth="1"/>
    <col min="3" max="3" width="12.88671875" style="3" customWidth="1"/>
    <col min="4" max="4" width="14" style="3" bestFit="1" customWidth="1"/>
    <col min="5" max="5" width="14.6640625" style="3" customWidth="1"/>
    <col min="6" max="6" width="12.5546875" style="3" customWidth="1"/>
    <col min="7" max="7" width="13.109375" style="3" customWidth="1"/>
    <col min="8" max="8" width="14" style="3" bestFit="1" customWidth="1"/>
    <col min="9" max="9" width="12.88671875" style="3" bestFit="1" customWidth="1"/>
    <col min="10" max="10" width="11.6640625" style="3" bestFit="1" customWidth="1"/>
    <col min="11" max="11" width="11.88671875" style="3" bestFit="1" customWidth="1"/>
    <col min="12" max="12" width="14" style="3" bestFit="1" customWidth="1"/>
    <col min="13" max="13" width="12.88671875" style="3" bestFit="1" customWidth="1"/>
    <col min="14" max="14" width="11.6640625" style="3" bestFit="1" customWidth="1"/>
    <col min="15" max="15" width="11.88671875" style="3" bestFit="1" customWidth="1"/>
    <col min="16" max="16" width="14" style="3" bestFit="1" customWidth="1"/>
    <col min="17" max="17" width="12.6640625" style="3" bestFit="1" customWidth="1"/>
    <col min="18" max="18" width="11.6640625" style="3" bestFit="1" customWidth="1"/>
    <col min="19" max="19" width="11.88671875" style="3" bestFit="1" customWidth="1"/>
    <col min="20" max="20" width="14" style="3" bestFit="1" customWidth="1"/>
    <col min="21" max="21" width="12.6640625" style="3" bestFit="1" customWidth="1"/>
    <col min="22" max="22" width="11.6640625" style="3" bestFit="1" customWidth="1"/>
    <col min="23" max="23" width="11.88671875" style="3" bestFit="1" customWidth="1"/>
    <col min="24" max="24" width="14" style="3" bestFit="1" customWidth="1"/>
    <col min="25" max="25" width="12.6640625" style="3" bestFit="1" customWidth="1"/>
    <col min="26" max="26" width="11.6640625" style="3" bestFit="1" customWidth="1"/>
    <col min="27" max="27" width="11.88671875" style="3" bestFit="1" customWidth="1"/>
    <col min="28" max="28" width="14" style="3" bestFit="1" customWidth="1"/>
    <col min="29" max="29" width="12.6640625" style="3" bestFit="1" customWidth="1"/>
    <col min="30" max="16384" width="6.44140625" style="3"/>
  </cols>
  <sheetData>
    <row r="1" spans="1:29" x14ac:dyDescent="0.2">
      <c r="A1" s="1" t="s">
        <v>17</v>
      </c>
    </row>
    <row r="2" spans="1:29" x14ac:dyDescent="0.2">
      <c r="A2" s="1" t="s">
        <v>18</v>
      </c>
    </row>
    <row r="3" spans="1:29" x14ac:dyDescent="0.2">
      <c r="A3" s="1" t="s">
        <v>19</v>
      </c>
    </row>
    <row r="4" spans="1:29" x14ac:dyDescent="0.2">
      <c r="A4" s="1" t="s">
        <v>6</v>
      </c>
      <c r="B4" s="1">
        <v>1998</v>
      </c>
      <c r="F4" s="1">
        <v>1999</v>
      </c>
      <c r="J4" s="1">
        <v>2000</v>
      </c>
      <c r="N4" s="1">
        <v>2001</v>
      </c>
      <c r="R4" s="1">
        <v>2002</v>
      </c>
      <c r="V4" s="1">
        <v>2003</v>
      </c>
      <c r="Z4" s="1">
        <v>2004</v>
      </c>
    </row>
    <row r="5" spans="1:29" x14ac:dyDescent="0.2">
      <c r="A5" s="1"/>
      <c r="B5" s="3" t="s">
        <v>21</v>
      </c>
      <c r="C5" s="3" t="s">
        <v>22</v>
      </c>
      <c r="D5" s="3" t="s">
        <v>41</v>
      </c>
      <c r="E5" s="3" t="s">
        <v>42</v>
      </c>
      <c r="F5" s="3" t="s">
        <v>21</v>
      </c>
      <c r="G5" s="3" t="s">
        <v>22</v>
      </c>
      <c r="H5" s="3" t="s">
        <v>41</v>
      </c>
      <c r="I5" s="3" t="s">
        <v>42</v>
      </c>
      <c r="J5" s="3" t="s">
        <v>21</v>
      </c>
      <c r="K5" s="3" t="s">
        <v>22</v>
      </c>
      <c r="L5" s="3" t="s">
        <v>41</v>
      </c>
      <c r="M5" s="3" t="s">
        <v>42</v>
      </c>
      <c r="N5" s="3" t="s">
        <v>21</v>
      </c>
      <c r="O5" s="3" t="s">
        <v>22</v>
      </c>
      <c r="P5" s="3" t="s">
        <v>41</v>
      </c>
      <c r="Q5" s="3" t="s">
        <v>42</v>
      </c>
      <c r="R5" s="3" t="s">
        <v>21</v>
      </c>
      <c r="S5" s="3" t="s">
        <v>22</v>
      </c>
      <c r="T5" s="3" t="s">
        <v>41</v>
      </c>
      <c r="U5" s="3" t="s">
        <v>42</v>
      </c>
      <c r="V5" s="3" t="s">
        <v>21</v>
      </c>
      <c r="W5" s="3" t="s">
        <v>22</v>
      </c>
      <c r="X5" s="3" t="s">
        <v>41</v>
      </c>
      <c r="Y5" s="3" t="s">
        <v>42</v>
      </c>
      <c r="Z5" s="3" t="s">
        <v>21</v>
      </c>
      <c r="AA5" s="3" t="s">
        <v>22</v>
      </c>
      <c r="AB5" s="3" t="s">
        <v>41</v>
      </c>
      <c r="AC5" s="3" t="s">
        <v>42</v>
      </c>
    </row>
    <row r="6" spans="1:29" x14ac:dyDescent="0.2">
      <c r="A6" s="57">
        <v>36556</v>
      </c>
      <c r="F6" s="18">
        <f>SUM(G6:H6)</f>
        <v>-2835616.4383561644</v>
      </c>
      <c r="G6" s="18">
        <f>-I6*$B$12*A14/365</f>
        <v>-2835616.4383561644</v>
      </c>
      <c r="H6" s="55">
        <v>0</v>
      </c>
      <c r="I6" s="18">
        <f>+E9-H6</f>
        <v>125000000</v>
      </c>
      <c r="J6" s="18">
        <v>-7266089</v>
      </c>
      <c r="K6" s="18">
        <f>-I9*$B$12*A18/365</f>
        <v>-2498307.7038068674</v>
      </c>
      <c r="L6" s="18">
        <f>+J6-K6</f>
        <v>-4767781.2961931322</v>
      </c>
      <c r="M6" s="18">
        <f>+I9+L6</f>
        <v>106573160.32645723</v>
      </c>
      <c r="N6" s="18">
        <v>-7266089</v>
      </c>
      <c r="O6" s="18">
        <f>-M9*$B$12*A22/365</f>
        <v>-2078895.2368796731</v>
      </c>
      <c r="P6" s="18">
        <f>+N6-O6</f>
        <v>-5187193.7631203271</v>
      </c>
      <c r="Q6" s="18">
        <f>+M9+P6</f>
        <v>86454927.186285555</v>
      </c>
      <c r="R6" s="18">
        <v>-7266089</v>
      </c>
      <c r="S6" s="18">
        <f>-Q9*$B$12*A26/365</f>
        <v>-1590433.5990344612</v>
      </c>
      <c r="T6" s="18">
        <f>+R6-S6</f>
        <v>-5675655.4009655388</v>
      </c>
      <c r="U6" s="18">
        <f>+Q9+T6</f>
        <v>64434038.276278228</v>
      </c>
      <c r="V6" s="18">
        <v>-7266089</v>
      </c>
      <c r="W6" s="18">
        <f>-U9*$B$12*A30/365</f>
        <v>-1056504.435655239</v>
      </c>
      <c r="X6" s="18">
        <f>+V6-W6</f>
        <v>-6209584.564344761</v>
      </c>
      <c r="Y6" s="18">
        <f>+U9+X6</f>
        <v>40363376.669249713</v>
      </c>
      <c r="Z6" s="18">
        <v>-7266089</v>
      </c>
      <c r="AA6" s="18">
        <f>-Y9*$B$12*A34/365</f>
        <v>-483155.39024504408</v>
      </c>
      <c r="AB6" s="18">
        <f>+Z6-AA6</f>
        <v>-6782933.6097549563</v>
      </c>
      <c r="AC6" s="18">
        <f>+Y9+AB6</f>
        <v>14062423.061573777</v>
      </c>
    </row>
    <row r="7" spans="1:29" x14ac:dyDescent="0.2">
      <c r="A7" s="57">
        <v>36646</v>
      </c>
      <c r="F7" s="18">
        <v>-7265415</v>
      </c>
      <c r="G7" s="18">
        <f>-I6*$B$12*A15/365</f>
        <v>-2743150.6849315069</v>
      </c>
      <c r="H7" s="18">
        <f>+F7-G7</f>
        <v>-4522264.3150684927</v>
      </c>
      <c r="I7" s="18">
        <f>+I6+H7</f>
        <v>120477735.6849315</v>
      </c>
      <c r="J7" s="18">
        <v>-7266089</v>
      </c>
      <c r="K7" s="18">
        <f>-M6*$B$12*A19/365</f>
        <v>-2391326.5289689992</v>
      </c>
      <c r="L7" s="18">
        <f>+J7-K7</f>
        <v>-4874762.4710310008</v>
      </c>
      <c r="M7" s="18">
        <f>+M6+L7</f>
        <v>101698397.85542624</v>
      </c>
      <c r="N7" s="18">
        <v>-7266089</v>
      </c>
      <c r="O7" s="18">
        <f>-Q6*$B$12*A23/365</f>
        <v>-1897271.1418141022</v>
      </c>
      <c r="P7" s="18">
        <f>+N7-O7</f>
        <v>-5368817.8581858976</v>
      </c>
      <c r="Q7" s="18">
        <f>+Q6+P7</f>
        <v>81086109.328099653</v>
      </c>
      <c r="R7" s="18">
        <v>-7266089</v>
      </c>
      <c r="S7" s="18">
        <f>-U6*$B$12*A27/365</f>
        <v>-1414018.2098438044</v>
      </c>
      <c r="T7" s="18">
        <f>+R7-S7</f>
        <v>-5852070.7901561959</v>
      </c>
      <c r="U7" s="18">
        <f>+U6+T7</f>
        <v>58581967.486122034</v>
      </c>
      <c r="V7" s="18">
        <v>-7266089</v>
      </c>
      <c r="W7" s="18">
        <f>-Y6*$B$12*A31/365</f>
        <v>-885782.59485120594</v>
      </c>
      <c r="X7" s="18">
        <f>+V7-W7</f>
        <v>-6380306.4051487939</v>
      </c>
      <c r="Y7" s="18">
        <f>+Y6+X7</f>
        <v>33983070.264100917</v>
      </c>
      <c r="Z7" s="18">
        <v>-7266089</v>
      </c>
      <c r="AA7" s="18">
        <f>-AC6*$B$12*A35/365</f>
        <v>-305135.3168429159</v>
      </c>
      <c r="AB7" s="18">
        <f>+Z7-AA7</f>
        <v>-6960953.6831570845</v>
      </c>
      <c r="AC7" s="18">
        <f>+AC6+AB7</f>
        <v>7101469.3784166928</v>
      </c>
    </row>
    <row r="8" spans="1:29" x14ac:dyDescent="0.2">
      <c r="A8" s="57">
        <v>36738</v>
      </c>
      <c r="F8" s="18">
        <v>-7266089</v>
      </c>
      <c r="G8" s="18">
        <f>-I7*$B$12*A16/365</f>
        <v>-2792442.8599849879</v>
      </c>
      <c r="H8" s="18">
        <f>+F8-G8</f>
        <v>-4473646.1400150117</v>
      </c>
      <c r="I8" s="18">
        <f>+I7+H8</f>
        <v>116004089.5449165</v>
      </c>
      <c r="J8" s="18">
        <v>-7266089</v>
      </c>
      <c r="K8" s="18">
        <f>-M7*$B$12*A20/365</f>
        <v>-2281944.8724272349</v>
      </c>
      <c r="L8" s="18">
        <f>+J8-K8</f>
        <v>-4984144.1275727656</v>
      </c>
      <c r="M8" s="18">
        <f>+M7+L8</f>
        <v>96714253.727853477</v>
      </c>
      <c r="N8" s="18">
        <v>-7266089</v>
      </c>
      <c r="O8" s="18">
        <f>-Q7*$B$12*A24/365</f>
        <v>-1839432.8362648359</v>
      </c>
      <c r="P8" s="18">
        <f>+N8-O8</f>
        <v>-5426656.1637351643</v>
      </c>
      <c r="Q8" s="18">
        <f>+Q7+P8</f>
        <v>75659453.164364487</v>
      </c>
      <c r="R8" s="18">
        <v>-7266089</v>
      </c>
      <c r="S8" s="18">
        <f>-U7*$B$12*A28/365</f>
        <v>-1328927.9199591519</v>
      </c>
      <c r="T8" s="18">
        <f>+R8-S8</f>
        <v>-5937161.0800408479</v>
      </c>
      <c r="U8" s="18">
        <f>+U7+T8</f>
        <v>52644806.406081185</v>
      </c>
      <c r="V8" s="18">
        <v>-7266089</v>
      </c>
      <c r="W8" s="18">
        <f>-Y7*$B$12*A32/365</f>
        <v>-770903.62133357686</v>
      </c>
      <c r="X8" s="18">
        <f>+V8-W8</f>
        <v>-6495185.3786664233</v>
      </c>
      <c r="Y8" s="18">
        <f>+Y7+X8</f>
        <v>27487884.885434493</v>
      </c>
      <c r="Z8" s="18">
        <v>-7266089</v>
      </c>
      <c r="AA8" s="18">
        <f>-AC7*$B$12*A36/365</f>
        <v>-164598.44093535678</v>
      </c>
      <c r="AB8" s="18">
        <f>+Z8-AA8</f>
        <v>-7101490.5590646435</v>
      </c>
      <c r="AC8" s="18">
        <f>+AC7+AB8</f>
        <v>-21.180647950619459</v>
      </c>
    </row>
    <row r="9" spans="1:29" x14ac:dyDescent="0.2">
      <c r="A9" s="57">
        <v>36830</v>
      </c>
      <c r="B9" s="18">
        <f>SUM(C9:D9)</f>
        <v>-2958904.1095890412</v>
      </c>
      <c r="C9" s="18">
        <f>-E9*$B$12*A13/365</f>
        <v>-2958904.1095890412</v>
      </c>
      <c r="D9" s="55">
        <v>0</v>
      </c>
      <c r="E9" s="18">
        <v>125000000</v>
      </c>
      <c r="F9" s="18">
        <v>-7266089</v>
      </c>
      <c r="G9" s="18">
        <f>-I8*$B$12*A17/365</f>
        <v>-2602941.0777338794</v>
      </c>
      <c r="H9" s="18">
        <f>+F9-G9</f>
        <v>-4663147.9222661201</v>
      </c>
      <c r="I9" s="18">
        <f>+I8+H9</f>
        <v>111340941.62265037</v>
      </c>
      <c r="J9" s="18">
        <v>-7266089</v>
      </c>
      <c r="K9" s="18">
        <f>-M8*$B$12*A21/365</f>
        <v>-2193956.2215524022</v>
      </c>
      <c r="L9" s="18">
        <f>+J9-K9</f>
        <v>-5072132.7784475982</v>
      </c>
      <c r="M9" s="18">
        <f>+M8+L9</f>
        <v>91642120.949405879</v>
      </c>
      <c r="N9" s="18">
        <v>-7266089</v>
      </c>
      <c r="O9" s="18">
        <f>-Q8*$B$12*A25/365</f>
        <v>-1716329.5128792818</v>
      </c>
      <c r="P9" s="18">
        <f>+N9-O9</f>
        <v>-5549759.4871207178</v>
      </c>
      <c r="Q9" s="18">
        <f>+Q8+P9</f>
        <v>70109693.677243769</v>
      </c>
      <c r="R9" s="18">
        <v>-7266089</v>
      </c>
      <c r="S9" s="18">
        <f>-U8*$B$12*A29/365</f>
        <v>-1194243.8275132936</v>
      </c>
      <c r="T9" s="18">
        <f>+R9-S9</f>
        <v>-6071845.1724867066</v>
      </c>
      <c r="U9" s="18">
        <f>+U8+T9</f>
        <v>46572961.233594477</v>
      </c>
      <c r="V9" s="18">
        <v>-7266089</v>
      </c>
      <c r="W9" s="18">
        <f>-Y8*$B$12*A33/365</f>
        <v>-623560.7858942399</v>
      </c>
      <c r="X9" s="18">
        <f>+V9-W9</f>
        <v>-6642528.2141057597</v>
      </c>
      <c r="Y9" s="18">
        <f>+Y8+X9</f>
        <v>20845356.671328735</v>
      </c>
    </row>
    <row r="10" spans="1:29" x14ac:dyDescent="0.2">
      <c r="A10" s="57"/>
    </row>
    <row r="11" spans="1:29" x14ac:dyDescent="0.2">
      <c r="A11" s="53" t="s">
        <v>20</v>
      </c>
    </row>
    <row r="12" spans="1:29" x14ac:dyDescent="0.2">
      <c r="A12" s="96" t="s">
        <v>23</v>
      </c>
      <c r="B12" s="97">
        <v>0.09</v>
      </c>
      <c r="C12" s="98"/>
      <c r="D12" s="98"/>
      <c r="E12" s="98"/>
      <c r="F12" s="98"/>
      <c r="G12" s="98"/>
      <c r="H12" s="98"/>
      <c r="I12" s="98"/>
      <c r="J12" s="98"/>
      <c r="K12" s="98"/>
      <c r="L12" s="98"/>
      <c r="M12" s="96" t="s">
        <v>24</v>
      </c>
      <c r="N12" s="96" t="s">
        <v>25</v>
      </c>
      <c r="O12" s="98"/>
      <c r="P12" s="98" t="s">
        <v>26</v>
      </c>
    </row>
    <row r="13" spans="1:29" x14ac:dyDescent="0.2">
      <c r="A13" s="3">
        <f>+M13</f>
        <v>96</v>
      </c>
      <c r="C13" s="3" t="s">
        <v>27</v>
      </c>
      <c r="D13" s="3">
        <v>5</v>
      </c>
      <c r="E13" s="3" t="s">
        <v>28</v>
      </c>
      <c r="F13" s="3">
        <v>31</v>
      </c>
      <c r="G13" s="3" t="s">
        <v>29</v>
      </c>
      <c r="H13" s="3">
        <v>30</v>
      </c>
      <c r="I13" s="3" t="s">
        <v>30</v>
      </c>
      <c r="J13" s="3">
        <v>30</v>
      </c>
      <c r="K13" s="3" t="s">
        <v>31</v>
      </c>
      <c r="L13" s="3">
        <v>0</v>
      </c>
      <c r="M13" s="3">
        <f>+D13+F13+H13+J13+L13</f>
        <v>96</v>
      </c>
      <c r="N13" s="3">
        <f>+M13-P13</f>
        <v>0</v>
      </c>
      <c r="P13" s="3">
        <v>96</v>
      </c>
    </row>
    <row r="14" spans="1:29" x14ac:dyDescent="0.2">
      <c r="A14" s="3">
        <f t="shared" ref="A14:A36" si="0">+M14</f>
        <v>92</v>
      </c>
      <c r="C14" s="3" t="s">
        <v>30</v>
      </c>
      <c r="D14" s="3">
        <v>1</v>
      </c>
      <c r="E14" s="3" t="s">
        <v>31</v>
      </c>
      <c r="F14" s="3">
        <v>30</v>
      </c>
      <c r="G14" s="3" t="s">
        <v>32</v>
      </c>
      <c r="H14" s="3">
        <v>31</v>
      </c>
      <c r="I14" s="3" t="s">
        <v>33</v>
      </c>
      <c r="J14" s="3">
        <v>30</v>
      </c>
      <c r="K14" s="3" t="s">
        <v>34</v>
      </c>
      <c r="L14" s="3">
        <v>0</v>
      </c>
      <c r="M14" s="3">
        <f t="shared" ref="M14:M36" si="1">+D14+F14+H14+J14+L14</f>
        <v>92</v>
      </c>
      <c r="N14" s="3">
        <f t="shared" ref="N14:N36" si="2">+M14-P14</f>
        <v>0</v>
      </c>
      <c r="P14" s="3">
        <v>92</v>
      </c>
    </row>
    <row r="15" spans="1:29" x14ac:dyDescent="0.2">
      <c r="A15" s="3">
        <f t="shared" si="0"/>
        <v>89</v>
      </c>
      <c r="C15" s="3" t="s">
        <v>33</v>
      </c>
      <c r="D15" s="3">
        <v>1</v>
      </c>
      <c r="E15" s="3" t="s">
        <v>34</v>
      </c>
      <c r="F15" s="3">
        <v>28</v>
      </c>
      <c r="G15" s="3" t="s">
        <v>35</v>
      </c>
      <c r="H15" s="3">
        <v>31</v>
      </c>
      <c r="I15" s="3" t="s">
        <v>36</v>
      </c>
      <c r="J15" s="3">
        <v>29</v>
      </c>
      <c r="K15" s="3" t="s">
        <v>37</v>
      </c>
      <c r="L15" s="3">
        <v>0</v>
      </c>
      <c r="M15" s="3">
        <f t="shared" si="1"/>
        <v>89</v>
      </c>
      <c r="N15" s="3">
        <f t="shared" si="2"/>
        <v>0</v>
      </c>
      <c r="P15" s="3">
        <v>89</v>
      </c>
    </row>
    <row r="16" spans="1:29" x14ac:dyDescent="0.2">
      <c r="A16" s="3">
        <f t="shared" si="0"/>
        <v>94</v>
      </c>
      <c r="C16" s="3" t="s">
        <v>36</v>
      </c>
      <c r="D16" s="3">
        <v>1</v>
      </c>
      <c r="E16" s="3" t="s">
        <v>37</v>
      </c>
      <c r="F16" s="3">
        <v>31</v>
      </c>
      <c r="G16" s="3" t="s">
        <v>38</v>
      </c>
      <c r="H16" s="3">
        <v>30</v>
      </c>
      <c r="I16" s="3" t="s">
        <v>27</v>
      </c>
      <c r="J16" s="3">
        <v>31</v>
      </c>
      <c r="K16" s="3" t="s">
        <v>28</v>
      </c>
      <c r="L16" s="3">
        <v>1</v>
      </c>
      <c r="M16" s="3">
        <f t="shared" si="1"/>
        <v>94</v>
      </c>
      <c r="N16" s="3">
        <f t="shared" si="2"/>
        <v>2</v>
      </c>
      <c r="P16" s="3">
        <v>92</v>
      </c>
    </row>
    <row r="17" spans="1:16" x14ac:dyDescent="0.2">
      <c r="A17" s="3">
        <f t="shared" si="0"/>
        <v>91</v>
      </c>
      <c r="C17" s="3" t="s">
        <v>27</v>
      </c>
      <c r="D17" s="3">
        <v>0</v>
      </c>
      <c r="E17" s="3" t="s">
        <v>28</v>
      </c>
      <c r="F17" s="3">
        <v>30</v>
      </c>
      <c r="G17" s="3" t="s">
        <v>29</v>
      </c>
      <c r="H17" s="3">
        <v>30</v>
      </c>
      <c r="I17" s="3" t="s">
        <v>30</v>
      </c>
      <c r="J17" s="3">
        <v>31</v>
      </c>
      <c r="K17" s="3" t="s">
        <v>31</v>
      </c>
      <c r="L17" s="3">
        <v>0</v>
      </c>
      <c r="M17" s="3">
        <f t="shared" si="1"/>
        <v>91</v>
      </c>
      <c r="N17" s="3">
        <f t="shared" si="2"/>
        <v>-1</v>
      </c>
      <c r="P17" s="3">
        <v>92</v>
      </c>
    </row>
    <row r="18" spans="1:16" x14ac:dyDescent="0.2">
      <c r="A18" s="3">
        <f t="shared" si="0"/>
        <v>91</v>
      </c>
      <c r="C18" s="3" t="s">
        <v>30</v>
      </c>
      <c r="D18" s="3">
        <v>0</v>
      </c>
      <c r="E18" s="3" t="s">
        <v>31</v>
      </c>
      <c r="F18" s="3">
        <v>30</v>
      </c>
      <c r="G18" s="3" t="s">
        <v>32</v>
      </c>
      <c r="H18" s="3">
        <v>31</v>
      </c>
      <c r="I18" s="3" t="s">
        <v>33</v>
      </c>
      <c r="J18" s="3">
        <v>30</v>
      </c>
      <c r="K18" s="3" t="s">
        <v>34</v>
      </c>
      <c r="L18" s="3">
        <v>0</v>
      </c>
      <c r="M18" s="3">
        <f t="shared" si="1"/>
        <v>91</v>
      </c>
      <c r="N18" s="3">
        <f t="shared" si="2"/>
        <v>-1</v>
      </c>
      <c r="P18" s="3">
        <v>92</v>
      </c>
    </row>
    <row r="19" spans="1:16" x14ac:dyDescent="0.2">
      <c r="A19" s="3">
        <f t="shared" si="0"/>
        <v>91</v>
      </c>
      <c r="C19" s="3" t="s">
        <v>33</v>
      </c>
      <c r="D19" s="3">
        <v>1</v>
      </c>
      <c r="E19" s="3" t="s">
        <v>34</v>
      </c>
      <c r="F19" s="3">
        <v>29</v>
      </c>
      <c r="G19" s="3" t="s">
        <v>35</v>
      </c>
      <c r="H19" s="3">
        <v>31</v>
      </c>
      <c r="I19" s="3" t="s">
        <v>36</v>
      </c>
      <c r="J19" s="3">
        <v>30</v>
      </c>
      <c r="K19" s="3" t="s">
        <v>37</v>
      </c>
      <c r="L19" s="3">
        <v>0</v>
      </c>
      <c r="M19" s="3">
        <f t="shared" si="1"/>
        <v>91</v>
      </c>
      <c r="N19" s="3">
        <f t="shared" si="2"/>
        <v>1</v>
      </c>
      <c r="P19" s="3">
        <v>90</v>
      </c>
    </row>
    <row r="20" spans="1:16" x14ac:dyDescent="0.2">
      <c r="A20" s="3">
        <f t="shared" si="0"/>
        <v>91</v>
      </c>
      <c r="C20" s="3" t="s">
        <v>36</v>
      </c>
      <c r="D20" s="3">
        <v>0</v>
      </c>
      <c r="E20" s="3" t="s">
        <v>37</v>
      </c>
      <c r="F20" s="3">
        <v>31</v>
      </c>
      <c r="G20" s="3" t="s">
        <v>38</v>
      </c>
      <c r="H20" s="3">
        <v>30</v>
      </c>
      <c r="I20" s="3" t="s">
        <v>27</v>
      </c>
      <c r="J20" s="3">
        <v>30</v>
      </c>
      <c r="K20" s="3" t="s">
        <v>28</v>
      </c>
      <c r="L20" s="3">
        <v>0</v>
      </c>
      <c r="M20" s="3">
        <f t="shared" si="1"/>
        <v>91</v>
      </c>
      <c r="N20" s="3">
        <f t="shared" si="2"/>
        <v>-1</v>
      </c>
      <c r="P20" s="3">
        <v>92</v>
      </c>
    </row>
    <row r="21" spans="1:16" x14ac:dyDescent="0.2">
      <c r="A21" s="3">
        <f t="shared" si="0"/>
        <v>92</v>
      </c>
      <c r="C21" s="3" t="s">
        <v>27</v>
      </c>
      <c r="D21" s="3">
        <v>1</v>
      </c>
      <c r="E21" s="3" t="s">
        <v>28</v>
      </c>
      <c r="F21" s="3">
        <v>31</v>
      </c>
      <c r="G21" s="3" t="s">
        <v>29</v>
      </c>
      <c r="H21" s="3">
        <v>30</v>
      </c>
      <c r="I21" s="3" t="s">
        <v>30</v>
      </c>
      <c r="J21" s="3">
        <v>30</v>
      </c>
      <c r="K21" s="3" t="s">
        <v>31</v>
      </c>
      <c r="L21" s="3">
        <v>0</v>
      </c>
      <c r="M21" s="3">
        <f t="shared" si="1"/>
        <v>92</v>
      </c>
      <c r="N21" s="3">
        <f t="shared" si="2"/>
        <v>0</v>
      </c>
      <c r="P21" s="3">
        <v>92</v>
      </c>
    </row>
    <row r="22" spans="1:16" x14ac:dyDescent="0.2">
      <c r="A22" s="3">
        <f t="shared" si="0"/>
        <v>92</v>
      </c>
      <c r="C22" s="3" t="s">
        <v>30</v>
      </c>
      <c r="D22" s="3">
        <v>1</v>
      </c>
      <c r="E22" s="3" t="s">
        <v>31</v>
      </c>
      <c r="F22" s="3">
        <v>30</v>
      </c>
      <c r="G22" s="3" t="s">
        <v>32</v>
      </c>
      <c r="H22" s="3">
        <v>31</v>
      </c>
      <c r="I22" s="3" t="s">
        <v>33</v>
      </c>
      <c r="J22" s="3">
        <v>30</v>
      </c>
      <c r="K22" s="3" t="s">
        <v>34</v>
      </c>
      <c r="L22" s="3">
        <v>0</v>
      </c>
      <c r="M22" s="3">
        <f t="shared" si="1"/>
        <v>92</v>
      </c>
      <c r="N22" s="3">
        <f t="shared" si="2"/>
        <v>0</v>
      </c>
      <c r="P22" s="3">
        <v>92</v>
      </c>
    </row>
    <row r="23" spans="1:16" x14ac:dyDescent="0.2">
      <c r="A23" s="3">
        <f t="shared" si="0"/>
        <v>89</v>
      </c>
      <c r="C23" s="3" t="s">
        <v>33</v>
      </c>
      <c r="D23" s="3">
        <v>1</v>
      </c>
      <c r="E23" s="3" t="s">
        <v>34</v>
      </c>
      <c r="F23" s="3">
        <v>28</v>
      </c>
      <c r="G23" s="3" t="s">
        <v>35</v>
      </c>
      <c r="H23" s="3">
        <v>31</v>
      </c>
      <c r="I23" s="3" t="s">
        <v>36</v>
      </c>
      <c r="J23" s="3">
        <v>29</v>
      </c>
      <c r="K23" s="3" t="s">
        <v>37</v>
      </c>
      <c r="L23" s="3">
        <v>0</v>
      </c>
      <c r="M23" s="3">
        <f t="shared" si="1"/>
        <v>89</v>
      </c>
      <c r="N23" s="3">
        <f t="shared" si="2"/>
        <v>0</v>
      </c>
      <c r="P23" s="3">
        <v>89</v>
      </c>
    </row>
    <row r="24" spans="1:16" x14ac:dyDescent="0.2">
      <c r="A24" s="3">
        <f t="shared" si="0"/>
        <v>92</v>
      </c>
      <c r="C24" s="3" t="s">
        <v>36</v>
      </c>
      <c r="D24" s="3">
        <v>1</v>
      </c>
      <c r="E24" s="3" t="s">
        <v>37</v>
      </c>
      <c r="F24" s="3">
        <v>31</v>
      </c>
      <c r="G24" s="3" t="s">
        <v>38</v>
      </c>
      <c r="H24" s="3">
        <v>30</v>
      </c>
      <c r="I24" s="3" t="s">
        <v>27</v>
      </c>
      <c r="J24" s="3">
        <v>30</v>
      </c>
      <c r="K24" s="3" t="s">
        <v>28</v>
      </c>
      <c r="L24" s="3">
        <v>0</v>
      </c>
      <c r="M24" s="3">
        <f t="shared" si="1"/>
        <v>92</v>
      </c>
      <c r="N24" s="3">
        <f t="shared" si="2"/>
        <v>0</v>
      </c>
      <c r="P24" s="3">
        <v>92</v>
      </c>
    </row>
    <row r="25" spans="1:16" x14ac:dyDescent="0.2">
      <c r="A25" s="3">
        <f t="shared" si="0"/>
        <v>92</v>
      </c>
      <c r="C25" s="3" t="s">
        <v>27</v>
      </c>
      <c r="D25" s="3">
        <v>1</v>
      </c>
      <c r="E25" s="3" t="s">
        <v>28</v>
      </c>
      <c r="F25" s="3">
        <v>31</v>
      </c>
      <c r="G25" s="3" t="s">
        <v>29</v>
      </c>
      <c r="H25" s="3">
        <v>30</v>
      </c>
      <c r="I25" s="3" t="s">
        <v>30</v>
      </c>
      <c r="J25" s="3">
        <v>30</v>
      </c>
      <c r="K25" s="3" t="s">
        <v>31</v>
      </c>
      <c r="L25" s="3">
        <v>0</v>
      </c>
      <c r="M25" s="3">
        <f t="shared" si="1"/>
        <v>92</v>
      </c>
      <c r="N25" s="3">
        <f t="shared" si="2"/>
        <v>0</v>
      </c>
      <c r="P25" s="3">
        <v>92</v>
      </c>
    </row>
    <row r="26" spans="1:16" x14ac:dyDescent="0.2">
      <c r="A26" s="3">
        <f t="shared" si="0"/>
        <v>92</v>
      </c>
      <c r="C26" s="3" t="s">
        <v>30</v>
      </c>
      <c r="D26" s="3">
        <v>1</v>
      </c>
      <c r="E26" s="3" t="s">
        <v>31</v>
      </c>
      <c r="F26" s="3">
        <v>30</v>
      </c>
      <c r="G26" s="3" t="s">
        <v>32</v>
      </c>
      <c r="H26" s="3">
        <v>31</v>
      </c>
      <c r="I26" s="3" t="s">
        <v>33</v>
      </c>
      <c r="J26" s="3">
        <v>30</v>
      </c>
      <c r="K26" s="3" t="s">
        <v>34</v>
      </c>
      <c r="L26" s="3">
        <v>0</v>
      </c>
      <c r="M26" s="3">
        <f t="shared" si="1"/>
        <v>92</v>
      </c>
      <c r="N26" s="3">
        <f t="shared" si="2"/>
        <v>0</v>
      </c>
      <c r="P26" s="3">
        <v>92</v>
      </c>
    </row>
    <row r="27" spans="1:16" x14ac:dyDescent="0.2">
      <c r="A27" s="3">
        <f t="shared" si="0"/>
        <v>89</v>
      </c>
      <c r="C27" s="3" t="s">
        <v>33</v>
      </c>
      <c r="D27" s="3">
        <v>1</v>
      </c>
      <c r="E27" s="3" t="s">
        <v>34</v>
      </c>
      <c r="F27" s="3">
        <v>28</v>
      </c>
      <c r="G27" s="3" t="s">
        <v>35</v>
      </c>
      <c r="H27" s="3">
        <v>31</v>
      </c>
      <c r="I27" s="3" t="s">
        <v>36</v>
      </c>
      <c r="J27" s="3">
        <v>29</v>
      </c>
      <c r="K27" s="3" t="s">
        <v>37</v>
      </c>
      <c r="L27" s="3">
        <v>0</v>
      </c>
      <c r="M27" s="3">
        <f t="shared" si="1"/>
        <v>89</v>
      </c>
      <c r="N27" s="3">
        <f t="shared" si="2"/>
        <v>0</v>
      </c>
      <c r="P27" s="3">
        <v>89</v>
      </c>
    </row>
    <row r="28" spans="1:16" x14ac:dyDescent="0.2">
      <c r="A28" s="3">
        <f t="shared" si="0"/>
        <v>92</v>
      </c>
      <c r="C28" s="3" t="s">
        <v>36</v>
      </c>
      <c r="D28" s="3">
        <v>1</v>
      </c>
      <c r="E28" s="3" t="s">
        <v>37</v>
      </c>
      <c r="F28" s="3">
        <v>31</v>
      </c>
      <c r="G28" s="3" t="s">
        <v>38</v>
      </c>
      <c r="H28" s="3">
        <v>30</v>
      </c>
      <c r="I28" s="3" t="s">
        <v>27</v>
      </c>
      <c r="J28" s="3">
        <v>30</v>
      </c>
      <c r="K28" s="3" t="s">
        <v>28</v>
      </c>
      <c r="L28" s="3">
        <v>0</v>
      </c>
      <c r="M28" s="3">
        <f t="shared" si="1"/>
        <v>92</v>
      </c>
      <c r="N28" s="3">
        <f t="shared" si="2"/>
        <v>0</v>
      </c>
      <c r="P28" s="3">
        <v>92</v>
      </c>
    </row>
    <row r="29" spans="1:16" x14ac:dyDescent="0.2">
      <c r="A29" s="3">
        <f t="shared" si="0"/>
        <v>92</v>
      </c>
      <c r="C29" s="3" t="s">
        <v>27</v>
      </c>
      <c r="D29" s="3">
        <v>1</v>
      </c>
      <c r="E29" s="3" t="s">
        <v>28</v>
      </c>
      <c r="F29" s="3">
        <v>31</v>
      </c>
      <c r="G29" s="3" t="s">
        <v>29</v>
      </c>
      <c r="H29" s="3">
        <v>30</v>
      </c>
      <c r="I29" s="3" t="s">
        <v>30</v>
      </c>
      <c r="J29" s="3">
        <v>30</v>
      </c>
      <c r="K29" s="3" t="s">
        <v>31</v>
      </c>
      <c r="L29" s="3">
        <v>0</v>
      </c>
      <c r="M29" s="3">
        <f t="shared" si="1"/>
        <v>92</v>
      </c>
      <c r="N29" s="3">
        <f t="shared" si="2"/>
        <v>0</v>
      </c>
      <c r="P29" s="3">
        <v>92</v>
      </c>
    </row>
    <row r="30" spans="1:16" x14ac:dyDescent="0.2">
      <c r="A30" s="3">
        <f t="shared" si="0"/>
        <v>92</v>
      </c>
      <c r="C30" s="3" t="s">
        <v>30</v>
      </c>
      <c r="D30" s="3">
        <v>1</v>
      </c>
      <c r="E30" s="3" t="s">
        <v>31</v>
      </c>
      <c r="F30" s="3">
        <v>30</v>
      </c>
      <c r="G30" s="3" t="s">
        <v>32</v>
      </c>
      <c r="H30" s="3">
        <v>31</v>
      </c>
      <c r="I30" s="3" t="s">
        <v>33</v>
      </c>
      <c r="J30" s="3">
        <v>30</v>
      </c>
      <c r="K30" s="3" t="s">
        <v>34</v>
      </c>
      <c r="L30" s="3">
        <v>0</v>
      </c>
      <c r="M30" s="3">
        <f t="shared" si="1"/>
        <v>92</v>
      </c>
      <c r="N30" s="3">
        <f t="shared" si="2"/>
        <v>0</v>
      </c>
      <c r="P30" s="3">
        <v>92</v>
      </c>
    </row>
    <row r="31" spans="1:16" x14ac:dyDescent="0.2">
      <c r="A31" s="3">
        <f t="shared" si="0"/>
        <v>89</v>
      </c>
      <c r="C31" s="3" t="s">
        <v>33</v>
      </c>
      <c r="D31" s="3">
        <v>1</v>
      </c>
      <c r="E31" s="3" t="s">
        <v>34</v>
      </c>
      <c r="F31" s="3">
        <v>28</v>
      </c>
      <c r="G31" s="3" t="s">
        <v>35</v>
      </c>
      <c r="H31" s="3">
        <v>31</v>
      </c>
      <c r="I31" s="3" t="s">
        <v>36</v>
      </c>
      <c r="J31" s="3">
        <v>29</v>
      </c>
      <c r="K31" s="3" t="s">
        <v>37</v>
      </c>
      <c r="L31" s="3">
        <v>0</v>
      </c>
      <c r="M31" s="3">
        <f t="shared" si="1"/>
        <v>89</v>
      </c>
      <c r="N31" s="3">
        <f t="shared" si="2"/>
        <v>0</v>
      </c>
      <c r="P31" s="3">
        <v>89</v>
      </c>
    </row>
    <row r="32" spans="1:16" x14ac:dyDescent="0.2">
      <c r="A32" s="3">
        <f t="shared" si="0"/>
        <v>92</v>
      </c>
      <c r="C32" s="3" t="s">
        <v>36</v>
      </c>
      <c r="D32" s="3">
        <v>1</v>
      </c>
      <c r="E32" s="3" t="s">
        <v>37</v>
      </c>
      <c r="F32" s="3">
        <v>31</v>
      </c>
      <c r="G32" s="3" t="s">
        <v>38</v>
      </c>
      <c r="H32" s="3">
        <v>30</v>
      </c>
      <c r="I32" s="3" t="s">
        <v>27</v>
      </c>
      <c r="J32" s="3">
        <v>30</v>
      </c>
      <c r="K32" s="3" t="s">
        <v>28</v>
      </c>
      <c r="L32" s="3">
        <v>0</v>
      </c>
      <c r="M32" s="3">
        <f t="shared" si="1"/>
        <v>92</v>
      </c>
      <c r="N32" s="3">
        <f t="shared" si="2"/>
        <v>0</v>
      </c>
      <c r="P32" s="3">
        <v>92</v>
      </c>
    </row>
    <row r="33" spans="1:16" x14ac:dyDescent="0.2">
      <c r="A33" s="3">
        <f t="shared" si="0"/>
        <v>92</v>
      </c>
      <c r="C33" s="3" t="s">
        <v>27</v>
      </c>
      <c r="D33" s="3">
        <v>1</v>
      </c>
      <c r="E33" s="3" t="s">
        <v>28</v>
      </c>
      <c r="F33" s="3">
        <v>31</v>
      </c>
      <c r="G33" s="3" t="s">
        <v>29</v>
      </c>
      <c r="H33" s="3">
        <v>30</v>
      </c>
      <c r="I33" s="3" t="s">
        <v>30</v>
      </c>
      <c r="J33" s="3">
        <v>30</v>
      </c>
      <c r="K33" s="3" t="s">
        <v>31</v>
      </c>
      <c r="L33" s="3">
        <v>0</v>
      </c>
      <c r="M33" s="3">
        <f t="shared" si="1"/>
        <v>92</v>
      </c>
      <c r="N33" s="3">
        <f t="shared" si="2"/>
        <v>0</v>
      </c>
      <c r="P33" s="3">
        <v>92</v>
      </c>
    </row>
    <row r="34" spans="1:16" x14ac:dyDescent="0.2">
      <c r="A34" s="3">
        <f t="shared" si="0"/>
        <v>94</v>
      </c>
      <c r="C34" s="3" t="s">
        <v>30</v>
      </c>
      <c r="D34" s="3">
        <v>1</v>
      </c>
      <c r="E34" s="3" t="s">
        <v>31</v>
      </c>
      <c r="F34" s="3">
        <v>30</v>
      </c>
      <c r="G34" s="3" t="s">
        <v>32</v>
      </c>
      <c r="H34" s="3">
        <v>31</v>
      </c>
      <c r="I34" s="3" t="s">
        <v>33</v>
      </c>
      <c r="J34" s="3">
        <v>31</v>
      </c>
      <c r="K34" s="3" t="s">
        <v>34</v>
      </c>
      <c r="L34" s="3">
        <v>1</v>
      </c>
      <c r="M34" s="3">
        <f t="shared" si="1"/>
        <v>94</v>
      </c>
      <c r="N34" s="3">
        <f t="shared" si="2"/>
        <v>2</v>
      </c>
      <c r="P34" s="3">
        <v>92</v>
      </c>
    </row>
    <row r="35" spans="1:16" x14ac:dyDescent="0.2">
      <c r="A35" s="3">
        <f t="shared" si="0"/>
        <v>88</v>
      </c>
      <c r="C35" s="3" t="s">
        <v>33</v>
      </c>
      <c r="D35" s="3">
        <v>0</v>
      </c>
      <c r="E35" s="3" t="s">
        <v>34</v>
      </c>
      <c r="F35" s="3">
        <v>28</v>
      </c>
      <c r="G35" s="3" t="s">
        <v>35</v>
      </c>
      <c r="H35" s="3">
        <v>31</v>
      </c>
      <c r="I35" s="3" t="s">
        <v>36</v>
      </c>
      <c r="J35" s="3">
        <v>29</v>
      </c>
      <c r="K35" s="3" t="s">
        <v>37</v>
      </c>
      <c r="L35" s="3">
        <v>0</v>
      </c>
      <c r="M35" s="3">
        <f t="shared" si="1"/>
        <v>88</v>
      </c>
      <c r="N35" s="3">
        <f t="shared" si="2"/>
        <v>-2</v>
      </c>
      <c r="P35" s="3">
        <v>90</v>
      </c>
    </row>
    <row r="36" spans="1:16" x14ac:dyDescent="0.2">
      <c r="A36" s="3">
        <f t="shared" si="0"/>
        <v>94</v>
      </c>
      <c r="C36" s="3" t="s">
        <v>36</v>
      </c>
      <c r="D36" s="3">
        <v>1</v>
      </c>
      <c r="E36" s="3" t="s">
        <v>37</v>
      </c>
      <c r="F36" s="3">
        <v>31</v>
      </c>
      <c r="G36" s="3" t="s">
        <v>38</v>
      </c>
      <c r="H36" s="3">
        <v>30</v>
      </c>
      <c r="I36" s="3" t="s">
        <v>27</v>
      </c>
      <c r="J36" s="3">
        <v>31</v>
      </c>
      <c r="K36" s="3" t="s">
        <v>28</v>
      </c>
      <c r="L36" s="3">
        <v>1</v>
      </c>
      <c r="M36" s="3">
        <f t="shared" si="1"/>
        <v>94</v>
      </c>
      <c r="N36" s="3">
        <f t="shared" si="2"/>
        <v>2</v>
      </c>
      <c r="P36" s="3">
        <v>92</v>
      </c>
    </row>
    <row r="37" spans="1:16" x14ac:dyDescent="0.2">
      <c r="N37" s="3">
        <f>SUM(N13:N36)</f>
        <v>2</v>
      </c>
      <c r="O37" s="3" t="s">
        <v>39</v>
      </c>
    </row>
    <row r="38" spans="1:16" x14ac:dyDescent="0.2">
      <c r="O38" s="56" t="s">
        <v>40</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ColWidth="9.109375" defaultRowHeight="10.199999999999999" x14ac:dyDescent="0.2"/>
  <cols>
    <col min="1" max="16384" width="9.109375" style="3"/>
  </cols>
  <sheetData>
    <row r="1" spans="1:1" x14ac:dyDescent="0.2">
      <c r="A1" s="1" t="s">
        <v>160</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1"/>
  <sheetViews>
    <sheetView workbookViewId="0">
      <selection activeCell="D10" sqref="D10"/>
    </sheetView>
  </sheetViews>
  <sheetFormatPr defaultColWidth="9.109375" defaultRowHeight="10.199999999999999" x14ac:dyDescent="0.2"/>
  <cols>
    <col min="1" max="1" width="13.88671875" style="3" customWidth="1"/>
    <col min="2" max="2" width="11.44140625" style="3" bestFit="1" customWidth="1"/>
    <col min="3" max="3" width="9.109375" style="3"/>
    <col min="4" max="4" width="12.88671875" style="3" bestFit="1" customWidth="1"/>
    <col min="5" max="16384" width="9.109375" style="3"/>
  </cols>
  <sheetData>
    <row r="1" spans="1:5" x14ac:dyDescent="0.2">
      <c r="A1" s="1" t="s">
        <v>131</v>
      </c>
    </row>
    <row r="3" spans="1:5" x14ac:dyDescent="0.2">
      <c r="A3" s="3" t="s">
        <v>133</v>
      </c>
      <c r="B3" s="90">
        <v>55519453</v>
      </c>
      <c r="C3" s="3" t="s">
        <v>134</v>
      </c>
    </row>
    <row r="5" spans="1:5" x14ac:dyDescent="0.2">
      <c r="A5" s="1" t="s">
        <v>135</v>
      </c>
      <c r="B5" s="1">
        <v>2000</v>
      </c>
      <c r="C5" s="3" t="s">
        <v>136</v>
      </c>
      <c r="D5" s="1">
        <v>2001</v>
      </c>
      <c r="E5" s="3" t="s">
        <v>136</v>
      </c>
    </row>
    <row r="6" spans="1:5" x14ac:dyDescent="0.2">
      <c r="A6" s="57">
        <v>36616</v>
      </c>
      <c r="D6" s="93">
        <f>-B3</f>
        <v>-55519453</v>
      </c>
      <c r="E6" s="92"/>
    </row>
    <row r="7" spans="1:5" x14ac:dyDescent="0.2">
      <c r="A7" s="57">
        <v>36707</v>
      </c>
      <c r="D7" s="93"/>
      <c r="E7" s="92"/>
    </row>
    <row r="8" spans="1:5" x14ac:dyDescent="0.2">
      <c r="A8" s="57">
        <v>36799</v>
      </c>
      <c r="D8" s="93"/>
      <c r="E8" s="92"/>
    </row>
    <row r="9" spans="1:5" x14ac:dyDescent="0.2">
      <c r="A9" s="57">
        <v>36891</v>
      </c>
      <c r="B9" s="101">
        <f>-$B$3*C9/4</f>
        <v>-929950.83775000006</v>
      </c>
      <c r="C9" s="92">
        <v>6.7000000000000004E-2</v>
      </c>
      <c r="D9" s="93"/>
      <c r="E9" s="92"/>
    </row>
    <row r="11" spans="1:5" x14ac:dyDescent="0.2">
      <c r="A11" s="91" t="s">
        <v>137</v>
      </c>
    </row>
  </sheetData>
  <pageMargins left="0.75" right="0.75" top="1" bottom="1" header="0.5" footer="0.5"/>
  <pageSetup orientation="portrait" verticalDpi="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
  <sheetViews>
    <sheetView workbookViewId="0">
      <selection activeCell="D6" sqref="D6"/>
    </sheetView>
  </sheetViews>
  <sheetFormatPr defaultColWidth="9.109375" defaultRowHeight="10.199999999999999" x14ac:dyDescent="0.2"/>
  <cols>
    <col min="1" max="1" width="12.88671875" style="3" customWidth="1"/>
    <col min="2" max="2" width="13.44140625" style="3" bestFit="1" customWidth="1"/>
    <col min="3" max="3" width="9.109375" style="3"/>
    <col min="4" max="4" width="14.33203125" style="3" bestFit="1" customWidth="1"/>
    <col min="5" max="16384" width="9.109375" style="3"/>
  </cols>
  <sheetData>
    <row r="1" spans="1:5" x14ac:dyDescent="0.2">
      <c r="A1" s="1" t="s">
        <v>132</v>
      </c>
    </row>
    <row r="3" spans="1:5" x14ac:dyDescent="0.2">
      <c r="A3" s="3" t="s">
        <v>133</v>
      </c>
      <c r="B3" s="94">
        <v>213532198</v>
      </c>
      <c r="C3" s="3" t="s">
        <v>138</v>
      </c>
    </row>
    <row r="5" spans="1:5" x14ac:dyDescent="0.2">
      <c r="A5" s="1" t="s">
        <v>135</v>
      </c>
      <c r="B5" s="1">
        <v>2000</v>
      </c>
      <c r="C5" s="3" t="s">
        <v>136</v>
      </c>
      <c r="D5" s="1">
        <v>2001</v>
      </c>
      <c r="E5" s="3" t="s">
        <v>136</v>
      </c>
    </row>
    <row r="6" spans="1:5" x14ac:dyDescent="0.2">
      <c r="A6" s="57">
        <v>36616</v>
      </c>
      <c r="D6" s="99">
        <f>-($B$3*E6/4+B3)</f>
        <v>-217135553.84125</v>
      </c>
      <c r="E6" s="92">
        <v>6.7500000000000004E-2</v>
      </c>
    </row>
    <row r="7" spans="1:5" x14ac:dyDescent="0.2">
      <c r="A7" s="57">
        <v>36707</v>
      </c>
    </row>
    <row r="8" spans="1:5" x14ac:dyDescent="0.2">
      <c r="A8" s="57">
        <v>36799</v>
      </c>
    </row>
    <row r="9" spans="1:5" x14ac:dyDescent="0.2">
      <c r="A9" s="57">
        <v>36891</v>
      </c>
      <c r="B9" s="95">
        <f>-$B$3*C9/4</f>
        <v>-3603355.8412500001</v>
      </c>
      <c r="C9" s="92">
        <v>6.7500000000000004E-2</v>
      </c>
    </row>
  </sheetData>
  <pageMargins left="0.75" right="0.75" top="1" bottom="1" header="0.5" footer="0.5"/>
  <pageSetup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10" sqref="D10"/>
    </sheetView>
  </sheetViews>
  <sheetFormatPr defaultColWidth="9.109375" defaultRowHeight="10.199999999999999" x14ac:dyDescent="0.2"/>
  <cols>
    <col min="1" max="1" width="12" style="3" customWidth="1"/>
    <col min="2" max="2" width="12" style="3" bestFit="1" customWidth="1"/>
    <col min="3" max="3" width="9.88671875" style="3" bestFit="1" customWidth="1"/>
    <col min="4" max="16384" width="9.109375" style="3"/>
  </cols>
  <sheetData>
    <row r="1" spans="1:4" x14ac:dyDescent="0.2">
      <c r="A1" s="1" t="s">
        <v>154</v>
      </c>
    </row>
    <row r="2" spans="1:4" x14ac:dyDescent="0.2">
      <c r="A2" s="3" t="s">
        <v>161</v>
      </c>
    </row>
    <row r="3" spans="1:4" x14ac:dyDescent="0.2">
      <c r="A3" s="3" t="s">
        <v>156</v>
      </c>
      <c r="B3" s="111">
        <v>49500000</v>
      </c>
    </row>
    <row r="4" spans="1:4" x14ac:dyDescent="0.2">
      <c r="A4" s="3" t="s">
        <v>157</v>
      </c>
      <c r="B4" s="91">
        <v>1.6</v>
      </c>
    </row>
    <row r="5" spans="1:4" x14ac:dyDescent="0.2">
      <c r="A5" s="3" t="s">
        <v>158</v>
      </c>
      <c r="B5" s="18">
        <f>B3*B4</f>
        <v>79200000</v>
      </c>
    </row>
    <row r="7" spans="1:4" x14ac:dyDescent="0.2">
      <c r="A7" s="1" t="s">
        <v>135</v>
      </c>
      <c r="B7" s="1">
        <v>2001</v>
      </c>
      <c r="C7" s="1">
        <v>2002</v>
      </c>
    </row>
    <row r="8" spans="1:4" x14ac:dyDescent="0.2">
      <c r="A8" s="57">
        <v>36540</v>
      </c>
    </row>
    <row r="9" spans="1:4" x14ac:dyDescent="0.2">
      <c r="A9" s="57">
        <v>36722</v>
      </c>
      <c r="C9" s="113">
        <f>-B5</f>
        <v>-79200000</v>
      </c>
      <c r="D9" s="3" t="s">
        <v>164</v>
      </c>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HCC Looper</vt:lpstr>
      <vt:lpstr>Mid Texas</vt:lpstr>
      <vt:lpstr>EEX</vt:lpstr>
      <vt:lpstr>American Coal</vt:lpstr>
      <vt:lpstr>Hawaii 125</vt:lpstr>
      <vt:lpstr>Motown</vt:lpstr>
      <vt:lpstr>Cornhusker</vt:lpstr>
      <vt:lpstr>Riverside 3</vt:lpstr>
      <vt:lpstr>Riverside5</vt:lpstr>
      <vt:lpstr>Margaux</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Sun</dc:creator>
  <cp:lastModifiedBy>Havlíček Jan</cp:lastModifiedBy>
  <dcterms:created xsi:type="dcterms:W3CDTF">2000-12-04T21:13:46Z</dcterms:created>
  <dcterms:modified xsi:type="dcterms:W3CDTF">2023-09-10T11:43:50Z</dcterms:modified>
</cp:coreProperties>
</file>