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060" windowHeight="8832"/>
  </bookViews>
  <sheets>
    <sheet name="Unwind" sheetId="6" r:id="rId1"/>
    <sheet name="Summary by year" sheetId="3" r:id="rId2"/>
    <sheet name="Summary by month" sheetId="1" r:id="rId3"/>
    <sheet name="Summary by deal" sheetId="4" r:id="rId4"/>
    <sheet name="Forward Curves" sheetId="2" r:id="rId5"/>
    <sheet name="Production" sheetId="5" r:id="rId6"/>
  </sheets>
  <definedNames>
    <definedName name="_xlnm.Print_Area" localSheetId="2">'Summary by month'!$A$1:$P$76</definedName>
    <definedName name="_xlnm.Print_Area" localSheetId="0">Unwind!$A$1:$J$75</definedName>
    <definedName name="_xlnm.Print_Titles" localSheetId="3">'Summary by deal'!$1:$2</definedName>
  </definedNames>
  <calcPr calcId="92512" fullCalcOnLoad="1"/>
</workbook>
</file>

<file path=xl/calcChain.xml><?xml version="1.0" encoding="utf-8"?>
<calcChain xmlns="http://schemas.openxmlformats.org/spreadsheetml/2006/main">
  <c r="A2" i="2" l="1"/>
  <c r="G7" i="2"/>
  <c r="M7" i="2"/>
  <c r="F8" i="2"/>
  <c r="G8" i="2"/>
  <c r="M8" i="2"/>
  <c r="F9" i="2"/>
  <c r="G9" i="2"/>
  <c r="M9" i="2"/>
  <c r="F10" i="2"/>
  <c r="G10" i="2"/>
  <c r="M10" i="2"/>
  <c r="F11" i="2"/>
  <c r="G11" i="2"/>
  <c r="M11" i="2"/>
  <c r="F12" i="2"/>
  <c r="G12" i="2"/>
  <c r="M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G5" i="5"/>
  <c r="H5" i="5"/>
  <c r="I5" i="5"/>
  <c r="J5" i="5"/>
  <c r="K5" i="5"/>
  <c r="L5" i="5"/>
  <c r="M5" i="5"/>
  <c r="A6" i="5"/>
  <c r="A7" i="5"/>
  <c r="B7" i="5"/>
  <c r="C7" i="5"/>
  <c r="D7" i="5"/>
  <c r="E7" i="5"/>
  <c r="Q7" i="5"/>
  <c r="R7" i="5"/>
  <c r="S7" i="5"/>
  <c r="T7" i="5"/>
  <c r="W7" i="5"/>
  <c r="Z7" i="5"/>
  <c r="AA7" i="5"/>
  <c r="A8" i="5"/>
  <c r="B8" i="5"/>
  <c r="C8" i="5"/>
  <c r="D8" i="5"/>
  <c r="E8" i="5"/>
  <c r="Q8" i="5"/>
  <c r="R8" i="5"/>
  <c r="S8" i="5"/>
  <c r="T8" i="5"/>
  <c r="A9" i="5"/>
  <c r="B9" i="5"/>
  <c r="C9" i="5"/>
  <c r="D9" i="5"/>
  <c r="E9" i="5"/>
  <c r="Q9" i="5"/>
  <c r="R9" i="5"/>
  <c r="S9" i="5"/>
  <c r="T9" i="5"/>
  <c r="A10" i="5"/>
  <c r="B10" i="5"/>
  <c r="C10" i="5"/>
  <c r="D10" i="5"/>
  <c r="E10" i="5"/>
  <c r="Q10" i="5"/>
  <c r="R10" i="5"/>
  <c r="S10" i="5"/>
  <c r="T10" i="5"/>
  <c r="A11" i="5"/>
  <c r="B11" i="5"/>
  <c r="C11" i="5"/>
  <c r="D11" i="5"/>
  <c r="E11" i="5"/>
  <c r="Q11" i="5"/>
  <c r="R11" i="5"/>
  <c r="S11" i="5"/>
  <c r="T11" i="5"/>
  <c r="A12" i="5"/>
  <c r="B12" i="5"/>
  <c r="C12" i="5"/>
  <c r="D12" i="5"/>
  <c r="E12" i="5"/>
  <c r="Q12" i="5"/>
  <c r="R12" i="5"/>
  <c r="S12" i="5"/>
  <c r="T12" i="5"/>
  <c r="A13" i="5"/>
  <c r="B13" i="5"/>
  <c r="C13" i="5"/>
  <c r="D13" i="5"/>
  <c r="E13" i="5"/>
  <c r="Q13" i="5"/>
  <c r="R13" i="5"/>
  <c r="S13" i="5"/>
  <c r="T13" i="5"/>
  <c r="A14" i="5"/>
  <c r="B14" i="5"/>
  <c r="C14" i="5"/>
  <c r="D14" i="5"/>
  <c r="E14" i="5"/>
  <c r="Q14" i="5"/>
  <c r="R14" i="5"/>
  <c r="S14" i="5"/>
  <c r="T14" i="5"/>
  <c r="A15" i="5"/>
  <c r="B15" i="5"/>
  <c r="C15" i="5"/>
  <c r="D15" i="5"/>
  <c r="E15" i="5"/>
  <c r="Q15" i="5"/>
  <c r="R15" i="5"/>
  <c r="S15" i="5"/>
  <c r="T15" i="5"/>
  <c r="A16" i="5"/>
  <c r="B16" i="5"/>
  <c r="C16" i="5"/>
  <c r="D16" i="5"/>
  <c r="E16" i="5"/>
  <c r="Q16" i="5"/>
  <c r="R16" i="5"/>
  <c r="S16" i="5"/>
  <c r="T16" i="5"/>
  <c r="W16" i="5"/>
  <c r="Z16" i="5"/>
  <c r="AA16" i="5"/>
  <c r="A17" i="5"/>
  <c r="B17" i="5"/>
  <c r="C17" i="5"/>
  <c r="D17" i="5"/>
  <c r="E17" i="5"/>
  <c r="Q17" i="5"/>
  <c r="R17" i="5"/>
  <c r="S17" i="5"/>
  <c r="T17" i="5"/>
  <c r="A18" i="5"/>
  <c r="B18" i="5"/>
  <c r="C18" i="5"/>
  <c r="D18" i="5"/>
  <c r="E18" i="5"/>
  <c r="Q18" i="5"/>
  <c r="R18" i="5"/>
  <c r="S18" i="5"/>
  <c r="T18" i="5"/>
  <c r="A19" i="5"/>
  <c r="B19" i="5"/>
  <c r="C19" i="5"/>
  <c r="D19" i="5"/>
  <c r="E19" i="5"/>
  <c r="Q19" i="5"/>
  <c r="R19" i="5"/>
  <c r="S19" i="5"/>
  <c r="T19" i="5"/>
  <c r="A20" i="5"/>
  <c r="B20" i="5"/>
  <c r="C20" i="5"/>
  <c r="D20" i="5"/>
  <c r="E20" i="5"/>
  <c r="Q20" i="5"/>
  <c r="R20" i="5"/>
  <c r="S20" i="5"/>
  <c r="T20" i="5"/>
  <c r="A21" i="5"/>
  <c r="B21" i="5"/>
  <c r="C21" i="5"/>
  <c r="D21" i="5"/>
  <c r="E21" i="5"/>
  <c r="Q21" i="5"/>
  <c r="R21" i="5"/>
  <c r="S21" i="5"/>
  <c r="T21" i="5"/>
  <c r="A22" i="5"/>
  <c r="B22" i="5"/>
  <c r="C22" i="5"/>
  <c r="D22" i="5"/>
  <c r="E22" i="5"/>
  <c r="Q22" i="5"/>
  <c r="R22" i="5"/>
  <c r="S22" i="5"/>
  <c r="T22" i="5"/>
  <c r="A23" i="5"/>
  <c r="B23" i="5"/>
  <c r="C23" i="5"/>
  <c r="D23" i="5"/>
  <c r="E23" i="5"/>
  <c r="Q23" i="5"/>
  <c r="R23" i="5"/>
  <c r="S23" i="5"/>
  <c r="T23" i="5"/>
  <c r="A24" i="5"/>
  <c r="B24" i="5"/>
  <c r="C24" i="5"/>
  <c r="D24" i="5"/>
  <c r="E24" i="5"/>
  <c r="Q24" i="5"/>
  <c r="R24" i="5"/>
  <c r="S24" i="5"/>
  <c r="T24" i="5"/>
  <c r="A25" i="5"/>
  <c r="B25" i="5"/>
  <c r="C25" i="5"/>
  <c r="D25" i="5"/>
  <c r="E25" i="5"/>
  <c r="Q25" i="5"/>
  <c r="R25" i="5"/>
  <c r="S25" i="5"/>
  <c r="T25" i="5"/>
  <c r="A26" i="5"/>
  <c r="B26" i="5"/>
  <c r="C26" i="5"/>
  <c r="D26" i="5"/>
  <c r="E26" i="5"/>
  <c r="Q26" i="5"/>
  <c r="R26" i="5"/>
  <c r="S26" i="5"/>
  <c r="T26" i="5"/>
  <c r="A27" i="5"/>
  <c r="B27" i="5"/>
  <c r="C27" i="5"/>
  <c r="D27" i="5"/>
  <c r="E27" i="5"/>
  <c r="Q27" i="5"/>
  <c r="R27" i="5"/>
  <c r="S27" i="5"/>
  <c r="T27" i="5"/>
  <c r="A28" i="5"/>
  <c r="B28" i="5"/>
  <c r="C28" i="5"/>
  <c r="D28" i="5"/>
  <c r="E28" i="5"/>
  <c r="Q28" i="5"/>
  <c r="R28" i="5"/>
  <c r="S28" i="5"/>
  <c r="T28" i="5"/>
  <c r="W28" i="5"/>
  <c r="Z28" i="5"/>
  <c r="A29" i="5"/>
  <c r="B29" i="5"/>
  <c r="C29" i="5"/>
  <c r="D29" i="5"/>
  <c r="E29" i="5"/>
  <c r="Q29" i="5"/>
  <c r="R29" i="5"/>
  <c r="S29" i="5"/>
  <c r="T29" i="5"/>
  <c r="A30" i="5"/>
  <c r="B30" i="5"/>
  <c r="C30" i="5"/>
  <c r="D30" i="5"/>
  <c r="E30" i="5"/>
  <c r="Q30" i="5"/>
  <c r="R30" i="5"/>
  <c r="S30" i="5"/>
  <c r="T30" i="5"/>
  <c r="A31" i="5"/>
  <c r="B31" i="5"/>
  <c r="C31" i="5"/>
  <c r="D31" i="5"/>
  <c r="E31" i="5"/>
  <c r="Q31" i="5"/>
  <c r="R31" i="5"/>
  <c r="S31" i="5"/>
  <c r="T31" i="5"/>
  <c r="A32" i="5"/>
  <c r="B32" i="5"/>
  <c r="C32" i="5"/>
  <c r="D32" i="5"/>
  <c r="E32" i="5"/>
  <c r="Q32" i="5"/>
  <c r="R32" i="5"/>
  <c r="S32" i="5"/>
  <c r="T32" i="5"/>
  <c r="A33" i="5"/>
  <c r="B33" i="5"/>
  <c r="C33" i="5"/>
  <c r="D33" i="5"/>
  <c r="E33" i="5"/>
  <c r="Q33" i="5"/>
  <c r="R33" i="5"/>
  <c r="S33" i="5"/>
  <c r="T33" i="5"/>
  <c r="A34" i="5"/>
  <c r="B34" i="5"/>
  <c r="C34" i="5"/>
  <c r="D34" i="5"/>
  <c r="E34" i="5"/>
  <c r="Q34" i="5"/>
  <c r="R34" i="5"/>
  <c r="S34" i="5"/>
  <c r="T34" i="5"/>
  <c r="A35" i="5"/>
  <c r="B35" i="5"/>
  <c r="C35" i="5"/>
  <c r="D35" i="5"/>
  <c r="E35" i="5"/>
  <c r="Q35" i="5"/>
  <c r="R35" i="5"/>
  <c r="S35" i="5"/>
  <c r="T35" i="5"/>
  <c r="A36" i="5"/>
  <c r="B36" i="5"/>
  <c r="C36" i="5"/>
  <c r="D36" i="5"/>
  <c r="E36" i="5"/>
  <c r="Q36" i="5"/>
  <c r="R36" i="5"/>
  <c r="S36" i="5"/>
  <c r="T36" i="5"/>
  <c r="A37" i="5"/>
  <c r="B37" i="5"/>
  <c r="C37" i="5"/>
  <c r="D37" i="5"/>
  <c r="E37" i="5"/>
  <c r="Q37" i="5"/>
  <c r="R37" i="5"/>
  <c r="S37" i="5"/>
  <c r="T37" i="5"/>
  <c r="A38" i="5"/>
  <c r="B38" i="5"/>
  <c r="C38" i="5"/>
  <c r="D38" i="5"/>
  <c r="E38" i="5"/>
  <c r="Q38" i="5"/>
  <c r="R38" i="5"/>
  <c r="S38" i="5"/>
  <c r="T38" i="5"/>
  <c r="A39" i="5"/>
  <c r="B39" i="5"/>
  <c r="C39" i="5"/>
  <c r="D39" i="5"/>
  <c r="E39" i="5"/>
  <c r="Q39" i="5"/>
  <c r="R39" i="5"/>
  <c r="S39" i="5"/>
  <c r="T39" i="5"/>
  <c r="A40" i="5"/>
  <c r="B40" i="5"/>
  <c r="C40" i="5"/>
  <c r="D40" i="5"/>
  <c r="E40" i="5"/>
  <c r="Q40" i="5"/>
  <c r="R40" i="5"/>
  <c r="S40" i="5"/>
  <c r="T40" i="5"/>
  <c r="W40" i="5"/>
  <c r="Z40" i="5"/>
  <c r="A41" i="5"/>
  <c r="B41" i="5"/>
  <c r="C41" i="5"/>
  <c r="D41" i="5"/>
  <c r="E41" i="5"/>
  <c r="Q41" i="5"/>
  <c r="R41" i="5"/>
  <c r="S41" i="5"/>
  <c r="T41" i="5"/>
  <c r="A42" i="5"/>
  <c r="B42" i="5"/>
  <c r="C42" i="5"/>
  <c r="D42" i="5"/>
  <c r="E42" i="5"/>
  <c r="Q42" i="5"/>
  <c r="R42" i="5"/>
  <c r="S42" i="5"/>
  <c r="T42" i="5"/>
  <c r="A43" i="5"/>
  <c r="B43" i="5"/>
  <c r="C43" i="5"/>
  <c r="D43" i="5"/>
  <c r="E43" i="5"/>
  <c r="Q43" i="5"/>
  <c r="R43" i="5"/>
  <c r="S43" i="5"/>
  <c r="T43" i="5"/>
  <c r="A44" i="5"/>
  <c r="B44" i="5"/>
  <c r="C44" i="5"/>
  <c r="D44" i="5"/>
  <c r="E44" i="5"/>
  <c r="Q44" i="5"/>
  <c r="R44" i="5"/>
  <c r="S44" i="5"/>
  <c r="T44" i="5"/>
  <c r="A45" i="5"/>
  <c r="B45" i="5"/>
  <c r="C45" i="5"/>
  <c r="D45" i="5"/>
  <c r="E45" i="5"/>
  <c r="Q45" i="5"/>
  <c r="R45" i="5"/>
  <c r="S45" i="5"/>
  <c r="T45" i="5"/>
  <c r="A46" i="5"/>
  <c r="B46" i="5"/>
  <c r="C46" i="5"/>
  <c r="D46" i="5"/>
  <c r="E46" i="5"/>
  <c r="Q46" i="5"/>
  <c r="R46" i="5"/>
  <c r="S46" i="5"/>
  <c r="T46" i="5"/>
  <c r="A47" i="5"/>
  <c r="B47" i="5"/>
  <c r="C47" i="5"/>
  <c r="D47" i="5"/>
  <c r="E47" i="5"/>
  <c r="Q47" i="5"/>
  <c r="R47" i="5"/>
  <c r="S47" i="5"/>
  <c r="T47" i="5"/>
  <c r="A48" i="5"/>
  <c r="B48" i="5"/>
  <c r="C48" i="5"/>
  <c r="D48" i="5"/>
  <c r="E48" i="5"/>
  <c r="Q48" i="5"/>
  <c r="R48" i="5"/>
  <c r="S48" i="5"/>
  <c r="T48" i="5"/>
  <c r="A49" i="5"/>
  <c r="B49" i="5"/>
  <c r="C49" i="5"/>
  <c r="D49" i="5"/>
  <c r="E49" i="5"/>
  <c r="Q49" i="5"/>
  <c r="R49" i="5"/>
  <c r="S49" i="5"/>
  <c r="T49" i="5"/>
  <c r="A50" i="5"/>
  <c r="B50" i="5"/>
  <c r="C50" i="5"/>
  <c r="D50" i="5"/>
  <c r="E50" i="5"/>
  <c r="Q50" i="5"/>
  <c r="R50" i="5"/>
  <c r="S50" i="5"/>
  <c r="T50" i="5"/>
  <c r="A51" i="5"/>
  <c r="B51" i="5"/>
  <c r="C51" i="5"/>
  <c r="D51" i="5"/>
  <c r="E51" i="5"/>
  <c r="Q51" i="5"/>
  <c r="R51" i="5"/>
  <c r="S51" i="5"/>
  <c r="T51" i="5"/>
  <c r="A52" i="5"/>
  <c r="B52" i="5"/>
  <c r="C52" i="5"/>
  <c r="D52" i="5"/>
  <c r="E52" i="5"/>
  <c r="Q52" i="5"/>
  <c r="R52" i="5"/>
  <c r="S52" i="5"/>
  <c r="T52" i="5"/>
  <c r="W52" i="5"/>
  <c r="Z52" i="5"/>
  <c r="A53" i="5"/>
  <c r="B53" i="5"/>
  <c r="C53" i="5"/>
  <c r="D53" i="5"/>
  <c r="E53" i="5"/>
  <c r="Q53" i="5"/>
  <c r="R53" i="5"/>
  <c r="S53" i="5"/>
  <c r="T53" i="5"/>
  <c r="A54" i="5"/>
  <c r="B54" i="5"/>
  <c r="C54" i="5"/>
  <c r="D54" i="5"/>
  <c r="E54" i="5"/>
  <c r="Q54" i="5"/>
  <c r="R54" i="5"/>
  <c r="S54" i="5"/>
  <c r="T54" i="5"/>
  <c r="A55" i="5"/>
  <c r="B55" i="5"/>
  <c r="C55" i="5"/>
  <c r="D55" i="5"/>
  <c r="E55" i="5"/>
  <c r="Q55" i="5"/>
  <c r="R55" i="5"/>
  <c r="S55" i="5"/>
  <c r="T55" i="5"/>
  <c r="A56" i="5"/>
  <c r="B56" i="5"/>
  <c r="C56" i="5"/>
  <c r="D56" i="5"/>
  <c r="E56" i="5"/>
  <c r="Q56" i="5"/>
  <c r="R56" i="5"/>
  <c r="S56" i="5"/>
  <c r="T56" i="5"/>
  <c r="A57" i="5"/>
  <c r="B57" i="5"/>
  <c r="C57" i="5"/>
  <c r="D57" i="5"/>
  <c r="E57" i="5"/>
  <c r="Q57" i="5"/>
  <c r="R57" i="5"/>
  <c r="S57" i="5"/>
  <c r="T57" i="5"/>
  <c r="A58" i="5"/>
  <c r="B58" i="5"/>
  <c r="C58" i="5"/>
  <c r="D58" i="5"/>
  <c r="E58" i="5"/>
  <c r="Q58" i="5"/>
  <c r="R58" i="5"/>
  <c r="S58" i="5"/>
  <c r="T58" i="5"/>
  <c r="A59" i="5"/>
  <c r="B59" i="5"/>
  <c r="C59" i="5"/>
  <c r="D59" i="5"/>
  <c r="E59" i="5"/>
  <c r="Q59" i="5"/>
  <c r="R59" i="5"/>
  <c r="S59" i="5"/>
  <c r="T59" i="5"/>
  <c r="A60" i="5"/>
  <c r="B60" i="5"/>
  <c r="C60" i="5"/>
  <c r="D60" i="5"/>
  <c r="E60" i="5"/>
  <c r="Q60" i="5"/>
  <c r="R60" i="5"/>
  <c r="S60" i="5"/>
  <c r="T60" i="5"/>
  <c r="A61" i="5"/>
  <c r="B61" i="5"/>
  <c r="C61" i="5"/>
  <c r="D61" i="5"/>
  <c r="E61" i="5"/>
  <c r="Q61" i="5"/>
  <c r="R61" i="5"/>
  <c r="S61" i="5"/>
  <c r="T61" i="5"/>
  <c r="A62" i="5"/>
  <c r="B62" i="5"/>
  <c r="C62" i="5"/>
  <c r="D62" i="5"/>
  <c r="E62" i="5"/>
  <c r="Q62" i="5"/>
  <c r="R62" i="5"/>
  <c r="S62" i="5"/>
  <c r="T62" i="5"/>
  <c r="A63" i="5"/>
  <c r="B63" i="5"/>
  <c r="C63" i="5"/>
  <c r="D63" i="5"/>
  <c r="E63" i="5"/>
  <c r="Q63" i="5"/>
  <c r="R63" i="5"/>
  <c r="S63" i="5"/>
  <c r="T63" i="5"/>
  <c r="A64" i="5"/>
  <c r="B64" i="5"/>
  <c r="C64" i="5"/>
  <c r="D64" i="5"/>
  <c r="E64" i="5"/>
  <c r="Q64" i="5"/>
  <c r="R64" i="5"/>
  <c r="S64" i="5"/>
  <c r="T64" i="5"/>
  <c r="W64" i="5"/>
  <c r="A65" i="5"/>
  <c r="B65" i="5"/>
  <c r="C65" i="5"/>
  <c r="D65" i="5"/>
  <c r="E65" i="5"/>
  <c r="Q65" i="5"/>
  <c r="R65" i="5"/>
  <c r="S65" i="5"/>
  <c r="T65" i="5"/>
  <c r="A66" i="5"/>
  <c r="B66" i="5"/>
  <c r="C66" i="5"/>
  <c r="D66" i="5"/>
  <c r="E66" i="5"/>
  <c r="Q66" i="5"/>
  <c r="R66" i="5"/>
  <c r="S66" i="5"/>
  <c r="T66" i="5"/>
  <c r="A67" i="5"/>
  <c r="B67" i="5"/>
  <c r="C67" i="5"/>
  <c r="D67" i="5"/>
  <c r="E67" i="5"/>
  <c r="Q67" i="5"/>
  <c r="R67" i="5"/>
  <c r="S67" i="5"/>
  <c r="T67" i="5"/>
  <c r="A68" i="5"/>
  <c r="B68" i="5"/>
  <c r="C68" i="5"/>
  <c r="D68" i="5"/>
  <c r="E68" i="5"/>
  <c r="Q68" i="5"/>
  <c r="R68" i="5"/>
  <c r="S68" i="5"/>
  <c r="T68" i="5"/>
  <c r="A69" i="5"/>
  <c r="B69" i="5"/>
  <c r="C69" i="5"/>
  <c r="D69" i="5"/>
  <c r="E69" i="5"/>
  <c r="Q69" i="5"/>
  <c r="R69" i="5"/>
  <c r="S69" i="5"/>
  <c r="T69" i="5"/>
  <c r="A70" i="5"/>
  <c r="B70" i="5"/>
  <c r="C70" i="5"/>
  <c r="D70" i="5"/>
  <c r="E70" i="5"/>
  <c r="Q70" i="5"/>
  <c r="R70" i="5"/>
  <c r="S70" i="5"/>
  <c r="T70" i="5"/>
  <c r="A71" i="5"/>
  <c r="B71" i="5"/>
  <c r="C71" i="5"/>
  <c r="D71" i="5"/>
  <c r="E71" i="5"/>
  <c r="Q71" i="5"/>
  <c r="R71" i="5"/>
  <c r="S71" i="5"/>
  <c r="T71" i="5"/>
  <c r="A72" i="5"/>
  <c r="B72" i="5"/>
  <c r="C72" i="5"/>
  <c r="D72" i="5"/>
  <c r="E72" i="5"/>
  <c r="Q72" i="5"/>
  <c r="R72" i="5"/>
  <c r="S72" i="5"/>
  <c r="T72" i="5"/>
  <c r="A73" i="5"/>
  <c r="B73" i="5"/>
  <c r="C73" i="5"/>
  <c r="D73" i="5"/>
  <c r="E73" i="5"/>
  <c r="Q73" i="5"/>
  <c r="R73" i="5"/>
  <c r="S73" i="5"/>
  <c r="T73" i="5"/>
  <c r="A74" i="5"/>
  <c r="B74" i="5"/>
  <c r="C74" i="5"/>
  <c r="D74" i="5"/>
  <c r="E74" i="5"/>
  <c r="Q74" i="5"/>
  <c r="R74" i="5"/>
  <c r="S74" i="5"/>
  <c r="T74" i="5"/>
  <c r="A75" i="5"/>
  <c r="B75" i="5"/>
  <c r="C75" i="5"/>
  <c r="D75" i="5"/>
  <c r="E75" i="5"/>
  <c r="Q75" i="5"/>
  <c r="R75" i="5"/>
  <c r="S75" i="5"/>
  <c r="T75" i="5"/>
  <c r="A2" i="4"/>
  <c r="B2" i="4"/>
  <c r="Z6" i="4"/>
  <c r="AA6" i="4"/>
  <c r="AF6" i="4"/>
  <c r="AG6" i="4"/>
  <c r="AI6" i="4"/>
  <c r="AK6" i="4"/>
  <c r="AM6" i="4"/>
  <c r="Z7" i="4"/>
  <c r="AA7" i="4"/>
  <c r="AF7" i="4"/>
  <c r="AG7" i="4"/>
  <c r="AI7" i="4"/>
  <c r="AK7" i="4"/>
  <c r="AM7" i="4"/>
  <c r="Z8" i="4"/>
  <c r="AA8" i="4"/>
  <c r="AF8" i="4"/>
  <c r="AG8" i="4"/>
  <c r="AI8" i="4"/>
  <c r="AK8" i="4"/>
  <c r="AM8" i="4"/>
  <c r="Z9" i="4"/>
  <c r="AA9" i="4"/>
  <c r="AF9" i="4"/>
  <c r="AG9" i="4"/>
  <c r="AI9" i="4"/>
  <c r="AK9" i="4"/>
  <c r="AM9" i="4"/>
  <c r="Z10" i="4"/>
  <c r="AA10" i="4"/>
  <c r="AF10" i="4"/>
  <c r="AG10" i="4"/>
  <c r="AI10" i="4"/>
  <c r="AK10" i="4"/>
  <c r="AM10" i="4"/>
  <c r="Z11" i="4"/>
  <c r="AA11" i="4"/>
  <c r="AF11" i="4"/>
  <c r="AG11" i="4"/>
  <c r="AI11" i="4"/>
  <c r="AK11" i="4"/>
  <c r="AM11" i="4"/>
  <c r="Z12" i="4"/>
  <c r="AA12" i="4"/>
  <c r="AF12" i="4"/>
  <c r="AG12" i="4"/>
  <c r="AI12" i="4"/>
  <c r="AK12" i="4"/>
  <c r="AM12" i="4"/>
  <c r="Z13" i="4"/>
  <c r="AA13" i="4"/>
  <c r="AF13" i="4"/>
  <c r="AG13" i="4"/>
  <c r="AI13" i="4"/>
  <c r="AK13" i="4"/>
  <c r="AM13" i="4"/>
  <c r="Z14" i="4"/>
  <c r="AA14" i="4"/>
  <c r="AF14" i="4"/>
  <c r="AG14" i="4"/>
  <c r="AI14" i="4"/>
  <c r="AK14" i="4"/>
  <c r="AM14" i="4"/>
  <c r="Z15" i="4"/>
  <c r="AA15" i="4"/>
  <c r="AF15" i="4"/>
  <c r="AG15" i="4"/>
  <c r="AI15" i="4"/>
  <c r="AK15" i="4"/>
  <c r="AM15" i="4"/>
  <c r="Z16" i="4"/>
  <c r="AA16" i="4"/>
  <c r="AF16" i="4"/>
  <c r="AG16" i="4"/>
  <c r="AI16" i="4"/>
  <c r="AK16" i="4"/>
  <c r="AM16" i="4"/>
  <c r="Z17" i="4"/>
  <c r="AA17" i="4"/>
  <c r="AF17" i="4"/>
  <c r="AG17" i="4"/>
  <c r="AI17" i="4"/>
  <c r="AK17" i="4"/>
  <c r="AM17" i="4"/>
  <c r="Z18" i="4"/>
  <c r="AA18" i="4"/>
  <c r="AF18" i="4"/>
  <c r="AG18" i="4"/>
  <c r="AI18" i="4"/>
  <c r="AK18" i="4"/>
  <c r="AM18" i="4"/>
  <c r="Z19" i="4"/>
  <c r="AA19" i="4"/>
  <c r="AF19" i="4"/>
  <c r="AG19" i="4"/>
  <c r="AI19" i="4"/>
  <c r="AK19" i="4"/>
  <c r="AM19" i="4"/>
  <c r="Z20" i="4"/>
  <c r="AA20" i="4"/>
  <c r="AF20" i="4"/>
  <c r="AG20" i="4"/>
  <c r="AI20" i="4"/>
  <c r="AK20" i="4"/>
  <c r="AM20" i="4"/>
  <c r="Z21" i="4"/>
  <c r="AA21" i="4"/>
  <c r="AF21" i="4"/>
  <c r="AG21" i="4"/>
  <c r="AI21" i="4"/>
  <c r="AK21" i="4"/>
  <c r="AM21" i="4"/>
  <c r="Z22" i="4"/>
  <c r="AA22" i="4"/>
  <c r="AF22" i="4"/>
  <c r="AG22" i="4"/>
  <c r="AI22" i="4"/>
  <c r="AK22" i="4"/>
  <c r="AM22" i="4"/>
  <c r="Z23" i="4"/>
  <c r="AA23" i="4"/>
  <c r="AF23" i="4"/>
  <c r="AG23" i="4"/>
  <c r="AI23" i="4"/>
  <c r="AK23" i="4"/>
  <c r="AM23" i="4"/>
  <c r="Z24" i="4"/>
  <c r="AA24" i="4"/>
  <c r="AF24" i="4"/>
  <c r="AG24" i="4"/>
  <c r="AI24" i="4"/>
  <c r="AK24" i="4"/>
  <c r="AM24" i="4"/>
  <c r="Z25" i="4"/>
  <c r="AA25" i="4"/>
  <c r="AF25" i="4"/>
  <c r="AG25" i="4"/>
  <c r="AI25" i="4"/>
  <c r="AK25" i="4"/>
  <c r="AM25" i="4"/>
  <c r="Z26" i="4"/>
  <c r="AA26" i="4"/>
  <c r="AF26" i="4"/>
  <c r="AG26" i="4"/>
  <c r="AI26" i="4"/>
  <c r="AK26" i="4"/>
  <c r="AM26" i="4"/>
  <c r="Z27" i="4"/>
  <c r="AA27" i="4"/>
  <c r="AF27" i="4"/>
  <c r="AI27" i="4"/>
  <c r="AK27" i="4"/>
  <c r="AM27" i="4"/>
  <c r="Z28" i="4"/>
  <c r="AA28" i="4"/>
  <c r="AF28" i="4"/>
  <c r="AI28" i="4"/>
  <c r="AK28" i="4"/>
  <c r="AM28" i="4"/>
  <c r="Z29" i="4"/>
  <c r="AA29" i="4"/>
  <c r="AF29" i="4"/>
  <c r="AI29" i="4"/>
  <c r="AK29" i="4"/>
  <c r="AM29" i="4"/>
  <c r="Z30" i="4"/>
  <c r="AA30" i="4"/>
  <c r="AF30" i="4"/>
  <c r="AI30" i="4"/>
  <c r="AK30" i="4"/>
  <c r="AM30" i="4"/>
  <c r="Z31" i="4"/>
  <c r="AA31" i="4"/>
  <c r="AF31" i="4"/>
  <c r="AI31" i="4"/>
  <c r="AK31" i="4"/>
  <c r="AM31" i="4"/>
  <c r="Z32" i="4"/>
  <c r="AA32" i="4"/>
  <c r="AF32" i="4"/>
  <c r="AI32" i="4"/>
  <c r="AK32" i="4"/>
  <c r="AM32" i="4"/>
  <c r="Z33" i="4"/>
  <c r="AA33" i="4"/>
  <c r="AF33" i="4"/>
  <c r="AI33" i="4"/>
  <c r="AK33" i="4"/>
  <c r="AM33" i="4"/>
  <c r="Z34" i="4"/>
  <c r="AA34" i="4"/>
  <c r="AF34" i="4"/>
  <c r="AI34" i="4"/>
  <c r="AK34" i="4"/>
  <c r="AM34" i="4"/>
  <c r="Z35" i="4"/>
  <c r="AA35" i="4"/>
  <c r="AF35" i="4"/>
  <c r="AI35" i="4"/>
  <c r="AK35" i="4"/>
  <c r="AM35" i="4"/>
  <c r="Z36" i="4"/>
  <c r="AA36" i="4"/>
  <c r="AF36" i="4"/>
  <c r="AI36" i="4"/>
  <c r="AK36" i="4"/>
  <c r="AM36" i="4"/>
  <c r="Z37" i="4"/>
  <c r="AA37" i="4"/>
  <c r="AF37" i="4"/>
  <c r="AI37" i="4"/>
  <c r="AK37" i="4"/>
  <c r="AM37" i="4"/>
  <c r="Z38" i="4"/>
  <c r="AA38" i="4"/>
  <c r="AF38" i="4"/>
  <c r="AI38" i="4"/>
  <c r="AK38" i="4"/>
  <c r="AM38" i="4"/>
  <c r="Z39" i="4"/>
  <c r="AA39" i="4"/>
  <c r="AF39" i="4"/>
  <c r="AI39" i="4"/>
  <c r="AK39" i="4"/>
  <c r="AM39" i="4"/>
  <c r="Z40" i="4"/>
  <c r="AA40" i="4"/>
  <c r="AF40" i="4"/>
  <c r="AI40" i="4"/>
  <c r="AK40" i="4"/>
  <c r="AM40" i="4"/>
  <c r="Z41" i="4"/>
  <c r="AA41" i="4"/>
  <c r="AF41" i="4"/>
  <c r="AI41" i="4"/>
  <c r="AK41" i="4"/>
  <c r="AM41" i="4"/>
  <c r="Z42" i="4"/>
  <c r="AA42" i="4"/>
  <c r="AF42" i="4"/>
  <c r="AI42" i="4"/>
  <c r="AK42" i="4"/>
  <c r="AM42" i="4"/>
  <c r="Z43" i="4"/>
  <c r="AA43" i="4"/>
  <c r="AF43" i="4"/>
  <c r="AI43" i="4"/>
  <c r="AK43" i="4"/>
  <c r="AM43" i="4"/>
  <c r="Z44" i="4"/>
  <c r="AA44" i="4"/>
  <c r="AF44" i="4"/>
  <c r="AI44" i="4"/>
  <c r="AK44" i="4"/>
  <c r="AM44" i="4"/>
  <c r="Z45" i="4"/>
  <c r="AA45" i="4"/>
  <c r="AF45" i="4"/>
  <c r="AI45" i="4"/>
  <c r="AK45" i="4"/>
  <c r="AM45" i="4"/>
  <c r="Z46" i="4"/>
  <c r="AA46" i="4"/>
  <c r="AF46" i="4"/>
  <c r="AI46" i="4"/>
  <c r="AK46" i="4"/>
  <c r="AM46" i="4"/>
  <c r="Z47" i="4"/>
  <c r="AA47" i="4"/>
  <c r="AF47" i="4"/>
  <c r="AI47" i="4"/>
  <c r="AK47" i="4"/>
  <c r="AM47" i="4"/>
  <c r="Z48" i="4"/>
  <c r="AA48" i="4"/>
  <c r="AF48" i="4"/>
  <c r="AI48" i="4"/>
  <c r="AK48" i="4"/>
  <c r="AM48" i="4"/>
  <c r="Z49" i="4"/>
  <c r="AA49" i="4"/>
  <c r="AF49" i="4"/>
  <c r="AI49" i="4"/>
  <c r="AK49" i="4"/>
  <c r="AM49" i="4"/>
  <c r="Z50" i="4"/>
  <c r="AA50" i="4"/>
  <c r="AF50" i="4"/>
  <c r="AI50" i="4"/>
  <c r="AK50" i="4"/>
  <c r="AM50" i="4"/>
  <c r="Z51" i="4"/>
  <c r="AA51" i="4"/>
  <c r="AF51" i="4"/>
  <c r="AI51" i="4"/>
  <c r="AK51" i="4"/>
  <c r="AM51" i="4"/>
  <c r="Z52" i="4"/>
  <c r="AA52" i="4"/>
  <c r="AF52" i="4"/>
  <c r="AI52" i="4"/>
  <c r="AK52" i="4"/>
  <c r="AM52" i="4"/>
  <c r="Z53" i="4"/>
  <c r="AA53" i="4"/>
  <c r="AF53" i="4"/>
  <c r="AI53" i="4"/>
  <c r="AK53" i="4"/>
  <c r="AM53" i="4"/>
  <c r="Z54" i="4"/>
  <c r="AA54" i="4"/>
  <c r="AF54" i="4"/>
  <c r="AI54" i="4"/>
  <c r="AK54" i="4"/>
  <c r="AM54" i="4"/>
  <c r="Z55" i="4"/>
  <c r="AA55" i="4"/>
  <c r="AF55" i="4"/>
  <c r="AI55" i="4"/>
  <c r="AK55" i="4"/>
  <c r="AM55" i="4"/>
  <c r="Z56" i="4"/>
  <c r="AA56" i="4"/>
  <c r="AF56" i="4"/>
  <c r="AI56" i="4"/>
  <c r="AK56" i="4"/>
  <c r="AM56" i="4"/>
  <c r="Z57" i="4"/>
  <c r="AA57" i="4"/>
  <c r="AF57" i="4"/>
  <c r="AI57" i="4"/>
  <c r="AK57" i="4"/>
  <c r="AM57" i="4"/>
  <c r="Z58" i="4"/>
  <c r="AA58" i="4"/>
  <c r="AF58" i="4"/>
  <c r="AI58" i="4"/>
  <c r="AK58" i="4"/>
  <c r="AM58" i="4"/>
  <c r="Z59" i="4"/>
  <c r="AA59" i="4"/>
  <c r="AF59" i="4"/>
  <c r="AI59" i="4"/>
  <c r="AK59" i="4"/>
  <c r="AM59" i="4"/>
  <c r="Z60" i="4"/>
  <c r="AA60" i="4"/>
  <c r="AF60" i="4"/>
  <c r="AI60" i="4"/>
  <c r="AK60" i="4"/>
  <c r="AM60" i="4"/>
  <c r="Z61" i="4"/>
  <c r="AA61" i="4"/>
  <c r="AF61" i="4"/>
  <c r="AI61" i="4"/>
  <c r="AK61" i="4"/>
  <c r="AM61" i="4"/>
  <c r="Z62" i="4"/>
  <c r="AA62" i="4"/>
  <c r="AF62" i="4"/>
  <c r="AI62" i="4"/>
  <c r="AK62" i="4"/>
  <c r="AM62" i="4"/>
  <c r="Z63" i="4"/>
  <c r="AA63" i="4"/>
  <c r="AF63" i="4"/>
  <c r="AI63" i="4"/>
  <c r="AK63" i="4"/>
  <c r="AM63" i="4"/>
  <c r="Z64" i="4"/>
  <c r="AA64" i="4"/>
  <c r="AF64" i="4"/>
  <c r="AI64" i="4"/>
  <c r="AK64" i="4"/>
  <c r="AM64" i="4"/>
  <c r="Z65" i="4"/>
  <c r="AA65" i="4"/>
  <c r="AF65" i="4"/>
  <c r="AI65" i="4"/>
  <c r="AK65" i="4"/>
  <c r="AM65" i="4"/>
  <c r="Z66" i="4"/>
  <c r="AA66" i="4"/>
  <c r="AF66" i="4"/>
  <c r="AI66" i="4"/>
  <c r="AK66" i="4"/>
  <c r="AM66" i="4"/>
  <c r="Z67" i="4"/>
  <c r="AA67" i="4"/>
  <c r="AF67" i="4"/>
  <c r="AI67" i="4"/>
  <c r="AK67" i="4"/>
  <c r="AM67" i="4"/>
  <c r="Z68" i="4"/>
  <c r="AA68" i="4"/>
  <c r="AF68" i="4"/>
  <c r="AI68" i="4"/>
  <c r="AK68" i="4"/>
  <c r="AM68" i="4"/>
  <c r="Z69" i="4"/>
  <c r="AA69" i="4"/>
  <c r="AF69" i="4"/>
  <c r="AI69" i="4"/>
  <c r="AK69" i="4"/>
  <c r="AM69" i="4"/>
  <c r="Z70" i="4"/>
  <c r="AA70" i="4"/>
  <c r="AF70" i="4"/>
  <c r="AI70" i="4"/>
  <c r="AK70" i="4"/>
  <c r="AM70" i="4"/>
  <c r="Z71" i="4"/>
  <c r="AA71" i="4"/>
  <c r="AF71" i="4"/>
  <c r="AI71" i="4"/>
  <c r="AK71" i="4"/>
  <c r="AM71" i="4"/>
  <c r="Z72" i="4"/>
  <c r="AA72" i="4"/>
  <c r="AF72" i="4"/>
  <c r="AI72" i="4"/>
  <c r="AK72" i="4"/>
  <c r="AM72" i="4"/>
  <c r="Z73" i="4"/>
  <c r="AA73" i="4"/>
  <c r="AF73" i="4"/>
  <c r="AI73" i="4"/>
  <c r="AK73" i="4"/>
  <c r="AM73" i="4"/>
  <c r="Z74" i="4"/>
  <c r="AA74" i="4"/>
  <c r="AF74" i="4"/>
  <c r="AI74" i="4"/>
  <c r="AK74" i="4"/>
  <c r="AM74" i="4"/>
  <c r="B2" i="1"/>
  <c r="O4" i="1"/>
  <c r="C7" i="1"/>
  <c r="E7" i="1"/>
  <c r="G7" i="1"/>
  <c r="I7" i="1"/>
  <c r="K7" i="1"/>
  <c r="M7" i="1"/>
  <c r="O7" i="1"/>
  <c r="W7" i="1"/>
  <c r="Z7" i="1"/>
  <c r="AA7" i="1"/>
  <c r="C8" i="1"/>
  <c r="E8" i="1"/>
  <c r="G8" i="1"/>
  <c r="I8" i="1"/>
  <c r="K8" i="1"/>
  <c r="M8" i="1"/>
  <c r="O8" i="1"/>
  <c r="C9" i="1"/>
  <c r="E9" i="1"/>
  <c r="G9" i="1"/>
  <c r="I9" i="1"/>
  <c r="K9" i="1"/>
  <c r="M9" i="1"/>
  <c r="O9" i="1"/>
  <c r="C10" i="1"/>
  <c r="E10" i="1"/>
  <c r="G10" i="1"/>
  <c r="I10" i="1"/>
  <c r="K10" i="1"/>
  <c r="M10" i="1"/>
  <c r="O10" i="1"/>
  <c r="C11" i="1"/>
  <c r="E11" i="1"/>
  <c r="G11" i="1"/>
  <c r="I11" i="1"/>
  <c r="K11" i="1"/>
  <c r="M11" i="1"/>
  <c r="O11" i="1"/>
  <c r="C12" i="1"/>
  <c r="E12" i="1"/>
  <c r="G12" i="1"/>
  <c r="I12" i="1"/>
  <c r="K12" i="1"/>
  <c r="M12" i="1"/>
  <c r="O12" i="1"/>
  <c r="C13" i="1"/>
  <c r="E13" i="1"/>
  <c r="G13" i="1"/>
  <c r="I13" i="1"/>
  <c r="K13" i="1"/>
  <c r="M13" i="1"/>
  <c r="O13" i="1"/>
  <c r="C14" i="1"/>
  <c r="E14" i="1"/>
  <c r="G14" i="1"/>
  <c r="I14" i="1"/>
  <c r="K14" i="1"/>
  <c r="M14" i="1"/>
  <c r="O14" i="1"/>
  <c r="C15" i="1"/>
  <c r="E15" i="1"/>
  <c r="G15" i="1"/>
  <c r="I15" i="1"/>
  <c r="K15" i="1"/>
  <c r="M15" i="1"/>
  <c r="O15" i="1"/>
  <c r="C16" i="1"/>
  <c r="E16" i="1"/>
  <c r="G16" i="1"/>
  <c r="I16" i="1"/>
  <c r="K16" i="1"/>
  <c r="M16" i="1"/>
  <c r="O16" i="1"/>
  <c r="W16" i="1"/>
  <c r="Z16" i="1"/>
  <c r="AA16" i="1"/>
  <c r="C17" i="1"/>
  <c r="E17" i="1"/>
  <c r="G17" i="1"/>
  <c r="I17" i="1"/>
  <c r="K17" i="1"/>
  <c r="M17" i="1"/>
  <c r="O17" i="1"/>
  <c r="C18" i="1"/>
  <c r="E18" i="1"/>
  <c r="G18" i="1"/>
  <c r="I18" i="1"/>
  <c r="K18" i="1"/>
  <c r="M18" i="1"/>
  <c r="O18" i="1"/>
  <c r="C19" i="1"/>
  <c r="E19" i="1"/>
  <c r="G19" i="1"/>
  <c r="I19" i="1"/>
  <c r="K19" i="1"/>
  <c r="M19" i="1"/>
  <c r="O19" i="1"/>
  <c r="C20" i="1"/>
  <c r="E20" i="1"/>
  <c r="G20" i="1"/>
  <c r="I20" i="1"/>
  <c r="K20" i="1"/>
  <c r="M20" i="1"/>
  <c r="O20" i="1"/>
  <c r="C21" i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C23" i="1"/>
  <c r="E23" i="1"/>
  <c r="G23" i="1"/>
  <c r="I23" i="1"/>
  <c r="K23" i="1"/>
  <c r="M23" i="1"/>
  <c r="O23" i="1"/>
  <c r="C24" i="1"/>
  <c r="E24" i="1"/>
  <c r="G24" i="1"/>
  <c r="I24" i="1"/>
  <c r="K24" i="1"/>
  <c r="M24" i="1"/>
  <c r="O24" i="1"/>
  <c r="C25" i="1"/>
  <c r="E25" i="1"/>
  <c r="G25" i="1"/>
  <c r="I25" i="1"/>
  <c r="K25" i="1"/>
  <c r="M25" i="1"/>
  <c r="O25" i="1"/>
  <c r="C26" i="1"/>
  <c r="E26" i="1"/>
  <c r="G26" i="1"/>
  <c r="I26" i="1"/>
  <c r="K26" i="1"/>
  <c r="M26" i="1"/>
  <c r="O26" i="1"/>
  <c r="C27" i="1"/>
  <c r="E27" i="1"/>
  <c r="G27" i="1"/>
  <c r="I27" i="1"/>
  <c r="K27" i="1"/>
  <c r="M27" i="1"/>
  <c r="O27" i="1"/>
  <c r="C28" i="1"/>
  <c r="E28" i="1"/>
  <c r="G28" i="1"/>
  <c r="K28" i="1"/>
  <c r="M28" i="1"/>
  <c r="O28" i="1"/>
  <c r="W28" i="1"/>
  <c r="Z28" i="1"/>
  <c r="C29" i="1"/>
  <c r="E29" i="1"/>
  <c r="G29" i="1"/>
  <c r="K29" i="1"/>
  <c r="M29" i="1"/>
  <c r="O29" i="1"/>
  <c r="C30" i="1"/>
  <c r="E30" i="1"/>
  <c r="G30" i="1"/>
  <c r="K30" i="1"/>
  <c r="M30" i="1"/>
  <c r="O30" i="1"/>
  <c r="C31" i="1"/>
  <c r="E31" i="1"/>
  <c r="G31" i="1"/>
  <c r="K31" i="1"/>
  <c r="M31" i="1"/>
  <c r="O31" i="1"/>
  <c r="C32" i="1"/>
  <c r="E32" i="1"/>
  <c r="G32" i="1"/>
  <c r="K32" i="1"/>
  <c r="M32" i="1"/>
  <c r="O32" i="1"/>
  <c r="C33" i="1"/>
  <c r="E33" i="1"/>
  <c r="G33" i="1"/>
  <c r="K33" i="1"/>
  <c r="M33" i="1"/>
  <c r="O33" i="1"/>
  <c r="C34" i="1"/>
  <c r="E34" i="1"/>
  <c r="G34" i="1"/>
  <c r="K34" i="1"/>
  <c r="M34" i="1"/>
  <c r="O34" i="1"/>
  <c r="C35" i="1"/>
  <c r="E35" i="1"/>
  <c r="G35" i="1"/>
  <c r="K35" i="1"/>
  <c r="M35" i="1"/>
  <c r="O35" i="1"/>
  <c r="C36" i="1"/>
  <c r="E36" i="1"/>
  <c r="G36" i="1"/>
  <c r="K36" i="1"/>
  <c r="M36" i="1"/>
  <c r="O36" i="1"/>
  <c r="C37" i="1"/>
  <c r="E37" i="1"/>
  <c r="G37" i="1"/>
  <c r="K37" i="1"/>
  <c r="M37" i="1"/>
  <c r="O37" i="1"/>
  <c r="C38" i="1"/>
  <c r="E38" i="1"/>
  <c r="G38" i="1"/>
  <c r="K38" i="1"/>
  <c r="M38" i="1"/>
  <c r="O38" i="1"/>
  <c r="C39" i="1"/>
  <c r="E39" i="1"/>
  <c r="G39" i="1"/>
  <c r="K39" i="1"/>
  <c r="M39" i="1"/>
  <c r="O39" i="1"/>
  <c r="C40" i="1"/>
  <c r="E40" i="1"/>
  <c r="G40" i="1"/>
  <c r="K40" i="1"/>
  <c r="M40" i="1"/>
  <c r="O40" i="1"/>
  <c r="W40" i="1"/>
  <c r="Z40" i="1"/>
  <c r="C41" i="1"/>
  <c r="E41" i="1"/>
  <c r="G41" i="1"/>
  <c r="K41" i="1"/>
  <c r="M41" i="1"/>
  <c r="O41" i="1"/>
  <c r="C42" i="1"/>
  <c r="E42" i="1"/>
  <c r="G42" i="1"/>
  <c r="K42" i="1"/>
  <c r="M42" i="1"/>
  <c r="O42" i="1"/>
  <c r="C43" i="1"/>
  <c r="E43" i="1"/>
  <c r="G43" i="1"/>
  <c r="K43" i="1"/>
  <c r="M43" i="1"/>
  <c r="O43" i="1"/>
  <c r="C44" i="1"/>
  <c r="E44" i="1"/>
  <c r="G44" i="1"/>
  <c r="K44" i="1"/>
  <c r="M44" i="1"/>
  <c r="O44" i="1"/>
  <c r="C45" i="1"/>
  <c r="E45" i="1"/>
  <c r="G45" i="1"/>
  <c r="K45" i="1"/>
  <c r="M45" i="1"/>
  <c r="O45" i="1"/>
  <c r="C46" i="1"/>
  <c r="E46" i="1"/>
  <c r="G46" i="1"/>
  <c r="K46" i="1"/>
  <c r="M46" i="1"/>
  <c r="O46" i="1"/>
  <c r="C47" i="1"/>
  <c r="E47" i="1"/>
  <c r="G47" i="1"/>
  <c r="K47" i="1"/>
  <c r="M47" i="1"/>
  <c r="O47" i="1"/>
  <c r="C48" i="1"/>
  <c r="E48" i="1"/>
  <c r="G48" i="1"/>
  <c r="K48" i="1"/>
  <c r="M48" i="1"/>
  <c r="O48" i="1"/>
  <c r="C49" i="1"/>
  <c r="E49" i="1"/>
  <c r="G49" i="1"/>
  <c r="K49" i="1"/>
  <c r="M49" i="1"/>
  <c r="O49" i="1"/>
  <c r="C50" i="1"/>
  <c r="E50" i="1"/>
  <c r="G50" i="1"/>
  <c r="K50" i="1"/>
  <c r="M50" i="1"/>
  <c r="O50" i="1"/>
  <c r="C51" i="1"/>
  <c r="E51" i="1"/>
  <c r="G51" i="1"/>
  <c r="K51" i="1"/>
  <c r="M51" i="1"/>
  <c r="O51" i="1"/>
  <c r="C52" i="1"/>
  <c r="E52" i="1"/>
  <c r="G52" i="1"/>
  <c r="K52" i="1"/>
  <c r="M52" i="1"/>
  <c r="O52" i="1"/>
  <c r="W52" i="1"/>
  <c r="Z52" i="1"/>
  <c r="C53" i="1"/>
  <c r="E53" i="1"/>
  <c r="G53" i="1"/>
  <c r="K53" i="1"/>
  <c r="M53" i="1"/>
  <c r="O53" i="1"/>
  <c r="C54" i="1"/>
  <c r="E54" i="1"/>
  <c r="G54" i="1"/>
  <c r="K54" i="1"/>
  <c r="M54" i="1"/>
  <c r="O54" i="1"/>
  <c r="C55" i="1"/>
  <c r="E55" i="1"/>
  <c r="G55" i="1"/>
  <c r="K55" i="1"/>
  <c r="M55" i="1"/>
  <c r="O55" i="1"/>
  <c r="C56" i="1"/>
  <c r="E56" i="1"/>
  <c r="G56" i="1"/>
  <c r="K56" i="1"/>
  <c r="M56" i="1"/>
  <c r="O56" i="1"/>
  <c r="C57" i="1"/>
  <c r="E57" i="1"/>
  <c r="G57" i="1"/>
  <c r="K57" i="1"/>
  <c r="M57" i="1"/>
  <c r="O57" i="1"/>
  <c r="C58" i="1"/>
  <c r="E58" i="1"/>
  <c r="G58" i="1"/>
  <c r="K58" i="1"/>
  <c r="M58" i="1"/>
  <c r="O58" i="1"/>
  <c r="C59" i="1"/>
  <c r="E59" i="1"/>
  <c r="G59" i="1"/>
  <c r="K59" i="1"/>
  <c r="M59" i="1"/>
  <c r="O59" i="1"/>
  <c r="C60" i="1"/>
  <c r="E60" i="1"/>
  <c r="G60" i="1"/>
  <c r="K60" i="1"/>
  <c r="M60" i="1"/>
  <c r="O60" i="1"/>
  <c r="C61" i="1"/>
  <c r="E61" i="1"/>
  <c r="G61" i="1"/>
  <c r="K61" i="1"/>
  <c r="M61" i="1"/>
  <c r="O61" i="1"/>
  <c r="C62" i="1"/>
  <c r="E62" i="1"/>
  <c r="G62" i="1"/>
  <c r="K62" i="1"/>
  <c r="M62" i="1"/>
  <c r="O62" i="1"/>
  <c r="C63" i="1"/>
  <c r="E63" i="1"/>
  <c r="G63" i="1"/>
  <c r="K63" i="1"/>
  <c r="M63" i="1"/>
  <c r="O63" i="1"/>
  <c r="C64" i="1"/>
  <c r="E64" i="1"/>
  <c r="G64" i="1"/>
  <c r="K64" i="1"/>
  <c r="M64" i="1"/>
  <c r="O64" i="1"/>
  <c r="W64" i="1"/>
  <c r="C65" i="1"/>
  <c r="E65" i="1"/>
  <c r="G65" i="1"/>
  <c r="K65" i="1"/>
  <c r="M65" i="1"/>
  <c r="O65" i="1"/>
  <c r="C66" i="1"/>
  <c r="E66" i="1"/>
  <c r="G66" i="1"/>
  <c r="K66" i="1"/>
  <c r="M66" i="1"/>
  <c r="O66" i="1"/>
  <c r="C67" i="1"/>
  <c r="E67" i="1"/>
  <c r="G67" i="1"/>
  <c r="K67" i="1"/>
  <c r="M67" i="1"/>
  <c r="O67" i="1"/>
  <c r="C68" i="1"/>
  <c r="E68" i="1"/>
  <c r="G68" i="1"/>
  <c r="K68" i="1"/>
  <c r="M68" i="1"/>
  <c r="O68" i="1"/>
  <c r="C69" i="1"/>
  <c r="E69" i="1"/>
  <c r="G69" i="1"/>
  <c r="K69" i="1"/>
  <c r="M69" i="1"/>
  <c r="O69" i="1"/>
  <c r="C70" i="1"/>
  <c r="E70" i="1"/>
  <c r="G70" i="1"/>
  <c r="K70" i="1"/>
  <c r="M70" i="1"/>
  <c r="O70" i="1"/>
  <c r="C71" i="1"/>
  <c r="E71" i="1"/>
  <c r="G71" i="1"/>
  <c r="K71" i="1"/>
  <c r="M71" i="1"/>
  <c r="O71" i="1"/>
  <c r="C72" i="1"/>
  <c r="E72" i="1"/>
  <c r="G72" i="1"/>
  <c r="K72" i="1"/>
  <c r="M72" i="1"/>
  <c r="O72" i="1"/>
  <c r="C73" i="1"/>
  <c r="E73" i="1"/>
  <c r="G73" i="1"/>
  <c r="K73" i="1"/>
  <c r="M73" i="1"/>
  <c r="O73" i="1"/>
  <c r="C74" i="1"/>
  <c r="E74" i="1"/>
  <c r="G74" i="1"/>
  <c r="K74" i="1"/>
  <c r="M74" i="1"/>
  <c r="O74" i="1"/>
  <c r="C75" i="1"/>
  <c r="E75" i="1"/>
  <c r="G75" i="1"/>
  <c r="K75" i="1"/>
  <c r="M75" i="1"/>
  <c r="O75" i="1"/>
  <c r="B2" i="3"/>
  <c r="M4" i="3"/>
  <c r="C7" i="3"/>
  <c r="E7" i="3"/>
  <c r="G7" i="3"/>
  <c r="I7" i="3"/>
  <c r="K7" i="3"/>
  <c r="M7" i="3"/>
  <c r="C8" i="3"/>
  <c r="E8" i="3"/>
  <c r="G8" i="3"/>
  <c r="I8" i="3"/>
  <c r="K8" i="3"/>
  <c r="M8" i="3"/>
  <c r="C9" i="3"/>
  <c r="E9" i="3"/>
  <c r="K9" i="3"/>
  <c r="M9" i="3"/>
  <c r="C10" i="3"/>
  <c r="E10" i="3"/>
  <c r="K10" i="3"/>
  <c r="M10" i="3"/>
  <c r="C11" i="3"/>
  <c r="E11" i="3"/>
  <c r="K11" i="3"/>
  <c r="M11" i="3"/>
  <c r="C12" i="3"/>
  <c r="E12" i="3"/>
  <c r="K12" i="3"/>
  <c r="M12" i="3"/>
  <c r="C13" i="3"/>
  <c r="G13" i="3"/>
  <c r="A2" i="6"/>
  <c r="B2" i="6"/>
  <c r="P4" i="6"/>
  <c r="O6" i="6"/>
  <c r="K7" i="6"/>
  <c r="L7" i="6"/>
  <c r="M7" i="6"/>
  <c r="O7" i="6"/>
  <c r="P7" i="6"/>
  <c r="K8" i="6"/>
  <c r="L8" i="6"/>
  <c r="M8" i="6"/>
  <c r="O8" i="6"/>
  <c r="P8" i="6"/>
  <c r="K9" i="6"/>
  <c r="L9" i="6"/>
  <c r="M9" i="6"/>
  <c r="O9" i="6"/>
  <c r="P9" i="6"/>
  <c r="K10" i="6"/>
  <c r="L10" i="6"/>
  <c r="M10" i="6"/>
  <c r="O10" i="6"/>
  <c r="P10" i="6"/>
  <c r="K11" i="6"/>
  <c r="L11" i="6"/>
  <c r="M11" i="6"/>
  <c r="O11" i="6"/>
  <c r="P11" i="6"/>
  <c r="K12" i="6"/>
  <c r="L12" i="6"/>
  <c r="M12" i="6"/>
  <c r="O12" i="6"/>
  <c r="P12" i="6"/>
  <c r="K13" i="6"/>
  <c r="L13" i="6"/>
  <c r="M13" i="6"/>
  <c r="O13" i="6"/>
  <c r="P13" i="6"/>
  <c r="K14" i="6"/>
  <c r="L14" i="6"/>
  <c r="M14" i="6"/>
  <c r="O14" i="6"/>
  <c r="P14" i="6"/>
  <c r="K15" i="6"/>
  <c r="L15" i="6"/>
  <c r="M15" i="6"/>
  <c r="O15" i="6"/>
  <c r="P15" i="6"/>
  <c r="Q15" i="6"/>
  <c r="K16" i="6"/>
  <c r="L16" i="6"/>
  <c r="M16" i="6"/>
  <c r="O16" i="6"/>
  <c r="P16" i="6"/>
  <c r="K17" i="6"/>
  <c r="L17" i="6"/>
  <c r="M17" i="6"/>
  <c r="O17" i="6"/>
  <c r="P17" i="6"/>
  <c r="K18" i="6"/>
  <c r="L18" i="6"/>
  <c r="M18" i="6"/>
  <c r="O18" i="6"/>
  <c r="P18" i="6"/>
  <c r="K19" i="6"/>
  <c r="L19" i="6"/>
  <c r="M19" i="6"/>
  <c r="O19" i="6"/>
  <c r="P19" i="6"/>
  <c r="K20" i="6"/>
  <c r="L20" i="6"/>
  <c r="M20" i="6"/>
  <c r="O20" i="6"/>
  <c r="P20" i="6"/>
  <c r="K21" i="6"/>
  <c r="L21" i="6"/>
  <c r="M21" i="6"/>
  <c r="O21" i="6"/>
  <c r="P21" i="6"/>
  <c r="K22" i="6"/>
  <c r="L22" i="6"/>
  <c r="M22" i="6"/>
  <c r="O22" i="6"/>
  <c r="P22" i="6"/>
  <c r="K23" i="6"/>
  <c r="L23" i="6"/>
  <c r="M23" i="6"/>
  <c r="O23" i="6"/>
  <c r="P23" i="6"/>
  <c r="K24" i="6"/>
  <c r="L24" i="6"/>
  <c r="M24" i="6"/>
  <c r="O24" i="6"/>
  <c r="P24" i="6"/>
  <c r="K25" i="6"/>
  <c r="L25" i="6"/>
  <c r="M25" i="6"/>
  <c r="O25" i="6"/>
  <c r="P25" i="6"/>
  <c r="K26" i="6"/>
  <c r="L26" i="6"/>
  <c r="M26" i="6"/>
  <c r="O26" i="6"/>
  <c r="P26" i="6"/>
  <c r="K27" i="6"/>
  <c r="L27" i="6"/>
  <c r="M27" i="6"/>
  <c r="O27" i="6"/>
  <c r="P27" i="6"/>
  <c r="Q27" i="6"/>
  <c r="K28" i="6"/>
  <c r="L28" i="6"/>
  <c r="M28" i="6"/>
  <c r="O28" i="6"/>
  <c r="P28" i="6"/>
  <c r="K29" i="6"/>
  <c r="L29" i="6"/>
  <c r="M29" i="6"/>
  <c r="O29" i="6"/>
  <c r="P29" i="6"/>
  <c r="K30" i="6"/>
  <c r="L30" i="6"/>
  <c r="M30" i="6"/>
  <c r="O30" i="6"/>
  <c r="P30" i="6"/>
  <c r="K31" i="6"/>
  <c r="L31" i="6"/>
  <c r="M31" i="6"/>
  <c r="O31" i="6"/>
  <c r="P31" i="6"/>
  <c r="K32" i="6"/>
  <c r="L32" i="6"/>
  <c r="M32" i="6"/>
  <c r="O32" i="6"/>
  <c r="P32" i="6"/>
  <c r="K33" i="6"/>
  <c r="L33" i="6"/>
  <c r="M33" i="6"/>
  <c r="O33" i="6"/>
  <c r="P33" i="6"/>
  <c r="K34" i="6"/>
  <c r="L34" i="6"/>
  <c r="M34" i="6"/>
  <c r="O34" i="6"/>
  <c r="P34" i="6"/>
  <c r="K35" i="6"/>
  <c r="L35" i="6"/>
  <c r="M35" i="6"/>
  <c r="O35" i="6"/>
  <c r="P35" i="6"/>
  <c r="K36" i="6"/>
  <c r="L36" i="6"/>
  <c r="M36" i="6"/>
  <c r="O36" i="6"/>
  <c r="P36" i="6"/>
  <c r="K37" i="6"/>
  <c r="L37" i="6"/>
  <c r="M37" i="6"/>
  <c r="O37" i="6"/>
  <c r="P37" i="6"/>
  <c r="K38" i="6"/>
  <c r="L38" i="6"/>
  <c r="M38" i="6"/>
  <c r="O38" i="6"/>
  <c r="P38" i="6"/>
  <c r="K39" i="6"/>
  <c r="L39" i="6"/>
  <c r="M39" i="6"/>
  <c r="O39" i="6"/>
  <c r="P39" i="6"/>
  <c r="Q39" i="6"/>
  <c r="K40" i="6"/>
  <c r="L40" i="6"/>
  <c r="M40" i="6"/>
  <c r="O40" i="6"/>
  <c r="P40" i="6"/>
  <c r="K41" i="6"/>
  <c r="L41" i="6"/>
  <c r="M41" i="6"/>
  <c r="O41" i="6"/>
  <c r="P41" i="6"/>
  <c r="K42" i="6"/>
  <c r="L42" i="6"/>
  <c r="M42" i="6"/>
  <c r="O42" i="6"/>
  <c r="P42" i="6"/>
  <c r="K43" i="6"/>
  <c r="L43" i="6"/>
  <c r="M43" i="6"/>
  <c r="O43" i="6"/>
  <c r="P43" i="6"/>
  <c r="K44" i="6"/>
  <c r="L44" i="6"/>
  <c r="M44" i="6"/>
  <c r="O44" i="6"/>
  <c r="P44" i="6"/>
  <c r="K45" i="6"/>
  <c r="L45" i="6"/>
  <c r="M45" i="6"/>
  <c r="O45" i="6"/>
  <c r="P45" i="6"/>
  <c r="K46" i="6"/>
  <c r="L46" i="6"/>
  <c r="M46" i="6"/>
  <c r="O46" i="6"/>
  <c r="P46" i="6"/>
  <c r="K47" i="6"/>
  <c r="L47" i="6"/>
  <c r="M47" i="6"/>
  <c r="O47" i="6"/>
  <c r="P47" i="6"/>
  <c r="K48" i="6"/>
  <c r="L48" i="6"/>
  <c r="M48" i="6"/>
  <c r="O48" i="6"/>
  <c r="P48" i="6"/>
  <c r="K49" i="6"/>
  <c r="L49" i="6"/>
  <c r="M49" i="6"/>
  <c r="O49" i="6"/>
  <c r="P49" i="6"/>
  <c r="K50" i="6"/>
  <c r="L50" i="6"/>
  <c r="M50" i="6"/>
  <c r="O50" i="6"/>
  <c r="P50" i="6"/>
  <c r="K51" i="6"/>
  <c r="L51" i="6"/>
  <c r="M51" i="6"/>
  <c r="O51" i="6"/>
  <c r="P51" i="6"/>
  <c r="Q51" i="6"/>
  <c r="K52" i="6"/>
  <c r="L52" i="6"/>
  <c r="M52" i="6"/>
  <c r="O52" i="6"/>
  <c r="P52" i="6"/>
  <c r="K53" i="6"/>
  <c r="L53" i="6"/>
  <c r="M53" i="6"/>
  <c r="O53" i="6"/>
  <c r="P53" i="6"/>
  <c r="K54" i="6"/>
  <c r="L54" i="6"/>
  <c r="M54" i="6"/>
  <c r="O54" i="6"/>
  <c r="P54" i="6"/>
  <c r="K55" i="6"/>
  <c r="L55" i="6"/>
  <c r="M55" i="6"/>
  <c r="O55" i="6"/>
  <c r="P55" i="6"/>
  <c r="K56" i="6"/>
  <c r="L56" i="6"/>
  <c r="M56" i="6"/>
  <c r="O56" i="6"/>
  <c r="P56" i="6"/>
  <c r="K57" i="6"/>
  <c r="L57" i="6"/>
  <c r="M57" i="6"/>
  <c r="O57" i="6"/>
  <c r="P57" i="6"/>
  <c r="K58" i="6"/>
  <c r="L58" i="6"/>
  <c r="M58" i="6"/>
  <c r="O58" i="6"/>
  <c r="P58" i="6"/>
  <c r="K59" i="6"/>
  <c r="L59" i="6"/>
  <c r="M59" i="6"/>
  <c r="O59" i="6"/>
  <c r="P59" i="6"/>
  <c r="K60" i="6"/>
  <c r="L60" i="6"/>
  <c r="M60" i="6"/>
  <c r="O60" i="6"/>
  <c r="P60" i="6"/>
  <c r="K61" i="6"/>
  <c r="L61" i="6"/>
  <c r="M61" i="6"/>
  <c r="O61" i="6"/>
  <c r="P61" i="6"/>
  <c r="K62" i="6"/>
  <c r="L62" i="6"/>
  <c r="M62" i="6"/>
  <c r="O62" i="6"/>
  <c r="P62" i="6"/>
  <c r="K63" i="6"/>
  <c r="L63" i="6"/>
  <c r="M63" i="6"/>
  <c r="O63" i="6"/>
  <c r="P63" i="6"/>
  <c r="Q63" i="6"/>
  <c r="K64" i="6"/>
  <c r="L64" i="6"/>
  <c r="M64" i="6"/>
  <c r="O64" i="6"/>
  <c r="P64" i="6"/>
  <c r="K65" i="6"/>
  <c r="L65" i="6"/>
  <c r="M65" i="6"/>
  <c r="O65" i="6"/>
  <c r="P65" i="6"/>
  <c r="K66" i="6"/>
  <c r="L66" i="6"/>
  <c r="M66" i="6"/>
  <c r="O66" i="6"/>
  <c r="P66" i="6"/>
  <c r="K67" i="6"/>
  <c r="L67" i="6"/>
  <c r="M67" i="6"/>
  <c r="O67" i="6"/>
  <c r="P67" i="6"/>
  <c r="K68" i="6"/>
  <c r="L68" i="6"/>
  <c r="M68" i="6"/>
  <c r="O68" i="6"/>
  <c r="P68" i="6"/>
  <c r="K69" i="6"/>
  <c r="L69" i="6"/>
  <c r="M69" i="6"/>
  <c r="O69" i="6"/>
  <c r="P69" i="6"/>
  <c r="K70" i="6"/>
  <c r="L70" i="6"/>
  <c r="M70" i="6"/>
  <c r="O70" i="6"/>
  <c r="P70" i="6"/>
  <c r="K71" i="6"/>
  <c r="L71" i="6"/>
  <c r="M71" i="6"/>
  <c r="O71" i="6"/>
  <c r="P71" i="6"/>
  <c r="K72" i="6"/>
  <c r="L72" i="6"/>
  <c r="M72" i="6"/>
  <c r="O72" i="6"/>
  <c r="P72" i="6"/>
  <c r="K73" i="6"/>
  <c r="L73" i="6"/>
  <c r="M73" i="6"/>
  <c r="O73" i="6"/>
  <c r="P73" i="6"/>
  <c r="K74" i="6"/>
  <c r="L74" i="6"/>
  <c r="M74" i="6"/>
  <c r="O74" i="6"/>
  <c r="P74" i="6"/>
  <c r="K75" i="6"/>
  <c r="L75" i="6"/>
  <c r="M75" i="6"/>
  <c r="O75" i="6"/>
  <c r="P75" i="6"/>
  <c r="Q75" i="6"/>
  <c r="Q78" i="6"/>
</calcChain>
</file>

<file path=xl/sharedStrings.xml><?xml version="1.0" encoding="utf-8"?>
<sst xmlns="http://schemas.openxmlformats.org/spreadsheetml/2006/main" count="136" uniqueCount="72">
  <si>
    <t>at COB:</t>
  </si>
  <si>
    <t xml:space="preserve">Forward Curves </t>
  </si>
  <si>
    <t>Month</t>
  </si>
  <si>
    <t>Net Volume</t>
  </si>
  <si>
    <t>Hedge Price</t>
  </si>
  <si>
    <t>Net Payment to Enron</t>
  </si>
  <si>
    <t>DEAL NZ8562.2</t>
  </si>
  <si>
    <t>DEAL NZ8562.1</t>
  </si>
  <si>
    <t>DEAL N52632.1</t>
  </si>
  <si>
    <t>DEAL N52632.2</t>
  </si>
  <si>
    <t>DEAL N52632.4</t>
  </si>
  <si>
    <t>DEAL NB3013.1</t>
  </si>
  <si>
    <t>DEAL NC1727.1</t>
  </si>
  <si>
    <t>DEAL NS2843.1</t>
  </si>
  <si>
    <t>DEAL N52632.3</t>
  </si>
  <si>
    <t>TOTAL ALL SWAPS</t>
  </si>
  <si>
    <t>Wtd. Avg. Price</t>
  </si>
  <si>
    <t>Net MONTHLY Volume</t>
  </si>
  <si>
    <t>TOTAL ALL DEALS</t>
  </si>
  <si>
    <t>Strike Price</t>
  </si>
  <si>
    <t>ENA's CALL OPTION</t>
  </si>
  <si>
    <t>NYMEX</t>
  </si>
  <si>
    <t>AA Interest</t>
  </si>
  <si>
    <t>Discount Rate</t>
  </si>
  <si>
    <t>months until</t>
  </si>
  <si>
    <t>SWAP POSITIONS</t>
  </si>
  <si>
    <t>OPTION POSITION</t>
  </si>
  <si>
    <t>TOTAL ALL OPTIONS</t>
  </si>
  <si>
    <t>Wtd. Avg. Strike</t>
  </si>
  <si>
    <t>Present Value</t>
  </si>
  <si>
    <t>PRESENT VALUE</t>
  </si>
  <si>
    <t>Year</t>
  </si>
  <si>
    <t>S</t>
  </si>
  <si>
    <t>Neumin Production Financial Trade Positions - BY YEAR</t>
  </si>
  <si>
    <t>Neumin Production Financial Trade Positions - BY MONTH</t>
  </si>
  <si>
    <t xml:space="preserve">Wtd. Average </t>
  </si>
  <si>
    <t>SWAPS</t>
  </si>
  <si>
    <t>OPTION</t>
  </si>
  <si>
    <t>Neumin Production Financial Trade Positions - BY DEAL</t>
  </si>
  <si>
    <t>Net DAILY Volume</t>
  </si>
  <si>
    <t>Neumin Production Company - Estimated Production Profile</t>
  </si>
  <si>
    <t>in MMCF:</t>
  </si>
  <si>
    <t>Daily Volume</t>
  </si>
  <si>
    <t>in MMBTU/Day:</t>
  </si>
  <si>
    <t>Hedge Volume</t>
  </si>
  <si>
    <t>Net Overhedge</t>
  </si>
  <si>
    <t>% Production Overhedged</t>
  </si>
  <si>
    <t>Average NYMEX Price</t>
  </si>
  <si>
    <t>R. A. Lenser Report</t>
  </si>
  <si>
    <t>mmbtu</t>
  </si>
  <si>
    <t>Estimated</t>
  </si>
  <si>
    <t>Neumin</t>
  </si>
  <si>
    <t>Net Gas</t>
  </si>
  <si>
    <t>Net PDP</t>
  </si>
  <si>
    <t>Total Swap</t>
  </si>
  <si>
    <t>2001 Forecast</t>
  </si>
  <si>
    <t>PDP</t>
  </si>
  <si>
    <t>PDNP</t>
  </si>
  <si>
    <t>Total Prvd</t>
  </si>
  <si>
    <t>Thermal Eqv</t>
  </si>
  <si>
    <t>+ PDNP</t>
  </si>
  <si>
    <t>plus Options</t>
  </si>
  <si>
    <t>with Drilling</t>
  </si>
  <si>
    <t>mmcf</t>
  </si>
  <si>
    <t>Neumin Production Unwind Volumes and Prices</t>
  </si>
  <si>
    <t>Unwind Volume</t>
  </si>
  <si>
    <t>Price</t>
  </si>
  <si>
    <t>Estimated Unwind Cost</t>
  </si>
  <si>
    <t>Price Checks</t>
  </si>
  <si>
    <t>Unwind</t>
  </si>
  <si>
    <t>Hedge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</si>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</sst>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#,##0.0000_);[Red]\(&quot;$&quot;#,##0.0000\)"/>
    <numFmt numFmtId="168" formatCode="&quot;$&quot;#,##0.00000_);[Red]\(&quot;$&quot;#,##0.00000\)"/>
    <numFmt numFmtId="171" formatCode="_(&quot;$&quot;* #,##0.000_);_(&quot;$&quot;* \(#,##0.000\);_(&quot;$&quot;* &quot;-&quot;_);_(@_)"/>
    <numFmt numFmtId="173" formatCode="_(&quot;$&quot;* #,##0.00000_);_(&quot;$&quot;* \(#,##0.00000\);_(&quot;$&quot;* &quot;-&quot;_);_(@_)"/>
    <numFmt numFmtId="179" formatCode="_(&quot;$&quot;* #,##0_);_(&quot;$&quot;* \(#,##0\);_(&quot;$&quot;* &quot;-&quot;??_);_(@_)"/>
    <numFmt numFmtId="180" formatCode="_(&quot;$&quot;* #,##0.000_);_(&quot;$&quot;* \(#,##0.000\);_(&quot;$&quot;* &quot;-&quot;??_);_(@_)"/>
    <numFmt numFmtId="181" formatCode="_(&quot;$&quot;* #,##0.0000_);_(&quot;$&quot;* \(#,##0.0000\);_(&quot;$&quot;* &quot;-&quot;??_);_(@_)"/>
    <numFmt numFmtId="183" formatCode="_(* #,##0_);_(* \(#,##0\);_(* &quot;-&quot;??_);_(@_)"/>
    <numFmt numFmtId="184" formatCode="_(* #,##0.000_);_(* \(#,##0.000\);_(* &quot;-&quot;???_);_(@_)"/>
  </numFmts>
  <fonts count="21" x14ac:knownFonts="1">
    <font>
      <sz val="10"/>
      <name val="Times New Roman"/>
    </font>
    <font>
      <sz val="10"/>
      <name val="Times New Roman"/>
    </font>
    <font>
      <b/>
      <sz val="1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sz val="14"/>
      <name val="Times New Roman"/>
      <family val="1"/>
    </font>
    <font>
      <sz val="14"/>
      <color indexed="10"/>
      <name val="Times New Roman"/>
      <family val="1"/>
    </font>
    <font>
      <sz val="10"/>
      <color indexed="10"/>
      <name val="Times New Roman"/>
      <family val="1"/>
    </font>
    <font>
      <sz val="12"/>
      <color indexed="10"/>
      <name val="Times New Roman"/>
      <family val="1"/>
    </font>
    <font>
      <b/>
      <sz val="10"/>
      <name val="Times New Roman"/>
      <family val="1"/>
    </font>
    <font>
      <b/>
      <sz val="10"/>
      <color indexed="11"/>
      <name val="Times New Roman"/>
      <family val="1"/>
    </font>
    <font>
      <b/>
      <u/>
      <sz val="10"/>
      <color indexed="11"/>
      <name val="Times New Roman"/>
      <family val="1"/>
    </font>
    <font>
      <b/>
      <sz val="10"/>
      <color indexed="13"/>
      <name val="Times New Roman"/>
      <family val="1"/>
    </font>
    <font>
      <b/>
      <u/>
      <sz val="10"/>
      <color indexed="13"/>
      <name val="Times New Roman"/>
      <family val="1"/>
    </font>
    <font>
      <b/>
      <sz val="10"/>
      <name val="Symbol"/>
      <family val="1"/>
      <charset val="2"/>
    </font>
    <font>
      <u val="singleAccounting"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</font>
    <font>
      <b/>
      <u/>
      <sz val="1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14" fontId="4" fillId="0" borderId="0" xfId="0" applyNumberFormat="1" applyFont="1"/>
    <xf numFmtId="17" fontId="0" fillId="0" borderId="0" xfId="0" applyNumberFormat="1"/>
    <xf numFmtId="0" fontId="5" fillId="0" borderId="0" xfId="0" applyFont="1" applyAlignment="1">
      <alignment horizontal="right"/>
    </xf>
    <xf numFmtId="38" fontId="2" fillId="0" borderId="0" xfId="0" applyNumberFormat="1" applyFont="1"/>
    <xf numFmtId="38" fontId="7" fillId="2" borderId="0" xfId="0" applyNumberFormat="1" applyFont="1" applyFill="1"/>
    <xf numFmtId="38" fontId="0" fillId="0" borderId="0" xfId="0" applyNumberFormat="1"/>
    <xf numFmtId="38" fontId="5" fillId="0" borderId="0" xfId="0" applyNumberFormat="1" applyFont="1" applyAlignment="1">
      <alignment horizontal="right"/>
    </xf>
    <xf numFmtId="42" fontId="2" fillId="0" borderId="0" xfId="0" applyNumberFormat="1" applyFont="1"/>
    <xf numFmtId="42" fontId="0" fillId="0" borderId="0" xfId="0" applyNumberFormat="1"/>
    <xf numFmtId="42" fontId="5" fillId="0" borderId="0" xfId="0" applyNumberFormat="1" applyFont="1" applyAlignment="1">
      <alignment horizontal="right"/>
    </xf>
    <xf numFmtId="17" fontId="2" fillId="0" borderId="0" xfId="0" applyNumberFormat="1" applyFont="1"/>
    <xf numFmtId="17" fontId="7" fillId="2" borderId="0" xfId="0" applyNumberFormat="1" applyFont="1" applyFill="1"/>
    <xf numFmtId="17" fontId="5" fillId="0" borderId="0" xfId="0" applyNumberFormat="1" applyFont="1" applyAlignment="1">
      <alignment horizontal="right"/>
    </xf>
    <xf numFmtId="41" fontId="2" fillId="0" borderId="0" xfId="0" applyNumberFormat="1" applyFont="1"/>
    <xf numFmtId="41" fontId="8" fillId="2" borderId="0" xfId="0" applyNumberFormat="1" applyFont="1" applyFill="1"/>
    <xf numFmtId="41" fontId="5" fillId="0" borderId="0" xfId="0" applyNumberFormat="1" applyFont="1" applyAlignment="1">
      <alignment horizontal="right"/>
    </xf>
    <xf numFmtId="41" fontId="0" fillId="0" borderId="0" xfId="0" applyNumberFormat="1"/>
    <xf numFmtId="168" fontId="2" fillId="0" borderId="0" xfId="0" applyNumberFormat="1" applyFont="1"/>
    <xf numFmtId="168" fontId="8" fillId="2" borderId="0" xfId="0" applyNumberFormat="1" applyFont="1" applyFill="1"/>
    <xf numFmtId="168" fontId="5" fillId="0" borderId="0" xfId="0" applyNumberFormat="1" applyFont="1" applyAlignment="1">
      <alignment horizontal="right"/>
    </xf>
    <xf numFmtId="168" fontId="0" fillId="0" borderId="0" xfId="0" applyNumberFormat="1"/>
    <xf numFmtId="42" fontId="0" fillId="2" borderId="0" xfId="0" applyNumberFormat="1" applyFill="1"/>
    <xf numFmtId="173" fontId="0" fillId="0" borderId="0" xfId="0" applyNumberFormat="1"/>
    <xf numFmtId="38" fontId="6" fillId="3" borderId="0" xfId="0" applyNumberFormat="1" applyFont="1" applyFill="1"/>
    <xf numFmtId="38" fontId="9" fillId="2" borderId="0" xfId="0" applyNumberFormat="1" applyFont="1" applyFill="1"/>
    <xf numFmtId="0" fontId="10" fillId="0" borderId="0" xfId="0" applyFont="1"/>
    <xf numFmtId="0" fontId="5" fillId="0" borderId="0" xfId="0" applyFont="1"/>
    <xf numFmtId="10" fontId="0" fillId="0" borderId="0" xfId="3" applyNumberFormat="1" applyFont="1"/>
    <xf numFmtId="0" fontId="0" fillId="0" borderId="0" xfId="0" applyAlignment="1">
      <alignment horizontal="center"/>
    </xf>
    <xf numFmtId="167" fontId="0" fillId="0" borderId="0" xfId="0" applyNumberFormat="1"/>
    <xf numFmtId="179" fontId="0" fillId="0" borderId="0" xfId="2" applyNumberFormat="1" applyFont="1"/>
    <xf numFmtId="179" fontId="0" fillId="0" borderId="0" xfId="0" applyNumberFormat="1"/>
    <xf numFmtId="179" fontId="11" fillId="2" borderId="0" xfId="0" applyNumberFormat="1" applyFont="1" applyFill="1"/>
    <xf numFmtId="0" fontId="12" fillId="2" borderId="0" xfId="0" applyFont="1" applyFill="1"/>
    <xf numFmtId="0" fontId="14" fillId="2" borderId="0" xfId="0" applyFont="1" applyFill="1"/>
    <xf numFmtId="179" fontId="13" fillId="2" borderId="0" xfId="0" applyNumberFormat="1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15" fillId="0" borderId="0" xfId="0" applyFont="1" applyAlignment="1">
      <alignment horizontal="right"/>
    </xf>
    <xf numFmtId="41" fontId="16" fillId="0" borderId="0" xfId="0" applyNumberFormat="1" applyFont="1"/>
    <xf numFmtId="181" fontId="0" fillId="0" borderId="0" xfId="2" applyNumberFormat="1" applyFont="1"/>
    <xf numFmtId="38" fontId="4" fillId="0" borderId="0" xfId="0" applyNumberFormat="1" applyFont="1"/>
    <xf numFmtId="168" fontId="0" fillId="0" borderId="0" xfId="0" applyNumberFormat="1" applyFill="1"/>
    <xf numFmtId="41" fontId="0" fillId="0" borderId="0" xfId="0" applyNumberFormat="1" applyFill="1"/>
    <xf numFmtId="17" fontId="18" fillId="0" borderId="0" xfId="0" applyNumberFormat="1" applyFont="1"/>
    <xf numFmtId="0" fontId="5" fillId="0" borderId="0" xfId="0" applyFont="1" applyAlignment="1">
      <alignment horizontal="left"/>
    </xf>
    <xf numFmtId="183" fontId="0" fillId="0" borderId="0" xfId="1" applyNumberFormat="1" applyFont="1"/>
    <xf numFmtId="183" fontId="0" fillId="0" borderId="0" xfId="0" applyNumberFormat="1"/>
    <xf numFmtId="0" fontId="0" fillId="4" borderId="1" xfId="0" applyFill="1" applyBorder="1"/>
    <xf numFmtId="0" fontId="0" fillId="4" borderId="2" xfId="0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0" fillId="4" borderId="4" xfId="0" applyFill="1" applyBorder="1"/>
    <xf numFmtId="0" fontId="17" fillId="4" borderId="0" xfId="0" applyFont="1" applyFill="1" applyBorder="1" applyAlignment="1">
      <alignment horizontal="right"/>
    </xf>
    <xf numFmtId="183" fontId="0" fillId="4" borderId="0" xfId="1" applyNumberFormat="1" applyFont="1" applyFill="1" applyBorder="1"/>
    <xf numFmtId="183" fontId="0" fillId="4" borderId="5" xfId="1" applyNumberFormat="1" applyFont="1" applyFill="1" applyBorder="1"/>
    <xf numFmtId="0" fontId="0" fillId="4" borderId="6" xfId="0" applyFill="1" applyBorder="1"/>
    <xf numFmtId="0" fontId="17" fillId="4" borderId="7" xfId="0" applyFont="1" applyFill="1" applyBorder="1" applyAlignment="1">
      <alignment horizontal="right"/>
    </xf>
    <xf numFmtId="183" fontId="0" fillId="4" borderId="7" xfId="1" applyNumberFormat="1" applyFont="1" applyFill="1" applyBorder="1"/>
    <xf numFmtId="183" fontId="0" fillId="4" borderId="8" xfId="1" applyNumberFormat="1" applyFont="1" applyFill="1" applyBorder="1"/>
    <xf numFmtId="9" fontId="0" fillId="0" borderId="0" xfId="3" applyNumberFormat="1" applyFont="1"/>
    <xf numFmtId="44" fontId="0" fillId="0" borderId="0" xfId="2" applyFont="1"/>
    <xf numFmtId="0" fontId="2" fillId="0" borderId="9" xfId="0" applyFont="1" applyFill="1" applyBorder="1" applyAlignment="1">
      <alignment horizontal="centerContinuous"/>
    </xf>
    <xf numFmtId="14" fontId="4" fillId="0" borderId="9" xfId="0" applyNumberFormat="1" applyFont="1" applyFill="1" applyBorder="1" applyAlignment="1">
      <alignment horizontal="center"/>
    </xf>
    <xf numFmtId="14" fontId="4" fillId="5" borderId="10" xfId="0" applyNumberFormat="1" applyFont="1" applyFill="1" applyBorder="1" applyAlignment="1">
      <alignment horizontal="center"/>
    </xf>
    <xf numFmtId="2" fontId="4" fillId="5" borderId="11" xfId="0" applyNumberFormat="1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9" xfId="0" quotePrefix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183" fontId="0" fillId="0" borderId="9" xfId="1" applyNumberFormat="1" applyFont="1" applyFill="1" applyBorder="1"/>
    <xf numFmtId="183" fontId="0" fillId="0" borderId="9" xfId="0" applyNumberFormat="1" applyFill="1" applyBorder="1"/>
    <xf numFmtId="0" fontId="0" fillId="0" borderId="0" xfId="0" applyFill="1" applyBorder="1"/>
    <xf numFmtId="17" fontId="7" fillId="0" borderId="0" xfId="0" applyNumberFormat="1" applyFont="1" applyFill="1"/>
    <xf numFmtId="171" fontId="0" fillId="0" borderId="0" xfId="0" applyNumberFormat="1"/>
    <xf numFmtId="180" fontId="0" fillId="0" borderId="0" xfId="2" applyNumberFormat="1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0" fillId="3" borderId="0" xfId="0" applyFont="1" applyFill="1"/>
    <xf numFmtId="0" fontId="0" fillId="3" borderId="0" xfId="0" applyFill="1"/>
    <xf numFmtId="184" fontId="0" fillId="0" borderId="0" xfId="0" applyNumberFormat="1"/>
    <xf numFmtId="17" fontId="5" fillId="0" borderId="0" xfId="0" applyNumberFormat="1" applyFont="1"/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5"/>
  <sheetViews>
    <sheetView tabSelected="1" workbookViewId="0">
      <selection activeCell="O5" sqref="O5"/>
    </sheetView>
  </sheetViews>
  <sheetFormatPr defaultRowHeight="13.2" x14ac:dyDescent="0.25"/>
  <cols>
    <col min="1" max="1" width="11.109375" style="5" customWidth="1"/>
    <col min="2" max="2" width="17.77734375" customWidth="1"/>
    <col min="3" max="3" width="14.109375" customWidth="1"/>
    <col min="7" max="7" width="9.109375" customWidth="1"/>
    <col min="8" max="8" width="9.33203125" hidden="1" customWidth="1"/>
    <col min="16" max="16" width="23.33203125" customWidth="1"/>
    <col min="17" max="17" width="12.44140625" bestFit="1" customWidth="1"/>
  </cols>
  <sheetData>
    <row r="1" spans="1:17" ht="22.8" x14ac:dyDescent="0.4">
      <c r="A1" s="14" t="s">
        <v>64</v>
      </c>
    </row>
    <row r="2" spans="1:17" ht="16.2" x14ac:dyDescent="0.35">
      <c r="A2" s="2" t="str">
        <f>'Summary by month'!A2</f>
        <v>at COB:</v>
      </c>
      <c r="B2" s="4">
        <f>'Forward Curves'!B2</f>
        <v>36972</v>
      </c>
    </row>
    <row r="4" spans="1:17" ht="18" x14ac:dyDescent="0.35">
      <c r="A4" s="79"/>
      <c r="P4" s="35">
        <f>SUM(P7:P75)</f>
        <v>61085645.424085632</v>
      </c>
    </row>
    <row r="5" spans="1:17" ht="18" x14ac:dyDescent="0.35">
      <c r="A5" s="79"/>
      <c r="K5" s="84" t="s">
        <v>68</v>
      </c>
      <c r="L5" s="85"/>
      <c r="M5" s="85"/>
    </row>
    <row r="6" spans="1:17" x14ac:dyDescent="0.25">
      <c r="A6" s="16" t="s">
        <v>2</v>
      </c>
      <c r="B6" s="16" t="s">
        <v>65</v>
      </c>
      <c r="C6" s="16" t="s">
        <v>66</v>
      </c>
      <c r="K6" s="82" t="s">
        <v>69</v>
      </c>
      <c r="L6" s="82" t="s">
        <v>70</v>
      </c>
      <c r="M6" s="83" t="s">
        <v>71</v>
      </c>
      <c r="O6" s="87" t="str">
        <f>A6</f>
        <v>Month</v>
      </c>
      <c r="P6" s="16" t="s">
        <v>67</v>
      </c>
    </row>
    <row r="7" spans="1:17" x14ac:dyDescent="0.25">
      <c r="A7" s="5">
        <v>36982</v>
      </c>
      <c r="B7" s="52">
        <v>8000</v>
      </c>
      <c r="C7" s="80">
        <v>2.7165592857142862</v>
      </c>
      <c r="K7" s="80">
        <f>C7</f>
        <v>2.7165592857142862</v>
      </c>
      <c r="L7" s="80">
        <f>'Summary by deal'!AM6</f>
        <v>2.7165592857142862</v>
      </c>
      <c r="M7" s="86">
        <f>K7-L7</f>
        <v>0</v>
      </c>
      <c r="O7" s="5">
        <f>A7</f>
        <v>36982</v>
      </c>
      <c r="P7" s="34">
        <f>B7*('Forward Curves'!C7-Unwind!C7)*'Forward Curves'!G7*(A8-A7)</f>
        <v>596335.74721451185</v>
      </c>
    </row>
    <row r="8" spans="1:17" x14ac:dyDescent="0.25">
      <c r="A8" s="5">
        <v>37012</v>
      </c>
      <c r="B8" s="52">
        <v>8000</v>
      </c>
      <c r="C8" s="80">
        <v>2.6907257142857142</v>
      </c>
      <c r="K8" s="80">
        <f t="shared" ref="K8:K71" si="0">C8</f>
        <v>2.6907257142857142</v>
      </c>
      <c r="L8" s="80">
        <f>'Summary by deal'!AM7</f>
        <v>2.6907257142857142</v>
      </c>
      <c r="M8" s="86">
        <f t="shared" ref="M8:M71" si="1">K8-L8</f>
        <v>0</v>
      </c>
      <c r="O8" s="5">
        <f t="shared" ref="O8:O71" si="2">A8</f>
        <v>37012</v>
      </c>
      <c r="P8" s="34">
        <f>B8*('Forward Curves'!C8-Unwind!C8)*'Forward Curves'!G8*(A9-A8)</f>
        <v>632265.75702249049</v>
      </c>
    </row>
    <row r="9" spans="1:17" x14ac:dyDescent="0.25">
      <c r="A9" s="5">
        <v>37043</v>
      </c>
      <c r="B9" s="52">
        <v>8000</v>
      </c>
      <c r="C9" s="80">
        <v>2.8489285714285715</v>
      </c>
      <c r="K9" s="80">
        <f t="shared" si="0"/>
        <v>2.8489285714285715</v>
      </c>
      <c r="L9" s="80">
        <f>'Summary by deal'!AM8</f>
        <v>2.8489285714285715</v>
      </c>
      <c r="M9" s="86">
        <f t="shared" si="1"/>
        <v>0</v>
      </c>
      <c r="O9" s="5">
        <f t="shared" si="2"/>
        <v>37043</v>
      </c>
      <c r="P9" s="34">
        <f>B9*('Forward Curves'!C9-Unwind!C9)*'Forward Curves'!G9*(A10-A9)</f>
        <v>582543.90444187785</v>
      </c>
    </row>
    <row r="10" spans="1:17" x14ac:dyDescent="0.25">
      <c r="A10" s="5">
        <v>37073</v>
      </c>
      <c r="B10" s="52">
        <v>8000</v>
      </c>
      <c r="C10" s="80">
        <v>2.8514285714285714</v>
      </c>
      <c r="K10" s="80">
        <f t="shared" si="0"/>
        <v>2.8514285714285714</v>
      </c>
      <c r="L10" s="80">
        <f>'Summary by deal'!AM9</f>
        <v>2.8514285714285714</v>
      </c>
      <c r="M10" s="86">
        <f t="shared" si="1"/>
        <v>0</v>
      </c>
      <c r="O10" s="5">
        <f t="shared" si="2"/>
        <v>37073</v>
      </c>
      <c r="P10" s="34">
        <f>B10*('Forward Curves'!C10-Unwind!C10)*'Forward Curves'!G10*(A11-A10)</f>
        <v>608710.75555551553</v>
      </c>
    </row>
    <row r="11" spans="1:17" x14ac:dyDescent="0.25">
      <c r="A11" s="5">
        <v>37104</v>
      </c>
      <c r="B11" s="52">
        <v>8000</v>
      </c>
      <c r="C11" s="80">
        <v>2.8550714285714287</v>
      </c>
      <c r="K11" s="80">
        <f t="shared" si="0"/>
        <v>2.8550714285714287</v>
      </c>
      <c r="L11" s="80">
        <f>'Summary by deal'!AM10</f>
        <v>2.8550714285714287</v>
      </c>
      <c r="M11" s="86">
        <f t="shared" si="1"/>
        <v>0</v>
      </c>
      <c r="O11" s="5">
        <f t="shared" si="2"/>
        <v>37104</v>
      </c>
      <c r="P11" s="34">
        <f>B11*('Forward Curves'!C11-Unwind!C11)*'Forward Curves'!G11*(A12-A11)</f>
        <v>610420.06348284497</v>
      </c>
    </row>
    <row r="12" spans="1:17" x14ac:dyDescent="0.25">
      <c r="A12" s="5">
        <v>37135</v>
      </c>
      <c r="B12" s="52">
        <v>8000</v>
      </c>
      <c r="C12" s="80">
        <v>2.7222764227642275</v>
      </c>
      <c r="K12" s="80">
        <f t="shared" si="0"/>
        <v>2.7222764227642275</v>
      </c>
      <c r="L12" s="80">
        <f>'Summary by deal'!AM11</f>
        <v>2.7222764227642275</v>
      </c>
      <c r="M12" s="86">
        <f t="shared" si="1"/>
        <v>0</v>
      </c>
      <c r="O12" s="5">
        <f t="shared" si="2"/>
        <v>37135</v>
      </c>
      <c r="P12" s="34">
        <f>B12*('Forward Curves'!C12-Unwind!C12)*'Forward Curves'!G12*(A13-A12)</f>
        <v>612249.4296436765</v>
      </c>
    </row>
    <row r="13" spans="1:17" x14ac:dyDescent="0.25">
      <c r="A13" s="5">
        <v>37165</v>
      </c>
      <c r="B13" s="52">
        <v>8000</v>
      </c>
      <c r="C13" s="80">
        <v>2.7324390243902439</v>
      </c>
      <c r="K13" s="80">
        <f t="shared" si="0"/>
        <v>2.7324390243902439</v>
      </c>
      <c r="L13" s="80">
        <f>'Summary by deal'!AM12</f>
        <v>2.7324390243902439</v>
      </c>
      <c r="M13" s="86">
        <f t="shared" si="1"/>
        <v>0</v>
      </c>
      <c r="O13" s="5">
        <f t="shared" si="2"/>
        <v>37165</v>
      </c>
      <c r="P13" s="34">
        <f>B13*('Forward Curves'!C13-Unwind!C13)*'Forward Curves'!G13*(A14-A13)</f>
        <v>629182.47931927256</v>
      </c>
    </row>
    <row r="14" spans="1:17" x14ac:dyDescent="0.25">
      <c r="A14" s="5">
        <v>37196</v>
      </c>
      <c r="B14" s="52">
        <v>8000</v>
      </c>
      <c r="C14" s="80">
        <v>2.7458536585365856</v>
      </c>
      <c r="K14" s="80">
        <f t="shared" si="0"/>
        <v>2.7458536585365856</v>
      </c>
      <c r="L14" s="80">
        <f>'Summary by deal'!AM13</f>
        <v>2.7458536585365856</v>
      </c>
      <c r="M14" s="86">
        <f t="shared" si="1"/>
        <v>0</v>
      </c>
      <c r="O14" s="5">
        <f t="shared" si="2"/>
        <v>37196</v>
      </c>
      <c r="P14" s="34">
        <f>B14*('Forward Curves'!C14-Unwind!C14)*'Forward Curves'!G14*(A15-A14)</f>
        <v>630330.84887892834</v>
      </c>
    </row>
    <row r="15" spans="1:17" x14ac:dyDescent="0.25">
      <c r="A15" s="5">
        <v>37226</v>
      </c>
      <c r="B15" s="52">
        <v>8000</v>
      </c>
      <c r="C15" s="80">
        <v>2.7793495934959349</v>
      </c>
      <c r="K15" s="80">
        <f t="shared" si="0"/>
        <v>2.7793495934959349</v>
      </c>
      <c r="L15" s="80">
        <f>'Summary by deal'!AM14</f>
        <v>2.7793495934959349</v>
      </c>
      <c r="M15" s="86">
        <f t="shared" si="1"/>
        <v>0</v>
      </c>
      <c r="O15" s="5">
        <f t="shared" si="2"/>
        <v>37226</v>
      </c>
      <c r="P15" s="34">
        <f>B15*('Forward Curves'!C15-Unwind!C15)*'Forward Curves'!G15*(A16-A15)</f>
        <v>667369.80658474751</v>
      </c>
      <c r="Q15" s="35">
        <f>SUM(P7:P15)</f>
        <v>5569408.7921438655</v>
      </c>
    </row>
    <row r="16" spans="1:17" x14ac:dyDescent="0.25">
      <c r="A16" s="5">
        <v>37257</v>
      </c>
      <c r="B16" s="52">
        <v>19000</v>
      </c>
      <c r="C16" s="80">
        <v>3.470742142857143</v>
      </c>
      <c r="K16" s="80">
        <f t="shared" si="0"/>
        <v>3.470742142857143</v>
      </c>
      <c r="L16" s="80">
        <f>'Summary by deal'!AM15</f>
        <v>3.470742142857143</v>
      </c>
      <c r="M16" s="86">
        <f t="shared" si="1"/>
        <v>0</v>
      </c>
      <c r="O16" s="5">
        <f t="shared" si="2"/>
        <v>37257</v>
      </c>
      <c r="P16" s="34">
        <f>B16*('Forward Curves'!C16-Unwind!C16)*'Forward Curves'!G16*(A17-A16)</f>
        <v>1202091.6793725588</v>
      </c>
    </row>
    <row r="17" spans="1:17" x14ac:dyDescent="0.25">
      <c r="A17" s="5">
        <v>37288</v>
      </c>
      <c r="B17" s="52">
        <v>19000</v>
      </c>
      <c r="C17" s="80">
        <v>3.3198492857142856</v>
      </c>
      <c r="K17" s="80">
        <f t="shared" si="0"/>
        <v>3.3198492857142856</v>
      </c>
      <c r="L17" s="80">
        <f>'Summary by deal'!AM16</f>
        <v>3.3198492857142856</v>
      </c>
      <c r="M17" s="86">
        <f t="shared" si="1"/>
        <v>0</v>
      </c>
      <c r="O17" s="5">
        <f t="shared" si="2"/>
        <v>37288</v>
      </c>
      <c r="P17" s="34">
        <f>B17*('Forward Curves'!C17-Unwind!C17)*'Forward Curves'!G17*(A18-A17)</f>
        <v>1043914.723639698</v>
      </c>
    </row>
    <row r="18" spans="1:17" x14ac:dyDescent="0.25">
      <c r="A18" s="5">
        <v>37316</v>
      </c>
      <c r="B18" s="52">
        <v>19000</v>
      </c>
      <c r="C18" s="80">
        <v>3.1787778571428573</v>
      </c>
      <c r="K18" s="80">
        <f t="shared" si="0"/>
        <v>3.1787778571428573</v>
      </c>
      <c r="L18" s="80">
        <f>'Summary by deal'!AM17</f>
        <v>3.1787778571428573</v>
      </c>
      <c r="M18" s="86">
        <f t="shared" si="1"/>
        <v>0</v>
      </c>
      <c r="O18" s="5">
        <f t="shared" si="2"/>
        <v>37316</v>
      </c>
      <c r="P18" s="34">
        <f>B18*('Forward Curves'!C18-Unwind!C18)*'Forward Curves'!G18*(A19-A18)</f>
        <v>1036712.1261139136</v>
      </c>
    </row>
    <row r="19" spans="1:17" x14ac:dyDescent="0.25">
      <c r="A19" s="5">
        <v>37347</v>
      </c>
      <c r="B19" s="52">
        <v>19000</v>
      </c>
      <c r="C19" s="80">
        <v>3.0454921428571429</v>
      </c>
      <c r="K19" s="80">
        <f t="shared" si="0"/>
        <v>3.0454921428571429</v>
      </c>
      <c r="L19" s="80">
        <f>'Summary by deal'!AM18</f>
        <v>3.0454921428571429</v>
      </c>
      <c r="M19" s="86">
        <f t="shared" si="1"/>
        <v>0</v>
      </c>
      <c r="O19" s="5">
        <f t="shared" si="2"/>
        <v>37347</v>
      </c>
      <c r="P19" s="34">
        <f>B19*('Forward Curves'!C19-Unwind!C19)*'Forward Curves'!G19*(A20-A19)</f>
        <v>831494.98489526182</v>
      </c>
    </row>
    <row r="20" spans="1:17" x14ac:dyDescent="0.25">
      <c r="A20" s="5">
        <v>37377</v>
      </c>
      <c r="B20" s="52">
        <v>19000</v>
      </c>
      <c r="C20" s="80">
        <v>2.9902492857142855</v>
      </c>
      <c r="K20" s="80">
        <f t="shared" si="0"/>
        <v>2.9902492857142855</v>
      </c>
      <c r="L20" s="80">
        <f>'Summary by deal'!AM19</f>
        <v>2.9902492857142855</v>
      </c>
      <c r="M20" s="86">
        <f t="shared" si="1"/>
        <v>0</v>
      </c>
      <c r="O20" s="5">
        <f t="shared" si="2"/>
        <v>37377</v>
      </c>
      <c r="P20" s="34">
        <f>B20*('Forward Curves'!C20-Unwind!C20)*'Forward Curves'!G20*(A21-A20)</f>
        <v>819811.24072801392</v>
      </c>
    </row>
    <row r="21" spans="1:17" x14ac:dyDescent="0.25">
      <c r="A21" s="5">
        <v>37408</v>
      </c>
      <c r="B21" s="52">
        <v>19000</v>
      </c>
      <c r="C21" s="80">
        <v>2.9900707142857144</v>
      </c>
      <c r="K21" s="80">
        <f t="shared" si="0"/>
        <v>2.9900707142857144</v>
      </c>
      <c r="L21" s="80">
        <f>'Summary by deal'!AM20</f>
        <v>2.9900707142857144</v>
      </c>
      <c r="M21" s="86">
        <f t="shared" si="1"/>
        <v>0</v>
      </c>
      <c r="O21" s="5">
        <f t="shared" si="2"/>
        <v>37408</v>
      </c>
      <c r="P21" s="34">
        <f>B21*('Forward Curves'!C21-Unwind!C21)*'Forward Curves'!G21*(A22-A21)</f>
        <v>792637.06448476284</v>
      </c>
    </row>
    <row r="22" spans="1:17" x14ac:dyDescent="0.25">
      <c r="A22" s="5">
        <v>37438</v>
      </c>
      <c r="B22" s="52">
        <v>19000</v>
      </c>
      <c r="C22" s="80">
        <v>3.0008849999999998</v>
      </c>
      <c r="K22" s="80">
        <f t="shared" si="0"/>
        <v>3.0008849999999998</v>
      </c>
      <c r="L22" s="80">
        <f>'Summary by deal'!AM21</f>
        <v>3.0008849999999998</v>
      </c>
      <c r="M22" s="86">
        <f t="shared" si="1"/>
        <v>0</v>
      </c>
      <c r="O22" s="5">
        <f t="shared" si="2"/>
        <v>37438</v>
      </c>
      <c r="P22" s="34">
        <f>B22*('Forward Curves'!C22-Unwind!C22)*'Forward Curves'!G22*(A23-A22)</f>
        <v>826567.42763496481</v>
      </c>
    </row>
    <row r="23" spans="1:17" x14ac:dyDescent="0.25">
      <c r="A23" s="5">
        <v>37469</v>
      </c>
      <c r="B23" s="52">
        <v>19000</v>
      </c>
      <c r="C23" s="80">
        <v>3.0078064285714281</v>
      </c>
      <c r="K23" s="80">
        <f t="shared" si="0"/>
        <v>3.0078064285714281</v>
      </c>
      <c r="L23" s="80">
        <f>'Summary by deal'!AM22</f>
        <v>3.0078064285714281</v>
      </c>
      <c r="M23" s="86">
        <f t="shared" si="1"/>
        <v>0</v>
      </c>
      <c r="O23" s="5">
        <f t="shared" si="2"/>
        <v>37469</v>
      </c>
      <c r="P23" s="34">
        <f>B23*('Forward Curves'!C23-Unwind!C23)*'Forward Curves'!G23*(A24-A23)</f>
        <v>822253.84299898148</v>
      </c>
    </row>
    <row r="24" spans="1:17" x14ac:dyDescent="0.25">
      <c r="A24" s="5">
        <v>37500</v>
      </c>
      <c r="B24" s="52">
        <v>19000</v>
      </c>
      <c r="C24" s="80">
        <v>3.0129207142857144</v>
      </c>
      <c r="K24" s="80">
        <f t="shared" si="0"/>
        <v>3.0129207142857144</v>
      </c>
      <c r="L24" s="80">
        <f>'Summary by deal'!AM23</f>
        <v>3.0129207142857144</v>
      </c>
      <c r="M24" s="86">
        <f t="shared" si="1"/>
        <v>0</v>
      </c>
      <c r="O24" s="5">
        <f t="shared" si="2"/>
        <v>37500</v>
      </c>
      <c r="P24" s="34">
        <f>B24*('Forward Curves'!C24-Unwind!C24)*'Forward Curves'!G24*(A25-A24)</f>
        <v>779217.69586567383</v>
      </c>
    </row>
    <row r="25" spans="1:17" x14ac:dyDescent="0.25">
      <c r="A25" s="5">
        <v>37530</v>
      </c>
      <c r="B25" s="52">
        <v>19000</v>
      </c>
      <c r="C25" s="80">
        <v>3.0319278571428567</v>
      </c>
      <c r="K25" s="80">
        <f t="shared" si="0"/>
        <v>3.0319278571428567</v>
      </c>
      <c r="L25" s="80">
        <f>'Summary by deal'!AM24</f>
        <v>3.0319278571428567</v>
      </c>
      <c r="M25" s="86">
        <f t="shared" si="1"/>
        <v>0</v>
      </c>
      <c r="O25" s="5">
        <f t="shared" si="2"/>
        <v>37530</v>
      </c>
      <c r="P25" s="34">
        <f>B25*('Forward Curves'!C25-Unwind!C25)*'Forward Curves'!G25*(A26-A25)</f>
        <v>783330.95648879663</v>
      </c>
    </row>
    <row r="26" spans="1:17" x14ac:dyDescent="0.25">
      <c r="A26" s="5">
        <v>37561</v>
      </c>
      <c r="B26" s="52">
        <v>19000</v>
      </c>
      <c r="C26" s="80">
        <v>3.1129207142857145</v>
      </c>
      <c r="K26" s="80">
        <f t="shared" si="0"/>
        <v>3.1129207142857145</v>
      </c>
      <c r="L26" s="80">
        <f>'Summary by deal'!AM25</f>
        <v>3.1129207142857145</v>
      </c>
      <c r="M26" s="86">
        <f t="shared" si="1"/>
        <v>0</v>
      </c>
      <c r="O26" s="5">
        <f t="shared" si="2"/>
        <v>37561</v>
      </c>
      <c r="P26" s="34">
        <f>B26*('Forward Curves'!C26-Unwind!C26)*'Forward Curves'!G26*(A27-A26)</f>
        <v>770251.53922500717</v>
      </c>
    </row>
    <row r="27" spans="1:17" x14ac:dyDescent="0.25">
      <c r="A27" s="5">
        <v>37591</v>
      </c>
      <c r="B27" s="52">
        <v>19000</v>
      </c>
      <c r="C27" s="80">
        <v>3.2194849999999997</v>
      </c>
      <c r="K27" s="80">
        <f t="shared" si="0"/>
        <v>3.2194849999999997</v>
      </c>
      <c r="L27" s="80">
        <f>'Summary by deal'!AM26</f>
        <v>3.2194849999999997</v>
      </c>
      <c r="M27" s="86">
        <f t="shared" si="1"/>
        <v>0</v>
      </c>
      <c r="O27" s="5">
        <f t="shared" si="2"/>
        <v>37591</v>
      </c>
      <c r="P27" s="34">
        <f>B27*('Forward Curves'!C27-Unwind!C27)*'Forward Curves'!G27*(A28-A27)</f>
        <v>789064.81373272184</v>
      </c>
      <c r="Q27" s="35">
        <f>SUM(P16:P27)</f>
        <v>10497348.095180355</v>
      </c>
    </row>
    <row r="28" spans="1:17" x14ac:dyDescent="0.25">
      <c r="A28" s="5">
        <v>37622</v>
      </c>
      <c r="B28" s="52">
        <v>25000</v>
      </c>
      <c r="C28" s="80">
        <v>3.6267</v>
      </c>
      <c r="K28" s="80">
        <f t="shared" si="0"/>
        <v>3.6267</v>
      </c>
      <c r="L28" s="80">
        <f>'Summary by deal'!AM27</f>
        <v>3.6267</v>
      </c>
      <c r="M28" s="86">
        <f t="shared" si="1"/>
        <v>0</v>
      </c>
      <c r="O28" s="5">
        <f t="shared" si="2"/>
        <v>37622</v>
      </c>
      <c r="P28" s="34">
        <f>B28*('Forward Curves'!C28-Unwind!C28)*'Forward Curves'!G28*(A29-A28)</f>
        <v>768919.59769671888</v>
      </c>
    </row>
    <row r="29" spans="1:17" x14ac:dyDescent="0.25">
      <c r="A29" s="5">
        <v>37653</v>
      </c>
      <c r="B29" s="52">
        <v>25000</v>
      </c>
      <c r="C29" s="80">
        <v>3.4557000000000007</v>
      </c>
      <c r="K29" s="80">
        <f t="shared" si="0"/>
        <v>3.4557000000000007</v>
      </c>
      <c r="L29" s="80">
        <f>'Summary by deal'!AM28</f>
        <v>3.4557000000000007</v>
      </c>
      <c r="M29" s="86">
        <f t="shared" si="1"/>
        <v>0</v>
      </c>
      <c r="O29" s="5">
        <f t="shared" si="2"/>
        <v>37653</v>
      </c>
      <c r="P29" s="34">
        <f>B29*('Forward Curves'!C29-Unwind!C29)*'Forward Curves'!G29*(A30-A29)</f>
        <v>688939.1012821371</v>
      </c>
    </row>
    <row r="30" spans="1:17" x14ac:dyDescent="0.25">
      <c r="A30" s="5">
        <v>37681</v>
      </c>
      <c r="B30" s="52">
        <v>25000</v>
      </c>
      <c r="C30" s="80">
        <v>3.2667000000000002</v>
      </c>
      <c r="K30" s="80">
        <f t="shared" si="0"/>
        <v>3.2667000000000002</v>
      </c>
      <c r="L30" s="80">
        <f>'Summary by deal'!AM29</f>
        <v>3.2667000000000002</v>
      </c>
      <c r="M30" s="86">
        <f t="shared" si="1"/>
        <v>0</v>
      </c>
      <c r="O30" s="5">
        <f t="shared" si="2"/>
        <v>37681</v>
      </c>
      <c r="P30" s="34">
        <f>B30*('Forward Curves'!C30-Unwind!C30)*'Forward Curves'!G30*(A31-A30)</f>
        <v>746048.17490813404</v>
      </c>
    </row>
    <row r="31" spans="1:17" x14ac:dyDescent="0.25">
      <c r="A31" s="5">
        <v>37712</v>
      </c>
      <c r="B31" s="52">
        <v>25000</v>
      </c>
      <c r="C31" s="80">
        <v>3.0787</v>
      </c>
      <c r="K31" s="80">
        <f t="shared" si="0"/>
        <v>3.0787</v>
      </c>
      <c r="L31" s="80">
        <f>'Summary by deal'!AM30</f>
        <v>3.0787</v>
      </c>
      <c r="M31" s="86">
        <f t="shared" si="1"/>
        <v>0</v>
      </c>
      <c r="O31" s="5">
        <f t="shared" si="2"/>
        <v>37712</v>
      </c>
      <c r="P31" s="34">
        <f>B31*('Forward Curves'!C31-Unwind!C31)*'Forward Curves'!G31*(A32-A31)</f>
        <v>705902.55764620693</v>
      </c>
    </row>
    <row r="32" spans="1:17" x14ac:dyDescent="0.25">
      <c r="A32" s="5">
        <v>37742</v>
      </c>
      <c r="B32" s="52">
        <v>25000</v>
      </c>
      <c r="C32" s="80">
        <v>3.0226999999999999</v>
      </c>
      <c r="K32" s="80">
        <f t="shared" si="0"/>
        <v>3.0226999999999999</v>
      </c>
      <c r="L32" s="80">
        <f>'Summary by deal'!AM31</f>
        <v>3.0226999999999999</v>
      </c>
      <c r="M32" s="86">
        <f t="shared" si="1"/>
        <v>0</v>
      </c>
      <c r="O32" s="5">
        <f t="shared" si="2"/>
        <v>37742</v>
      </c>
      <c r="P32" s="34">
        <f>B32*('Forward Curves'!C32-Unwind!C32)*'Forward Curves'!G32*(A33-A32)</f>
        <v>733249.17904284142</v>
      </c>
    </row>
    <row r="33" spans="1:17" x14ac:dyDescent="0.25">
      <c r="A33" s="5">
        <v>37773</v>
      </c>
      <c r="B33" s="52">
        <v>25000</v>
      </c>
      <c r="C33" s="80">
        <v>3.0276999999999998</v>
      </c>
      <c r="K33" s="80">
        <f t="shared" si="0"/>
        <v>3.0276999999999998</v>
      </c>
      <c r="L33" s="80">
        <f>'Summary by deal'!AM32</f>
        <v>3.0276999999999998</v>
      </c>
      <c r="M33" s="86">
        <f t="shared" si="1"/>
        <v>0</v>
      </c>
      <c r="O33" s="5">
        <f t="shared" si="2"/>
        <v>37773</v>
      </c>
      <c r="P33" s="34">
        <f>B33*('Forward Curves'!C33-Unwind!C33)*'Forward Curves'!G33*(A34-A33)</f>
        <v>720621.99244882807</v>
      </c>
    </row>
    <row r="34" spans="1:17" x14ac:dyDescent="0.25">
      <c r="A34" s="5">
        <v>37803</v>
      </c>
      <c r="B34" s="52">
        <v>25000</v>
      </c>
      <c r="C34" s="80">
        <v>3.0356999999999998</v>
      </c>
      <c r="K34" s="80">
        <f t="shared" si="0"/>
        <v>3.0356999999999998</v>
      </c>
      <c r="L34" s="80">
        <f>'Summary by deal'!AM33</f>
        <v>3.0356999999999998</v>
      </c>
      <c r="M34" s="86">
        <f t="shared" si="1"/>
        <v>0</v>
      </c>
      <c r="O34" s="5">
        <f t="shared" si="2"/>
        <v>37803</v>
      </c>
      <c r="P34" s="34">
        <f>B34*('Forward Curves'!C34-Unwind!C34)*'Forward Curves'!G34*(A35-A34)</f>
        <v>748289.06975003157</v>
      </c>
    </row>
    <row r="35" spans="1:17" x14ac:dyDescent="0.25">
      <c r="A35" s="5">
        <v>37834</v>
      </c>
      <c r="B35" s="52">
        <v>25000</v>
      </c>
      <c r="C35" s="80">
        <v>3.0396999999999998</v>
      </c>
      <c r="K35" s="80">
        <f t="shared" si="0"/>
        <v>3.0396999999999998</v>
      </c>
      <c r="L35" s="80">
        <f>'Summary by deal'!AM34</f>
        <v>3.0396999999999998</v>
      </c>
      <c r="M35" s="86">
        <f t="shared" si="1"/>
        <v>0</v>
      </c>
      <c r="O35" s="5">
        <f t="shared" si="2"/>
        <v>37834</v>
      </c>
      <c r="P35" s="34">
        <f>B35*('Forward Curves'!C35-Unwind!C35)*'Forward Curves'!G35*(A36-A35)</f>
        <v>766358.94460583036</v>
      </c>
    </row>
    <row r="36" spans="1:17" x14ac:dyDescent="0.25">
      <c r="A36" s="5">
        <v>37865</v>
      </c>
      <c r="B36" s="52">
        <v>25000</v>
      </c>
      <c r="C36" s="80">
        <v>3.0287000000000002</v>
      </c>
      <c r="K36" s="80">
        <f t="shared" si="0"/>
        <v>3.0287000000000002</v>
      </c>
      <c r="L36" s="80">
        <f>'Summary by deal'!AM35</f>
        <v>3.0287000000000002</v>
      </c>
      <c r="M36" s="86">
        <f t="shared" si="1"/>
        <v>0</v>
      </c>
      <c r="O36" s="5">
        <f t="shared" si="2"/>
        <v>37865</v>
      </c>
      <c r="P36" s="34">
        <f>B36*('Forward Curves'!C36-Unwind!C36)*'Forward Curves'!G36*(A37-A36)</f>
        <v>744965.45647154213</v>
      </c>
    </row>
    <row r="37" spans="1:17" x14ac:dyDescent="0.25">
      <c r="A37" s="5">
        <v>37895</v>
      </c>
      <c r="B37" s="52">
        <v>25000</v>
      </c>
      <c r="C37" s="80">
        <v>3.0156999999999998</v>
      </c>
      <c r="K37" s="80">
        <f t="shared" si="0"/>
        <v>3.0156999999999998</v>
      </c>
      <c r="L37" s="80">
        <f>'Summary by deal'!AM36</f>
        <v>3.0156999999999998</v>
      </c>
      <c r="M37" s="86">
        <f t="shared" si="1"/>
        <v>0</v>
      </c>
      <c r="O37" s="5">
        <f t="shared" si="2"/>
        <v>37895</v>
      </c>
      <c r="P37" s="34">
        <f>B37*('Forward Curves'!C37-Unwind!C37)*'Forward Curves'!G37*(A38-A37)</f>
        <v>773874.4388524486</v>
      </c>
    </row>
    <row r="38" spans="1:17" x14ac:dyDescent="0.25">
      <c r="A38" s="5">
        <v>37926</v>
      </c>
      <c r="B38" s="52">
        <v>25000</v>
      </c>
      <c r="C38" s="80">
        <v>3.1126999999999998</v>
      </c>
      <c r="K38" s="80">
        <f t="shared" si="0"/>
        <v>3.1126999999999998</v>
      </c>
      <c r="L38" s="80">
        <f>'Summary by deal'!AM37</f>
        <v>3.1126999999999998</v>
      </c>
      <c r="M38" s="86">
        <f t="shared" si="1"/>
        <v>0</v>
      </c>
      <c r="O38" s="5">
        <f t="shared" si="2"/>
        <v>37926</v>
      </c>
      <c r="P38" s="34">
        <f>B38*('Forward Curves'!C38-Unwind!C38)*'Forward Curves'!G38*(A39-A38)</f>
        <v>758058.60265035066</v>
      </c>
    </row>
    <row r="39" spans="1:17" x14ac:dyDescent="0.25">
      <c r="A39" s="5">
        <v>37956</v>
      </c>
      <c r="B39" s="52">
        <v>25000</v>
      </c>
      <c r="C39" s="80">
        <v>3.1997</v>
      </c>
      <c r="K39" s="80">
        <f t="shared" si="0"/>
        <v>3.1997</v>
      </c>
      <c r="L39" s="80">
        <f>'Summary by deal'!AM38</f>
        <v>3.1997</v>
      </c>
      <c r="M39" s="86">
        <f t="shared" si="1"/>
        <v>0</v>
      </c>
      <c r="O39" s="5">
        <f t="shared" si="2"/>
        <v>37956</v>
      </c>
      <c r="P39" s="34">
        <f>B39*('Forward Curves'!C39-Unwind!C39)*'Forward Curves'!G39*(A40-A39)</f>
        <v>804192.13734267792</v>
      </c>
      <c r="Q39" s="35">
        <f>SUM(P28:P39)</f>
        <v>8959419.2526977472</v>
      </c>
    </row>
    <row r="40" spans="1:17" x14ac:dyDescent="0.25">
      <c r="A40" s="5">
        <v>37987</v>
      </c>
      <c r="B40" s="52">
        <v>29000</v>
      </c>
      <c r="C40" s="80">
        <v>3.3986999999999998</v>
      </c>
      <c r="K40" s="80">
        <f t="shared" si="0"/>
        <v>3.3986999999999998</v>
      </c>
      <c r="L40" s="80">
        <f>'Summary by deal'!AM39</f>
        <v>3.3986999999999998</v>
      </c>
      <c r="M40" s="86">
        <f t="shared" si="1"/>
        <v>0</v>
      </c>
      <c r="O40" s="5">
        <f t="shared" si="2"/>
        <v>37987</v>
      </c>
      <c r="P40" s="34">
        <f>B40*('Forward Curves'!C40-Unwind!C40)*'Forward Curves'!G40*(A41-A40)</f>
        <v>804135.36229480279</v>
      </c>
    </row>
    <row r="41" spans="1:17" x14ac:dyDescent="0.25">
      <c r="A41" s="5">
        <v>38018</v>
      </c>
      <c r="B41" s="52">
        <v>29000</v>
      </c>
      <c r="C41" s="80">
        <v>3.2317</v>
      </c>
      <c r="K41" s="80">
        <f t="shared" si="0"/>
        <v>3.2317</v>
      </c>
      <c r="L41" s="80">
        <f>'Summary by deal'!AM40</f>
        <v>3.2317</v>
      </c>
      <c r="M41" s="86">
        <f t="shared" si="1"/>
        <v>0</v>
      </c>
      <c r="O41" s="5">
        <f t="shared" si="2"/>
        <v>38018</v>
      </c>
      <c r="P41" s="34">
        <f>B41*('Forward Curves'!C41-Unwind!C41)*'Forward Curves'!G41*(A42-A41)</f>
        <v>783039.86115421867</v>
      </c>
    </row>
    <row r="42" spans="1:17" x14ac:dyDescent="0.25">
      <c r="A42" s="5">
        <v>38047</v>
      </c>
      <c r="B42" s="52">
        <v>29000</v>
      </c>
      <c r="C42" s="80">
        <v>3.0457000000000001</v>
      </c>
      <c r="K42" s="80">
        <f t="shared" si="0"/>
        <v>3.0457000000000001</v>
      </c>
      <c r="L42" s="80">
        <f>'Summary by deal'!AM41</f>
        <v>3.0457000000000001</v>
      </c>
      <c r="M42" s="86">
        <f t="shared" si="1"/>
        <v>0</v>
      </c>
      <c r="O42" s="5">
        <f t="shared" si="2"/>
        <v>38047</v>
      </c>
      <c r="P42" s="34">
        <f>B42*('Forward Curves'!C42-Unwind!C42)*'Forward Curves'!G42*(A43-A42)</f>
        <v>868857.73853664438</v>
      </c>
    </row>
    <row r="43" spans="1:17" x14ac:dyDescent="0.25">
      <c r="A43" s="5">
        <v>38078</v>
      </c>
      <c r="B43" s="52">
        <v>29000</v>
      </c>
      <c r="C43" s="80">
        <v>2.8607</v>
      </c>
      <c r="K43" s="80">
        <f t="shared" si="0"/>
        <v>2.8607</v>
      </c>
      <c r="L43" s="80">
        <f>'Summary by deal'!AM42</f>
        <v>2.8607</v>
      </c>
      <c r="M43" s="86">
        <f t="shared" si="1"/>
        <v>0</v>
      </c>
      <c r="O43" s="5">
        <f t="shared" si="2"/>
        <v>38078</v>
      </c>
      <c r="P43" s="34">
        <f>B43*('Forward Curves'!C43-Unwind!C43)*'Forward Curves'!G43*(A44-A43)</f>
        <v>860094.62601296511</v>
      </c>
    </row>
    <row r="44" spans="1:17" x14ac:dyDescent="0.25">
      <c r="A44" s="5">
        <v>38108</v>
      </c>
      <c r="B44" s="52">
        <v>29000</v>
      </c>
      <c r="C44" s="80">
        <v>2.8056999999999999</v>
      </c>
      <c r="K44" s="80">
        <f t="shared" si="0"/>
        <v>2.8056999999999999</v>
      </c>
      <c r="L44" s="80">
        <f>'Summary by deal'!AM43</f>
        <v>2.8056999999999999</v>
      </c>
      <c r="M44" s="86">
        <f t="shared" si="1"/>
        <v>0</v>
      </c>
      <c r="O44" s="5">
        <f t="shared" si="2"/>
        <v>38108</v>
      </c>
      <c r="P44" s="34">
        <f>B44*('Forward Curves'!C44-Unwind!C44)*'Forward Curves'!G44*(A45-A44)</f>
        <v>960756.72919957514</v>
      </c>
    </row>
    <row r="45" spans="1:17" x14ac:dyDescent="0.25">
      <c r="A45" s="5">
        <v>38139</v>
      </c>
      <c r="B45" s="52">
        <v>29000</v>
      </c>
      <c r="C45" s="80">
        <v>2.8117000000000001</v>
      </c>
      <c r="K45" s="80">
        <f t="shared" si="0"/>
        <v>2.8117000000000001</v>
      </c>
      <c r="L45" s="80">
        <f>'Summary by deal'!AM44</f>
        <v>2.8117000000000001</v>
      </c>
      <c r="M45" s="86">
        <f t="shared" si="1"/>
        <v>0</v>
      </c>
      <c r="O45" s="5">
        <f t="shared" si="2"/>
        <v>38139</v>
      </c>
      <c r="P45" s="34">
        <f>B45*('Forward Curves'!C45-Unwind!C45)*'Forward Curves'!G45*(A46-A45)</f>
        <v>955063.37813104037</v>
      </c>
    </row>
    <row r="46" spans="1:17" x14ac:dyDescent="0.25">
      <c r="A46" s="5">
        <v>38169</v>
      </c>
      <c r="B46" s="52">
        <v>29000</v>
      </c>
      <c r="C46" s="80">
        <v>2.8197000000000001</v>
      </c>
      <c r="K46" s="80">
        <f t="shared" si="0"/>
        <v>2.8197000000000001</v>
      </c>
      <c r="L46" s="80">
        <f>'Summary by deal'!AM45</f>
        <v>2.8197000000000001</v>
      </c>
      <c r="M46" s="86">
        <f t="shared" si="1"/>
        <v>0</v>
      </c>
      <c r="O46" s="5">
        <f t="shared" si="2"/>
        <v>38169</v>
      </c>
      <c r="P46" s="34">
        <f>B46*('Forward Curves'!C46-Unwind!C46)*'Forward Curves'!G46*(A47-A46)</f>
        <v>1005167.9637322954</v>
      </c>
    </row>
    <row r="47" spans="1:17" x14ac:dyDescent="0.25">
      <c r="A47" s="5">
        <v>38200</v>
      </c>
      <c r="B47" s="52">
        <v>29000</v>
      </c>
      <c r="C47" s="80">
        <v>2.8237000000000001</v>
      </c>
      <c r="K47" s="80">
        <f t="shared" si="0"/>
        <v>2.8237000000000001</v>
      </c>
      <c r="L47" s="80">
        <f>'Summary by deal'!AM46</f>
        <v>2.8237000000000001</v>
      </c>
      <c r="M47" s="86">
        <f t="shared" si="1"/>
        <v>0</v>
      </c>
      <c r="O47" s="5">
        <f t="shared" si="2"/>
        <v>38200</v>
      </c>
      <c r="P47" s="34">
        <f>B47*('Forward Curves'!C47-Unwind!C47)*'Forward Curves'!G47*(A48-A47)</f>
        <v>1031553.6510346322</v>
      </c>
    </row>
    <row r="48" spans="1:17" x14ac:dyDescent="0.25">
      <c r="A48" s="5">
        <v>38231</v>
      </c>
      <c r="B48" s="52">
        <v>29000</v>
      </c>
      <c r="C48" s="80">
        <v>2.8117000000000001</v>
      </c>
      <c r="K48" s="80">
        <f t="shared" si="0"/>
        <v>2.8117000000000001</v>
      </c>
      <c r="L48" s="80">
        <f>'Summary by deal'!AM47</f>
        <v>2.8117000000000001</v>
      </c>
      <c r="M48" s="86">
        <f t="shared" si="1"/>
        <v>0</v>
      </c>
      <c r="O48" s="5">
        <f t="shared" si="2"/>
        <v>38231</v>
      </c>
      <c r="P48" s="34">
        <f>B48*('Forward Curves'!C48-Unwind!C48)*'Forward Curves'!G48*(A49-A48)</f>
        <v>1012579.1932327494</v>
      </c>
    </row>
    <row r="49" spans="1:17" x14ac:dyDescent="0.25">
      <c r="A49" s="5">
        <v>38261</v>
      </c>
      <c r="B49" s="52">
        <v>29000</v>
      </c>
      <c r="C49" s="80">
        <v>2.7976999999999999</v>
      </c>
      <c r="K49" s="80">
        <f t="shared" si="0"/>
        <v>2.7976999999999999</v>
      </c>
      <c r="L49" s="80">
        <f>'Summary by deal'!AM48</f>
        <v>2.7976999999999999</v>
      </c>
      <c r="M49" s="86">
        <f t="shared" si="1"/>
        <v>0</v>
      </c>
      <c r="O49" s="5">
        <f t="shared" si="2"/>
        <v>38261</v>
      </c>
      <c r="P49" s="34">
        <f>B49*('Forward Curves'!C49-Unwind!C49)*'Forward Curves'!G49*(A50-A49)</f>
        <v>1069211.9652245678</v>
      </c>
    </row>
    <row r="50" spans="1:17" x14ac:dyDescent="0.25">
      <c r="A50" s="5">
        <v>38292</v>
      </c>
      <c r="B50" s="52">
        <v>29000</v>
      </c>
      <c r="C50" s="80">
        <v>2.8896999999999999</v>
      </c>
      <c r="K50" s="80">
        <f t="shared" si="0"/>
        <v>2.8896999999999999</v>
      </c>
      <c r="L50" s="80">
        <f>'Summary by deal'!AM49</f>
        <v>2.8896999999999999</v>
      </c>
      <c r="M50" s="86">
        <f t="shared" si="1"/>
        <v>0</v>
      </c>
      <c r="O50" s="5">
        <f t="shared" si="2"/>
        <v>38292</v>
      </c>
      <c r="P50" s="34">
        <f>B50*('Forward Curves'!C50-Unwind!C50)*'Forward Curves'!G50*(A51-A50)</f>
        <v>1047204.1476628338</v>
      </c>
    </row>
    <row r="51" spans="1:17" x14ac:dyDescent="0.25">
      <c r="A51" s="5">
        <v>38322</v>
      </c>
      <c r="B51" s="52">
        <v>29000</v>
      </c>
      <c r="C51" s="80">
        <v>2.9737</v>
      </c>
      <c r="K51" s="80">
        <f t="shared" si="0"/>
        <v>2.9737</v>
      </c>
      <c r="L51" s="80">
        <f>'Summary by deal'!AM50</f>
        <v>2.9737</v>
      </c>
      <c r="M51" s="86">
        <f t="shared" si="1"/>
        <v>0</v>
      </c>
      <c r="O51" s="5">
        <f t="shared" si="2"/>
        <v>38322</v>
      </c>
      <c r="P51" s="34">
        <f>B51*('Forward Curves'!C51-Unwind!C51)*'Forward Curves'!G51*(A52-A51)</f>
        <v>1106012.2182213385</v>
      </c>
      <c r="Q51" s="35">
        <f>SUM(P40:P51)</f>
        <v>11503676.834437663</v>
      </c>
    </row>
    <row r="52" spans="1:17" x14ac:dyDescent="0.25">
      <c r="A52" s="5">
        <v>38353</v>
      </c>
      <c r="B52" s="52">
        <v>30000</v>
      </c>
      <c r="C52" s="80">
        <v>3.2806999999999999</v>
      </c>
      <c r="K52" s="80">
        <f t="shared" si="0"/>
        <v>3.2806999999999999</v>
      </c>
      <c r="L52" s="80">
        <f>'Summary by deal'!AM51</f>
        <v>3.2806999999999999</v>
      </c>
      <c r="M52" s="86">
        <f t="shared" si="1"/>
        <v>0</v>
      </c>
      <c r="O52" s="5">
        <f t="shared" si="2"/>
        <v>38353</v>
      </c>
      <c r="P52" s="34">
        <f>B52*('Forward Curves'!C52-Unwind!C52)*'Forward Curves'!G52*(A53-A52)</f>
        <v>892169.50149723317</v>
      </c>
    </row>
    <row r="53" spans="1:17" x14ac:dyDescent="0.25">
      <c r="A53" s="5">
        <v>38384</v>
      </c>
      <c r="B53" s="52">
        <v>30000</v>
      </c>
      <c r="C53" s="80">
        <v>3.1177000000000001</v>
      </c>
      <c r="K53" s="80">
        <f t="shared" si="0"/>
        <v>3.1177000000000001</v>
      </c>
      <c r="L53" s="80">
        <f>'Summary by deal'!AM52</f>
        <v>3.1177000000000001</v>
      </c>
      <c r="M53" s="86">
        <f t="shared" si="1"/>
        <v>0</v>
      </c>
      <c r="O53" s="5">
        <f t="shared" si="2"/>
        <v>38384</v>
      </c>
      <c r="P53" s="34">
        <f>B53*('Forward Curves'!C53-Unwind!C53)*'Forward Curves'!G53*(A54-A53)</f>
        <v>831554.41927343491</v>
      </c>
    </row>
    <row r="54" spans="1:17" x14ac:dyDescent="0.25">
      <c r="A54" s="5">
        <v>38412</v>
      </c>
      <c r="B54" s="52">
        <v>30000</v>
      </c>
      <c r="C54" s="80">
        <v>2.9346999999999999</v>
      </c>
      <c r="K54" s="80">
        <f t="shared" si="0"/>
        <v>2.9346999999999999</v>
      </c>
      <c r="L54" s="80">
        <f>'Summary by deal'!AM53</f>
        <v>2.9346999999999999</v>
      </c>
      <c r="M54" s="86">
        <f t="shared" si="1"/>
        <v>0</v>
      </c>
      <c r="O54" s="5">
        <f t="shared" si="2"/>
        <v>38412</v>
      </c>
      <c r="P54" s="34">
        <f>B54*('Forward Curves'!C54-Unwind!C54)*'Forward Curves'!G54*(A55-A54)</f>
        <v>948866.74081414787</v>
      </c>
    </row>
    <row r="55" spans="1:17" x14ac:dyDescent="0.25">
      <c r="A55" s="5">
        <v>38443</v>
      </c>
      <c r="B55" s="52">
        <v>30000</v>
      </c>
      <c r="C55" s="80">
        <v>2.7526999999999999</v>
      </c>
      <c r="K55" s="80">
        <f t="shared" si="0"/>
        <v>2.7526999999999999</v>
      </c>
      <c r="L55" s="80">
        <f>'Summary by deal'!AM54</f>
        <v>2.7526999999999999</v>
      </c>
      <c r="M55" s="86">
        <f t="shared" si="1"/>
        <v>0</v>
      </c>
      <c r="O55" s="5">
        <f t="shared" si="2"/>
        <v>38443</v>
      </c>
      <c r="P55" s="34">
        <f>B55*('Forward Curves'!C55-Unwind!C55)*'Forward Curves'!G55*(A56-A55)</f>
        <v>934298.01637692482</v>
      </c>
    </row>
    <row r="56" spans="1:17" x14ac:dyDescent="0.25">
      <c r="A56" s="5">
        <v>38473</v>
      </c>
      <c r="B56" s="52">
        <v>30000</v>
      </c>
      <c r="C56" s="80">
        <v>2.6987000000000001</v>
      </c>
      <c r="K56" s="80">
        <f t="shared" si="0"/>
        <v>2.6987000000000001</v>
      </c>
      <c r="L56" s="80">
        <f>'Summary by deal'!AM55</f>
        <v>2.6987000000000001</v>
      </c>
      <c r="M56" s="86">
        <f t="shared" si="1"/>
        <v>0</v>
      </c>
      <c r="O56" s="5">
        <f t="shared" si="2"/>
        <v>38473</v>
      </c>
      <c r="P56" s="34">
        <f>B56*('Forward Curves'!C56-Unwind!C56)*'Forward Curves'!G56*(A57-A56)</f>
        <v>1034447.4658033452</v>
      </c>
    </row>
    <row r="57" spans="1:17" x14ac:dyDescent="0.25">
      <c r="A57" s="5">
        <v>38504</v>
      </c>
      <c r="B57" s="52">
        <v>30000</v>
      </c>
      <c r="C57" s="80">
        <v>2.7057000000000007</v>
      </c>
      <c r="K57" s="80">
        <f t="shared" si="0"/>
        <v>2.7057000000000007</v>
      </c>
      <c r="L57" s="80">
        <f>'Summary by deal'!AM56</f>
        <v>2.7057000000000007</v>
      </c>
      <c r="M57" s="86">
        <f t="shared" si="1"/>
        <v>0</v>
      </c>
      <c r="O57" s="5">
        <f t="shared" si="2"/>
        <v>38504</v>
      </c>
      <c r="P57" s="34">
        <f>B57*('Forward Curves'!C57-Unwind!C57)*'Forward Curves'!G57*(A58-A57)</f>
        <v>1024482.8982108661</v>
      </c>
    </row>
    <row r="58" spans="1:17" x14ac:dyDescent="0.25">
      <c r="A58" s="5">
        <v>38534</v>
      </c>
      <c r="B58" s="52">
        <v>30000</v>
      </c>
      <c r="C58" s="80">
        <v>2.7136999999999998</v>
      </c>
      <c r="K58" s="80">
        <f t="shared" si="0"/>
        <v>2.7136999999999998</v>
      </c>
      <c r="L58" s="80">
        <f>'Summary by deal'!AM57</f>
        <v>2.7136999999999998</v>
      </c>
      <c r="M58" s="86">
        <f t="shared" si="1"/>
        <v>0</v>
      </c>
      <c r="O58" s="5">
        <f t="shared" si="2"/>
        <v>38534</v>
      </c>
      <c r="P58" s="34">
        <f>B58*('Forward Curves'!C58-Unwind!C58)*'Forward Curves'!G58*(A59-A58)</f>
        <v>1075762.1849817499</v>
      </c>
    </row>
    <row r="59" spans="1:17" x14ac:dyDescent="0.25">
      <c r="A59" s="5">
        <v>38565</v>
      </c>
      <c r="B59" s="52">
        <v>30000</v>
      </c>
      <c r="C59" s="80">
        <v>2.7176999999999998</v>
      </c>
      <c r="K59" s="80">
        <f t="shared" si="0"/>
        <v>2.7176999999999998</v>
      </c>
      <c r="L59" s="80">
        <f>'Summary by deal'!AM58</f>
        <v>2.7176999999999998</v>
      </c>
      <c r="M59" s="86">
        <f t="shared" si="1"/>
        <v>0</v>
      </c>
      <c r="O59" s="5">
        <f t="shared" si="2"/>
        <v>38565</v>
      </c>
      <c r="P59" s="34">
        <f>B59*('Forward Curves'!C59-Unwind!C59)*'Forward Curves'!G59*(A60-A59)</f>
        <v>1100682.6250618426</v>
      </c>
    </row>
    <row r="60" spans="1:17" x14ac:dyDescent="0.25">
      <c r="A60" s="5">
        <v>38596</v>
      </c>
      <c r="B60" s="52">
        <v>30000</v>
      </c>
      <c r="C60" s="80">
        <v>2.7046999999999999</v>
      </c>
      <c r="K60" s="80">
        <f t="shared" si="0"/>
        <v>2.7046999999999999</v>
      </c>
      <c r="L60" s="80">
        <f>'Summary by deal'!AM59</f>
        <v>2.7046999999999999</v>
      </c>
      <c r="M60" s="86">
        <f t="shared" si="1"/>
        <v>0</v>
      </c>
      <c r="O60" s="5">
        <f t="shared" si="2"/>
        <v>38596</v>
      </c>
      <c r="P60" s="34">
        <f>B60*('Forward Curves'!C60-Unwind!C60)*'Forward Curves'!G60*(A61-A60)</f>
        <v>1079016.9586250081</v>
      </c>
    </row>
    <row r="61" spans="1:17" x14ac:dyDescent="0.25">
      <c r="A61" s="5">
        <v>38626</v>
      </c>
      <c r="B61" s="52">
        <v>30000</v>
      </c>
      <c r="C61" s="80">
        <v>2.6897000000000002</v>
      </c>
      <c r="K61" s="80">
        <f t="shared" si="0"/>
        <v>2.6897000000000002</v>
      </c>
      <c r="L61" s="80">
        <f>'Summary by deal'!AM60</f>
        <v>2.6897000000000002</v>
      </c>
      <c r="M61" s="86">
        <f t="shared" si="1"/>
        <v>0</v>
      </c>
      <c r="O61" s="5">
        <f t="shared" si="2"/>
        <v>38626</v>
      </c>
      <c r="P61" s="34">
        <f>B61*('Forward Curves'!C61-Unwind!C61)*'Forward Curves'!G61*(A62-A61)</f>
        <v>1137167.1460893983</v>
      </c>
    </row>
    <row r="62" spans="1:17" x14ac:dyDescent="0.25">
      <c r="A62" s="5">
        <v>38657</v>
      </c>
      <c r="B62" s="52">
        <v>30000</v>
      </c>
      <c r="C62" s="80">
        <v>2.7766999999999999</v>
      </c>
      <c r="K62" s="80">
        <f t="shared" si="0"/>
        <v>2.7766999999999999</v>
      </c>
      <c r="L62" s="80">
        <f>'Summary by deal'!AM61</f>
        <v>2.7766999999999999</v>
      </c>
      <c r="M62" s="86">
        <f t="shared" si="1"/>
        <v>0</v>
      </c>
      <c r="O62" s="5">
        <f t="shared" si="2"/>
        <v>38657</v>
      </c>
      <c r="P62" s="34">
        <f>B62*('Forward Curves'!C62-Unwind!C62)*'Forward Curves'!G62*(A63-A62)</f>
        <v>1115298.5845789362</v>
      </c>
    </row>
    <row r="63" spans="1:17" x14ac:dyDescent="0.25">
      <c r="A63" s="5">
        <v>38687</v>
      </c>
      <c r="B63" s="52">
        <v>30000</v>
      </c>
      <c r="C63" s="80">
        <v>2.8576999999999999</v>
      </c>
      <c r="K63" s="80">
        <f t="shared" si="0"/>
        <v>2.8576999999999999</v>
      </c>
      <c r="L63" s="80">
        <f>'Summary by deal'!AM62</f>
        <v>2.8576999999999999</v>
      </c>
      <c r="M63" s="86">
        <f t="shared" si="1"/>
        <v>0</v>
      </c>
      <c r="O63" s="5">
        <f t="shared" si="2"/>
        <v>38687</v>
      </c>
      <c r="P63" s="34">
        <f>B63*('Forward Curves'!C63-Unwind!C63)*'Forward Curves'!G63*(A64-A63)</f>
        <v>1177019.8462805103</v>
      </c>
      <c r="Q63" s="35">
        <f>SUM(P52:P63)</f>
        <v>12350766.3875934</v>
      </c>
    </row>
    <row r="64" spans="1:17" x14ac:dyDescent="0.25">
      <c r="A64" s="5">
        <v>38718</v>
      </c>
      <c r="B64" s="52">
        <v>30000</v>
      </c>
      <c r="C64" s="80">
        <v>3.2427000000000001</v>
      </c>
      <c r="K64" s="80">
        <f t="shared" si="0"/>
        <v>3.2427000000000001</v>
      </c>
      <c r="L64" s="80">
        <f>'Summary by deal'!AM63</f>
        <v>3.2427000000000001</v>
      </c>
      <c r="M64" s="86">
        <f t="shared" si="1"/>
        <v>0</v>
      </c>
      <c r="O64" s="5">
        <f t="shared" si="2"/>
        <v>38718</v>
      </c>
      <c r="P64" s="34">
        <f>B64*('Forward Curves'!C64-Unwind!C64)*'Forward Curves'!G64*(A65-A64)</f>
        <v>896819.45916425169</v>
      </c>
    </row>
    <row r="65" spans="1:17" x14ac:dyDescent="0.25">
      <c r="A65" s="5">
        <v>38749</v>
      </c>
      <c r="B65" s="52">
        <v>30000</v>
      </c>
      <c r="C65" s="80">
        <v>3.0836999999999999</v>
      </c>
      <c r="K65" s="80">
        <f t="shared" si="0"/>
        <v>3.0836999999999999</v>
      </c>
      <c r="L65" s="80">
        <f>'Summary by deal'!AM64</f>
        <v>3.0836999999999999</v>
      </c>
      <c r="M65" s="86">
        <f t="shared" si="1"/>
        <v>0</v>
      </c>
      <c r="O65" s="5">
        <f t="shared" si="2"/>
        <v>38749</v>
      </c>
      <c r="P65" s="34">
        <f>B65*('Forward Curves'!C65-Unwind!C65)*'Forward Curves'!G65*(A66-A65)</f>
        <v>831087.54081120808</v>
      </c>
    </row>
    <row r="66" spans="1:17" x14ac:dyDescent="0.25">
      <c r="A66" s="5">
        <v>38777</v>
      </c>
      <c r="B66" s="52">
        <v>30000</v>
      </c>
      <c r="C66" s="80">
        <v>2.9037000000000002</v>
      </c>
      <c r="K66" s="80">
        <f t="shared" si="0"/>
        <v>2.9037000000000002</v>
      </c>
      <c r="L66" s="80">
        <f>'Summary by deal'!AM65</f>
        <v>2.9037000000000002</v>
      </c>
      <c r="M66" s="86">
        <f t="shared" si="1"/>
        <v>0</v>
      </c>
      <c r="O66" s="5">
        <f t="shared" si="2"/>
        <v>38777</v>
      </c>
      <c r="P66" s="34">
        <f>B66*('Forward Curves'!C66-Unwind!C66)*'Forward Curves'!G66*(A67-A66)</f>
        <v>943943.68829070765</v>
      </c>
    </row>
    <row r="67" spans="1:17" x14ac:dyDescent="0.25">
      <c r="A67" s="5">
        <v>38808</v>
      </c>
      <c r="B67" s="52">
        <v>30000</v>
      </c>
      <c r="C67" s="80">
        <v>2.7246999999999999</v>
      </c>
      <c r="K67" s="80">
        <f t="shared" si="0"/>
        <v>2.7246999999999999</v>
      </c>
      <c r="L67" s="80">
        <f>'Summary by deal'!AM66</f>
        <v>2.7246999999999999</v>
      </c>
      <c r="M67" s="86">
        <f t="shared" si="1"/>
        <v>0</v>
      </c>
      <c r="O67" s="5">
        <f t="shared" si="2"/>
        <v>38808</v>
      </c>
      <c r="P67" s="34">
        <f>B67*('Forward Curves'!C67-Unwind!C67)*'Forward Curves'!G67*(A68-A67)</f>
        <v>925931.95878542354</v>
      </c>
    </row>
    <row r="68" spans="1:17" x14ac:dyDescent="0.25">
      <c r="A68" s="5">
        <v>38838</v>
      </c>
      <c r="B68" s="52">
        <v>30000</v>
      </c>
      <c r="C68" s="80">
        <v>2.6717</v>
      </c>
      <c r="K68" s="80">
        <f t="shared" si="0"/>
        <v>2.6717</v>
      </c>
      <c r="L68" s="80">
        <f>'Summary by deal'!AM67</f>
        <v>2.6717</v>
      </c>
      <c r="M68" s="86">
        <f t="shared" si="1"/>
        <v>0</v>
      </c>
      <c r="O68" s="5">
        <f t="shared" si="2"/>
        <v>38838</v>
      </c>
      <c r="P68" s="34">
        <f>B68*('Forward Curves'!C68-Unwind!C68)*'Forward Curves'!G68*(A69-A68)</f>
        <v>1020735.7236466784</v>
      </c>
    </row>
    <row r="69" spans="1:17" x14ac:dyDescent="0.25">
      <c r="A69" s="5">
        <v>38869</v>
      </c>
      <c r="B69" s="52">
        <v>30000</v>
      </c>
      <c r="C69" s="80">
        <v>2.6797</v>
      </c>
      <c r="K69" s="80">
        <f t="shared" si="0"/>
        <v>2.6797</v>
      </c>
      <c r="L69" s="80">
        <f>'Summary by deal'!AM68</f>
        <v>2.6797</v>
      </c>
      <c r="M69" s="86">
        <f t="shared" si="1"/>
        <v>0</v>
      </c>
      <c r="O69" s="5">
        <f t="shared" si="2"/>
        <v>38869</v>
      </c>
      <c r="P69" s="34">
        <f>B69*('Forward Curves'!C69-Unwind!C69)*'Forward Curves'!G69*(A70-A69)</f>
        <v>1008882.1196488483</v>
      </c>
    </row>
    <row r="70" spans="1:17" x14ac:dyDescent="0.25">
      <c r="A70" s="5">
        <v>38899</v>
      </c>
      <c r="B70" s="52">
        <v>30000</v>
      </c>
      <c r="C70" s="80">
        <v>2.6877</v>
      </c>
      <c r="K70" s="80">
        <f t="shared" si="0"/>
        <v>2.6877</v>
      </c>
      <c r="L70" s="80">
        <f>'Summary by deal'!AM69</f>
        <v>2.6877</v>
      </c>
      <c r="M70" s="86">
        <f t="shared" si="1"/>
        <v>0</v>
      </c>
      <c r="O70" s="5">
        <f t="shared" si="2"/>
        <v>38899</v>
      </c>
      <c r="P70" s="34">
        <f>B70*('Forward Curves'!C70-Unwind!C70)*'Forward Curves'!G70*(A71-A70)</f>
        <v>1058453.4288138782</v>
      </c>
    </row>
    <row r="71" spans="1:17" x14ac:dyDescent="0.25">
      <c r="A71" s="5">
        <v>38930</v>
      </c>
      <c r="B71" s="52">
        <v>30000</v>
      </c>
      <c r="C71" s="80">
        <v>2.6917</v>
      </c>
      <c r="K71" s="80">
        <f t="shared" si="0"/>
        <v>2.6917</v>
      </c>
      <c r="L71" s="80">
        <f>'Summary by deal'!AM70</f>
        <v>2.6917</v>
      </c>
      <c r="M71" s="86">
        <f t="shared" si="1"/>
        <v>0</v>
      </c>
      <c r="O71" s="5">
        <f t="shared" si="2"/>
        <v>38930</v>
      </c>
      <c r="P71" s="34">
        <f>B71*('Forward Curves'!C71-Unwind!C71)*'Forward Curves'!G71*(A72-A71)</f>
        <v>1081847.7615417668</v>
      </c>
    </row>
    <row r="72" spans="1:17" x14ac:dyDescent="0.25">
      <c r="A72" s="5">
        <v>38961</v>
      </c>
      <c r="B72" s="52">
        <v>30000</v>
      </c>
      <c r="C72" s="80">
        <v>2.6777000000000002</v>
      </c>
      <c r="K72" s="80">
        <f>C72</f>
        <v>2.6777000000000002</v>
      </c>
      <c r="L72" s="80">
        <f>'Summary by deal'!AM71</f>
        <v>2.6777000000000002</v>
      </c>
      <c r="M72" s="86">
        <f>K72-L72</f>
        <v>0</v>
      </c>
      <c r="O72" s="5">
        <f>A72</f>
        <v>38961</v>
      </c>
      <c r="P72" s="34">
        <f>B72*('Forward Curves'!C72-Unwind!C72)*'Forward Curves'!G72*(A73-A72)</f>
        <v>1060609.89851063</v>
      </c>
    </row>
    <row r="73" spans="1:17" x14ac:dyDescent="0.25">
      <c r="A73" s="5">
        <v>38991</v>
      </c>
      <c r="B73" s="52">
        <v>30000</v>
      </c>
      <c r="C73" s="80">
        <v>2.6617000000000002</v>
      </c>
      <c r="K73" s="80">
        <f>C73</f>
        <v>2.6617000000000002</v>
      </c>
      <c r="L73" s="80">
        <f>'Summary by deal'!AM72</f>
        <v>2.6617000000000002</v>
      </c>
      <c r="M73" s="86">
        <f>K73-L73</f>
        <v>0</v>
      </c>
      <c r="O73" s="5">
        <f>A73</f>
        <v>38991</v>
      </c>
      <c r="P73" s="34">
        <f>B73*('Forward Curves'!C73-Unwind!C73)*'Forward Curves'!G73*(A74-A73)</f>
        <v>1117503.2497291991</v>
      </c>
    </row>
    <row r="74" spans="1:17" x14ac:dyDescent="0.25">
      <c r="A74" s="5">
        <v>39022</v>
      </c>
      <c r="B74" s="52">
        <v>30000</v>
      </c>
      <c r="C74" s="80">
        <v>2.7437</v>
      </c>
      <c r="K74" s="80">
        <f>C74</f>
        <v>2.7437</v>
      </c>
      <c r="L74" s="80">
        <f>'Summary by deal'!AM73</f>
        <v>2.7437</v>
      </c>
      <c r="M74" s="86">
        <f>K74-L74</f>
        <v>0</v>
      </c>
      <c r="O74" s="5">
        <f>A74</f>
        <v>39022</v>
      </c>
      <c r="P74" s="34">
        <f>B74*('Forward Curves'!C74-Unwind!C74)*'Forward Curves'!G74*(A75-A74)</f>
        <v>1098718.3643301285</v>
      </c>
    </row>
    <row r="75" spans="1:17" x14ac:dyDescent="0.25">
      <c r="A75" s="5">
        <v>39052</v>
      </c>
      <c r="B75" s="52">
        <v>30000</v>
      </c>
      <c r="C75" s="80">
        <v>2.8216999999999999</v>
      </c>
      <c r="K75" s="80">
        <f>C75</f>
        <v>2.8216999999999999</v>
      </c>
      <c r="L75" s="80">
        <f>'Summary by deal'!AM74</f>
        <v>2.8216999999999999</v>
      </c>
      <c r="M75" s="86">
        <f>K75-L75</f>
        <v>0</v>
      </c>
      <c r="O75" s="5">
        <f>A75</f>
        <v>39052</v>
      </c>
      <c r="P75" s="34">
        <f>B75*('Forward Curves'!C75-Unwind!C75)*'Forward Curves'!G75*(A76-A75)</f>
        <v>1160492.868759874</v>
      </c>
      <c r="Q75" s="35">
        <f>SUM(P64:P75)</f>
        <v>12205026.062032595</v>
      </c>
    </row>
    <row r="76" spans="1:17" x14ac:dyDescent="0.25">
      <c r="A76" s="5">
        <v>39083</v>
      </c>
      <c r="C76" s="80"/>
      <c r="P76" s="34"/>
    </row>
    <row r="77" spans="1:17" x14ac:dyDescent="0.25">
      <c r="C77" s="80"/>
      <c r="P77" s="34"/>
    </row>
    <row r="78" spans="1:17" x14ac:dyDescent="0.25">
      <c r="C78" s="80"/>
      <c r="P78" s="34"/>
      <c r="Q78" s="35">
        <f>SUM(Q7:Q75)</f>
        <v>61085645.424085632</v>
      </c>
    </row>
    <row r="79" spans="1:17" x14ac:dyDescent="0.25">
      <c r="C79" s="80"/>
      <c r="P79" s="34"/>
    </row>
    <row r="80" spans="1:17" x14ac:dyDescent="0.25">
      <c r="C80" s="80"/>
      <c r="P80" s="34"/>
    </row>
    <row r="81" spans="3:16" x14ac:dyDescent="0.25">
      <c r="C81" s="80"/>
      <c r="P81" s="34"/>
    </row>
    <row r="82" spans="3:16" x14ac:dyDescent="0.25">
      <c r="C82" s="80"/>
      <c r="P82" s="34"/>
    </row>
    <row r="83" spans="3:16" x14ac:dyDescent="0.25">
      <c r="C83" s="80"/>
      <c r="P83" s="34"/>
    </row>
    <row r="84" spans="3:16" x14ac:dyDescent="0.25">
      <c r="C84" s="80"/>
      <c r="P84" s="34"/>
    </row>
    <row r="85" spans="3:16" x14ac:dyDescent="0.25">
      <c r="C85" s="80"/>
      <c r="P85" s="34"/>
    </row>
    <row r="86" spans="3:16" x14ac:dyDescent="0.25">
      <c r="C86" s="80"/>
      <c r="P86" s="34"/>
    </row>
    <row r="87" spans="3:16" x14ac:dyDescent="0.25">
      <c r="C87" s="80"/>
      <c r="P87" s="34"/>
    </row>
    <row r="88" spans="3:16" x14ac:dyDescent="0.25">
      <c r="C88" s="80"/>
      <c r="P88" s="34"/>
    </row>
    <row r="89" spans="3:16" x14ac:dyDescent="0.25">
      <c r="C89" s="80"/>
      <c r="P89" s="34"/>
    </row>
    <row r="90" spans="3:16" x14ac:dyDescent="0.25">
      <c r="C90" s="80"/>
      <c r="P90" s="34"/>
    </row>
    <row r="91" spans="3:16" x14ac:dyDescent="0.25">
      <c r="C91" s="80"/>
      <c r="P91" s="34"/>
    </row>
    <row r="92" spans="3:16" x14ac:dyDescent="0.25">
      <c r="C92" s="80"/>
      <c r="P92" s="34"/>
    </row>
    <row r="93" spans="3:16" x14ac:dyDescent="0.25">
      <c r="C93" s="80"/>
      <c r="P93" s="34"/>
    </row>
    <row r="94" spans="3:16" x14ac:dyDescent="0.25">
      <c r="C94" s="80"/>
      <c r="P94" s="34"/>
    </row>
    <row r="95" spans="3:16" x14ac:dyDescent="0.25">
      <c r="C95" s="80"/>
      <c r="P95" s="34"/>
    </row>
    <row r="96" spans="3:16" x14ac:dyDescent="0.25">
      <c r="C96" s="80"/>
      <c r="P96" s="34"/>
    </row>
    <row r="97" spans="3:3" x14ac:dyDescent="0.25">
      <c r="C97" s="80"/>
    </row>
    <row r="98" spans="3:3" x14ac:dyDescent="0.25">
      <c r="C98" s="80"/>
    </row>
    <row r="99" spans="3:3" x14ac:dyDescent="0.25">
      <c r="C99" s="80"/>
    </row>
    <row r="100" spans="3:3" x14ac:dyDescent="0.25">
      <c r="C100" s="80"/>
    </row>
    <row r="101" spans="3:3" x14ac:dyDescent="0.25">
      <c r="C101" s="80"/>
    </row>
    <row r="102" spans="3:3" x14ac:dyDescent="0.25">
      <c r="C102" s="80"/>
    </row>
    <row r="103" spans="3:3" x14ac:dyDescent="0.25">
      <c r="C103" s="80"/>
    </row>
    <row r="104" spans="3:3" x14ac:dyDescent="0.25">
      <c r="C104" s="80"/>
    </row>
    <row r="105" spans="3:3" x14ac:dyDescent="0.25">
      <c r="C105" s="80"/>
    </row>
    <row r="106" spans="3:3" x14ac:dyDescent="0.25">
      <c r="C106" s="80"/>
    </row>
    <row r="107" spans="3:3" x14ac:dyDescent="0.25">
      <c r="C107" s="80"/>
    </row>
    <row r="108" spans="3:3" x14ac:dyDescent="0.25">
      <c r="C108" s="80"/>
    </row>
    <row r="109" spans="3:3" x14ac:dyDescent="0.25">
      <c r="C109" s="80"/>
    </row>
    <row r="110" spans="3:3" x14ac:dyDescent="0.25">
      <c r="C110" s="80"/>
    </row>
    <row r="111" spans="3:3" x14ac:dyDescent="0.25">
      <c r="C111" s="80"/>
    </row>
    <row r="112" spans="3:3" x14ac:dyDescent="0.25">
      <c r="C112" s="80"/>
    </row>
    <row r="113" spans="3:3" x14ac:dyDescent="0.25">
      <c r="C113" s="80"/>
    </row>
    <row r="114" spans="3:3" x14ac:dyDescent="0.25">
      <c r="C114" s="80"/>
    </row>
    <row r="115" spans="3:3" x14ac:dyDescent="0.25">
      <c r="C115" s="80"/>
    </row>
    <row r="116" spans="3:3" x14ac:dyDescent="0.25">
      <c r="C116" s="80"/>
    </row>
    <row r="117" spans="3:3" x14ac:dyDescent="0.25">
      <c r="C117" s="80"/>
    </row>
    <row r="118" spans="3:3" x14ac:dyDescent="0.25">
      <c r="C118" s="80"/>
    </row>
    <row r="119" spans="3:3" x14ac:dyDescent="0.25">
      <c r="C119" s="80"/>
    </row>
    <row r="120" spans="3:3" x14ac:dyDescent="0.25">
      <c r="C120" s="80"/>
    </row>
    <row r="121" spans="3:3" x14ac:dyDescent="0.25">
      <c r="C121" s="80"/>
    </row>
    <row r="122" spans="3:3" x14ac:dyDescent="0.25">
      <c r="C122" s="80"/>
    </row>
    <row r="123" spans="3:3" x14ac:dyDescent="0.25">
      <c r="C123" s="80"/>
    </row>
    <row r="124" spans="3:3" x14ac:dyDescent="0.25">
      <c r="C124" s="80"/>
    </row>
    <row r="125" spans="3:3" x14ac:dyDescent="0.25">
      <c r="C125" s="80"/>
    </row>
    <row r="126" spans="3:3" x14ac:dyDescent="0.25">
      <c r="C126" s="80"/>
    </row>
    <row r="127" spans="3:3" x14ac:dyDescent="0.25">
      <c r="C127" s="80"/>
    </row>
    <row r="128" spans="3:3" x14ac:dyDescent="0.25">
      <c r="C128" s="80"/>
    </row>
    <row r="129" spans="3:3" x14ac:dyDescent="0.25">
      <c r="C129" s="80"/>
    </row>
    <row r="130" spans="3:3" x14ac:dyDescent="0.25">
      <c r="C130" s="80"/>
    </row>
    <row r="131" spans="3:3" x14ac:dyDescent="0.25">
      <c r="C131" s="80"/>
    </row>
    <row r="132" spans="3:3" x14ac:dyDescent="0.25">
      <c r="C132" s="80"/>
    </row>
    <row r="133" spans="3:3" x14ac:dyDescent="0.25">
      <c r="C133" s="80"/>
    </row>
    <row r="134" spans="3:3" x14ac:dyDescent="0.25">
      <c r="C134" s="80"/>
    </row>
    <row r="135" spans="3:3" x14ac:dyDescent="0.25">
      <c r="C135" s="80"/>
    </row>
    <row r="136" spans="3:3" x14ac:dyDescent="0.25">
      <c r="C136" s="80"/>
    </row>
    <row r="137" spans="3:3" x14ac:dyDescent="0.25">
      <c r="C137" s="80"/>
    </row>
    <row r="138" spans="3:3" x14ac:dyDescent="0.25">
      <c r="C138" s="80"/>
    </row>
    <row r="139" spans="3:3" x14ac:dyDescent="0.25">
      <c r="C139" s="80"/>
    </row>
    <row r="140" spans="3:3" x14ac:dyDescent="0.25">
      <c r="C140" s="80"/>
    </row>
    <row r="141" spans="3:3" x14ac:dyDescent="0.25">
      <c r="C141" s="80"/>
    </row>
    <row r="142" spans="3:3" x14ac:dyDescent="0.25">
      <c r="C142" s="80"/>
    </row>
    <row r="143" spans="3:3" x14ac:dyDescent="0.25">
      <c r="C143" s="80"/>
    </row>
    <row r="144" spans="3:3" x14ac:dyDescent="0.25">
      <c r="C144" s="80"/>
    </row>
    <row r="145" spans="3:3" x14ac:dyDescent="0.25">
      <c r="C145" s="80"/>
    </row>
    <row r="146" spans="3:3" x14ac:dyDescent="0.25">
      <c r="C146" s="80"/>
    </row>
    <row r="147" spans="3:3" x14ac:dyDescent="0.25">
      <c r="C147" s="80"/>
    </row>
    <row r="148" spans="3:3" x14ac:dyDescent="0.25">
      <c r="C148" s="80"/>
    </row>
    <row r="149" spans="3:3" x14ac:dyDescent="0.25">
      <c r="C149" s="80"/>
    </row>
    <row r="150" spans="3:3" x14ac:dyDescent="0.25">
      <c r="C150" s="80"/>
    </row>
    <row r="151" spans="3:3" x14ac:dyDescent="0.25">
      <c r="C151" s="80"/>
    </row>
    <row r="152" spans="3:3" x14ac:dyDescent="0.25">
      <c r="C152" s="80"/>
    </row>
    <row r="153" spans="3:3" x14ac:dyDescent="0.25">
      <c r="C153" s="80"/>
    </row>
    <row r="154" spans="3:3" x14ac:dyDescent="0.25">
      <c r="C154" s="80"/>
    </row>
    <row r="155" spans="3:3" x14ac:dyDescent="0.25">
      <c r="C155" s="80"/>
    </row>
    <row r="156" spans="3:3" x14ac:dyDescent="0.25">
      <c r="C156" s="80"/>
    </row>
    <row r="157" spans="3:3" x14ac:dyDescent="0.25">
      <c r="C157" s="80"/>
    </row>
    <row r="158" spans="3:3" x14ac:dyDescent="0.25">
      <c r="C158" s="80"/>
    </row>
    <row r="159" spans="3:3" x14ac:dyDescent="0.25">
      <c r="C159" s="80"/>
    </row>
    <row r="160" spans="3:3" x14ac:dyDescent="0.25">
      <c r="C160" s="80"/>
    </row>
    <row r="161" spans="3:3" x14ac:dyDescent="0.25">
      <c r="C161" s="80"/>
    </row>
    <row r="162" spans="3:3" x14ac:dyDescent="0.25">
      <c r="C162" s="80"/>
    </row>
    <row r="163" spans="3:3" x14ac:dyDescent="0.25">
      <c r="C163" s="80"/>
    </row>
    <row r="164" spans="3:3" x14ac:dyDescent="0.25">
      <c r="C164" s="80"/>
    </row>
    <row r="165" spans="3:3" x14ac:dyDescent="0.25">
      <c r="C165" s="80"/>
    </row>
    <row r="166" spans="3:3" x14ac:dyDescent="0.25">
      <c r="C166" s="80"/>
    </row>
    <row r="167" spans="3:3" x14ac:dyDescent="0.25">
      <c r="C167" s="80"/>
    </row>
    <row r="168" spans="3:3" x14ac:dyDescent="0.25">
      <c r="C168" s="80"/>
    </row>
    <row r="169" spans="3:3" x14ac:dyDescent="0.25">
      <c r="C169" s="80"/>
    </row>
    <row r="170" spans="3:3" x14ac:dyDescent="0.25">
      <c r="C170" s="80"/>
    </row>
    <row r="171" spans="3:3" x14ac:dyDescent="0.25">
      <c r="C171" s="80"/>
    </row>
    <row r="172" spans="3:3" x14ac:dyDescent="0.25">
      <c r="C172" s="80"/>
    </row>
    <row r="173" spans="3:3" x14ac:dyDescent="0.25">
      <c r="C173" s="80"/>
    </row>
    <row r="174" spans="3:3" x14ac:dyDescent="0.25">
      <c r="C174" s="80"/>
    </row>
    <row r="175" spans="3:3" x14ac:dyDescent="0.25">
      <c r="C175" s="80"/>
    </row>
    <row r="176" spans="3:3" x14ac:dyDescent="0.25">
      <c r="C176" s="80"/>
    </row>
    <row r="177" spans="3:3" x14ac:dyDescent="0.25">
      <c r="C177" s="80"/>
    </row>
    <row r="178" spans="3:3" x14ac:dyDescent="0.25">
      <c r="C178" s="80"/>
    </row>
    <row r="179" spans="3:3" x14ac:dyDescent="0.25">
      <c r="C179" s="80"/>
    </row>
    <row r="180" spans="3:3" x14ac:dyDescent="0.25">
      <c r="C180" s="80"/>
    </row>
    <row r="181" spans="3:3" x14ac:dyDescent="0.25">
      <c r="C181" s="80"/>
    </row>
    <row r="182" spans="3:3" x14ac:dyDescent="0.25">
      <c r="C182" s="80"/>
    </row>
    <row r="183" spans="3:3" x14ac:dyDescent="0.25">
      <c r="C183" s="80"/>
    </row>
    <row r="184" spans="3:3" x14ac:dyDescent="0.25">
      <c r="C184" s="80"/>
    </row>
    <row r="185" spans="3:3" x14ac:dyDescent="0.25">
      <c r="C185" s="80"/>
    </row>
    <row r="186" spans="3:3" x14ac:dyDescent="0.25">
      <c r="C186" s="80"/>
    </row>
    <row r="187" spans="3:3" x14ac:dyDescent="0.25">
      <c r="C187" s="80"/>
    </row>
    <row r="188" spans="3:3" x14ac:dyDescent="0.25">
      <c r="C188" s="80"/>
    </row>
    <row r="189" spans="3:3" x14ac:dyDescent="0.25">
      <c r="C189" s="80"/>
    </row>
    <row r="190" spans="3:3" x14ac:dyDescent="0.25">
      <c r="C190" s="80"/>
    </row>
    <row r="191" spans="3:3" x14ac:dyDescent="0.25">
      <c r="C191" s="80"/>
    </row>
    <row r="192" spans="3:3" x14ac:dyDescent="0.25">
      <c r="C192" s="80"/>
    </row>
    <row r="193" spans="3:3" x14ac:dyDescent="0.25">
      <c r="C193" s="80"/>
    </row>
    <row r="194" spans="3:3" x14ac:dyDescent="0.25">
      <c r="C194" s="80"/>
    </row>
    <row r="195" spans="3:3" x14ac:dyDescent="0.25">
      <c r="C195" s="80"/>
    </row>
    <row r="196" spans="3:3" x14ac:dyDescent="0.25">
      <c r="C196" s="80"/>
    </row>
    <row r="197" spans="3:3" x14ac:dyDescent="0.25">
      <c r="C197" s="80"/>
    </row>
    <row r="198" spans="3:3" x14ac:dyDescent="0.25">
      <c r="C198" s="80"/>
    </row>
    <row r="199" spans="3:3" x14ac:dyDescent="0.25">
      <c r="C199" s="80"/>
    </row>
    <row r="200" spans="3:3" x14ac:dyDescent="0.25">
      <c r="C200" s="80"/>
    </row>
    <row r="201" spans="3:3" x14ac:dyDescent="0.25">
      <c r="C201" s="80"/>
    </row>
    <row r="202" spans="3:3" x14ac:dyDescent="0.25">
      <c r="C202" s="80"/>
    </row>
    <row r="203" spans="3:3" x14ac:dyDescent="0.25">
      <c r="C203" s="80"/>
    </row>
    <row r="204" spans="3:3" x14ac:dyDescent="0.25">
      <c r="C204" s="80"/>
    </row>
    <row r="205" spans="3:3" x14ac:dyDescent="0.25">
      <c r="C205" s="80"/>
    </row>
    <row r="206" spans="3:3" x14ac:dyDescent="0.25">
      <c r="C206" s="80"/>
    </row>
    <row r="207" spans="3:3" x14ac:dyDescent="0.25">
      <c r="C207" s="80"/>
    </row>
    <row r="208" spans="3:3" x14ac:dyDescent="0.25">
      <c r="C208" s="80"/>
    </row>
    <row r="209" spans="3:3" x14ac:dyDescent="0.25">
      <c r="C209" s="80"/>
    </row>
    <row r="210" spans="3:3" x14ac:dyDescent="0.25">
      <c r="C210" s="80"/>
    </row>
    <row r="211" spans="3:3" x14ac:dyDescent="0.25">
      <c r="C211" s="80"/>
    </row>
    <row r="212" spans="3:3" x14ac:dyDescent="0.25">
      <c r="C212" s="80"/>
    </row>
    <row r="213" spans="3:3" x14ac:dyDescent="0.25">
      <c r="C213" s="80"/>
    </row>
    <row r="214" spans="3:3" x14ac:dyDescent="0.25">
      <c r="C214" s="80"/>
    </row>
    <row r="215" spans="3:3" x14ac:dyDescent="0.25">
      <c r="C215" s="80"/>
    </row>
    <row r="216" spans="3:3" x14ac:dyDescent="0.25">
      <c r="C216" s="80"/>
    </row>
    <row r="217" spans="3:3" x14ac:dyDescent="0.25">
      <c r="C217" s="80"/>
    </row>
    <row r="218" spans="3:3" x14ac:dyDescent="0.25">
      <c r="C218" s="80"/>
    </row>
    <row r="219" spans="3:3" x14ac:dyDescent="0.25">
      <c r="C219" s="80"/>
    </row>
    <row r="220" spans="3:3" x14ac:dyDescent="0.25">
      <c r="C220" s="80"/>
    </row>
    <row r="221" spans="3:3" x14ac:dyDescent="0.25">
      <c r="C221" s="80"/>
    </row>
    <row r="222" spans="3:3" x14ac:dyDescent="0.25">
      <c r="C222" s="80"/>
    </row>
    <row r="223" spans="3:3" x14ac:dyDescent="0.25">
      <c r="C223" s="80"/>
    </row>
    <row r="224" spans="3:3" x14ac:dyDescent="0.25">
      <c r="C224" s="80"/>
    </row>
    <row r="225" spans="3:3" x14ac:dyDescent="0.25">
      <c r="C225" s="80"/>
    </row>
    <row r="226" spans="3:3" x14ac:dyDescent="0.25">
      <c r="C226" s="80"/>
    </row>
    <row r="227" spans="3:3" x14ac:dyDescent="0.25">
      <c r="C227" s="80"/>
    </row>
    <row r="228" spans="3:3" x14ac:dyDescent="0.25">
      <c r="C228" s="80"/>
    </row>
    <row r="229" spans="3:3" x14ac:dyDescent="0.25">
      <c r="C229" s="80"/>
    </row>
    <row r="230" spans="3:3" x14ac:dyDescent="0.25">
      <c r="C230" s="80"/>
    </row>
    <row r="231" spans="3:3" x14ac:dyDescent="0.25">
      <c r="C231" s="80"/>
    </row>
    <row r="232" spans="3:3" x14ac:dyDescent="0.25">
      <c r="C232" s="80"/>
    </row>
    <row r="233" spans="3:3" x14ac:dyDescent="0.25">
      <c r="C233" s="80"/>
    </row>
    <row r="234" spans="3:3" x14ac:dyDescent="0.25">
      <c r="C234" s="80"/>
    </row>
    <row r="235" spans="3:3" x14ac:dyDescent="0.25">
      <c r="C235" s="80"/>
    </row>
    <row r="236" spans="3:3" x14ac:dyDescent="0.25">
      <c r="C236" s="80"/>
    </row>
    <row r="237" spans="3:3" x14ac:dyDescent="0.25">
      <c r="C237" s="80"/>
    </row>
    <row r="238" spans="3:3" x14ac:dyDescent="0.25">
      <c r="C238" s="80"/>
    </row>
    <row r="239" spans="3:3" x14ac:dyDescent="0.25">
      <c r="C239" s="80"/>
    </row>
    <row r="240" spans="3:3" x14ac:dyDescent="0.25">
      <c r="C240" s="80"/>
    </row>
    <row r="241" spans="3:3" x14ac:dyDescent="0.25">
      <c r="C241" s="80"/>
    </row>
    <row r="242" spans="3:3" x14ac:dyDescent="0.25">
      <c r="C242" s="80"/>
    </row>
    <row r="243" spans="3:3" x14ac:dyDescent="0.25">
      <c r="C243" s="80"/>
    </row>
    <row r="244" spans="3:3" x14ac:dyDescent="0.25">
      <c r="C244" s="80"/>
    </row>
    <row r="245" spans="3:3" x14ac:dyDescent="0.25">
      <c r="C245" s="80"/>
    </row>
    <row r="246" spans="3:3" x14ac:dyDescent="0.25">
      <c r="C246" s="80"/>
    </row>
    <row r="247" spans="3:3" x14ac:dyDescent="0.25">
      <c r="C247" s="80"/>
    </row>
    <row r="248" spans="3:3" x14ac:dyDescent="0.25">
      <c r="C248" s="80"/>
    </row>
    <row r="249" spans="3:3" x14ac:dyDescent="0.25">
      <c r="C249" s="80"/>
    </row>
    <row r="250" spans="3:3" x14ac:dyDescent="0.25">
      <c r="C250" s="80"/>
    </row>
    <row r="251" spans="3:3" x14ac:dyDescent="0.25">
      <c r="C251" s="80"/>
    </row>
    <row r="252" spans="3:3" x14ac:dyDescent="0.25">
      <c r="C252" s="80"/>
    </row>
    <row r="253" spans="3:3" x14ac:dyDescent="0.25">
      <c r="C253" s="80"/>
    </row>
    <row r="254" spans="3:3" x14ac:dyDescent="0.25">
      <c r="C254" s="80"/>
    </row>
    <row r="255" spans="3:3" x14ac:dyDescent="0.25">
      <c r="C255" s="80"/>
    </row>
    <row r="256" spans="3:3" x14ac:dyDescent="0.25">
      <c r="C256" s="80"/>
    </row>
    <row r="257" spans="3:3" x14ac:dyDescent="0.25">
      <c r="C257" s="80"/>
    </row>
    <row r="258" spans="3:3" x14ac:dyDescent="0.25">
      <c r="C258" s="80"/>
    </row>
    <row r="259" spans="3:3" x14ac:dyDescent="0.25">
      <c r="C259" s="80"/>
    </row>
    <row r="260" spans="3:3" x14ac:dyDescent="0.25">
      <c r="C260" s="80"/>
    </row>
    <row r="261" spans="3:3" x14ac:dyDescent="0.25">
      <c r="C261" s="80"/>
    </row>
    <row r="262" spans="3:3" x14ac:dyDescent="0.25">
      <c r="C262" s="80"/>
    </row>
    <row r="263" spans="3:3" x14ac:dyDescent="0.25">
      <c r="C263" s="80"/>
    </row>
    <row r="264" spans="3:3" x14ac:dyDescent="0.25">
      <c r="C264" s="80"/>
    </row>
    <row r="265" spans="3:3" x14ac:dyDescent="0.25">
      <c r="C265" s="80"/>
    </row>
    <row r="266" spans="3:3" x14ac:dyDescent="0.25">
      <c r="C266" s="80"/>
    </row>
    <row r="267" spans="3:3" x14ac:dyDescent="0.25">
      <c r="C267" s="80"/>
    </row>
    <row r="268" spans="3:3" x14ac:dyDescent="0.25">
      <c r="C268" s="80"/>
    </row>
    <row r="269" spans="3:3" x14ac:dyDescent="0.25">
      <c r="C269" s="80"/>
    </row>
    <row r="270" spans="3:3" x14ac:dyDescent="0.25">
      <c r="C270" s="80"/>
    </row>
    <row r="271" spans="3:3" x14ac:dyDescent="0.25">
      <c r="C271" s="80"/>
    </row>
    <row r="272" spans="3:3" x14ac:dyDescent="0.25">
      <c r="C272" s="80"/>
    </row>
    <row r="273" spans="3:3" x14ac:dyDescent="0.25">
      <c r="C273" s="80"/>
    </row>
    <row r="274" spans="3:3" x14ac:dyDescent="0.25">
      <c r="C274" s="80"/>
    </row>
    <row r="275" spans="3:3" x14ac:dyDescent="0.25">
      <c r="C275" s="80"/>
    </row>
    <row r="276" spans="3:3" x14ac:dyDescent="0.25">
      <c r="C276" s="80"/>
    </row>
    <row r="277" spans="3:3" x14ac:dyDescent="0.25">
      <c r="C277" s="80"/>
    </row>
    <row r="278" spans="3:3" x14ac:dyDescent="0.25">
      <c r="C278" s="80"/>
    </row>
    <row r="279" spans="3:3" x14ac:dyDescent="0.25">
      <c r="C279" s="80"/>
    </row>
    <row r="280" spans="3:3" x14ac:dyDescent="0.25">
      <c r="C280" s="80"/>
    </row>
    <row r="281" spans="3:3" x14ac:dyDescent="0.25">
      <c r="C281" s="80"/>
    </row>
    <row r="282" spans="3:3" x14ac:dyDescent="0.25">
      <c r="C282" s="80"/>
    </row>
    <row r="283" spans="3:3" x14ac:dyDescent="0.25">
      <c r="C283" s="80"/>
    </row>
    <row r="284" spans="3:3" x14ac:dyDescent="0.25">
      <c r="C284" s="80"/>
    </row>
    <row r="285" spans="3:3" x14ac:dyDescent="0.25">
      <c r="C285" s="80"/>
    </row>
    <row r="286" spans="3:3" x14ac:dyDescent="0.25">
      <c r="C286" s="80"/>
    </row>
    <row r="287" spans="3:3" x14ac:dyDescent="0.25">
      <c r="C287" s="80"/>
    </row>
    <row r="288" spans="3:3" x14ac:dyDescent="0.25">
      <c r="C288" s="80"/>
    </row>
    <row r="289" spans="3:3" x14ac:dyDescent="0.25">
      <c r="C289" s="80"/>
    </row>
    <row r="290" spans="3:3" x14ac:dyDescent="0.25">
      <c r="C290" s="80"/>
    </row>
    <row r="291" spans="3:3" x14ac:dyDescent="0.25">
      <c r="C291" s="80"/>
    </row>
    <row r="292" spans="3:3" x14ac:dyDescent="0.25">
      <c r="C292" s="80"/>
    </row>
    <row r="293" spans="3:3" x14ac:dyDescent="0.25">
      <c r="C293" s="80"/>
    </row>
    <row r="294" spans="3:3" x14ac:dyDescent="0.25">
      <c r="C294" s="80"/>
    </row>
    <row r="295" spans="3:3" x14ac:dyDescent="0.25">
      <c r="C295" s="80"/>
    </row>
    <row r="296" spans="3:3" x14ac:dyDescent="0.25">
      <c r="C296" s="80"/>
    </row>
    <row r="297" spans="3:3" x14ac:dyDescent="0.25">
      <c r="C297" s="80"/>
    </row>
    <row r="298" spans="3:3" x14ac:dyDescent="0.25">
      <c r="C298" s="80"/>
    </row>
    <row r="299" spans="3:3" x14ac:dyDescent="0.25">
      <c r="C299" s="80"/>
    </row>
    <row r="300" spans="3:3" x14ac:dyDescent="0.25">
      <c r="C300" s="80"/>
    </row>
    <row r="301" spans="3:3" x14ac:dyDescent="0.25">
      <c r="C301" s="80"/>
    </row>
    <row r="302" spans="3:3" x14ac:dyDescent="0.25">
      <c r="C302" s="80"/>
    </row>
    <row r="303" spans="3:3" x14ac:dyDescent="0.25">
      <c r="C303" s="80"/>
    </row>
    <row r="304" spans="3:3" x14ac:dyDescent="0.25">
      <c r="C304" s="80"/>
    </row>
    <row r="305" spans="3:3" x14ac:dyDescent="0.25">
      <c r="C305" s="80"/>
    </row>
    <row r="306" spans="3:3" x14ac:dyDescent="0.25">
      <c r="C306" s="80"/>
    </row>
    <row r="307" spans="3:3" x14ac:dyDescent="0.25">
      <c r="C307" s="80"/>
    </row>
    <row r="308" spans="3:3" x14ac:dyDescent="0.25">
      <c r="C308" s="80"/>
    </row>
    <row r="309" spans="3:3" x14ac:dyDescent="0.25">
      <c r="C309" s="80"/>
    </row>
    <row r="310" spans="3:3" x14ac:dyDescent="0.25">
      <c r="C310" s="80"/>
    </row>
    <row r="311" spans="3:3" x14ac:dyDescent="0.25">
      <c r="C311" s="80"/>
    </row>
    <row r="312" spans="3:3" x14ac:dyDescent="0.25">
      <c r="C312" s="80"/>
    </row>
    <row r="313" spans="3:3" x14ac:dyDescent="0.25">
      <c r="C313" s="80"/>
    </row>
    <row r="314" spans="3:3" x14ac:dyDescent="0.25">
      <c r="C314" s="80"/>
    </row>
    <row r="315" spans="3:3" x14ac:dyDescent="0.25">
      <c r="C315" s="80"/>
    </row>
    <row r="316" spans="3:3" x14ac:dyDescent="0.25">
      <c r="C316" s="80"/>
    </row>
    <row r="317" spans="3:3" x14ac:dyDescent="0.25">
      <c r="C317" s="80"/>
    </row>
    <row r="318" spans="3:3" x14ac:dyDescent="0.25">
      <c r="C318" s="80"/>
    </row>
    <row r="319" spans="3:3" x14ac:dyDescent="0.25">
      <c r="C319" s="80"/>
    </row>
    <row r="320" spans="3:3" x14ac:dyDescent="0.25">
      <c r="C320" s="80"/>
    </row>
    <row r="321" spans="3:3" x14ac:dyDescent="0.25">
      <c r="C321" s="80"/>
    </row>
    <row r="322" spans="3:3" x14ac:dyDescent="0.25">
      <c r="C322" s="80"/>
    </row>
    <row r="323" spans="3:3" x14ac:dyDescent="0.25">
      <c r="C323" s="80"/>
    </row>
    <row r="324" spans="3:3" x14ac:dyDescent="0.25">
      <c r="C324" s="80"/>
    </row>
    <row r="325" spans="3:3" x14ac:dyDescent="0.25">
      <c r="C325" s="80"/>
    </row>
    <row r="326" spans="3:3" x14ac:dyDescent="0.25">
      <c r="C326" s="80"/>
    </row>
    <row r="327" spans="3:3" x14ac:dyDescent="0.25">
      <c r="C327" s="80"/>
    </row>
    <row r="328" spans="3:3" x14ac:dyDescent="0.25">
      <c r="C328" s="80"/>
    </row>
    <row r="329" spans="3:3" x14ac:dyDescent="0.25">
      <c r="C329" s="80"/>
    </row>
    <row r="330" spans="3:3" x14ac:dyDescent="0.25">
      <c r="C330" s="80"/>
    </row>
    <row r="331" spans="3:3" x14ac:dyDescent="0.25">
      <c r="C331" s="80"/>
    </row>
    <row r="332" spans="3:3" x14ac:dyDescent="0.25">
      <c r="C332" s="80"/>
    </row>
    <row r="333" spans="3:3" x14ac:dyDescent="0.25">
      <c r="C333" s="80"/>
    </row>
    <row r="334" spans="3:3" x14ac:dyDescent="0.25">
      <c r="C334" s="80"/>
    </row>
    <row r="335" spans="3:3" x14ac:dyDescent="0.25">
      <c r="C335" s="80"/>
    </row>
    <row r="336" spans="3:3" x14ac:dyDescent="0.25">
      <c r="C336" s="80"/>
    </row>
    <row r="337" spans="3:3" x14ac:dyDescent="0.25">
      <c r="C337" s="80"/>
    </row>
    <row r="338" spans="3:3" x14ac:dyDescent="0.25">
      <c r="C338" s="80"/>
    </row>
    <row r="339" spans="3:3" x14ac:dyDescent="0.25">
      <c r="C339" s="80"/>
    </row>
    <row r="340" spans="3:3" x14ac:dyDescent="0.25">
      <c r="C340" s="80"/>
    </row>
    <row r="341" spans="3:3" x14ac:dyDescent="0.25">
      <c r="C341" s="80"/>
    </row>
    <row r="342" spans="3:3" x14ac:dyDescent="0.25">
      <c r="C342" s="80"/>
    </row>
    <row r="343" spans="3:3" x14ac:dyDescent="0.25">
      <c r="C343" s="80"/>
    </row>
    <row r="344" spans="3:3" x14ac:dyDescent="0.25">
      <c r="C344" s="80"/>
    </row>
    <row r="345" spans="3:3" x14ac:dyDescent="0.25">
      <c r="C345" s="80"/>
    </row>
    <row r="346" spans="3:3" x14ac:dyDescent="0.25">
      <c r="C346" s="80"/>
    </row>
    <row r="347" spans="3:3" x14ac:dyDescent="0.25">
      <c r="C347" s="80"/>
    </row>
    <row r="348" spans="3:3" x14ac:dyDescent="0.25">
      <c r="C348" s="80"/>
    </row>
    <row r="349" spans="3:3" x14ac:dyDescent="0.25">
      <c r="C349" s="80"/>
    </row>
    <row r="350" spans="3:3" x14ac:dyDescent="0.25">
      <c r="C350" s="80"/>
    </row>
    <row r="351" spans="3:3" x14ac:dyDescent="0.25">
      <c r="C351" s="80"/>
    </row>
    <row r="352" spans="3:3" x14ac:dyDescent="0.25">
      <c r="C352" s="80"/>
    </row>
    <row r="353" spans="3:3" x14ac:dyDescent="0.25">
      <c r="C353" s="80"/>
    </row>
    <row r="354" spans="3:3" x14ac:dyDescent="0.25">
      <c r="C354" s="80"/>
    </row>
    <row r="355" spans="3:3" x14ac:dyDescent="0.25">
      <c r="C355" s="8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9"/>
  <sheetViews>
    <sheetView workbookViewId="0">
      <selection activeCell="B2" sqref="B2"/>
    </sheetView>
  </sheetViews>
  <sheetFormatPr defaultRowHeight="13.2" x14ac:dyDescent="0.25"/>
  <cols>
    <col min="1" max="1" width="11.109375" customWidth="1"/>
    <col min="2" max="2" width="12.33203125" customWidth="1"/>
    <col min="3" max="3" width="13.33203125" customWidth="1"/>
    <col min="4" max="4" width="1.77734375" customWidth="1"/>
    <col min="5" max="5" width="12.44140625" customWidth="1"/>
    <col min="6" max="6" width="4.33203125" customWidth="1"/>
    <col min="7" max="7" width="15" customWidth="1"/>
    <col min="8" max="8" width="1.6640625" customWidth="1"/>
    <col min="9" max="9" width="13.33203125" customWidth="1"/>
    <col min="10" max="10" width="4.33203125" customWidth="1"/>
    <col min="11" max="11" width="21.33203125" customWidth="1"/>
    <col min="12" max="12" width="1.6640625" customWidth="1"/>
    <col min="13" max="13" width="18" customWidth="1"/>
  </cols>
  <sheetData>
    <row r="1" spans="1:13" s="1" customFormat="1" ht="22.8" x14ac:dyDescent="0.4">
      <c r="A1" s="1" t="s">
        <v>33</v>
      </c>
    </row>
    <row r="2" spans="1:13" s="3" customFormat="1" ht="16.2" x14ac:dyDescent="0.35">
      <c r="A2" s="2" t="s">
        <v>0</v>
      </c>
      <c r="B2" s="4">
        <f>'Forward Curves'!B2</f>
        <v>36972</v>
      </c>
    </row>
    <row r="3" spans="1:13" x14ac:dyDescent="0.25">
      <c r="K3" s="35"/>
      <c r="M3" s="37" t="s">
        <v>30</v>
      </c>
    </row>
    <row r="4" spans="1:13" x14ac:dyDescent="0.25">
      <c r="M4" s="36">
        <f>SUM(M7:M12)</f>
        <v>97429828.848082155</v>
      </c>
    </row>
    <row r="5" spans="1:13" x14ac:dyDescent="0.25">
      <c r="C5" s="88" t="s">
        <v>25</v>
      </c>
      <c r="D5" s="88"/>
      <c r="E5" s="88"/>
      <c r="G5" s="88" t="s">
        <v>26</v>
      </c>
      <c r="H5" s="88"/>
      <c r="I5" s="88"/>
      <c r="K5" s="6"/>
      <c r="L5" s="6"/>
    </row>
    <row r="6" spans="1:13" s="6" customFormat="1" x14ac:dyDescent="0.25">
      <c r="A6" s="6" t="s">
        <v>31</v>
      </c>
      <c r="C6" s="6" t="s">
        <v>3</v>
      </c>
      <c r="E6" s="6" t="s">
        <v>4</v>
      </c>
      <c r="G6" s="6" t="s">
        <v>3</v>
      </c>
      <c r="I6" s="6" t="s">
        <v>19</v>
      </c>
      <c r="K6" s="6" t="s">
        <v>5</v>
      </c>
      <c r="M6" s="6" t="s">
        <v>29</v>
      </c>
    </row>
    <row r="7" spans="1:13" x14ac:dyDescent="0.25">
      <c r="A7">
        <v>2001</v>
      </c>
      <c r="C7" s="20">
        <f>SUM('Summary by month'!C7:C15)</f>
        <v>3400250</v>
      </c>
      <c r="E7" s="33">
        <f>'Summary by month'!W7</f>
        <v>2.8861273876920817</v>
      </c>
      <c r="G7" s="20">
        <f>SUM('Summary by deal'!AF6:AF14)</f>
        <v>5706250</v>
      </c>
      <c r="I7" s="33">
        <f>'Summary by month'!AA7</f>
        <v>2.7057454545454545</v>
      </c>
      <c r="K7" s="34">
        <f>SUM('Summary by month'!M7:M15)</f>
        <v>23474661.600000001</v>
      </c>
      <c r="L7" s="34"/>
      <c r="M7" s="34">
        <f>SUM('Summary by month'!O7:O15)</f>
        <v>23017249.290777765</v>
      </c>
    </row>
    <row r="8" spans="1:13" x14ac:dyDescent="0.25">
      <c r="A8">
        <v>2002</v>
      </c>
      <c r="C8" s="20">
        <f>SUM('Summary by month'!C16:C27)</f>
        <v>5201250</v>
      </c>
      <c r="E8" s="33">
        <f>'Summary by month'!W16</f>
        <v>3.6594808219178083</v>
      </c>
      <c r="G8" s="20">
        <f>SUM('Summary by deal'!AF15:AF26)</f>
        <v>7573750</v>
      </c>
      <c r="I8" s="33">
        <f>'Summary by month'!AA16</f>
        <v>2.7397808219178081</v>
      </c>
      <c r="K8" s="34">
        <f>SUM('Summary by month'!M16:M27)</f>
        <v>20482245.375000007</v>
      </c>
      <c r="L8" s="34"/>
      <c r="M8" s="34">
        <f>SUM('Summary by month'!O16:O27)</f>
        <v>19337220.175332233</v>
      </c>
    </row>
    <row r="9" spans="1:13" x14ac:dyDescent="0.25">
      <c r="A9">
        <v>2003</v>
      </c>
      <c r="C9" s="20">
        <f>SUM('Summary by month'!C28:C39)</f>
        <v>12775000</v>
      </c>
      <c r="E9" s="33">
        <f>'Summary by month'!W28</f>
        <v>3.1578287671232879</v>
      </c>
      <c r="G9" s="20">
        <v>0</v>
      </c>
      <c r="I9" s="20">
        <v>0</v>
      </c>
      <c r="K9" s="34">
        <f>SUM('Summary by month'!M28:M39)</f>
        <v>13998897.500000002</v>
      </c>
      <c r="L9" s="34"/>
      <c r="M9" s="34">
        <f>SUM('Summary by month'!O28:O39)</f>
        <v>12543186.953776846</v>
      </c>
    </row>
    <row r="10" spans="1:13" x14ac:dyDescent="0.25">
      <c r="A10">
        <v>2004</v>
      </c>
      <c r="C10" s="20">
        <f>SUM('Summary by month'!C40:C51)</f>
        <v>12810000</v>
      </c>
      <c r="E10" s="33">
        <f>'Summary by month'!W40</f>
        <v>2.938648087431694</v>
      </c>
      <c r="G10" s="20">
        <v>0</v>
      </c>
      <c r="I10" s="20">
        <v>0</v>
      </c>
      <c r="K10" s="34">
        <f>SUM('Summary by month'!M40:M51)</f>
        <v>16386818.000000002</v>
      </c>
      <c r="L10" s="34"/>
      <c r="M10" s="34">
        <f>SUM('Summary by month'!O40:O51)</f>
        <v>13883747.903631663</v>
      </c>
    </row>
    <row r="11" spans="1:13" x14ac:dyDescent="0.25">
      <c r="A11">
        <v>2005</v>
      </c>
      <c r="C11" s="20">
        <f>SUM('Summary by month'!C52:C63)</f>
        <v>12775000</v>
      </c>
      <c r="E11" s="33">
        <f>'Summary by month'!W52</f>
        <v>2.8278616438356163</v>
      </c>
      <c r="G11" s="20">
        <v>0</v>
      </c>
      <c r="I11" s="20">
        <v>0</v>
      </c>
      <c r="K11" s="34">
        <f>SUM('Summary by month'!M52:M63)</f>
        <v>18009757.5</v>
      </c>
      <c r="L11" s="34"/>
      <c r="M11" s="34">
        <f>SUM('Summary by month'!O52:O63)</f>
        <v>14409227.452192295</v>
      </c>
    </row>
    <row r="12" spans="1:13" ht="15" x14ac:dyDescent="0.4">
      <c r="A12">
        <v>2006</v>
      </c>
      <c r="C12" s="45">
        <f>SUM('Summary by month'!C64:C75)</f>
        <v>12775000</v>
      </c>
      <c r="E12" s="33">
        <f>'Summary by month'!W64</f>
        <v>2.7978780821917808</v>
      </c>
      <c r="G12" s="45">
        <v>0</v>
      </c>
      <c r="I12" s="20">
        <v>0</v>
      </c>
      <c r="K12" s="34">
        <f>SUM('Summary by month'!M64:M75)</f>
        <v>18903797.500000004</v>
      </c>
      <c r="L12" s="34"/>
      <c r="M12" s="34">
        <f>SUM('Summary by month'!O64:O75)</f>
        <v>14239197.072371358</v>
      </c>
    </row>
    <row r="13" spans="1:13" x14ac:dyDescent="0.25">
      <c r="A13" s="44" t="s">
        <v>32</v>
      </c>
      <c r="C13" s="20">
        <f>SUM(C7:C12)</f>
        <v>59736500</v>
      </c>
      <c r="E13" s="33"/>
      <c r="G13" s="20">
        <f>SUM(G7:G12)</f>
        <v>13280000</v>
      </c>
      <c r="I13" s="33"/>
      <c r="K13" s="34"/>
      <c r="M13" s="34"/>
    </row>
    <row r="14" spans="1:13" x14ac:dyDescent="0.25">
      <c r="C14" s="20"/>
      <c r="E14" s="33"/>
      <c r="G14" s="20"/>
      <c r="I14" s="33"/>
      <c r="K14" s="34"/>
      <c r="M14" s="34"/>
    </row>
    <row r="15" spans="1:13" x14ac:dyDescent="0.25">
      <c r="C15" s="20"/>
      <c r="E15" s="33"/>
      <c r="G15" s="20"/>
      <c r="I15" s="33"/>
      <c r="K15" s="34"/>
      <c r="M15" s="34"/>
    </row>
    <row r="16" spans="1:13" x14ac:dyDescent="0.25">
      <c r="C16" s="20"/>
      <c r="E16" s="33"/>
      <c r="G16" s="20"/>
      <c r="I16" s="33"/>
      <c r="K16" s="34"/>
      <c r="M16" s="34"/>
    </row>
    <row r="17" spans="3:13" x14ac:dyDescent="0.25">
      <c r="C17" s="20"/>
      <c r="E17" s="33"/>
      <c r="G17" s="20"/>
      <c r="I17" s="33"/>
      <c r="K17" s="34"/>
      <c r="M17" s="34"/>
    </row>
    <row r="18" spans="3:13" x14ac:dyDescent="0.25">
      <c r="C18" s="20"/>
      <c r="E18" s="33"/>
      <c r="G18" s="20"/>
      <c r="I18" s="33"/>
      <c r="K18" s="34"/>
      <c r="M18" s="34"/>
    </row>
    <row r="19" spans="3:13" x14ac:dyDescent="0.25">
      <c r="C19" s="20"/>
      <c r="E19" s="33"/>
      <c r="G19" s="20"/>
      <c r="I19" s="33"/>
      <c r="K19" s="34"/>
      <c r="M19" s="34"/>
    </row>
    <row r="20" spans="3:13" x14ac:dyDescent="0.25">
      <c r="C20" s="20"/>
      <c r="E20" s="33"/>
      <c r="G20" s="20"/>
      <c r="I20" s="33"/>
      <c r="K20" s="34"/>
      <c r="M20" s="34"/>
    </row>
    <row r="21" spans="3:13" x14ac:dyDescent="0.25">
      <c r="C21" s="20"/>
      <c r="E21" s="33"/>
      <c r="G21" s="20"/>
      <c r="I21" s="33"/>
      <c r="K21" s="34"/>
      <c r="M21" s="34"/>
    </row>
    <row r="22" spans="3:13" x14ac:dyDescent="0.25">
      <c r="C22" s="20"/>
      <c r="E22" s="33"/>
      <c r="G22" s="20"/>
      <c r="I22" s="33"/>
      <c r="K22" s="34"/>
      <c r="M22" s="34"/>
    </row>
    <row r="23" spans="3:13" x14ac:dyDescent="0.25">
      <c r="C23" s="20"/>
      <c r="E23" s="33"/>
      <c r="G23" s="20"/>
      <c r="I23" s="33"/>
      <c r="K23" s="34"/>
      <c r="M23" s="34"/>
    </row>
    <row r="24" spans="3:13" x14ac:dyDescent="0.25">
      <c r="C24" s="20"/>
      <c r="E24" s="33"/>
      <c r="G24" s="20"/>
      <c r="I24" s="33"/>
      <c r="K24" s="34"/>
      <c r="M24" s="34"/>
    </row>
    <row r="25" spans="3:13" x14ac:dyDescent="0.25">
      <c r="C25" s="20"/>
      <c r="E25" s="33"/>
      <c r="G25" s="20"/>
      <c r="I25" s="33"/>
      <c r="K25" s="34"/>
      <c r="M25" s="34"/>
    </row>
    <row r="26" spans="3:13" x14ac:dyDescent="0.25">
      <c r="C26" s="20"/>
      <c r="E26" s="33"/>
      <c r="G26" s="20"/>
      <c r="I26" s="33"/>
      <c r="K26" s="34"/>
      <c r="M26" s="34"/>
    </row>
    <row r="27" spans="3:13" x14ac:dyDescent="0.25">
      <c r="C27" s="20"/>
      <c r="E27" s="33"/>
      <c r="G27" s="20"/>
      <c r="I27" s="33"/>
      <c r="K27" s="34"/>
      <c r="M27" s="34"/>
    </row>
    <row r="28" spans="3:13" x14ac:dyDescent="0.25">
      <c r="C28" s="20"/>
      <c r="E28" s="33"/>
      <c r="G28" s="20"/>
      <c r="K28" s="34"/>
      <c r="M28" s="34"/>
    </row>
    <row r="29" spans="3:13" x14ac:dyDescent="0.25">
      <c r="C29" s="20"/>
      <c r="E29" s="33"/>
      <c r="G29" s="20"/>
      <c r="K29" s="34"/>
      <c r="M29" s="34"/>
    </row>
    <row r="30" spans="3:13" x14ac:dyDescent="0.25">
      <c r="C30" s="20"/>
      <c r="E30" s="33"/>
      <c r="G30" s="20"/>
      <c r="K30" s="34"/>
      <c r="M30" s="34"/>
    </row>
    <row r="31" spans="3:13" x14ac:dyDescent="0.25">
      <c r="C31" s="20"/>
      <c r="E31" s="33"/>
      <c r="G31" s="20"/>
      <c r="K31" s="34"/>
      <c r="M31" s="34"/>
    </row>
    <row r="32" spans="3:13" x14ac:dyDescent="0.25">
      <c r="C32" s="20"/>
      <c r="E32" s="33"/>
      <c r="G32" s="20"/>
      <c r="K32" s="34"/>
      <c r="M32" s="34"/>
    </row>
    <row r="33" spans="3:13" x14ac:dyDescent="0.25">
      <c r="C33" s="20"/>
      <c r="E33" s="33"/>
      <c r="G33" s="20"/>
      <c r="K33" s="34"/>
      <c r="M33" s="34"/>
    </row>
    <row r="34" spans="3:13" x14ac:dyDescent="0.25">
      <c r="C34" s="20"/>
      <c r="E34" s="33"/>
      <c r="G34" s="20"/>
      <c r="K34" s="34"/>
      <c r="M34" s="34"/>
    </row>
    <row r="35" spans="3:13" x14ac:dyDescent="0.25">
      <c r="C35" s="20"/>
      <c r="E35" s="33"/>
      <c r="G35" s="20"/>
      <c r="K35" s="34"/>
      <c r="M35" s="34"/>
    </row>
    <row r="36" spans="3:13" x14ac:dyDescent="0.25">
      <c r="C36" s="20"/>
      <c r="E36" s="33"/>
      <c r="G36" s="20"/>
      <c r="K36" s="34"/>
      <c r="M36" s="34"/>
    </row>
    <row r="37" spans="3:13" x14ac:dyDescent="0.25">
      <c r="C37" s="20"/>
      <c r="E37" s="33"/>
      <c r="G37" s="20"/>
      <c r="K37" s="34"/>
      <c r="M37" s="34"/>
    </row>
    <row r="38" spans="3:13" x14ac:dyDescent="0.25">
      <c r="C38" s="20"/>
      <c r="E38" s="33"/>
      <c r="G38" s="20"/>
      <c r="K38" s="34"/>
      <c r="M38" s="34"/>
    </row>
    <row r="39" spans="3:13" x14ac:dyDescent="0.25">
      <c r="C39" s="20"/>
      <c r="E39" s="33"/>
      <c r="G39" s="20"/>
      <c r="K39" s="34"/>
      <c r="M39" s="34"/>
    </row>
    <row r="40" spans="3:13" x14ac:dyDescent="0.25">
      <c r="C40" s="20"/>
      <c r="E40" s="33"/>
      <c r="G40" s="20"/>
      <c r="K40" s="34"/>
      <c r="M40" s="34"/>
    </row>
    <row r="41" spans="3:13" x14ac:dyDescent="0.25">
      <c r="C41" s="20"/>
      <c r="E41" s="33"/>
      <c r="G41" s="20"/>
      <c r="K41" s="34"/>
      <c r="M41" s="34"/>
    </row>
    <row r="42" spans="3:13" x14ac:dyDescent="0.25">
      <c r="C42" s="20"/>
      <c r="E42" s="33"/>
      <c r="G42" s="20"/>
      <c r="K42" s="34"/>
      <c r="M42" s="34"/>
    </row>
    <row r="43" spans="3:13" x14ac:dyDescent="0.25">
      <c r="C43" s="20"/>
      <c r="E43" s="33"/>
      <c r="G43" s="20"/>
      <c r="K43" s="34"/>
      <c r="M43" s="34"/>
    </row>
    <row r="44" spans="3:13" x14ac:dyDescent="0.25">
      <c r="C44" s="20"/>
      <c r="E44" s="33"/>
      <c r="G44" s="20"/>
      <c r="K44" s="34"/>
      <c r="M44" s="34"/>
    </row>
    <row r="45" spans="3:13" x14ac:dyDescent="0.25">
      <c r="C45" s="20"/>
      <c r="E45" s="33"/>
      <c r="G45" s="20"/>
      <c r="K45" s="34"/>
      <c r="M45" s="34"/>
    </row>
    <row r="46" spans="3:13" x14ac:dyDescent="0.25">
      <c r="C46" s="20"/>
      <c r="E46" s="33"/>
      <c r="G46" s="20"/>
      <c r="K46" s="34"/>
      <c r="M46" s="34"/>
    </row>
    <row r="47" spans="3:13" x14ac:dyDescent="0.25">
      <c r="C47" s="20"/>
      <c r="E47" s="33"/>
      <c r="G47" s="20"/>
      <c r="K47" s="34"/>
      <c r="M47" s="34"/>
    </row>
    <row r="48" spans="3:13" x14ac:dyDescent="0.25">
      <c r="C48" s="20"/>
      <c r="E48" s="33"/>
      <c r="G48" s="20"/>
      <c r="K48" s="34"/>
      <c r="M48" s="34"/>
    </row>
    <row r="49" spans="3:13" x14ac:dyDescent="0.25">
      <c r="C49" s="20"/>
      <c r="E49" s="33"/>
      <c r="G49" s="20"/>
      <c r="K49" s="34"/>
      <c r="M49" s="34"/>
    </row>
    <row r="50" spans="3:13" x14ac:dyDescent="0.25">
      <c r="C50" s="20"/>
      <c r="E50" s="33"/>
      <c r="G50" s="20"/>
      <c r="K50" s="34"/>
      <c r="M50" s="34"/>
    </row>
    <row r="51" spans="3:13" x14ac:dyDescent="0.25">
      <c r="C51" s="20"/>
      <c r="E51" s="33"/>
      <c r="G51" s="20"/>
      <c r="K51" s="34"/>
      <c r="M51" s="34"/>
    </row>
    <row r="52" spans="3:13" x14ac:dyDescent="0.25">
      <c r="C52" s="20"/>
      <c r="E52" s="33"/>
      <c r="G52" s="20"/>
      <c r="K52" s="34"/>
      <c r="M52" s="34"/>
    </row>
    <row r="53" spans="3:13" x14ac:dyDescent="0.25">
      <c r="C53" s="20"/>
      <c r="E53" s="33"/>
      <c r="G53" s="20"/>
      <c r="K53" s="34"/>
      <c r="M53" s="34"/>
    </row>
    <row r="54" spans="3:13" x14ac:dyDescent="0.25">
      <c r="C54" s="20"/>
      <c r="E54" s="33"/>
      <c r="G54" s="20"/>
      <c r="K54" s="34"/>
      <c r="M54" s="34"/>
    </row>
    <row r="55" spans="3:13" x14ac:dyDescent="0.25">
      <c r="C55" s="20"/>
      <c r="E55" s="33"/>
      <c r="G55" s="20"/>
      <c r="K55" s="34"/>
      <c r="M55" s="34"/>
    </row>
    <row r="56" spans="3:13" x14ac:dyDescent="0.25">
      <c r="C56" s="20"/>
      <c r="E56" s="33"/>
      <c r="G56" s="20"/>
      <c r="K56" s="34"/>
      <c r="M56" s="34"/>
    </row>
    <row r="57" spans="3:13" x14ac:dyDescent="0.25">
      <c r="C57" s="20"/>
      <c r="E57" s="33"/>
      <c r="G57" s="20"/>
      <c r="K57" s="34"/>
      <c r="M57" s="34"/>
    </row>
    <row r="58" spans="3:13" x14ac:dyDescent="0.25">
      <c r="C58" s="20"/>
      <c r="E58" s="33"/>
      <c r="G58" s="20"/>
      <c r="K58" s="34"/>
      <c r="M58" s="34"/>
    </row>
    <row r="59" spans="3:13" x14ac:dyDescent="0.25">
      <c r="C59" s="20"/>
      <c r="E59" s="33"/>
      <c r="G59" s="20"/>
      <c r="K59" s="34"/>
      <c r="M59" s="34"/>
    </row>
    <row r="60" spans="3:13" x14ac:dyDescent="0.25">
      <c r="C60" s="20"/>
      <c r="E60" s="33"/>
      <c r="G60" s="20"/>
      <c r="K60" s="34"/>
      <c r="M60" s="34"/>
    </row>
    <row r="61" spans="3:13" x14ac:dyDescent="0.25">
      <c r="C61" s="20"/>
      <c r="E61" s="33"/>
      <c r="G61" s="20"/>
      <c r="K61" s="34"/>
      <c r="M61" s="34"/>
    </row>
    <row r="62" spans="3:13" x14ac:dyDescent="0.25">
      <c r="C62" s="20"/>
      <c r="E62" s="33"/>
      <c r="G62" s="20"/>
      <c r="K62" s="34"/>
      <c r="M62" s="34"/>
    </row>
    <row r="63" spans="3:13" x14ac:dyDescent="0.25">
      <c r="C63" s="20"/>
      <c r="E63" s="33"/>
      <c r="G63" s="20"/>
      <c r="K63" s="34"/>
      <c r="M63" s="34"/>
    </row>
    <row r="64" spans="3:13" x14ac:dyDescent="0.25">
      <c r="C64" s="20"/>
      <c r="E64" s="33"/>
      <c r="G64" s="20"/>
      <c r="K64" s="34"/>
      <c r="M64" s="34"/>
    </row>
    <row r="65" spans="1:13" x14ac:dyDescent="0.25">
      <c r="C65" s="20"/>
      <c r="E65" s="33"/>
      <c r="G65" s="20"/>
      <c r="K65" s="34"/>
      <c r="M65" s="34"/>
    </row>
    <row r="66" spans="1:13" x14ac:dyDescent="0.25">
      <c r="C66" s="20"/>
      <c r="E66" s="33"/>
      <c r="G66" s="20"/>
      <c r="K66" s="34"/>
      <c r="M66" s="34"/>
    </row>
    <row r="67" spans="1:13" x14ac:dyDescent="0.25">
      <c r="C67" s="20"/>
      <c r="E67" s="33"/>
      <c r="G67" s="20"/>
      <c r="K67" s="34"/>
      <c r="M67" s="34"/>
    </row>
    <row r="68" spans="1:13" x14ac:dyDescent="0.25">
      <c r="C68" s="20"/>
      <c r="E68" s="33"/>
      <c r="G68" s="20"/>
      <c r="K68" s="34"/>
      <c r="M68" s="34"/>
    </row>
    <row r="69" spans="1:13" x14ac:dyDescent="0.25">
      <c r="C69" s="20"/>
      <c r="E69" s="33"/>
      <c r="G69" s="20"/>
      <c r="K69" s="34"/>
      <c r="M69" s="34"/>
    </row>
    <row r="70" spans="1:13" x14ac:dyDescent="0.25">
      <c r="C70" s="20"/>
      <c r="E70" s="33"/>
      <c r="G70" s="20"/>
      <c r="K70" s="34"/>
      <c r="M70" s="34"/>
    </row>
    <row r="71" spans="1:13" x14ac:dyDescent="0.25">
      <c r="C71" s="20"/>
      <c r="E71" s="33"/>
      <c r="G71" s="20"/>
      <c r="K71" s="34"/>
      <c r="M71" s="34"/>
    </row>
    <row r="72" spans="1:13" x14ac:dyDescent="0.25">
      <c r="C72" s="20"/>
      <c r="E72" s="33"/>
      <c r="G72" s="20"/>
      <c r="K72" s="34"/>
      <c r="M72" s="34"/>
    </row>
    <row r="73" spans="1:13" x14ac:dyDescent="0.25">
      <c r="C73" s="20"/>
      <c r="E73" s="33"/>
      <c r="G73" s="20"/>
      <c r="K73" s="34"/>
      <c r="M73" s="34"/>
    </row>
    <row r="74" spans="1:13" x14ac:dyDescent="0.25">
      <c r="C74" s="20"/>
      <c r="E74" s="33"/>
      <c r="G74" s="20"/>
      <c r="K74" s="34"/>
      <c r="M74" s="34"/>
    </row>
    <row r="75" spans="1:13" x14ac:dyDescent="0.25">
      <c r="C75" s="20"/>
      <c r="E75" s="33"/>
      <c r="G75" s="20"/>
      <c r="K75" s="34"/>
      <c r="M75" s="34"/>
    </row>
    <row r="76" spans="1:13" x14ac:dyDescent="0.25">
      <c r="A76" s="5"/>
    </row>
    <row r="77" spans="1:13" x14ac:dyDescent="0.25">
      <c r="A77" s="5"/>
    </row>
    <row r="78" spans="1:13" x14ac:dyDescent="0.25">
      <c r="A78" s="5"/>
    </row>
    <row r="79" spans="1:13" x14ac:dyDescent="0.25">
      <c r="A79" s="5"/>
    </row>
  </sheetData>
  <mergeCells count="2">
    <mergeCell ref="C5:E5"/>
    <mergeCell ref="G5:I5"/>
  </mergeCells>
  <phoneticPr fontId="0" type="noConversion"/>
  <pageMargins left="0.5" right="0.75" top="0.5" bottom="0.75" header="0.5" footer="0.5"/>
  <pageSetup orientation="landscape" r:id="rId1"/>
  <headerFooter alignWithMargins="0">
    <oddFooter>&amp;L&amp;D&amp;R&amp;F
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96"/>
  <sheetViews>
    <sheetView workbookViewId="0">
      <selection activeCell="B2" sqref="B2"/>
    </sheetView>
  </sheetViews>
  <sheetFormatPr defaultRowHeight="13.2" x14ac:dyDescent="0.25"/>
  <cols>
    <col min="1" max="1" width="11.109375" customWidth="1"/>
    <col min="2" max="2" width="12.33203125" customWidth="1"/>
    <col min="3" max="3" width="13.33203125" customWidth="1"/>
    <col min="4" max="4" width="1.77734375" customWidth="1"/>
    <col min="5" max="5" width="12.44140625" customWidth="1"/>
    <col min="6" max="6" width="4.33203125" customWidth="1"/>
    <col min="7" max="7" width="15" customWidth="1"/>
    <col min="8" max="8" width="1.6640625" customWidth="1"/>
    <col min="9" max="9" width="13.33203125" customWidth="1"/>
    <col min="10" max="10" width="2.77734375" customWidth="1"/>
    <col min="11" max="11" width="12.44140625" style="32" customWidth="1"/>
    <col min="12" max="12" width="2.77734375" customWidth="1"/>
    <col min="13" max="13" width="21.33203125" customWidth="1"/>
    <col min="14" max="14" width="1.77734375" customWidth="1"/>
    <col min="15" max="15" width="18" customWidth="1"/>
    <col min="23" max="23" width="14" customWidth="1"/>
    <col min="27" max="27" width="12" customWidth="1"/>
  </cols>
  <sheetData>
    <row r="1" spans="1:27" s="1" customFormat="1" ht="22.8" x14ac:dyDescent="0.4">
      <c r="A1" s="1" t="s">
        <v>34</v>
      </c>
      <c r="K1" s="40"/>
    </row>
    <row r="2" spans="1:27" s="3" customFormat="1" ht="16.2" x14ac:dyDescent="0.35">
      <c r="A2" s="2" t="s">
        <v>0</v>
      </c>
      <c r="B2" s="4">
        <f>'Forward Curves'!B2</f>
        <v>36972</v>
      </c>
      <c r="K2" s="41"/>
    </row>
    <row r="3" spans="1:27" x14ac:dyDescent="0.25">
      <c r="M3" s="35"/>
      <c r="O3" s="38" t="s">
        <v>30</v>
      </c>
    </row>
    <row r="4" spans="1:27" x14ac:dyDescent="0.25">
      <c r="O4" s="39">
        <f>SUM(O7:O75)</f>
        <v>97429828.8480822</v>
      </c>
      <c r="V4" t="s">
        <v>36</v>
      </c>
      <c r="Z4" t="s">
        <v>37</v>
      </c>
    </row>
    <row r="5" spans="1:27" x14ac:dyDescent="0.25">
      <c r="C5" s="89" t="s">
        <v>25</v>
      </c>
      <c r="D5" s="89"/>
      <c r="E5" s="89"/>
      <c r="G5" s="89" t="s">
        <v>26</v>
      </c>
      <c r="H5" s="89"/>
      <c r="I5" s="89"/>
      <c r="M5" s="6"/>
      <c r="W5" s="29" t="s">
        <v>35</v>
      </c>
      <c r="AA5" t="s">
        <v>35</v>
      </c>
    </row>
    <row r="6" spans="1:27" s="6" customFormat="1" x14ac:dyDescent="0.25">
      <c r="A6" s="6" t="s">
        <v>2</v>
      </c>
      <c r="C6" s="6" t="s">
        <v>3</v>
      </c>
      <c r="E6" s="6" t="s">
        <v>4</v>
      </c>
      <c r="G6" s="6" t="s">
        <v>3</v>
      </c>
      <c r="I6" s="6" t="s">
        <v>19</v>
      </c>
      <c r="K6" s="42" t="s">
        <v>21</v>
      </c>
      <c r="M6" s="6" t="s">
        <v>5</v>
      </c>
      <c r="O6" s="6" t="s">
        <v>29</v>
      </c>
      <c r="V6" s="6" t="s">
        <v>31</v>
      </c>
      <c r="W6" s="6" t="s">
        <v>4</v>
      </c>
      <c r="Z6" s="6" t="s">
        <v>31</v>
      </c>
      <c r="AA6" s="6" t="s">
        <v>19</v>
      </c>
    </row>
    <row r="7" spans="1:27" x14ac:dyDescent="0.25">
      <c r="A7" s="5">
        <v>36982</v>
      </c>
      <c r="C7" s="20">
        <f>'Summary by deal'!Z6</f>
        <v>427500</v>
      </c>
      <c r="E7" s="33">
        <f>'Summary by deal'!AA6</f>
        <v>2.7989175438596501</v>
      </c>
      <c r="G7" s="20">
        <f>'Summary by deal'!AF6</f>
        <v>622500</v>
      </c>
      <c r="I7" s="33">
        <f>'Summary by deal'!AG6</f>
        <v>2.66</v>
      </c>
      <c r="K7" s="43">
        <f>'Forward Curves'!C7</f>
        <v>5.2120000000000006</v>
      </c>
      <c r="M7" s="34">
        <f>IF(K7&gt;I7,(G7*(K7-I7))+(C7*(K7-E7)),C7*(K7-E7))</f>
        <v>2620212.75</v>
      </c>
      <c r="O7" s="34">
        <f>M7*'Forward Curves'!G7</f>
        <v>2608968.894063489</v>
      </c>
      <c r="V7">
        <v>2001</v>
      </c>
      <c r="W7" s="46">
        <f>(C7*E7+C8*E8+C9*E9+C10*E10+C11*E11+C12*E12+C13*E13+C14*E14+C15*E15)/SUM(C7:C15)</f>
        <v>2.8861273876920817</v>
      </c>
      <c r="Z7">
        <f>V7</f>
        <v>2001</v>
      </c>
      <c r="AA7" s="46">
        <f>(G7*I7+G8*I8+G9*I9+G10*I10+G11*I11+G12*I12+G13*I13+G14*I14+G15*I15)/SUM(G7:G15)</f>
        <v>2.7057454545454545</v>
      </c>
    </row>
    <row r="8" spans="1:27" x14ac:dyDescent="0.25">
      <c r="A8" s="5">
        <v>37012</v>
      </c>
      <c r="C8" s="20">
        <f>'Summary by deal'!Z7</f>
        <v>441750</v>
      </c>
      <c r="E8" s="33">
        <f>'Summary by deal'!AA7</f>
        <v>2.7645894736842105</v>
      </c>
      <c r="G8" s="20">
        <f>'Summary by deal'!AF7</f>
        <v>643250</v>
      </c>
      <c r="I8" s="33">
        <f>'Summary by deal'!AG7</f>
        <v>2.64</v>
      </c>
      <c r="K8" s="43">
        <f>'Forward Curves'!C8</f>
        <v>5.2620000000000005</v>
      </c>
      <c r="M8" s="34">
        <f t="shared" ref="M8:M71" si="0">IF(K8&gt;I8,(G8*(K8-I8))+(C8*(K8-E8)),C8*(K8-E8))</f>
        <v>2789832.6000000006</v>
      </c>
      <c r="O8" s="34">
        <f>M8*'Forward Curves'!G8</f>
        <v>2766162.6869733958</v>
      </c>
      <c r="W8" s="46"/>
      <c r="AA8" s="46"/>
    </row>
    <row r="9" spans="1:27" x14ac:dyDescent="0.25">
      <c r="A9" s="5">
        <v>37043</v>
      </c>
      <c r="C9" s="20">
        <f>'Summary by deal'!Z8</f>
        <v>427500</v>
      </c>
      <c r="E9" s="33">
        <f>'Summary by deal'!AA8</f>
        <v>3.1385964912280704</v>
      </c>
      <c r="G9" s="20">
        <f>'Summary by deal'!AF8</f>
        <v>622500</v>
      </c>
      <c r="I9" s="33">
        <f>'Summary by deal'!AG8</f>
        <v>2.65</v>
      </c>
      <c r="K9" s="43">
        <f>'Forward Curves'!C9</f>
        <v>5.3070000000000004</v>
      </c>
      <c r="M9" s="34">
        <f t="shared" si="0"/>
        <v>2580975.0000000005</v>
      </c>
      <c r="O9" s="34">
        <f>M9*'Forward Curves'!G9</f>
        <v>2548629.5819332157</v>
      </c>
      <c r="W9" s="46"/>
      <c r="AA9" s="46"/>
    </row>
    <row r="10" spans="1:27" x14ac:dyDescent="0.25">
      <c r="A10" s="5">
        <v>37073</v>
      </c>
      <c r="C10" s="20">
        <f>'Summary by deal'!Z9</f>
        <v>441750</v>
      </c>
      <c r="E10" s="33">
        <f>'Summary by deal'!AA9</f>
        <v>3.1301754385964911</v>
      </c>
      <c r="G10" s="20">
        <f>'Summary by deal'!AF9</f>
        <v>643250</v>
      </c>
      <c r="I10" s="33">
        <f>'Summary by deal'!AG9</f>
        <v>2.66</v>
      </c>
      <c r="K10" s="43">
        <f>'Forward Curves'!C10</f>
        <v>5.3470000000000004</v>
      </c>
      <c r="M10" s="34">
        <f t="shared" si="0"/>
        <v>2707695.0000000005</v>
      </c>
      <c r="O10" s="34">
        <f>M10*'Forward Curves'!G10</f>
        <v>2663109.5555553804</v>
      </c>
      <c r="W10" s="46"/>
      <c r="AA10" s="46"/>
    </row>
    <row r="11" spans="1:27" x14ac:dyDescent="0.25">
      <c r="A11" s="5">
        <v>37104</v>
      </c>
      <c r="C11" s="20">
        <f>'Summary by deal'!Z10</f>
        <v>441750</v>
      </c>
      <c r="E11" s="33">
        <f>'Summary by deal'!AA10</f>
        <v>3.1245614035087721</v>
      </c>
      <c r="G11" s="20">
        <f>'Summary by deal'!AF10</f>
        <v>643250</v>
      </c>
      <c r="I11" s="33">
        <f>'Summary by deal'!AG10</f>
        <v>2.67</v>
      </c>
      <c r="K11" s="43">
        <f>'Forward Curves'!C11</f>
        <v>5.367</v>
      </c>
      <c r="M11" s="34">
        <f t="shared" si="0"/>
        <v>2725442.5</v>
      </c>
      <c r="O11" s="34">
        <f>M11*'Forward Curves'!G11</f>
        <v>2670587.7777374466</v>
      </c>
      <c r="W11" s="46"/>
      <c r="AA11" s="46"/>
    </row>
    <row r="12" spans="1:27" x14ac:dyDescent="0.25">
      <c r="A12" s="5">
        <v>37135</v>
      </c>
      <c r="C12" s="20">
        <f>'Summary by deal'!Z11</f>
        <v>300000</v>
      </c>
      <c r="E12" s="33">
        <f>'Summary by deal'!AA11</f>
        <v>2.8099999999999996</v>
      </c>
      <c r="G12" s="20">
        <f>'Summary by deal'!AF11</f>
        <v>622500</v>
      </c>
      <c r="I12" s="33">
        <f>'Summary by deal'!AG11</f>
        <v>2.68</v>
      </c>
      <c r="K12" s="43">
        <f>'Forward Curves'!C12</f>
        <v>5.335</v>
      </c>
      <c r="M12" s="34">
        <f t="shared" si="0"/>
        <v>2410237.5</v>
      </c>
      <c r="O12" s="34">
        <f>M12*'Forward Curves'!G12</f>
        <v>2353333.7451928812</v>
      </c>
      <c r="W12" s="46"/>
      <c r="AA12" s="46"/>
    </row>
    <row r="13" spans="1:27" x14ac:dyDescent="0.25">
      <c r="A13" s="5">
        <v>37165</v>
      </c>
      <c r="C13" s="20">
        <f>'Summary by deal'!Z12</f>
        <v>310000</v>
      </c>
      <c r="E13" s="33">
        <f>'Summary by deal'!AA12</f>
        <v>2.7789999999999995</v>
      </c>
      <c r="G13" s="20">
        <f>'Summary by deal'!AF12</f>
        <v>643250</v>
      </c>
      <c r="I13" s="33">
        <f>'Summary by deal'!AG12</f>
        <v>2.71</v>
      </c>
      <c r="K13" s="43">
        <f>'Forward Curves'!C13</f>
        <v>5.34</v>
      </c>
      <c r="M13" s="34">
        <f t="shared" si="0"/>
        <v>2485657.5</v>
      </c>
      <c r="O13" s="34">
        <f>M13*'Forward Curves'!G13</f>
        <v>2418420.1548834536</v>
      </c>
      <c r="W13" s="46"/>
      <c r="AA13" s="46"/>
    </row>
    <row r="14" spans="1:27" x14ac:dyDescent="0.25">
      <c r="A14" s="5">
        <v>37196</v>
      </c>
      <c r="C14" s="20">
        <f>'Summary by deal'!Z13</f>
        <v>300000</v>
      </c>
      <c r="E14" s="33">
        <f>'Summary by deal'!AA13</f>
        <v>2.6749999999999998</v>
      </c>
      <c r="G14" s="20">
        <f>'Summary by deal'!AF13</f>
        <v>622500</v>
      </c>
      <c r="I14" s="33">
        <f>'Summary by deal'!AG13</f>
        <v>2.78</v>
      </c>
      <c r="K14" s="43">
        <f>'Forward Curves'!C14</f>
        <v>5.4550000000000001</v>
      </c>
      <c r="M14" s="34">
        <f t="shared" si="0"/>
        <v>2499187.5000000005</v>
      </c>
      <c r="O14" s="34">
        <f>M14*'Forward Curves'!G14</f>
        <v>2422834.2003783816</v>
      </c>
      <c r="W14" s="46"/>
      <c r="AA14" s="46"/>
    </row>
    <row r="15" spans="1:27" x14ac:dyDescent="0.25">
      <c r="A15" s="5">
        <v>37226</v>
      </c>
      <c r="C15" s="20">
        <f>'Summary by deal'!Z14</f>
        <v>310000</v>
      </c>
      <c r="E15" s="33">
        <f>'Summary by deal'!AA14</f>
        <v>2.5289999999999995</v>
      </c>
      <c r="G15" s="20">
        <f>'Summary by deal'!AF14</f>
        <v>643250</v>
      </c>
      <c r="I15" s="33">
        <f>'Summary by deal'!AG14</f>
        <v>2.9</v>
      </c>
      <c r="K15" s="43">
        <f>'Forward Curves'!C15</f>
        <v>5.5650000000000004</v>
      </c>
      <c r="M15" s="34">
        <f t="shared" si="0"/>
        <v>2655421.2500000005</v>
      </c>
      <c r="O15" s="34">
        <f>M15*'Forward Curves'!G15</f>
        <v>2565202.6940601235</v>
      </c>
      <c r="W15" s="46"/>
      <c r="AA15" s="46"/>
    </row>
    <row r="16" spans="1:27" x14ac:dyDescent="0.25">
      <c r="A16" s="5">
        <v>37257</v>
      </c>
      <c r="C16" s="20">
        <f>'Summary by deal'!Z15</f>
        <v>441750</v>
      </c>
      <c r="E16" s="33">
        <f>'Summary by deal'!AA15</f>
        <v>4.2727000000000004</v>
      </c>
      <c r="G16" s="20">
        <f>'Summary by deal'!AF15</f>
        <v>643250</v>
      </c>
      <c r="I16" s="33">
        <f>'Summary by deal'!AG15</f>
        <v>2.92</v>
      </c>
      <c r="K16" s="43">
        <f>'Forward Curves'!C16</f>
        <v>5.5910000000000002</v>
      </c>
      <c r="M16" s="34">
        <f t="shared" si="0"/>
        <v>2300479.7750000004</v>
      </c>
      <c r="O16" s="34">
        <f>M16*'Forward Curves'!G16</f>
        <v>2214379.4093705034</v>
      </c>
      <c r="V16">
        <v>2002</v>
      </c>
      <c r="W16" s="46">
        <f>(C16*E16+C17*E17+C18*E18+C19*E19+C20*E20+C21*E21+C22*E22+C23*E23+C24*E24+C25*E25+C26*E26+C27*E27)/SUM(C16:C27)</f>
        <v>3.6594808219178083</v>
      </c>
      <c r="Z16">
        <f>V16</f>
        <v>2002</v>
      </c>
      <c r="AA16" s="46">
        <f>(G16*I16+G17*I17+G18*I18+G19*I19+G20*I20+G21*I21+G22*I22+G23*I23+G24*I24+G25*I25+G26*I26+G27*I27)/SUM(G16:G27)</f>
        <v>2.7397808219178081</v>
      </c>
    </row>
    <row r="17" spans="1:27" x14ac:dyDescent="0.25">
      <c r="A17" s="5">
        <v>37288</v>
      </c>
      <c r="C17" s="20">
        <f>'Summary by deal'!Z16</f>
        <v>399000</v>
      </c>
      <c r="E17" s="33">
        <f>'Summary by deal'!AA16</f>
        <v>4.0476999999999999</v>
      </c>
      <c r="G17" s="20">
        <f>'Summary by deal'!AF16</f>
        <v>581000</v>
      </c>
      <c r="I17" s="33">
        <f>'Summary by deal'!AG16</f>
        <v>2.82</v>
      </c>
      <c r="K17" s="43">
        <f>'Forward Curves'!C17</f>
        <v>5.3660000000000005</v>
      </c>
      <c r="M17" s="34">
        <f t="shared" si="0"/>
        <v>2005227.7000000007</v>
      </c>
      <c r="O17" s="34">
        <f>M17*'Forward Curves'!G17</f>
        <v>1923000.8067047067</v>
      </c>
      <c r="W17" s="46"/>
      <c r="AA17" s="46"/>
    </row>
    <row r="18" spans="1:27" x14ac:dyDescent="0.25">
      <c r="A18" s="5">
        <v>37316</v>
      </c>
      <c r="C18" s="20">
        <f>'Summary by deal'!Z17</f>
        <v>441750</v>
      </c>
      <c r="E18" s="33">
        <f>'Summary by deal'!AA17</f>
        <v>3.8176999999999999</v>
      </c>
      <c r="G18" s="20">
        <f>'Summary by deal'!AF17</f>
        <v>643250</v>
      </c>
      <c r="I18" s="33">
        <f>'Summary by deal'!AG17</f>
        <v>2.74</v>
      </c>
      <c r="K18" s="43">
        <f>'Forward Curves'!C18</f>
        <v>5.0209999999999999</v>
      </c>
      <c r="M18" s="34">
        <f t="shared" si="0"/>
        <v>1998811.0249999999</v>
      </c>
      <c r="O18" s="34">
        <f>M18*'Forward Curves'!G18</f>
        <v>1909732.8638940516</v>
      </c>
      <c r="W18" s="46"/>
      <c r="AA18" s="46"/>
    </row>
    <row r="19" spans="1:27" x14ac:dyDescent="0.25">
      <c r="A19" s="5">
        <v>37347</v>
      </c>
      <c r="C19" s="20">
        <f>'Summary by deal'!Z18</f>
        <v>427500</v>
      </c>
      <c r="E19" s="33">
        <f>'Summary by deal'!AA18</f>
        <v>3.5777000000000001</v>
      </c>
      <c r="G19" s="20">
        <f>'Summary by deal'!AF18</f>
        <v>622500</v>
      </c>
      <c r="I19" s="33">
        <f>'Summary by deal'!AG18</f>
        <v>2.68</v>
      </c>
      <c r="K19" s="43">
        <f>'Forward Curves'!C19</f>
        <v>4.5780000000000003</v>
      </c>
      <c r="M19" s="34">
        <f t="shared" si="0"/>
        <v>1609133.25</v>
      </c>
      <c r="O19" s="34">
        <f>M19*'Forward Curves'!G19</f>
        <v>1531701.2879649559</v>
      </c>
      <c r="W19" s="46"/>
      <c r="AA19" s="46"/>
    </row>
    <row r="20" spans="1:27" x14ac:dyDescent="0.25">
      <c r="A20" s="5">
        <v>37377</v>
      </c>
      <c r="C20" s="20">
        <f>'Summary by deal'!Z19</f>
        <v>441750</v>
      </c>
      <c r="E20" s="33">
        <f>'Summary by deal'!AA19</f>
        <v>3.4856999999999996</v>
      </c>
      <c r="G20" s="20">
        <f>'Summary by deal'!AF19</f>
        <v>643250</v>
      </c>
      <c r="I20" s="33">
        <f>'Summary by deal'!AG19</f>
        <v>2.65</v>
      </c>
      <c r="K20" s="43">
        <f>'Forward Curves'!C20</f>
        <v>4.4580000000000002</v>
      </c>
      <c r="M20" s="34">
        <f t="shared" si="0"/>
        <v>1592509.5250000004</v>
      </c>
      <c r="O20" s="34">
        <f>M20*'Forward Curves'!G20</f>
        <v>1510178.6013410781</v>
      </c>
      <c r="W20" s="46"/>
      <c r="AA20" s="46"/>
    </row>
    <row r="21" spans="1:27" x14ac:dyDescent="0.25">
      <c r="A21" s="5">
        <v>37408</v>
      </c>
      <c r="C21" s="20">
        <f>'Summary by deal'!Z20</f>
        <v>427500</v>
      </c>
      <c r="E21" s="33">
        <f>'Summary by deal'!AA20</f>
        <v>3.4706999999999999</v>
      </c>
      <c r="G21" s="20">
        <f>'Summary by deal'!AF20</f>
        <v>622500</v>
      </c>
      <c r="I21" s="33">
        <f>'Summary by deal'!AG20</f>
        <v>2.66</v>
      </c>
      <c r="K21" s="43">
        <f>'Forward Curves'!C21</f>
        <v>4.4620000000000006</v>
      </c>
      <c r="M21" s="34">
        <f t="shared" si="0"/>
        <v>1545525.7500000005</v>
      </c>
      <c r="O21" s="34">
        <f>M21*'Forward Curves'!G21</f>
        <v>1460120.9082614053</v>
      </c>
      <c r="W21" s="46"/>
      <c r="AA21" s="46"/>
    </row>
    <row r="22" spans="1:27" x14ac:dyDescent="0.25">
      <c r="A22" s="5">
        <v>37438</v>
      </c>
      <c r="C22" s="20">
        <f>'Summary by deal'!Z21</f>
        <v>441750</v>
      </c>
      <c r="E22" s="33">
        <f>'Summary by deal'!AA21</f>
        <v>3.4826999999999995</v>
      </c>
      <c r="G22" s="20">
        <f>'Summary by deal'!AF21</f>
        <v>643250</v>
      </c>
      <c r="I22" s="33">
        <f>'Summary by deal'!AG21</f>
        <v>2.67</v>
      </c>
      <c r="K22" s="43">
        <f>'Forward Curves'!C22</f>
        <v>4.492</v>
      </c>
      <c r="M22" s="34">
        <f t="shared" si="0"/>
        <v>1617859.7750000004</v>
      </c>
      <c r="O22" s="34">
        <f>M22*'Forward Curves'!G22</f>
        <v>1522624.2088012511</v>
      </c>
      <c r="W22" s="46"/>
      <c r="AA22" s="46"/>
    </row>
    <row r="23" spans="1:27" x14ac:dyDescent="0.25">
      <c r="A23" s="5">
        <v>37469</v>
      </c>
      <c r="C23" s="20">
        <f>'Summary by deal'!Z22</f>
        <v>441750</v>
      </c>
      <c r="E23" s="33">
        <f>'Summary by deal'!AA22</f>
        <v>3.4996999999999998</v>
      </c>
      <c r="G23" s="20">
        <f>'Summary by deal'!AF22</f>
        <v>643250</v>
      </c>
      <c r="I23" s="33">
        <f>'Summary by deal'!AG22</f>
        <v>2.67</v>
      </c>
      <c r="K23" s="43">
        <f>'Forward Curves'!C23</f>
        <v>4.4969999999999999</v>
      </c>
      <c r="M23" s="34">
        <f t="shared" si="0"/>
        <v>1615775.0249999999</v>
      </c>
      <c r="O23" s="34">
        <f>M23*'Forward Curves'!G23</f>
        <v>1514678.1318402286</v>
      </c>
      <c r="W23" s="46"/>
      <c r="AA23" s="46"/>
    </row>
    <row r="24" spans="1:27" x14ac:dyDescent="0.25">
      <c r="A24" s="5">
        <v>37500</v>
      </c>
      <c r="C24" s="20">
        <f>'Summary by deal'!Z23</f>
        <v>427500</v>
      </c>
      <c r="E24" s="33">
        <f>'Summary by deal'!AA23</f>
        <v>3.4977</v>
      </c>
      <c r="G24" s="20">
        <f>'Summary by deal'!AF23</f>
        <v>622500</v>
      </c>
      <c r="I24" s="33">
        <f>'Summary by deal'!AG23</f>
        <v>2.68</v>
      </c>
      <c r="K24" s="43">
        <f>'Forward Curves'!C24</f>
        <v>4.4770000000000003</v>
      </c>
      <c r="M24" s="34">
        <f t="shared" si="0"/>
        <v>1537283.25</v>
      </c>
      <c r="O24" s="34">
        <f>M24*'Forward Curves'!G24</f>
        <v>1435401.0186999252</v>
      </c>
      <c r="W24" s="46"/>
      <c r="AA24" s="46"/>
    </row>
    <row r="25" spans="1:27" x14ac:dyDescent="0.25">
      <c r="A25" s="5">
        <v>37530</v>
      </c>
      <c r="C25" s="20">
        <f>'Summary by deal'!Z24</f>
        <v>441750</v>
      </c>
      <c r="E25" s="33">
        <f>'Summary by deal'!AA24</f>
        <v>3.5006999999999997</v>
      </c>
      <c r="G25" s="20">
        <f>'Summary by deal'!AF24</f>
        <v>643250</v>
      </c>
      <c r="I25" s="33">
        <f>'Summary by deal'!AG24</f>
        <v>2.71</v>
      </c>
      <c r="K25" s="43">
        <f>'Forward Curves'!C25</f>
        <v>4.4620000000000006</v>
      </c>
      <c r="M25" s="34">
        <f t="shared" si="0"/>
        <v>1551628.2750000008</v>
      </c>
      <c r="O25" s="34">
        <f>M25*'Forward Curves'!G25</f>
        <v>1442978.07774252</v>
      </c>
      <c r="W25" s="46"/>
      <c r="AA25" s="46"/>
    </row>
    <row r="26" spans="1:27" x14ac:dyDescent="0.25">
      <c r="A26" s="5">
        <v>37561</v>
      </c>
      <c r="C26" s="20">
        <f>'Summary by deal'!Z25</f>
        <v>427500</v>
      </c>
      <c r="E26" s="33">
        <f>'Summary by deal'!AA25</f>
        <v>3.5977000000000001</v>
      </c>
      <c r="G26" s="20">
        <f>'Summary by deal'!AF25</f>
        <v>622500</v>
      </c>
      <c r="I26" s="33">
        <f>'Summary by deal'!AG25</f>
        <v>2.78</v>
      </c>
      <c r="K26" s="43">
        <f>'Forward Curves'!C26</f>
        <v>4.5720000000000001</v>
      </c>
      <c r="M26" s="34">
        <f t="shared" si="0"/>
        <v>1532033.2500000002</v>
      </c>
      <c r="O26" s="34">
        <f>M26*'Forward Curves'!G26</f>
        <v>1418884.4143618555</v>
      </c>
      <c r="W26" s="46"/>
      <c r="AA26" s="46"/>
    </row>
    <row r="27" spans="1:27" x14ac:dyDescent="0.25">
      <c r="A27" s="5">
        <v>37591</v>
      </c>
      <c r="C27" s="20">
        <f>'Summary by deal'!Z26</f>
        <v>441750</v>
      </c>
      <c r="E27" s="33">
        <f>'Summary by deal'!AA26</f>
        <v>3.6846999999999999</v>
      </c>
      <c r="G27" s="20">
        <f>'Summary by deal'!AF26</f>
        <v>643250</v>
      </c>
      <c r="I27" s="33">
        <f>'Summary by deal'!AG26</f>
        <v>2.9</v>
      </c>
      <c r="K27" s="43">
        <f>'Forward Curves'!C27</f>
        <v>4.6720000000000006</v>
      </c>
      <c r="M27" s="34">
        <f t="shared" si="0"/>
        <v>1575978.7750000008</v>
      </c>
      <c r="O27" s="34">
        <f>M27*'Forward Curves'!G27</f>
        <v>1453540.4463497507</v>
      </c>
      <c r="W27" s="46"/>
      <c r="AA27" s="46"/>
    </row>
    <row r="28" spans="1:27" x14ac:dyDescent="0.25">
      <c r="A28" s="5">
        <v>37622</v>
      </c>
      <c r="C28" s="20">
        <f>'Summary by deal'!Z27</f>
        <v>1085000</v>
      </c>
      <c r="E28" s="33">
        <f>'Summary by deal'!AA27</f>
        <v>3.6267</v>
      </c>
      <c r="G28" s="20">
        <f>'Summary by deal'!AC27</f>
        <v>0</v>
      </c>
      <c r="K28" s="43">
        <f>'Forward Curves'!C28</f>
        <v>4.7069999999999999</v>
      </c>
      <c r="M28" s="34">
        <f t="shared" si="0"/>
        <v>1172125.4999999998</v>
      </c>
      <c r="O28" s="34">
        <f>M28*'Forward Curves'!G28</f>
        <v>1076487.4367754064</v>
      </c>
      <c r="V28">
        <v>2003</v>
      </c>
      <c r="W28" s="46">
        <f>(C28*E28+C29*E29+C30*E30+C31*E31+C32*E32+C33*E33+C34*E34+C35*E35+C36*E36+C37*E37+C38*E38+C39*E39)/SUM(C28:C39)</f>
        <v>3.1578287671232879</v>
      </c>
      <c r="Z28">
        <f>V28</f>
        <v>2003</v>
      </c>
      <c r="AA28" s="46"/>
    </row>
    <row r="29" spans="1:27" x14ac:dyDescent="0.25">
      <c r="A29" s="5">
        <v>37653</v>
      </c>
      <c r="C29" s="20">
        <f>'Summary by deal'!Z28</f>
        <v>980000</v>
      </c>
      <c r="E29" s="33">
        <f>'Summary by deal'!AA28</f>
        <v>3.4557000000000007</v>
      </c>
      <c r="G29" s="20">
        <f>'Summary by deal'!AC28</f>
        <v>0</v>
      </c>
      <c r="K29" s="43">
        <f>'Forward Curves'!C29</f>
        <v>4.532</v>
      </c>
      <c r="M29" s="34">
        <f t="shared" si="0"/>
        <v>1054773.9999999993</v>
      </c>
      <c r="O29" s="34">
        <f>M29*'Forward Curves'!G29</f>
        <v>964514.74179499189</v>
      </c>
      <c r="W29" s="46"/>
      <c r="AA29" s="46"/>
    </row>
    <row r="30" spans="1:27" x14ac:dyDescent="0.25">
      <c r="A30" s="5">
        <v>37681</v>
      </c>
      <c r="C30" s="20">
        <f>'Summary by deal'!Z29</f>
        <v>1085000</v>
      </c>
      <c r="E30" s="33">
        <f>'Summary by deal'!AA29</f>
        <v>3.2667000000000002</v>
      </c>
      <c r="G30" s="20">
        <f>'Summary by deal'!AC29</f>
        <v>0</v>
      </c>
      <c r="K30" s="43">
        <f>'Forward Curves'!C30</f>
        <v>4.3239999999999998</v>
      </c>
      <c r="M30" s="34">
        <f t="shared" si="0"/>
        <v>1147170.4999999998</v>
      </c>
      <c r="O30" s="34">
        <f>M30*'Forward Curves'!G30</f>
        <v>1044467.4448713877</v>
      </c>
      <c r="W30" s="46"/>
      <c r="AA30" s="46"/>
    </row>
    <row r="31" spans="1:27" x14ac:dyDescent="0.25">
      <c r="A31" s="5">
        <v>37712</v>
      </c>
      <c r="C31" s="20">
        <f>'Summary by deal'!Z30</f>
        <v>1050000</v>
      </c>
      <c r="E31" s="33">
        <f>'Summary by deal'!AA30</f>
        <v>3.0787</v>
      </c>
      <c r="G31" s="20">
        <f>'Summary by deal'!AC30</f>
        <v>0</v>
      </c>
      <c r="K31" s="43">
        <f>'Forward Curves'!C31</f>
        <v>4.117</v>
      </c>
      <c r="M31" s="34">
        <f t="shared" si="0"/>
        <v>1090215</v>
      </c>
      <c r="O31" s="34">
        <f>M31*'Forward Curves'!G31</f>
        <v>988263.58070468972</v>
      </c>
      <c r="W31" s="46"/>
      <c r="AA31" s="46"/>
    </row>
    <row r="32" spans="1:27" x14ac:dyDescent="0.25">
      <c r="A32" s="5">
        <v>37742</v>
      </c>
      <c r="C32" s="20">
        <f>'Summary by deal'!Z31</f>
        <v>1085000</v>
      </c>
      <c r="E32" s="33">
        <f>'Summary by deal'!AA31</f>
        <v>3.0226999999999999</v>
      </c>
      <c r="G32" s="20">
        <f>'Summary by deal'!AC31</f>
        <v>0</v>
      </c>
      <c r="K32" s="43">
        <f>'Forward Curves'!C32</f>
        <v>4.0710000000000006</v>
      </c>
      <c r="M32" s="34">
        <f t="shared" si="0"/>
        <v>1137405.5000000007</v>
      </c>
      <c r="O32" s="34">
        <f>M32*'Forward Curves'!G32</f>
        <v>1026548.850659978</v>
      </c>
      <c r="W32" s="46"/>
      <c r="AA32" s="46"/>
    </row>
    <row r="33" spans="1:27" x14ac:dyDescent="0.25">
      <c r="A33" s="5">
        <v>37773</v>
      </c>
      <c r="C33" s="20">
        <f>'Summary by deal'!Z32</f>
        <v>1050000</v>
      </c>
      <c r="E33" s="33">
        <f>'Summary by deal'!AA32</f>
        <v>3.0276999999999998</v>
      </c>
      <c r="G33" s="20">
        <f>'Summary by deal'!AC32</f>
        <v>0</v>
      </c>
      <c r="K33" s="43">
        <f>'Forward Curves'!C33</f>
        <v>4.0970000000000004</v>
      </c>
      <c r="M33" s="34">
        <f t="shared" si="0"/>
        <v>1122765.0000000007</v>
      </c>
      <c r="O33" s="34">
        <f>M33*'Forward Curves'!G33</f>
        <v>1008870.7894283594</v>
      </c>
      <c r="W33" s="46"/>
      <c r="AA33" s="46"/>
    </row>
    <row r="34" spans="1:27" x14ac:dyDescent="0.25">
      <c r="A34" s="5">
        <v>37803</v>
      </c>
      <c r="C34" s="20">
        <f>'Summary by deal'!Z33</f>
        <v>1085000</v>
      </c>
      <c r="E34" s="33">
        <f>'Summary by deal'!AA33</f>
        <v>3.0356999999999998</v>
      </c>
      <c r="G34" s="20">
        <f>'Summary by deal'!AC33</f>
        <v>0</v>
      </c>
      <c r="K34" s="43">
        <f>'Forward Curves'!C34</f>
        <v>4.1150000000000002</v>
      </c>
      <c r="M34" s="34">
        <f t="shared" si="0"/>
        <v>1171040.5000000005</v>
      </c>
      <c r="O34" s="34">
        <f>M34*'Forward Curves'!G34</f>
        <v>1047604.6976500441</v>
      </c>
      <c r="W34" s="46"/>
      <c r="AA34" s="46"/>
    </row>
    <row r="35" spans="1:27" x14ac:dyDescent="0.25">
      <c r="A35" s="5">
        <v>37834</v>
      </c>
      <c r="C35" s="20">
        <f>'Summary by deal'!Z34</f>
        <v>1085000</v>
      </c>
      <c r="E35" s="33">
        <f>'Summary by deal'!AA34</f>
        <v>3.0396999999999998</v>
      </c>
      <c r="G35" s="20">
        <f>'Summary by deal'!AC34</f>
        <v>0</v>
      </c>
      <c r="K35" s="43">
        <f>'Forward Curves'!C35</f>
        <v>4.1500000000000004</v>
      </c>
      <c r="M35" s="34">
        <f t="shared" si="0"/>
        <v>1204675.5000000005</v>
      </c>
      <c r="O35" s="34">
        <f>M35*'Forward Curves'!G35</f>
        <v>1072902.5224481625</v>
      </c>
      <c r="W35" s="46"/>
      <c r="AA35" s="46"/>
    </row>
    <row r="36" spans="1:27" x14ac:dyDescent="0.25">
      <c r="A36" s="5">
        <v>37865</v>
      </c>
      <c r="C36" s="20">
        <f>'Summary by deal'!Z35</f>
        <v>1050000</v>
      </c>
      <c r="E36" s="33">
        <f>'Summary by deal'!AA35</f>
        <v>3.0287000000000002</v>
      </c>
      <c r="G36" s="20">
        <f>'Summary by deal'!AC35</f>
        <v>0</v>
      </c>
      <c r="K36" s="43">
        <f>'Forward Curves'!C36</f>
        <v>4.149</v>
      </c>
      <c r="M36" s="34">
        <f t="shared" si="0"/>
        <v>1176314.9999999998</v>
      </c>
      <c r="O36" s="34">
        <f>M36*'Forward Curves'!G36</f>
        <v>1042951.639060159</v>
      </c>
      <c r="W36" s="46"/>
      <c r="AA36" s="46"/>
    </row>
    <row r="37" spans="1:27" x14ac:dyDescent="0.25">
      <c r="A37" s="5">
        <v>37895</v>
      </c>
      <c r="C37" s="20">
        <f>'Summary by deal'!Z36</f>
        <v>1085000</v>
      </c>
      <c r="E37" s="33">
        <f>'Summary by deal'!AA36</f>
        <v>3.0156999999999998</v>
      </c>
      <c r="G37" s="20">
        <f>'Summary by deal'!AC36</f>
        <v>0</v>
      </c>
      <c r="K37" s="43">
        <f>'Forward Curves'!C37</f>
        <v>4.1470000000000002</v>
      </c>
      <c r="M37" s="34">
        <f t="shared" si="0"/>
        <v>1227460.5000000005</v>
      </c>
      <c r="O37" s="34">
        <f>M37*'Forward Curves'!G37</f>
        <v>1083424.2143934281</v>
      </c>
      <c r="W37" s="46"/>
      <c r="AA37" s="46"/>
    </row>
    <row r="38" spans="1:27" x14ac:dyDescent="0.25">
      <c r="A38" s="5">
        <v>37926</v>
      </c>
      <c r="C38" s="20">
        <f>'Summary by deal'!Z37</f>
        <v>1050000</v>
      </c>
      <c r="E38" s="33">
        <f>'Summary by deal'!AA37</f>
        <v>3.1126999999999998</v>
      </c>
      <c r="G38" s="20">
        <f>'Summary by deal'!AC37</f>
        <v>0</v>
      </c>
      <c r="K38" s="43">
        <f>'Forward Curves'!C38</f>
        <v>4.2629999999999999</v>
      </c>
      <c r="M38" s="34">
        <f t="shared" si="0"/>
        <v>1207815</v>
      </c>
      <c r="O38" s="34">
        <f>M38*'Forward Curves'!G38</f>
        <v>1061282.0437104909</v>
      </c>
      <c r="W38" s="46"/>
      <c r="AA38" s="46"/>
    </row>
    <row r="39" spans="1:27" x14ac:dyDescent="0.25">
      <c r="A39" s="5">
        <v>37956</v>
      </c>
      <c r="C39" s="20">
        <f>'Summary by deal'!Z38</f>
        <v>1085000</v>
      </c>
      <c r="E39" s="33">
        <f>'Summary by deal'!AA38</f>
        <v>3.1997</v>
      </c>
      <c r="G39" s="20">
        <f>'Summary by deal'!AC38</f>
        <v>0</v>
      </c>
      <c r="K39" s="43">
        <f>'Forward Curves'!C39</f>
        <v>4.3860000000000001</v>
      </c>
      <c r="M39" s="34">
        <f t="shared" si="0"/>
        <v>1287135.5000000002</v>
      </c>
      <c r="O39" s="34">
        <f>M39*'Forward Curves'!G39</f>
        <v>1125868.9922797491</v>
      </c>
      <c r="W39" s="46"/>
      <c r="AA39" s="46"/>
    </row>
    <row r="40" spans="1:27" x14ac:dyDescent="0.25">
      <c r="A40" s="5">
        <v>37987</v>
      </c>
      <c r="C40" s="20">
        <f>'Summary by deal'!Z39</f>
        <v>1085000</v>
      </c>
      <c r="E40" s="33">
        <f>'Summary by deal'!AA39</f>
        <v>3.3986999999999998</v>
      </c>
      <c r="G40" s="20">
        <f>'Summary by deal'!AC39</f>
        <v>0</v>
      </c>
      <c r="K40" s="43">
        <f>'Forward Curves'!C40</f>
        <v>4.4260000000000002</v>
      </c>
      <c r="M40" s="34">
        <f t="shared" si="0"/>
        <v>1114620.5000000005</v>
      </c>
      <c r="O40" s="34">
        <f>M40*'Forward Curves'!G40</f>
        <v>970508.19587303791</v>
      </c>
      <c r="V40">
        <v>2004</v>
      </c>
      <c r="W40" s="46">
        <f>(C40*E40+C41*E41+C42*E42+C43*E43+C44*E44+C45*E45+C46*E46+C47*E47+C48*E48+C49*E49+C50*E50+C51*E51)/SUM(C40:C51)</f>
        <v>2.938648087431694</v>
      </c>
      <c r="Z40">
        <f>V40</f>
        <v>2004</v>
      </c>
      <c r="AA40" s="46"/>
    </row>
    <row r="41" spans="1:27" x14ac:dyDescent="0.25">
      <c r="A41" s="5">
        <v>38018</v>
      </c>
      <c r="C41" s="20">
        <f>'Summary by deal'!Z40</f>
        <v>1015000</v>
      </c>
      <c r="E41" s="33">
        <f>'Summary by deal'!AA40</f>
        <v>3.2317</v>
      </c>
      <c r="G41" s="20">
        <f>'Summary by deal'!AC40</f>
        <v>0</v>
      </c>
      <c r="K41" s="43">
        <f>'Forward Curves'!C41</f>
        <v>4.306</v>
      </c>
      <c r="M41" s="34">
        <f t="shared" si="0"/>
        <v>1090414.5</v>
      </c>
      <c r="O41" s="34">
        <f>M41*'Forward Curves'!G41</f>
        <v>945048.10828957427</v>
      </c>
      <c r="W41" s="46"/>
      <c r="AA41" s="46"/>
    </row>
    <row r="42" spans="1:27" x14ac:dyDescent="0.25">
      <c r="A42" s="5">
        <v>38047</v>
      </c>
      <c r="C42" s="20">
        <f>'Summary by deal'!Z41</f>
        <v>1085000</v>
      </c>
      <c r="E42" s="33">
        <f>'Summary by deal'!AA41</f>
        <v>3.0457000000000001</v>
      </c>
      <c r="G42" s="20">
        <f>'Summary by deal'!AC41</f>
        <v>0</v>
      </c>
      <c r="K42" s="43">
        <f>'Forward Curves'!C42</f>
        <v>4.1660000000000004</v>
      </c>
      <c r="M42" s="34">
        <f t="shared" si="0"/>
        <v>1215525.5000000002</v>
      </c>
      <c r="O42" s="34">
        <f>M42*'Forward Curves'!G42</f>
        <v>1048621.4085787088</v>
      </c>
      <c r="W42" s="46"/>
      <c r="AA42" s="46"/>
    </row>
    <row r="43" spans="1:27" x14ac:dyDescent="0.25">
      <c r="A43" s="5">
        <v>38078</v>
      </c>
      <c r="C43" s="20">
        <f>'Summary by deal'!Z42</f>
        <v>1050000</v>
      </c>
      <c r="E43" s="33">
        <f>'Summary by deal'!AA42</f>
        <v>2.8607</v>
      </c>
      <c r="G43" s="20">
        <f>'Summary by deal'!AC42</f>
        <v>0</v>
      </c>
      <c r="K43" s="43">
        <f>'Forward Curves'!C43</f>
        <v>4.0120000000000005</v>
      </c>
      <c r="M43" s="34">
        <f t="shared" si="0"/>
        <v>1208865.0000000005</v>
      </c>
      <c r="O43" s="34">
        <f>M43*'Forward Curves'!G43</f>
        <v>1038045.2382915096</v>
      </c>
      <c r="W43" s="46"/>
      <c r="AA43" s="46"/>
    </row>
    <row r="44" spans="1:27" x14ac:dyDescent="0.25">
      <c r="A44" s="5">
        <v>38108</v>
      </c>
      <c r="C44" s="20">
        <f>'Summary by deal'!Z43</f>
        <v>1085000</v>
      </c>
      <c r="E44" s="33">
        <f>'Summary by deal'!AA43</f>
        <v>2.8056999999999999</v>
      </c>
      <c r="G44" s="20">
        <f>'Summary by deal'!AC43</f>
        <v>0</v>
      </c>
      <c r="K44" s="43">
        <f>'Forward Curves'!C44</f>
        <v>4.056</v>
      </c>
      <c r="M44" s="34">
        <f t="shared" si="0"/>
        <v>1356575.5000000002</v>
      </c>
      <c r="O44" s="34">
        <f>M44*'Forward Curves'!G44</f>
        <v>1159533.9835167285</v>
      </c>
      <c r="W44" s="46"/>
      <c r="AA44" s="46"/>
    </row>
    <row r="45" spans="1:27" x14ac:dyDescent="0.25">
      <c r="A45" s="5">
        <v>38139</v>
      </c>
      <c r="C45" s="20">
        <f>'Summary by deal'!Z44</f>
        <v>1050000</v>
      </c>
      <c r="E45" s="33">
        <f>'Summary by deal'!AA44</f>
        <v>2.8117000000000001</v>
      </c>
      <c r="G45" s="20">
        <f>'Summary by deal'!AC44</f>
        <v>0</v>
      </c>
      <c r="K45" s="43">
        <f>'Forward Curves'!C45</f>
        <v>4.1020000000000003</v>
      </c>
      <c r="M45" s="34">
        <f t="shared" si="0"/>
        <v>1354815.0000000002</v>
      </c>
      <c r="O45" s="34">
        <f>M45*'Forward Curves'!G45</f>
        <v>1152662.6977443593</v>
      </c>
      <c r="W45" s="46"/>
      <c r="AA45" s="46"/>
    </row>
    <row r="46" spans="1:27" x14ac:dyDescent="0.25">
      <c r="A46" s="5">
        <v>38169</v>
      </c>
      <c r="C46" s="20">
        <f>'Summary by deal'!Z45</f>
        <v>1085000</v>
      </c>
      <c r="E46" s="33">
        <f>'Summary by deal'!AA45</f>
        <v>2.8197000000000001</v>
      </c>
      <c r="G46" s="20">
        <f>'Summary by deal'!AC45</f>
        <v>0</v>
      </c>
      <c r="K46" s="43">
        <f>'Forward Curves'!C46</f>
        <v>4.1399999999999997</v>
      </c>
      <c r="M46" s="34">
        <f t="shared" si="0"/>
        <v>1432525.4999999995</v>
      </c>
      <c r="O46" s="34">
        <f>M46*'Forward Curves'!G46</f>
        <v>1213133.7493320808</v>
      </c>
      <c r="W46" s="46"/>
      <c r="AA46" s="46"/>
    </row>
    <row r="47" spans="1:27" x14ac:dyDescent="0.25">
      <c r="A47" s="5">
        <v>38200</v>
      </c>
      <c r="C47" s="20">
        <f>'Summary by deal'!Z46</f>
        <v>1085000</v>
      </c>
      <c r="E47" s="33">
        <f>'Summary by deal'!AA46</f>
        <v>2.8237000000000001</v>
      </c>
      <c r="G47" s="20">
        <f>'Summary by deal'!AC46</f>
        <v>0</v>
      </c>
      <c r="K47" s="43">
        <f>'Forward Curves'!C47</f>
        <v>4.1849999999999996</v>
      </c>
      <c r="M47" s="34">
        <f t="shared" si="0"/>
        <v>1477010.4999999995</v>
      </c>
      <c r="O47" s="34">
        <f>M47*'Forward Curves'!G47</f>
        <v>1244978.5443521426</v>
      </c>
      <c r="W47" s="46"/>
      <c r="AA47" s="46"/>
    </row>
    <row r="48" spans="1:27" x14ac:dyDescent="0.25">
      <c r="A48" s="5">
        <v>38231</v>
      </c>
      <c r="C48" s="20">
        <f>'Summary by deal'!Z47</f>
        <v>1050000</v>
      </c>
      <c r="E48" s="33">
        <f>'Summary by deal'!AA47</f>
        <v>2.8117000000000001</v>
      </c>
      <c r="G48" s="20">
        <f>'Summary by deal'!AC47</f>
        <v>0</v>
      </c>
      <c r="K48" s="43">
        <f>'Forward Curves'!C48</f>
        <v>4.1989999999999998</v>
      </c>
      <c r="M48" s="34">
        <f t="shared" si="0"/>
        <v>1456664.9999999998</v>
      </c>
      <c r="O48" s="34">
        <f>M48*'Forward Curves'!G48</f>
        <v>1222078.3366602149</v>
      </c>
      <c r="W48" s="46"/>
      <c r="AA48" s="46"/>
    </row>
    <row r="49" spans="1:27" x14ac:dyDescent="0.25">
      <c r="A49" s="5">
        <v>38261</v>
      </c>
      <c r="C49" s="20">
        <f>'Summary by deal'!Z48</f>
        <v>1085000</v>
      </c>
      <c r="E49" s="33">
        <f>'Summary by deal'!AA48</f>
        <v>2.7976999999999999</v>
      </c>
      <c r="G49" s="20">
        <f>'Summary by deal'!AC48</f>
        <v>0</v>
      </c>
      <c r="K49" s="43">
        <f>'Forward Curves'!C49</f>
        <v>4.2220000000000004</v>
      </c>
      <c r="M49" s="34">
        <f t="shared" si="0"/>
        <v>1545365.5000000007</v>
      </c>
      <c r="O49" s="34">
        <f>M49*'Forward Curves'!G49</f>
        <v>1290428.23389172</v>
      </c>
      <c r="W49" s="46"/>
      <c r="AA49" s="46"/>
    </row>
    <row r="50" spans="1:27" x14ac:dyDescent="0.25">
      <c r="A50" s="5">
        <v>38292</v>
      </c>
      <c r="C50" s="20">
        <f>'Summary by deal'!Z49</f>
        <v>1050000</v>
      </c>
      <c r="E50" s="33">
        <f>'Summary by deal'!AA49</f>
        <v>2.8896999999999999</v>
      </c>
      <c r="G50" s="20">
        <f>'Summary by deal'!AC49</f>
        <v>0</v>
      </c>
      <c r="K50" s="43">
        <f>'Forward Curves'!C50</f>
        <v>4.3380000000000001</v>
      </c>
      <c r="M50" s="34">
        <f t="shared" si="0"/>
        <v>1520715.0000000002</v>
      </c>
      <c r="O50" s="34">
        <f>M50*'Forward Curves'!G50</f>
        <v>1263867.0747654892</v>
      </c>
      <c r="W50" s="46"/>
      <c r="AA50" s="46"/>
    </row>
    <row r="51" spans="1:27" x14ac:dyDescent="0.25">
      <c r="A51" s="5">
        <v>38322</v>
      </c>
      <c r="C51" s="20">
        <f>'Summary by deal'!Z50</f>
        <v>1085000</v>
      </c>
      <c r="E51" s="33">
        <f>'Summary by deal'!AA50</f>
        <v>2.9737</v>
      </c>
      <c r="G51" s="20">
        <f>'Summary by deal'!AC50</f>
        <v>0</v>
      </c>
      <c r="K51" s="43">
        <f>'Forward Curves'!C51</f>
        <v>4.4610000000000003</v>
      </c>
      <c r="M51" s="34">
        <f t="shared" si="0"/>
        <v>1613720.5000000002</v>
      </c>
      <c r="O51" s="34">
        <f>M51*'Forward Curves'!G51</f>
        <v>1334842.3323360977</v>
      </c>
      <c r="W51" s="46"/>
      <c r="AA51" s="46"/>
    </row>
    <row r="52" spans="1:27" x14ac:dyDescent="0.25">
      <c r="A52" s="5">
        <v>38353</v>
      </c>
      <c r="C52" s="20">
        <f>'Summary by deal'!Z51</f>
        <v>1085000</v>
      </c>
      <c r="E52" s="33">
        <f>'Summary by deal'!AA51</f>
        <v>3.2806999999999999</v>
      </c>
      <c r="G52" s="20">
        <f>'Summary by deal'!AC51</f>
        <v>0</v>
      </c>
      <c r="K52" s="43">
        <f>'Forward Curves'!C52</f>
        <v>4.4460000000000006</v>
      </c>
      <c r="M52" s="34">
        <f t="shared" si="0"/>
        <v>1264350.5000000007</v>
      </c>
      <c r="O52" s="34">
        <f>M52*'Forward Curves'!G52</f>
        <v>1040864.4184134386</v>
      </c>
      <c r="V52">
        <v>2005</v>
      </c>
      <c r="W52" s="46">
        <f>(C52*E52+C53*E53+C54*E54+C55*E55+C56*E56+C57*E57+C58*E58+C59*E59+C60*E60+C61*E61+C62*E62+C63*E63)/SUM(C52:C63)</f>
        <v>2.8278616438356163</v>
      </c>
      <c r="Z52">
        <f>V52</f>
        <v>2005</v>
      </c>
      <c r="AA52" s="46"/>
    </row>
    <row r="53" spans="1:27" x14ac:dyDescent="0.25">
      <c r="A53" s="5">
        <v>38384</v>
      </c>
      <c r="C53" s="20">
        <f>'Summary by deal'!Z52</f>
        <v>980000</v>
      </c>
      <c r="E53" s="33">
        <f>'Summary by deal'!AA52</f>
        <v>3.1177000000000001</v>
      </c>
      <c r="G53" s="20">
        <f>'Summary by deal'!AC52</f>
        <v>0</v>
      </c>
      <c r="K53" s="43">
        <f>'Forward Curves'!C53</f>
        <v>4.3260000000000005</v>
      </c>
      <c r="M53" s="34">
        <f t="shared" si="0"/>
        <v>1184134.0000000005</v>
      </c>
      <c r="O53" s="34">
        <f>M53*'Forward Curves'!G53</f>
        <v>970146.82248567394</v>
      </c>
      <c r="W53" s="46"/>
      <c r="AA53" s="46"/>
    </row>
    <row r="54" spans="1:27" x14ac:dyDescent="0.25">
      <c r="A54" s="5">
        <v>38412</v>
      </c>
      <c r="C54" s="20">
        <f>'Summary by deal'!Z53</f>
        <v>1085000</v>
      </c>
      <c r="E54" s="33">
        <f>'Summary by deal'!AA53</f>
        <v>2.9346999999999999</v>
      </c>
      <c r="G54" s="20">
        <f>'Summary by deal'!AC53</f>
        <v>0</v>
      </c>
      <c r="K54" s="43">
        <f>'Forward Curves'!C54</f>
        <v>4.1859999999999999</v>
      </c>
      <c r="M54" s="34">
        <f t="shared" si="0"/>
        <v>1357660.5</v>
      </c>
      <c r="O54" s="34">
        <f>M54*'Forward Curves'!G54</f>
        <v>1107011.1976165057</v>
      </c>
      <c r="W54" s="46"/>
      <c r="AA54" s="46"/>
    </row>
    <row r="55" spans="1:27" x14ac:dyDescent="0.25">
      <c r="A55" s="5">
        <v>38443</v>
      </c>
      <c r="C55" s="20">
        <f>'Summary by deal'!Z54</f>
        <v>1050000</v>
      </c>
      <c r="E55" s="33">
        <f>'Summary by deal'!AA54</f>
        <v>2.7526999999999999</v>
      </c>
      <c r="G55" s="20">
        <f>'Summary by deal'!AC54</f>
        <v>0</v>
      </c>
      <c r="K55" s="43">
        <f>'Forward Curves'!C55</f>
        <v>4.032</v>
      </c>
      <c r="M55" s="34">
        <f t="shared" si="0"/>
        <v>1343265</v>
      </c>
      <c r="O55" s="34">
        <f>M55*'Forward Curves'!G55</f>
        <v>1090014.3524397458</v>
      </c>
      <c r="W55" s="46"/>
      <c r="AA55" s="46"/>
    </row>
    <row r="56" spans="1:27" x14ac:dyDescent="0.25">
      <c r="A56" s="5">
        <v>38473</v>
      </c>
      <c r="C56" s="20">
        <f>'Summary by deal'!Z55</f>
        <v>1085000</v>
      </c>
      <c r="E56" s="33">
        <f>'Summary by deal'!AA55</f>
        <v>2.6987000000000001</v>
      </c>
      <c r="G56" s="20">
        <f>'Summary by deal'!AC55</f>
        <v>0</v>
      </c>
      <c r="K56" s="43">
        <f>'Forward Curves'!C56</f>
        <v>4.0760000000000005</v>
      </c>
      <c r="M56" s="34">
        <f t="shared" si="0"/>
        <v>1494370.5000000005</v>
      </c>
      <c r="O56" s="34">
        <f>M56*'Forward Curves'!G56</f>
        <v>1206855.3767705695</v>
      </c>
      <c r="W56" s="46"/>
      <c r="AA56" s="46"/>
    </row>
    <row r="57" spans="1:27" x14ac:dyDescent="0.25">
      <c r="A57" s="5">
        <v>38504</v>
      </c>
      <c r="C57" s="20">
        <f>'Summary by deal'!Z56</f>
        <v>1050000</v>
      </c>
      <c r="E57" s="33">
        <f>'Summary by deal'!AA56</f>
        <v>2.7057000000000007</v>
      </c>
      <c r="G57" s="20">
        <f>'Summary by deal'!AC56</f>
        <v>0</v>
      </c>
      <c r="K57" s="43">
        <f>'Forward Curves'!C57</f>
        <v>4.1219999999999999</v>
      </c>
      <c r="M57" s="34">
        <f t="shared" si="0"/>
        <v>1487114.9999999993</v>
      </c>
      <c r="O57" s="34">
        <f>M57*'Forward Curves'!G57</f>
        <v>1195230.0479126773</v>
      </c>
      <c r="W57" s="46"/>
      <c r="AA57" s="46"/>
    </row>
    <row r="58" spans="1:27" x14ac:dyDescent="0.25">
      <c r="A58" s="5">
        <v>38534</v>
      </c>
      <c r="C58" s="20">
        <f>'Summary by deal'!Z57</f>
        <v>1085000</v>
      </c>
      <c r="E58" s="33">
        <f>'Summary by deal'!AA57</f>
        <v>2.7136999999999998</v>
      </c>
      <c r="G58" s="20">
        <f>'Summary by deal'!AC57</f>
        <v>0</v>
      </c>
      <c r="K58" s="43">
        <f>'Forward Curves'!C58</f>
        <v>4.16</v>
      </c>
      <c r="M58" s="34">
        <f t="shared" si="0"/>
        <v>1569235.5000000005</v>
      </c>
      <c r="O58" s="34">
        <f>M58*'Forward Curves'!G58</f>
        <v>1255055.8824787084</v>
      </c>
      <c r="W58" s="46"/>
      <c r="AA58" s="46"/>
    </row>
    <row r="59" spans="1:27" x14ac:dyDescent="0.25">
      <c r="A59" s="5">
        <v>38565</v>
      </c>
      <c r="C59" s="20">
        <f>'Summary by deal'!Z58</f>
        <v>1085000</v>
      </c>
      <c r="E59" s="33">
        <f>'Summary by deal'!AA58</f>
        <v>2.7176999999999998</v>
      </c>
      <c r="G59" s="20">
        <f>'Summary by deal'!AC58</f>
        <v>0</v>
      </c>
      <c r="K59" s="43">
        <f>'Forward Curves'!C59</f>
        <v>4.2050000000000001</v>
      </c>
      <c r="M59" s="34">
        <f t="shared" si="0"/>
        <v>1613720.5000000002</v>
      </c>
      <c r="O59" s="34">
        <f>M59*'Forward Curves'!G59</f>
        <v>1284129.7292388163</v>
      </c>
      <c r="W59" s="46"/>
      <c r="AA59" s="46"/>
    </row>
    <row r="60" spans="1:27" x14ac:dyDescent="0.25">
      <c r="A60" s="5">
        <v>38596</v>
      </c>
      <c r="C60" s="20">
        <f>'Summary by deal'!Z59</f>
        <v>1050000</v>
      </c>
      <c r="E60" s="33">
        <f>'Summary by deal'!AA59</f>
        <v>2.7046999999999999</v>
      </c>
      <c r="G60" s="20">
        <f>'Summary by deal'!AC59</f>
        <v>0</v>
      </c>
      <c r="K60" s="43">
        <f>'Forward Curves'!C60</f>
        <v>4.2190000000000003</v>
      </c>
      <c r="M60" s="34">
        <f t="shared" si="0"/>
        <v>1590015.0000000005</v>
      </c>
      <c r="O60" s="34">
        <f>M60*'Forward Curves'!G60</f>
        <v>1258853.1183958426</v>
      </c>
      <c r="W60" s="46"/>
      <c r="AA60" s="46"/>
    </row>
    <row r="61" spans="1:27" x14ac:dyDescent="0.25">
      <c r="A61" s="5">
        <v>38626</v>
      </c>
      <c r="C61" s="20">
        <f>'Summary by deal'!Z60</f>
        <v>1085000</v>
      </c>
      <c r="E61" s="33">
        <f>'Summary by deal'!AA60</f>
        <v>2.6897000000000002</v>
      </c>
      <c r="G61" s="20">
        <f>'Summary by deal'!AC60</f>
        <v>0</v>
      </c>
      <c r="K61" s="43">
        <f>'Forward Curves'!C61</f>
        <v>4.242</v>
      </c>
      <c r="M61" s="34">
        <f t="shared" si="0"/>
        <v>1684245.4999999998</v>
      </c>
      <c r="O61" s="34">
        <f>M61*'Forward Curves'!G61</f>
        <v>1326695.0037709649</v>
      </c>
      <c r="W61" s="46"/>
      <c r="AA61" s="46"/>
    </row>
    <row r="62" spans="1:27" x14ac:dyDescent="0.25">
      <c r="A62" s="5">
        <v>38657</v>
      </c>
      <c r="C62" s="20">
        <f>'Summary by deal'!Z61</f>
        <v>1050000</v>
      </c>
      <c r="E62" s="33">
        <f>'Summary by deal'!AA61</f>
        <v>2.7766999999999999</v>
      </c>
      <c r="G62" s="20">
        <f>'Summary by deal'!AC61</f>
        <v>0</v>
      </c>
      <c r="K62" s="43">
        <f>'Forward Curves'!C62</f>
        <v>4.3580000000000005</v>
      </c>
      <c r="M62" s="34">
        <f t="shared" si="0"/>
        <v>1660365.0000000007</v>
      </c>
      <c r="O62" s="34">
        <f>M62*'Forward Curves'!G62</f>
        <v>1301181.6820087591</v>
      </c>
      <c r="W62" s="46"/>
      <c r="AA62" s="46"/>
    </row>
    <row r="63" spans="1:27" x14ac:dyDescent="0.25">
      <c r="A63" s="5">
        <v>38687</v>
      </c>
      <c r="C63" s="20">
        <f>'Summary by deal'!Z62</f>
        <v>1085000</v>
      </c>
      <c r="E63" s="33">
        <f>'Summary by deal'!AA62</f>
        <v>2.8576999999999999</v>
      </c>
      <c r="G63" s="20">
        <f>'Summary by deal'!AC62</f>
        <v>0</v>
      </c>
      <c r="K63" s="43">
        <f>'Forward Curves'!C63</f>
        <v>4.4809999999999999</v>
      </c>
      <c r="M63" s="34">
        <f t="shared" si="0"/>
        <v>1761280.5</v>
      </c>
      <c r="O63" s="34">
        <f>M63*'Forward Curves'!G63</f>
        <v>1373189.8206605951</v>
      </c>
      <c r="W63" s="46"/>
      <c r="AA63" s="46"/>
    </row>
    <row r="64" spans="1:27" x14ac:dyDescent="0.25">
      <c r="A64" s="5">
        <v>38718</v>
      </c>
      <c r="C64" s="20">
        <f>'Summary by deal'!Z63</f>
        <v>1085000</v>
      </c>
      <c r="E64" s="33">
        <f>'Summary by deal'!AA63</f>
        <v>3.2427000000000001</v>
      </c>
      <c r="G64" s="20">
        <f>'Summary by deal'!AC63</f>
        <v>0</v>
      </c>
      <c r="K64" s="43">
        <f>'Forward Curves'!C64</f>
        <v>4.4860000000000007</v>
      </c>
      <c r="M64" s="34">
        <f t="shared" si="0"/>
        <v>1348980.5000000005</v>
      </c>
      <c r="O64" s="34">
        <f>M64*'Forward Curves'!G64</f>
        <v>1046289.3690249602</v>
      </c>
      <c r="V64">
        <v>2006</v>
      </c>
      <c r="W64" s="46">
        <f>(C64*E64+C65*E65+C66*E66+C67*E67+C68*E68+C69*E69+C70*E70+C71*E71+C72*E72+C73*E73+C74*E74+C75*E75)/SUM(C64:C75)</f>
        <v>2.7978780821917808</v>
      </c>
      <c r="Z64">
        <v>2006</v>
      </c>
      <c r="AA64" s="46"/>
    </row>
    <row r="65" spans="1:27" x14ac:dyDescent="0.25">
      <c r="A65" s="5">
        <v>38749</v>
      </c>
      <c r="C65" s="20">
        <f>'Summary by deal'!Z64</f>
        <v>980000</v>
      </c>
      <c r="E65" s="33">
        <f>'Summary by deal'!AA64</f>
        <v>3.0836999999999999</v>
      </c>
      <c r="G65" s="20">
        <f>'Summary by deal'!AC64</f>
        <v>0</v>
      </c>
      <c r="K65" s="43">
        <f>'Forward Curves'!C65</f>
        <v>4.3660000000000005</v>
      </c>
      <c r="M65" s="34">
        <f t="shared" si="0"/>
        <v>1256654.0000000007</v>
      </c>
      <c r="O65" s="34">
        <f>M65*'Forward Curves'!G65</f>
        <v>969602.13094640931</v>
      </c>
      <c r="W65" s="46"/>
      <c r="AA65" s="46"/>
    </row>
    <row r="66" spans="1:27" x14ac:dyDescent="0.25">
      <c r="A66" s="5">
        <v>38777</v>
      </c>
      <c r="C66" s="20">
        <f>'Summary by deal'!Z65</f>
        <v>1085000</v>
      </c>
      <c r="E66" s="33">
        <f>'Summary by deal'!AA65</f>
        <v>2.9037000000000002</v>
      </c>
      <c r="G66" s="20">
        <f>'Summary by deal'!AC65</f>
        <v>0</v>
      </c>
      <c r="K66" s="43">
        <f>'Forward Curves'!C66</f>
        <v>4.226</v>
      </c>
      <c r="M66" s="34">
        <f t="shared" si="0"/>
        <v>1434695.4999999998</v>
      </c>
      <c r="O66" s="34">
        <f>M66*'Forward Curves'!G66</f>
        <v>1101267.636339159</v>
      </c>
      <c r="W66" s="46"/>
      <c r="AA66" s="46"/>
    </row>
    <row r="67" spans="1:27" x14ac:dyDescent="0.25">
      <c r="A67" s="5">
        <v>38808</v>
      </c>
      <c r="C67" s="20">
        <f>'Summary by deal'!Z66</f>
        <v>1050000</v>
      </c>
      <c r="E67" s="33">
        <f>'Summary by deal'!AA66</f>
        <v>2.7246999999999999</v>
      </c>
      <c r="G67" s="20">
        <f>'Summary by deal'!AC66</f>
        <v>0</v>
      </c>
      <c r="K67" s="43">
        <f>'Forward Curves'!C67</f>
        <v>4.0720000000000001</v>
      </c>
      <c r="M67" s="34">
        <f t="shared" si="0"/>
        <v>1414665.0000000002</v>
      </c>
      <c r="O67" s="34">
        <f>M67*'Forward Curves'!G67</f>
        <v>1080253.9519163275</v>
      </c>
      <c r="W67" s="46"/>
      <c r="AA67" s="46"/>
    </row>
    <row r="68" spans="1:27" x14ac:dyDescent="0.25">
      <c r="A68" s="5">
        <v>38838</v>
      </c>
      <c r="C68" s="20">
        <f>'Summary by deal'!Z67</f>
        <v>1085000</v>
      </c>
      <c r="E68" s="33">
        <f>'Summary by deal'!AA67</f>
        <v>2.6717</v>
      </c>
      <c r="G68" s="20">
        <f>'Summary by deal'!AC67</f>
        <v>0</v>
      </c>
      <c r="K68" s="43">
        <f>'Forward Curves'!C68</f>
        <v>4.1160000000000005</v>
      </c>
      <c r="M68" s="34">
        <f t="shared" si="0"/>
        <v>1567065.5000000007</v>
      </c>
      <c r="O68" s="34">
        <f>M68*'Forward Curves'!G68</f>
        <v>1190858.3442544583</v>
      </c>
      <c r="W68" s="46"/>
      <c r="AA68" s="46"/>
    </row>
    <row r="69" spans="1:27" x14ac:dyDescent="0.25">
      <c r="A69" s="5">
        <v>38869</v>
      </c>
      <c r="C69" s="20">
        <f>'Summary by deal'!Z68</f>
        <v>1050000</v>
      </c>
      <c r="E69" s="33">
        <f>'Summary by deal'!AA68</f>
        <v>2.6797</v>
      </c>
      <c r="G69" s="20">
        <f>'Summary by deal'!AC68</f>
        <v>0</v>
      </c>
      <c r="K69" s="43">
        <f>'Forward Curves'!C69</f>
        <v>4.1619999999999999</v>
      </c>
      <c r="M69" s="34">
        <f t="shared" si="0"/>
        <v>1556415</v>
      </c>
      <c r="O69" s="34">
        <f>M69*'Forward Curves'!G69</f>
        <v>1177029.139590323</v>
      </c>
      <c r="W69" s="46"/>
      <c r="AA69" s="46"/>
    </row>
    <row r="70" spans="1:27" x14ac:dyDescent="0.25">
      <c r="A70" s="5">
        <v>38899</v>
      </c>
      <c r="C70" s="20">
        <f>'Summary by deal'!Z69</f>
        <v>1085000</v>
      </c>
      <c r="E70" s="33">
        <f>'Summary by deal'!AA69</f>
        <v>2.6877</v>
      </c>
      <c r="G70" s="20">
        <f>'Summary by deal'!AC69</f>
        <v>0</v>
      </c>
      <c r="K70" s="43">
        <f>'Forward Curves'!C70</f>
        <v>4.2</v>
      </c>
      <c r="M70" s="34">
        <f t="shared" si="0"/>
        <v>1640845.5000000002</v>
      </c>
      <c r="O70" s="34">
        <f>M70*'Forward Curves'!G70</f>
        <v>1234862.3336161911</v>
      </c>
      <c r="W70" s="46"/>
      <c r="AA70" s="46"/>
    </row>
    <row r="71" spans="1:27" x14ac:dyDescent="0.25">
      <c r="A71" s="5">
        <v>38930</v>
      </c>
      <c r="C71" s="20">
        <f>'Summary by deal'!Z70</f>
        <v>1085000</v>
      </c>
      <c r="E71" s="33">
        <f>'Summary by deal'!AA70</f>
        <v>2.6917</v>
      </c>
      <c r="G71" s="20">
        <f>'Summary by deal'!AC70</f>
        <v>0</v>
      </c>
      <c r="K71" s="43">
        <f>'Forward Curves'!C71</f>
        <v>4.2450000000000001</v>
      </c>
      <c r="M71" s="34">
        <f t="shared" si="0"/>
        <v>1685330.5000000002</v>
      </c>
      <c r="O71" s="34">
        <f>M71*'Forward Curves'!G71</f>
        <v>1262155.7217987278</v>
      </c>
      <c r="W71" s="46"/>
      <c r="AA71" s="46"/>
    </row>
    <row r="72" spans="1:27" x14ac:dyDescent="0.25">
      <c r="A72" s="5">
        <v>38961</v>
      </c>
      <c r="C72" s="20">
        <f>'Summary by deal'!Z71</f>
        <v>1050000</v>
      </c>
      <c r="E72" s="33">
        <f>'Summary by deal'!AA71</f>
        <v>2.6777000000000002</v>
      </c>
      <c r="G72" s="20">
        <f>'Summary by deal'!AC71</f>
        <v>0</v>
      </c>
      <c r="K72" s="43">
        <f>'Forward Curves'!C72</f>
        <v>4.2590000000000003</v>
      </c>
      <c r="M72" s="34">
        <f>IF(K72&gt;I72,(G72*(K72-I72))+(C72*(K72-E72)),C72*(K72-E72))</f>
        <v>1660365.0000000002</v>
      </c>
      <c r="O72" s="34">
        <f>M72*'Forward Curves'!G72</f>
        <v>1237378.2149290682</v>
      </c>
      <c r="W72" s="46"/>
      <c r="AA72" s="46"/>
    </row>
    <row r="73" spans="1:27" x14ac:dyDescent="0.25">
      <c r="A73" s="5">
        <v>38991</v>
      </c>
      <c r="C73" s="20">
        <f>'Summary by deal'!Z72</f>
        <v>1085000</v>
      </c>
      <c r="E73" s="33">
        <f>'Summary by deal'!AA72</f>
        <v>2.6617000000000002</v>
      </c>
      <c r="G73" s="20">
        <f>'Summary by deal'!AC72</f>
        <v>0</v>
      </c>
      <c r="K73" s="43">
        <f>'Forward Curves'!C73</f>
        <v>4.282</v>
      </c>
      <c r="M73" s="34">
        <f>IF(K73&gt;I73,(G73*(K73-I73))+(C73*(K73-E73)),C73*(K73-E73))</f>
        <v>1758025.4999999998</v>
      </c>
      <c r="O73" s="34">
        <f>M73*'Forward Curves'!G73</f>
        <v>1303753.7913507323</v>
      </c>
      <c r="W73" s="46"/>
      <c r="AA73" s="46"/>
    </row>
    <row r="74" spans="1:27" x14ac:dyDescent="0.25">
      <c r="A74" s="5">
        <v>39022</v>
      </c>
      <c r="C74" s="20">
        <f>'Summary by deal'!Z73</f>
        <v>1050000</v>
      </c>
      <c r="E74" s="33">
        <f>'Summary by deal'!AA73</f>
        <v>2.7437</v>
      </c>
      <c r="G74" s="20">
        <f>'Summary by deal'!AC73</f>
        <v>0</v>
      </c>
      <c r="K74" s="43">
        <f>'Forward Curves'!C74</f>
        <v>4.3980000000000006</v>
      </c>
      <c r="M74" s="34">
        <f>IF(K74&gt;I74,(G74*(K74-I74))+(C74*(K74-E74)),C74*(K74-E74))</f>
        <v>1737015.0000000005</v>
      </c>
      <c r="O74" s="34">
        <f>M74*'Forward Curves'!G74</f>
        <v>1281838.0917184833</v>
      </c>
      <c r="W74" s="46"/>
      <c r="AA74" s="46"/>
    </row>
    <row r="75" spans="1:27" x14ac:dyDescent="0.25">
      <c r="A75" s="5">
        <v>39052</v>
      </c>
      <c r="C75" s="20">
        <f>'Summary by deal'!Z74</f>
        <v>1085000</v>
      </c>
      <c r="E75" s="33">
        <f>'Summary by deal'!AA74</f>
        <v>2.8216999999999999</v>
      </c>
      <c r="G75" s="20">
        <f>'Summary by deal'!AC74</f>
        <v>0</v>
      </c>
      <c r="K75" s="43">
        <f>'Forward Curves'!C75</f>
        <v>4.5209999999999999</v>
      </c>
      <c r="M75" s="34">
        <f>IF(K75&gt;I75,(G75*(K75-I75))+(C75*(K75-E75)),C75*(K75-E75))</f>
        <v>1843740.5</v>
      </c>
      <c r="O75" s="34">
        <f>M75*'Forward Curves'!G75</f>
        <v>1353908.3468865196</v>
      </c>
      <c r="W75" s="46"/>
      <c r="AA75" s="46"/>
    </row>
    <row r="76" spans="1:27" x14ac:dyDescent="0.25">
      <c r="A76" s="5"/>
      <c r="W76" s="46"/>
      <c r="AA76" s="46"/>
    </row>
    <row r="77" spans="1:27" x14ac:dyDescent="0.25">
      <c r="A77" s="5"/>
      <c r="W77" s="46"/>
      <c r="AA77" s="46"/>
    </row>
    <row r="78" spans="1:27" x14ac:dyDescent="0.25">
      <c r="A78" s="5"/>
      <c r="W78" s="46"/>
      <c r="AA78" s="46"/>
    </row>
    <row r="79" spans="1:27" x14ac:dyDescent="0.25">
      <c r="A79" s="5"/>
      <c r="W79" s="46"/>
      <c r="AA79" s="46"/>
    </row>
    <row r="80" spans="1:27" x14ac:dyDescent="0.25">
      <c r="W80" s="46"/>
      <c r="AA80" s="46"/>
    </row>
    <row r="81" spans="23:27" x14ac:dyDescent="0.25">
      <c r="W81" s="46"/>
      <c r="AA81" s="46"/>
    </row>
    <row r="82" spans="23:27" x14ac:dyDescent="0.25">
      <c r="W82" s="46"/>
      <c r="AA82" s="46"/>
    </row>
    <row r="83" spans="23:27" x14ac:dyDescent="0.25">
      <c r="W83" s="46"/>
      <c r="AA83" s="46"/>
    </row>
    <row r="84" spans="23:27" x14ac:dyDescent="0.25">
      <c r="W84" s="46"/>
      <c r="AA84" s="46"/>
    </row>
    <row r="85" spans="23:27" x14ac:dyDescent="0.25">
      <c r="W85" s="46"/>
      <c r="AA85" s="46"/>
    </row>
    <row r="86" spans="23:27" x14ac:dyDescent="0.25">
      <c r="W86" s="46"/>
      <c r="AA86" s="46"/>
    </row>
    <row r="87" spans="23:27" x14ac:dyDescent="0.25">
      <c r="W87" s="46"/>
      <c r="AA87" s="46"/>
    </row>
    <row r="88" spans="23:27" x14ac:dyDescent="0.25">
      <c r="W88" s="46"/>
      <c r="AA88" s="46"/>
    </row>
    <row r="89" spans="23:27" x14ac:dyDescent="0.25">
      <c r="W89" s="46"/>
      <c r="AA89" s="46"/>
    </row>
    <row r="90" spans="23:27" x14ac:dyDescent="0.25">
      <c r="W90" s="46"/>
      <c r="AA90" s="46"/>
    </row>
    <row r="91" spans="23:27" x14ac:dyDescent="0.25">
      <c r="W91" s="46"/>
      <c r="AA91" s="46"/>
    </row>
    <row r="92" spans="23:27" x14ac:dyDescent="0.25">
      <c r="W92" s="46"/>
      <c r="AA92" s="46"/>
    </row>
    <row r="93" spans="23:27" x14ac:dyDescent="0.25">
      <c r="W93" s="46"/>
      <c r="AA93" s="46"/>
    </row>
    <row r="94" spans="23:27" x14ac:dyDescent="0.25">
      <c r="W94" s="46"/>
      <c r="AA94" s="46"/>
    </row>
    <row r="95" spans="23:27" x14ac:dyDescent="0.25">
      <c r="W95" s="46"/>
      <c r="AA95" s="46"/>
    </row>
    <row r="96" spans="23:27" x14ac:dyDescent="0.25">
      <c r="W96" s="46"/>
      <c r="AA96" s="46"/>
    </row>
    <row r="97" spans="23:27" x14ac:dyDescent="0.25">
      <c r="W97" s="46"/>
      <c r="AA97" s="46"/>
    </row>
    <row r="98" spans="23:27" x14ac:dyDescent="0.25">
      <c r="W98" s="46"/>
      <c r="AA98" s="46"/>
    </row>
    <row r="99" spans="23:27" x14ac:dyDescent="0.25">
      <c r="W99" s="46"/>
      <c r="AA99" s="46"/>
    </row>
    <row r="100" spans="23:27" x14ac:dyDescent="0.25">
      <c r="W100" s="46"/>
      <c r="AA100" s="46"/>
    </row>
    <row r="101" spans="23:27" x14ac:dyDescent="0.25">
      <c r="W101" s="46"/>
      <c r="AA101" s="46"/>
    </row>
    <row r="102" spans="23:27" x14ac:dyDescent="0.25">
      <c r="W102" s="46"/>
      <c r="AA102" s="46"/>
    </row>
    <row r="103" spans="23:27" x14ac:dyDescent="0.25">
      <c r="W103" s="46"/>
      <c r="AA103" s="46"/>
    </row>
    <row r="104" spans="23:27" x14ac:dyDescent="0.25">
      <c r="W104" s="46"/>
      <c r="AA104" s="46"/>
    </row>
    <row r="105" spans="23:27" x14ac:dyDescent="0.25">
      <c r="W105" s="46"/>
      <c r="AA105" s="46"/>
    </row>
    <row r="106" spans="23:27" x14ac:dyDescent="0.25">
      <c r="W106" s="46"/>
      <c r="AA106" s="46"/>
    </row>
    <row r="107" spans="23:27" x14ac:dyDescent="0.25">
      <c r="W107" s="46"/>
      <c r="AA107" s="46"/>
    </row>
    <row r="108" spans="23:27" x14ac:dyDescent="0.25">
      <c r="W108" s="46"/>
      <c r="AA108" s="46"/>
    </row>
    <row r="109" spans="23:27" x14ac:dyDescent="0.25">
      <c r="W109" s="46"/>
      <c r="AA109" s="46"/>
    </row>
    <row r="110" spans="23:27" x14ac:dyDescent="0.25">
      <c r="W110" s="46"/>
      <c r="AA110" s="46"/>
    </row>
    <row r="111" spans="23:27" x14ac:dyDescent="0.25">
      <c r="W111" s="46"/>
      <c r="AA111" s="46"/>
    </row>
    <row r="112" spans="23:27" x14ac:dyDescent="0.25">
      <c r="W112" s="46"/>
      <c r="AA112" s="46"/>
    </row>
    <row r="113" spans="23:27" x14ac:dyDescent="0.25">
      <c r="W113" s="46"/>
      <c r="AA113" s="46"/>
    </row>
    <row r="114" spans="23:27" x14ac:dyDescent="0.25">
      <c r="W114" s="46"/>
      <c r="AA114" s="46"/>
    </row>
    <row r="115" spans="23:27" x14ac:dyDescent="0.25">
      <c r="W115" s="46"/>
      <c r="AA115" s="46"/>
    </row>
    <row r="116" spans="23:27" x14ac:dyDescent="0.25">
      <c r="W116" s="46"/>
      <c r="AA116" s="46"/>
    </row>
    <row r="117" spans="23:27" x14ac:dyDescent="0.25">
      <c r="W117" s="46"/>
      <c r="AA117" s="46"/>
    </row>
    <row r="118" spans="23:27" x14ac:dyDescent="0.25">
      <c r="W118" s="46"/>
      <c r="AA118" s="46"/>
    </row>
    <row r="119" spans="23:27" x14ac:dyDescent="0.25">
      <c r="W119" s="46"/>
      <c r="AA119" s="46"/>
    </row>
    <row r="120" spans="23:27" x14ac:dyDescent="0.25">
      <c r="W120" s="46"/>
      <c r="AA120" s="46"/>
    </row>
    <row r="121" spans="23:27" x14ac:dyDescent="0.25">
      <c r="W121" s="46"/>
      <c r="AA121" s="46"/>
    </row>
    <row r="122" spans="23:27" x14ac:dyDescent="0.25">
      <c r="W122" s="46"/>
      <c r="AA122" s="46"/>
    </row>
    <row r="123" spans="23:27" x14ac:dyDescent="0.25">
      <c r="W123" s="46"/>
      <c r="AA123" s="46"/>
    </row>
    <row r="124" spans="23:27" x14ac:dyDescent="0.25">
      <c r="W124" s="46"/>
      <c r="AA124" s="46"/>
    </row>
    <row r="125" spans="23:27" x14ac:dyDescent="0.25">
      <c r="W125" s="46"/>
      <c r="AA125" s="46"/>
    </row>
    <row r="126" spans="23:27" x14ac:dyDescent="0.25">
      <c r="W126" s="46"/>
      <c r="AA126" s="46"/>
    </row>
    <row r="127" spans="23:27" x14ac:dyDescent="0.25">
      <c r="W127" s="46"/>
      <c r="AA127" s="46"/>
    </row>
    <row r="128" spans="23:27" x14ac:dyDescent="0.25">
      <c r="W128" s="46"/>
      <c r="AA128" s="46"/>
    </row>
    <row r="129" spans="23:27" x14ac:dyDescent="0.25">
      <c r="W129" s="46"/>
      <c r="AA129" s="46"/>
    </row>
    <row r="130" spans="23:27" x14ac:dyDescent="0.25">
      <c r="W130" s="46"/>
      <c r="AA130" s="46"/>
    </row>
    <row r="131" spans="23:27" x14ac:dyDescent="0.25">
      <c r="W131" s="46"/>
      <c r="AA131" s="46"/>
    </row>
    <row r="132" spans="23:27" x14ac:dyDescent="0.25">
      <c r="W132" s="46"/>
      <c r="AA132" s="46"/>
    </row>
    <row r="133" spans="23:27" x14ac:dyDescent="0.25">
      <c r="W133" s="46"/>
      <c r="AA133" s="46"/>
    </row>
    <row r="134" spans="23:27" x14ac:dyDescent="0.25">
      <c r="W134" s="46"/>
      <c r="AA134" s="46"/>
    </row>
    <row r="135" spans="23:27" x14ac:dyDescent="0.25">
      <c r="W135" s="46"/>
      <c r="AA135" s="46"/>
    </row>
    <row r="136" spans="23:27" x14ac:dyDescent="0.25">
      <c r="W136" s="46"/>
      <c r="AA136" s="46"/>
    </row>
    <row r="137" spans="23:27" x14ac:dyDescent="0.25">
      <c r="W137" s="46"/>
      <c r="AA137" s="46"/>
    </row>
    <row r="138" spans="23:27" x14ac:dyDescent="0.25">
      <c r="W138" s="46"/>
      <c r="AA138" s="46"/>
    </row>
    <row r="139" spans="23:27" x14ac:dyDescent="0.25">
      <c r="W139" s="46"/>
      <c r="AA139" s="46"/>
    </row>
    <row r="140" spans="23:27" x14ac:dyDescent="0.25">
      <c r="W140" s="46"/>
      <c r="AA140" s="46"/>
    </row>
    <row r="141" spans="23:27" x14ac:dyDescent="0.25">
      <c r="W141" s="46"/>
      <c r="AA141" s="46"/>
    </row>
    <row r="142" spans="23:27" x14ac:dyDescent="0.25">
      <c r="W142" s="46"/>
      <c r="AA142" s="46"/>
    </row>
    <row r="143" spans="23:27" x14ac:dyDescent="0.25">
      <c r="W143" s="46"/>
      <c r="AA143" s="46"/>
    </row>
    <row r="144" spans="23:27" x14ac:dyDescent="0.25">
      <c r="W144" s="46"/>
      <c r="AA144" s="46"/>
    </row>
    <row r="145" spans="23:27" x14ac:dyDescent="0.25">
      <c r="W145" s="46"/>
      <c r="AA145" s="46"/>
    </row>
    <row r="146" spans="23:27" x14ac:dyDescent="0.25">
      <c r="W146" s="46"/>
      <c r="AA146" s="46"/>
    </row>
    <row r="147" spans="23:27" x14ac:dyDescent="0.25">
      <c r="W147" s="46"/>
      <c r="AA147" s="46"/>
    </row>
    <row r="148" spans="23:27" x14ac:dyDescent="0.25">
      <c r="W148" s="46"/>
      <c r="AA148" s="46"/>
    </row>
    <row r="149" spans="23:27" x14ac:dyDescent="0.25">
      <c r="W149" s="46"/>
      <c r="AA149" s="46"/>
    </row>
    <row r="150" spans="23:27" x14ac:dyDescent="0.25">
      <c r="W150" s="46"/>
      <c r="AA150" s="46"/>
    </row>
    <row r="151" spans="23:27" x14ac:dyDescent="0.25">
      <c r="W151" s="46"/>
      <c r="AA151" s="46"/>
    </row>
    <row r="152" spans="23:27" x14ac:dyDescent="0.25">
      <c r="W152" s="46"/>
      <c r="AA152" s="46"/>
    </row>
    <row r="153" spans="23:27" x14ac:dyDescent="0.25">
      <c r="W153" s="46"/>
      <c r="AA153" s="46"/>
    </row>
    <row r="154" spans="23:27" x14ac:dyDescent="0.25">
      <c r="W154" s="46"/>
      <c r="AA154" s="46"/>
    </row>
    <row r="155" spans="23:27" x14ac:dyDescent="0.25">
      <c r="W155" s="46"/>
      <c r="AA155" s="46"/>
    </row>
    <row r="156" spans="23:27" x14ac:dyDescent="0.25">
      <c r="W156" s="46"/>
      <c r="AA156" s="46"/>
    </row>
    <row r="157" spans="23:27" x14ac:dyDescent="0.25">
      <c r="W157" s="46"/>
      <c r="AA157" s="46"/>
    </row>
    <row r="158" spans="23:27" x14ac:dyDescent="0.25">
      <c r="W158" s="46"/>
      <c r="AA158" s="46"/>
    </row>
    <row r="159" spans="23:27" x14ac:dyDescent="0.25">
      <c r="W159" s="46"/>
      <c r="AA159" s="46"/>
    </row>
    <row r="160" spans="23:27" x14ac:dyDescent="0.25">
      <c r="W160" s="46"/>
      <c r="AA160" s="46"/>
    </row>
    <row r="161" spans="23:27" x14ac:dyDescent="0.25">
      <c r="W161" s="46"/>
      <c r="AA161" s="46"/>
    </row>
    <row r="162" spans="23:27" x14ac:dyDescent="0.25">
      <c r="W162" s="46"/>
      <c r="AA162" s="46"/>
    </row>
    <row r="163" spans="23:27" x14ac:dyDescent="0.25">
      <c r="W163" s="46"/>
      <c r="AA163" s="46"/>
    </row>
    <row r="164" spans="23:27" x14ac:dyDescent="0.25">
      <c r="W164" s="46"/>
      <c r="AA164" s="46"/>
    </row>
    <row r="165" spans="23:27" x14ac:dyDescent="0.25">
      <c r="W165" s="46"/>
      <c r="AA165" s="46"/>
    </row>
    <row r="166" spans="23:27" x14ac:dyDescent="0.25">
      <c r="W166" s="46"/>
      <c r="AA166" s="46"/>
    </row>
    <row r="167" spans="23:27" x14ac:dyDescent="0.25">
      <c r="W167" s="46"/>
      <c r="AA167" s="46"/>
    </row>
    <row r="168" spans="23:27" x14ac:dyDescent="0.25">
      <c r="W168" s="46"/>
      <c r="AA168" s="46"/>
    </row>
    <row r="169" spans="23:27" x14ac:dyDescent="0.25">
      <c r="W169" s="46"/>
      <c r="AA169" s="46"/>
    </row>
    <row r="170" spans="23:27" x14ac:dyDescent="0.25">
      <c r="W170" s="46"/>
      <c r="AA170" s="46"/>
    </row>
    <row r="171" spans="23:27" x14ac:dyDescent="0.25">
      <c r="W171" s="46"/>
      <c r="AA171" s="46"/>
    </row>
    <row r="172" spans="23:27" x14ac:dyDescent="0.25">
      <c r="W172" s="46"/>
      <c r="AA172" s="46"/>
    </row>
    <row r="173" spans="23:27" x14ac:dyDescent="0.25">
      <c r="W173" s="46"/>
      <c r="AA173" s="46"/>
    </row>
    <row r="174" spans="23:27" x14ac:dyDescent="0.25">
      <c r="W174" s="46"/>
      <c r="AA174" s="46"/>
    </row>
    <row r="175" spans="23:27" x14ac:dyDescent="0.25">
      <c r="W175" s="46"/>
      <c r="AA175" s="46"/>
    </row>
    <row r="176" spans="23:27" x14ac:dyDescent="0.25">
      <c r="W176" s="46"/>
      <c r="AA176" s="46"/>
    </row>
    <row r="177" spans="23:27" x14ac:dyDescent="0.25">
      <c r="W177" s="46"/>
      <c r="AA177" s="46"/>
    </row>
    <row r="178" spans="23:27" x14ac:dyDescent="0.25">
      <c r="W178" s="46"/>
      <c r="AA178" s="46"/>
    </row>
    <row r="179" spans="23:27" x14ac:dyDescent="0.25">
      <c r="W179" s="46"/>
      <c r="AA179" s="46"/>
    </row>
    <row r="180" spans="23:27" x14ac:dyDescent="0.25">
      <c r="W180" s="46"/>
      <c r="AA180" s="46"/>
    </row>
    <row r="181" spans="23:27" x14ac:dyDescent="0.25">
      <c r="W181" s="46"/>
      <c r="AA181" s="46"/>
    </row>
    <row r="182" spans="23:27" x14ac:dyDescent="0.25">
      <c r="W182" s="46"/>
      <c r="AA182" s="46"/>
    </row>
    <row r="183" spans="23:27" x14ac:dyDescent="0.25">
      <c r="W183" s="46"/>
      <c r="AA183" s="46"/>
    </row>
    <row r="184" spans="23:27" x14ac:dyDescent="0.25">
      <c r="W184" s="46"/>
      <c r="AA184" s="46"/>
    </row>
    <row r="185" spans="23:27" x14ac:dyDescent="0.25">
      <c r="W185" s="46"/>
      <c r="AA185" s="46"/>
    </row>
    <row r="186" spans="23:27" x14ac:dyDescent="0.25">
      <c r="W186" s="46"/>
      <c r="AA186" s="46"/>
    </row>
    <row r="187" spans="23:27" x14ac:dyDescent="0.25">
      <c r="W187" s="46"/>
      <c r="AA187" s="46"/>
    </row>
    <row r="188" spans="23:27" x14ac:dyDescent="0.25">
      <c r="W188" s="46"/>
      <c r="AA188" s="46"/>
    </row>
    <row r="189" spans="23:27" x14ac:dyDescent="0.25">
      <c r="W189" s="46"/>
      <c r="AA189" s="46"/>
    </row>
    <row r="190" spans="23:27" x14ac:dyDescent="0.25">
      <c r="W190" s="46"/>
      <c r="AA190" s="46"/>
    </row>
    <row r="191" spans="23:27" x14ac:dyDescent="0.25">
      <c r="W191" s="46"/>
      <c r="AA191" s="46"/>
    </row>
    <row r="192" spans="23:27" x14ac:dyDescent="0.25">
      <c r="W192" s="46"/>
      <c r="AA192" s="46"/>
    </row>
    <row r="193" spans="23:27" x14ac:dyDescent="0.25">
      <c r="W193" s="46"/>
      <c r="AA193" s="46"/>
    </row>
    <row r="194" spans="23:27" x14ac:dyDescent="0.25">
      <c r="W194" s="46"/>
      <c r="AA194" s="46"/>
    </row>
    <row r="195" spans="23:27" x14ac:dyDescent="0.25">
      <c r="W195" s="46"/>
      <c r="AA195" s="46"/>
    </row>
    <row r="196" spans="23:27" x14ac:dyDescent="0.25">
      <c r="W196" s="46"/>
      <c r="AA196" s="46"/>
    </row>
    <row r="197" spans="23:27" x14ac:dyDescent="0.25">
      <c r="W197" s="46"/>
      <c r="AA197" s="46"/>
    </row>
    <row r="198" spans="23:27" x14ac:dyDescent="0.25">
      <c r="W198" s="46"/>
      <c r="AA198" s="46"/>
    </row>
    <row r="199" spans="23:27" x14ac:dyDescent="0.25">
      <c r="W199" s="46"/>
      <c r="AA199" s="46"/>
    </row>
    <row r="200" spans="23:27" x14ac:dyDescent="0.25">
      <c r="W200" s="46"/>
      <c r="AA200" s="46"/>
    </row>
    <row r="201" spans="23:27" x14ac:dyDescent="0.25">
      <c r="W201" s="46"/>
      <c r="AA201" s="46"/>
    </row>
    <row r="202" spans="23:27" x14ac:dyDescent="0.25">
      <c r="W202" s="46"/>
      <c r="AA202" s="46"/>
    </row>
    <row r="203" spans="23:27" x14ac:dyDescent="0.25">
      <c r="W203" s="46"/>
      <c r="AA203" s="46"/>
    </row>
    <row r="204" spans="23:27" x14ac:dyDescent="0.25">
      <c r="W204" s="46"/>
      <c r="AA204" s="46"/>
    </row>
    <row r="205" spans="23:27" x14ac:dyDescent="0.25">
      <c r="W205" s="46"/>
      <c r="AA205" s="46"/>
    </row>
    <row r="206" spans="23:27" x14ac:dyDescent="0.25">
      <c r="W206" s="46"/>
      <c r="AA206" s="46"/>
    </row>
    <row r="207" spans="23:27" x14ac:dyDescent="0.25">
      <c r="W207" s="46"/>
      <c r="AA207" s="46"/>
    </row>
    <row r="208" spans="23:27" x14ac:dyDescent="0.25">
      <c r="W208" s="46"/>
      <c r="AA208" s="46"/>
    </row>
    <row r="209" spans="23:27" x14ac:dyDescent="0.25">
      <c r="W209" s="46"/>
      <c r="AA209" s="46"/>
    </row>
    <row r="210" spans="23:27" x14ac:dyDescent="0.25">
      <c r="W210" s="46"/>
      <c r="AA210" s="46"/>
    </row>
    <row r="211" spans="23:27" x14ac:dyDescent="0.25">
      <c r="W211" s="46"/>
      <c r="AA211" s="46"/>
    </row>
    <row r="212" spans="23:27" x14ac:dyDescent="0.25">
      <c r="W212" s="46"/>
      <c r="AA212" s="46"/>
    </row>
    <row r="213" spans="23:27" x14ac:dyDescent="0.25">
      <c r="W213" s="46"/>
      <c r="AA213" s="46"/>
    </row>
    <row r="214" spans="23:27" x14ac:dyDescent="0.25">
      <c r="W214" s="46"/>
      <c r="AA214" s="46"/>
    </row>
    <row r="215" spans="23:27" x14ac:dyDescent="0.25">
      <c r="W215" s="46"/>
      <c r="AA215" s="46"/>
    </row>
    <row r="216" spans="23:27" x14ac:dyDescent="0.25">
      <c r="W216" s="46"/>
      <c r="AA216" s="46"/>
    </row>
    <row r="217" spans="23:27" x14ac:dyDescent="0.25">
      <c r="W217" s="46"/>
      <c r="AA217" s="46"/>
    </row>
    <row r="218" spans="23:27" x14ac:dyDescent="0.25">
      <c r="W218" s="46"/>
      <c r="AA218" s="46"/>
    </row>
    <row r="219" spans="23:27" x14ac:dyDescent="0.25">
      <c r="W219" s="46"/>
      <c r="AA219" s="46"/>
    </row>
    <row r="220" spans="23:27" x14ac:dyDescent="0.25">
      <c r="W220" s="46"/>
      <c r="AA220" s="46"/>
    </row>
    <row r="221" spans="23:27" x14ac:dyDescent="0.25">
      <c r="W221" s="46"/>
      <c r="AA221" s="46"/>
    </row>
    <row r="222" spans="23:27" x14ac:dyDescent="0.25">
      <c r="W222" s="46"/>
      <c r="AA222" s="46"/>
    </row>
    <row r="223" spans="23:27" x14ac:dyDescent="0.25">
      <c r="W223" s="46"/>
      <c r="AA223" s="46"/>
    </row>
    <row r="224" spans="23:27" x14ac:dyDescent="0.25">
      <c r="W224" s="46"/>
      <c r="AA224" s="46"/>
    </row>
    <row r="225" spans="23:27" x14ac:dyDescent="0.25">
      <c r="W225" s="46"/>
      <c r="AA225" s="46"/>
    </row>
    <row r="226" spans="23:27" x14ac:dyDescent="0.25">
      <c r="W226" s="46"/>
      <c r="AA226" s="46"/>
    </row>
    <row r="227" spans="23:27" x14ac:dyDescent="0.25">
      <c r="W227" s="46"/>
      <c r="AA227" s="46"/>
    </row>
    <row r="228" spans="23:27" x14ac:dyDescent="0.25">
      <c r="W228" s="46"/>
      <c r="AA228" s="46"/>
    </row>
    <row r="229" spans="23:27" x14ac:dyDescent="0.25">
      <c r="W229" s="46"/>
      <c r="AA229" s="46"/>
    </row>
    <row r="230" spans="23:27" x14ac:dyDescent="0.25">
      <c r="W230" s="46"/>
      <c r="AA230" s="46"/>
    </row>
    <row r="231" spans="23:27" x14ac:dyDescent="0.25">
      <c r="W231" s="46"/>
      <c r="AA231" s="46"/>
    </row>
    <row r="232" spans="23:27" x14ac:dyDescent="0.25">
      <c r="W232" s="46"/>
      <c r="AA232" s="46"/>
    </row>
    <row r="233" spans="23:27" x14ac:dyDescent="0.25">
      <c r="W233" s="46"/>
      <c r="AA233" s="46"/>
    </row>
    <row r="234" spans="23:27" x14ac:dyDescent="0.25">
      <c r="W234" s="46"/>
      <c r="AA234" s="46"/>
    </row>
    <row r="235" spans="23:27" x14ac:dyDescent="0.25">
      <c r="W235" s="46"/>
      <c r="AA235" s="46"/>
    </row>
    <row r="236" spans="23:27" x14ac:dyDescent="0.25">
      <c r="W236" s="46"/>
      <c r="AA236" s="46"/>
    </row>
    <row r="237" spans="23:27" x14ac:dyDescent="0.25">
      <c r="W237" s="46"/>
      <c r="AA237" s="46"/>
    </row>
    <row r="238" spans="23:27" x14ac:dyDescent="0.25">
      <c r="W238" s="46"/>
      <c r="AA238" s="46"/>
    </row>
    <row r="239" spans="23:27" x14ac:dyDescent="0.25">
      <c r="W239" s="46"/>
      <c r="AA239" s="46"/>
    </row>
    <row r="240" spans="23:27" x14ac:dyDescent="0.25">
      <c r="W240" s="46"/>
      <c r="AA240" s="46"/>
    </row>
    <row r="241" spans="23:27" x14ac:dyDescent="0.25">
      <c r="W241" s="46"/>
      <c r="AA241" s="46"/>
    </row>
    <row r="242" spans="23:27" x14ac:dyDescent="0.25">
      <c r="W242" s="46"/>
      <c r="AA242" s="46"/>
    </row>
    <row r="243" spans="23:27" x14ac:dyDescent="0.25">
      <c r="W243" s="46"/>
      <c r="AA243" s="46"/>
    </row>
    <row r="244" spans="23:27" x14ac:dyDescent="0.25">
      <c r="W244" s="46"/>
      <c r="AA244" s="46"/>
    </row>
    <row r="245" spans="23:27" x14ac:dyDescent="0.25">
      <c r="W245" s="46"/>
      <c r="AA245" s="46"/>
    </row>
    <row r="246" spans="23:27" x14ac:dyDescent="0.25">
      <c r="W246" s="46"/>
      <c r="AA246" s="46"/>
    </row>
    <row r="247" spans="23:27" x14ac:dyDescent="0.25">
      <c r="W247" s="46"/>
      <c r="AA247" s="46"/>
    </row>
    <row r="248" spans="23:27" x14ac:dyDescent="0.25">
      <c r="W248" s="46"/>
      <c r="AA248" s="46"/>
    </row>
    <row r="249" spans="23:27" x14ac:dyDescent="0.25">
      <c r="W249" s="46"/>
      <c r="AA249" s="46"/>
    </row>
    <row r="250" spans="23:27" x14ac:dyDescent="0.25">
      <c r="W250" s="46"/>
      <c r="AA250" s="46"/>
    </row>
    <row r="251" spans="23:27" x14ac:dyDescent="0.25">
      <c r="W251" s="46"/>
      <c r="AA251" s="46"/>
    </row>
    <row r="252" spans="23:27" x14ac:dyDescent="0.25">
      <c r="W252" s="46"/>
      <c r="AA252" s="46"/>
    </row>
    <row r="253" spans="23:27" x14ac:dyDescent="0.25">
      <c r="W253" s="46"/>
      <c r="AA253" s="46"/>
    </row>
    <row r="254" spans="23:27" x14ac:dyDescent="0.25">
      <c r="W254" s="46"/>
      <c r="AA254" s="46"/>
    </row>
    <row r="255" spans="23:27" x14ac:dyDescent="0.25">
      <c r="W255" s="46"/>
      <c r="AA255" s="46"/>
    </row>
    <row r="256" spans="23:27" x14ac:dyDescent="0.25">
      <c r="W256" s="46"/>
      <c r="AA256" s="46"/>
    </row>
    <row r="257" spans="23:27" x14ac:dyDescent="0.25">
      <c r="W257" s="46"/>
      <c r="AA257" s="46"/>
    </row>
    <row r="258" spans="23:27" x14ac:dyDescent="0.25">
      <c r="W258" s="46"/>
      <c r="AA258" s="46"/>
    </row>
    <row r="259" spans="23:27" x14ac:dyDescent="0.25">
      <c r="W259" s="46"/>
      <c r="AA259" s="46"/>
    </row>
    <row r="260" spans="23:27" x14ac:dyDescent="0.25">
      <c r="W260" s="46"/>
      <c r="AA260" s="46"/>
    </row>
    <row r="261" spans="23:27" x14ac:dyDescent="0.25">
      <c r="W261" s="46"/>
      <c r="AA261" s="46"/>
    </row>
    <row r="262" spans="23:27" x14ac:dyDescent="0.25">
      <c r="W262" s="46"/>
      <c r="AA262" s="46"/>
    </row>
    <row r="263" spans="23:27" x14ac:dyDescent="0.25">
      <c r="W263" s="46"/>
      <c r="AA263" s="46"/>
    </row>
    <row r="264" spans="23:27" x14ac:dyDescent="0.25">
      <c r="W264" s="46"/>
      <c r="AA264" s="46"/>
    </row>
    <row r="265" spans="23:27" x14ac:dyDescent="0.25">
      <c r="W265" s="46"/>
      <c r="AA265" s="46"/>
    </row>
    <row r="266" spans="23:27" x14ac:dyDescent="0.25">
      <c r="W266" s="46"/>
      <c r="AA266" s="46"/>
    </row>
    <row r="267" spans="23:27" x14ac:dyDescent="0.25">
      <c r="W267" s="46"/>
      <c r="AA267" s="46"/>
    </row>
    <row r="268" spans="23:27" x14ac:dyDescent="0.25">
      <c r="W268" s="46"/>
      <c r="AA268" s="46"/>
    </row>
    <row r="269" spans="23:27" x14ac:dyDescent="0.25">
      <c r="W269" s="46"/>
      <c r="AA269" s="46"/>
    </row>
    <row r="270" spans="23:27" x14ac:dyDescent="0.25">
      <c r="W270" s="46"/>
      <c r="AA270" s="46"/>
    </row>
    <row r="271" spans="23:27" x14ac:dyDescent="0.25">
      <c r="W271" s="46"/>
      <c r="AA271" s="46"/>
    </row>
    <row r="272" spans="23:27" x14ac:dyDescent="0.25">
      <c r="W272" s="46"/>
      <c r="AA272" s="46"/>
    </row>
    <row r="273" spans="23:27" x14ac:dyDescent="0.25">
      <c r="W273" s="46"/>
      <c r="AA273" s="46"/>
    </row>
    <row r="274" spans="23:27" x14ac:dyDescent="0.25">
      <c r="W274" s="46"/>
      <c r="AA274" s="46"/>
    </row>
    <row r="275" spans="23:27" x14ac:dyDescent="0.25">
      <c r="W275" s="46"/>
      <c r="AA275" s="46"/>
    </row>
    <row r="276" spans="23:27" x14ac:dyDescent="0.25">
      <c r="W276" s="46"/>
      <c r="AA276" s="46"/>
    </row>
    <row r="277" spans="23:27" x14ac:dyDescent="0.25">
      <c r="W277" s="46"/>
      <c r="AA277" s="46"/>
    </row>
    <row r="278" spans="23:27" x14ac:dyDescent="0.25">
      <c r="W278" s="46"/>
      <c r="AA278" s="46"/>
    </row>
    <row r="279" spans="23:27" x14ac:dyDescent="0.25">
      <c r="W279" s="46"/>
      <c r="AA279" s="46"/>
    </row>
    <row r="280" spans="23:27" x14ac:dyDescent="0.25">
      <c r="W280" s="46"/>
      <c r="AA280" s="46"/>
    </row>
    <row r="281" spans="23:27" x14ac:dyDescent="0.25">
      <c r="W281" s="46"/>
      <c r="AA281" s="46"/>
    </row>
    <row r="282" spans="23:27" x14ac:dyDescent="0.25">
      <c r="W282" s="46"/>
      <c r="AA282" s="46"/>
    </row>
    <row r="283" spans="23:27" x14ac:dyDescent="0.25">
      <c r="W283" s="46"/>
      <c r="AA283" s="46"/>
    </row>
    <row r="284" spans="23:27" x14ac:dyDescent="0.25">
      <c r="W284" s="46"/>
      <c r="AA284" s="46"/>
    </row>
    <row r="285" spans="23:27" x14ac:dyDescent="0.25">
      <c r="W285" s="46"/>
      <c r="AA285" s="46"/>
    </row>
    <row r="286" spans="23:27" x14ac:dyDescent="0.25">
      <c r="W286" s="46"/>
      <c r="AA286" s="46"/>
    </row>
    <row r="287" spans="23:27" x14ac:dyDescent="0.25">
      <c r="W287" s="46"/>
      <c r="AA287" s="46"/>
    </row>
    <row r="288" spans="23:27" x14ac:dyDescent="0.25">
      <c r="W288" s="46"/>
      <c r="AA288" s="46"/>
    </row>
    <row r="289" spans="23:27" x14ac:dyDescent="0.25">
      <c r="W289" s="46"/>
      <c r="AA289" s="46"/>
    </row>
    <row r="290" spans="23:27" x14ac:dyDescent="0.25">
      <c r="W290" s="46"/>
      <c r="AA290" s="46"/>
    </row>
    <row r="291" spans="23:27" x14ac:dyDescent="0.25">
      <c r="W291" s="46"/>
      <c r="AA291" s="46"/>
    </row>
    <row r="292" spans="23:27" x14ac:dyDescent="0.25">
      <c r="W292" s="46"/>
      <c r="AA292" s="46"/>
    </row>
    <row r="293" spans="23:27" x14ac:dyDescent="0.25">
      <c r="W293" s="46"/>
      <c r="AA293" s="46"/>
    </row>
    <row r="294" spans="23:27" x14ac:dyDescent="0.25">
      <c r="W294" s="46"/>
      <c r="AA294" s="46"/>
    </row>
    <row r="295" spans="23:27" x14ac:dyDescent="0.25">
      <c r="W295" s="46"/>
      <c r="AA295" s="46"/>
    </row>
    <row r="296" spans="23:27" x14ac:dyDescent="0.25">
      <c r="W296" s="46"/>
      <c r="AA296" s="46"/>
    </row>
    <row r="297" spans="23:27" x14ac:dyDescent="0.25">
      <c r="W297" s="46"/>
      <c r="AA297" s="46"/>
    </row>
    <row r="298" spans="23:27" x14ac:dyDescent="0.25">
      <c r="W298" s="46"/>
      <c r="AA298" s="46"/>
    </row>
    <row r="299" spans="23:27" x14ac:dyDescent="0.25">
      <c r="W299" s="46"/>
      <c r="AA299" s="46"/>
    </row>
    <row r="300" spans="23:27" x14ac:dyDescent="0.25">
      <c r="W300" s="46"/>
      <c r="AA300" s="46"/>
    </row>
    <row r="301" spans="23:27" x14ac:dyDescent="0.25">
      <c r="W301" s="46"/>
      <c r="AA301" s="46"/>
    </row>
    <row r="302" spans="23:27" x14ac:dyDescent="0.25">
      <c r="W302" s="46"/>
      <c r="AA302" s="46"/>
    </row>
    <row r="303" spans="23:27" x14ac:dyDescent="0.25">
      <c r="W303" s="46"/>
      <c r="AA303" s="46"/>
    </row>
    <row r="304" spans="23:27" x14ac:dyDescent="0.25">
      <c r="W304" s="46"/>
      <c r="AA304" s="46"/>
    </row>
    <row r="305" spans="23:27" x14ac:dyDescent="0.25">
      <c r="W305" s="46"/>
      <c r="AA305" s="46"/>
    </row>
    <row r="306" spans="23:27" x14ac:dyDescent="0.25">
      <c r="W306" s="46"/>
      <c r="AA306" s="46"/>
    </row>
    <row r="307" spans="23:27" x14ac:dyDescent="0.25">
      <c r="W307" s="46"/>
      <c r="AA307" s="46"/>
    </row>
    <row r="308" spans="23:27" x14ac:dyDescent="0.25">
      <c r="W308" s="46"/>
      <c r="AA308" s="46"/>
    </row>
    <row r="309" spans="23:27" x14ac:dyDescent="0.25">
      <c r="W309" s="46"/>
      <c r="AA309" s="46"/>
    </row>
    <row r="310" spans="23:27" x14ac:dyDescent="0.25">
      <c r="W310" s="46"/>
      <c r="AA310" s="46"/>
    </row>
    <row r="311" spans="23:27" x14ac:dyDescent="0.25">
      <c r="W311" s="46"/>
      <c r="AA311" s="46"/>
    </row>
    <row r="312" spans="23:27" x14ac:dyDescent="0.25">
      <c r="W312" s="46"/>
      <c r="AA312" s="46"/>
    </row>
    <row r="313" spans="23:27" x14ac:dyDescent="0.25">
      <c r="W313" s="46"/>
      <c r="AA313" s="46"/>
    </row>
    <row r="314" spans="23:27" x14ac:dyDescent="0.25">
      <c r="W314" s="46"/>
      <c r="AA314" s="46"/>
    </row>
    <row r="315" spans="23:27" x14ac:dyDescent="0.25">
      <c r="W315" s="46"/>
      <c r="AA315" s="46"/>
    </row>
    <row r="316" spans="23:27" x14ac:dyDescent="0.25">
      <c r="W316" s="46"/>
      <c r="AA316" s="46"/>
    </row>
    <row r="317" spans="23:27" x14ac:dyDescent="0.25">
      <c r="W317" s="46"/>
      <c r="AA317" s="46"/>
    </row>
    <row r="318" spans="23:27" x14ac:dyDescent="0.25">
      <c r="W318" s="46"/>
      <c r="AA318" s="46"/>
    </row>
    <row r="319" spans="23:27" x14ac:dyDescent="0.25">
      <c r="W319" s="46"/>
      <c r="AA319" s="46"/>
    </row>
    <row r="320" spans="23:27" x14ac:dyDescent="0.25">
      <c r="W320" s="46"/>
      <c r="AA320" s="46"/>
    </row>
    <row r="321" spans="23:27" x14ac:dyDescent="0.25">
      <c r="W321" s="46"/>
      <c r="AA321" s="46"/>
    </row>
    <row r="322" spans="23:27" x14ac:dyDescent="0.25">
      <c r="W322" s="46"/>
      <c r="AA322" s="46"/>
    </row>
    <row r="323" spans="23:27" x14ac:dyDescent="0.25">
      <c r="W323" s="46"/>
      <c r="AA323" s="46"/>
    </row>
    <row r="324" spans="23:27" x14ac:dyDescent="0.25">
      <c r="W324" s="46"/>
      <c r="AA324" s="46"/>
    </row>
    <row r="325" spans="23:27" x14ac:dyDescent="0.25">
      <c r="W325" s="46"/>
      <c r="AA325" s="46"/>
    </row>
    <row r="326" spans="23:27" x14ac:dyDescent="0.25">
      <c r="W326" s="46"/>
      <c r="AA326" s="46"/>
    </row>
    <row r="327" spans="23:27" x14ac:dyDescent="0.25">
      <c r="W327" s="46"/>
      <c r="AA327" s="46"/>
    </row>
    <row r="328" spans="23:27" x14ac:dyDescent="0.25">
      <c r="W328" s="46"/>
      <c r="AA328" s="46"/>
    </row>
    <row r="329" spans="23:27" x14ac:dyDescent="0.25">
      <c r="W329" s="46"/>
      <c r="AA329" s="46"/>
    </row>
    <row r="330" spans="23:27" x14ac:dyDescent="0.25">
      <c r="W330" s="46"/>
      <c r="AA330" s="46"/>
    </row>
    <row r="331" spans="23:27" x14ac:dyDescent="0.25">
      <c r="W331" s="46"/>
      <c r="AA331" s="46"/>
    </row>
    <row r="332" spans="23:27" x14ac:dyDescent="0.25">
      <c r="W332" s="46"/>
      <c r="AA332" s="46"/>
    </row>
    <row r="333" spans="23:27" x14ac:dyDescent="0.25">
      <c r="W333" s="46"/>
      <c r="AA333" s="46"/>
    </row>
    <row r="334" spans="23:27" x14ac:dyDescent="0.25">
      <c r="W334" s="46"/>
      <c r="AA334" s="46"/>
    </row>
    <row r="335" spans="23:27" x14ac:dyDescent="0.25">
      <c r="W335" s="46"/>
      <c r="AA335" s="46"/>
    </row>
    <row r="336" spans="23:27" x14ac:dyDescent="0.25">
      <c r="W336" s="46"/>
      <c r="AA336" s="46"/>
    </row>
    <row r="337" spans="23:27" x14ac:dyDescent="0.25">
      <c r="W337" s="46"/>
      <c r="AA337" s="46"/>
    </row>
    <row r="338" spans="23:27" x14ac:dyDescent="0.25">
      <c r="W338" s="46"/>
      <c r="AA338" s="46"/>
    </row>
    <row r="339" spans="23:27" x14ac:dyDescent="0.25">
      <c r="W339" s="46"/>
      <c r="AA339" s="46"/>
    </row>
    <row r="340" spans="23:27" x14ac:dyDescent="0.25">
      <c r="W340" s="46"/>
      <c r="AA340" s="46"/>
    </row>
    <row r="341" spans="23:27" x14ac:dyDescent="0.25">
      <c r="W341" s="46"/>
      <c r="AA341" s="46"/>
    </row>
    <row r="342" spans="23:27" x14ac:dyDescent="0.25">
      <c r="W342" s="46"/>
      <c r="AA342" s="46"/>
    </row>
    <row r="343" spans="23:27" x14ac:dyDescent="0.25">
      <c r="W343" s="46"/>
      <c r="AA343" s="46"/>
    </row>
    <row r="344" spans="23:27" x14ac:dyDescent="0.25">
      <c r="W344" s="46"/>
      <c r="AA344" s="46"/>
    </row>
    <row r="345" spans="23:27" x14ac:dyDescent="0.25">
      <c r="W345" s="46"/>
      <c r="AA345" s="46"/>
    </row>
    <row r="346" spans="23:27" x14ac:dyDescent="0.25">
      <c r="W346" s="46"/>
      <c r="AA346" s="46"/>
    </row>
    <row r="347" spans="23:27" x14ac:dyDescent="0.25">
      <c r="W347" s="46"/>
      <c r="AA347" s="46"/>
    </row>
    <row r="348" spans="23:27" x14ac:dyDescent="0.25">
      <c r="W348" s="46"/>
      <c r="AA348" s="46"/>
    </row>
    <row r="349" spans="23:27" x14ac:dyDescent="0.25">
      <c r="W349" s="46"/>
      <c r="AA349" s="46"/>
    </row>
    <row r="350" spans="23:27" x14ac:dyDescent="0.25">
      <c r="W350" s="46"/>
      <c r="AA350" s="46"/>
    </row>
    <row r="351" spans="23:27" x14ac:dyDescent="0.25">
      <c r="W351" s="46"/>
      <c r="AA351" s="46"/>
    </row>
    <row r="352" spans="23:27" x14ac:dyDescent="0.25">
      <c r="W352" s="46"/>
      <c r="AA352" s="46"/>
    </row>
    <row r="353" spans="23:27" x14ac:dyDescent="0.25">
      <c r="W353" s="46"/>
      <c r="AA353" s="46"/>
    </row>
    <row r="354" spans="23:27" x14ac:dyDescent="0.25">
      <c r="W354" s="46"/>
      <c r="AA354" s="46"/>
    </row>
    <row r="355" spans="23:27" x14ac:dyDescent="0.25">
      <c r="W355" s="46"/>
      <c r="AA355" s="46"/>
    </row>
    <row r="356" spans="23:27" x14ac:dyDescent="0.25">
      <c r="W356" s="46"/>
      <c r="AA356" s="46"/>
    </row>
    <row r="357" spans="23:27" x14ac:dyDescent="0.25">
      <c r="W357" s="46"/>
      <c r="AA357" s="46"/>
    </row>
    <row r="358" spans="23:27" x14ac:dyDescent="0.25">
      <c r="W358" s="46"/>
      <c r="AA358" s="46"/>
    </row>
    <row r="359" spans="23:27" x14ac:dyDescent="0.25">
      <c r="W359" s="46"/>
      <c r="AA359" s="46"/>
    </row>
    <row r="360" spans="23:27" x14ac:dyDescent="0.25">
      <c r="W360" s="46"/>
      <c r="AA360" s="46"/>
    </row>
    <row r="361" spans="23:27" x14ac:dyDescent="0.25">
      <c r="W361" s="46"/>
      <c r="AA361" s="46"/>
    </row>
    <row r="362" spans="23:27" x14ac:dyDescent="0.25">
      <c r="W362" s="46"/>
      <c r="AA362" s="46"/>
    </row>
    <row r="363" spans="23:27" x14ac:dyDescent="0.25">
      <c r="W363" s="46"/>
      <c r="AA363" s="46"/>
    </row>
    <row r="364" spans="23:27" x14ac:dyDescent="0.25">
      <c r="W364" s="46"/>
      <c r="AA364" s="46"/>
    </row>
    <row r="365" spans="23:27" x14ac:dyDescent="0.25">
      <c r="W365" s="46"/>
      <c r="AA365" s="46"/>
    </row>
    <row r="366" spans="23:27" x14ac:dyDescent="0.25">
      <c r="W366" s="46"/>
      <c r="AA366" s="46"/>
    </row>
    <row r="367" spans="23:27" x14ac:dyDescent="0.25">
      <c r="W367" s="46"/>
      <c r="AA367" s="46"/>
    </row>
    <row r="368" spans="23:27" x14ac:dyDescent="0.25">
      <c r="W368" s="46"/>
      <c r="AA368" s="46"/>
    </row>
    <row r="369" spans="23:27" x14ac:dyDescent="0.25">
      <c r="W369" s="46"/>
      <c r="AA369" s="46"/>
    </row>
    <row r="370" spans="23:27" x14ac:dyDescent="0.25">
      <c r="W370" s="46"/>
      <c r="AA370" s="46"/>
    </row>
    <row r="371" spans="23:27" x14ac:dyDescent="0.25">
      <c r="W371" s="46"/>
      <c r="AA371" s="46"/>
    </row>
    <row r="372" spans="23:27" x14ac:dyDescent="0.25">
      <c r="W372" s="46"/>
      <c r="AA372" s="46"/>
    </row>
    <row r="373" spans="23:27" x14ac:dyDescent="0.25">
      <c r="W373" s="46"/>
      <c r="AA373" s="46"/>
    </row>
    <row r="374" spans="23:27" x14ac:dyDescent="0.25">
      <c r="W374" s="46"/>
      <c r="AA374" s="46"/>
    </row>
    <row r="375" spans="23:27" x14ac:dyDescent="0.25">
      <c r="W375" s="46"/>
      <c r="AA375" s="46"/>
    </row>
    <row r="376" spans="23:27" x14ac:dyDescent="0.25">
      <c r="W376" s="46"/>
      <c r="AA376" s="46"/>
    </row>
    <row r="377" spans="23:27" x14ac:dyDescent="0.25">
      <c r="W377" s="46"/>
      <c r="AA377" s="46"/>
    </row>
    <row r="378" spans="23:27" x14ac:dyDescent="0.25">
      <c r="W378" s="46"/>
      <c r="AA378" s="46"/>
    </row>
    <row r="379" spans="23:27" x14ac:dyDescent="0.25">
      <c r="W379" s="46"/>
      <c r="AA379" s="46"/>
    </row>
    <row r="380" spans="23:27" x14ac:dyDescent="0.25">
      <c r="W380" s="46"/>
      <c r="AA380" s="46"/>
    </row>
    <row r="381" spans="23:27" x14ac:dyDescent="0.25">
      <c r="W381" s="46"/>
      <c r="AA381" s="46"/>
    </row>
    <row r="382" spans="23:27" x14ac:dyDescent="0.25">
      <c r="W382" s="46"/>
      <c r="AA382" s="46"/>
    </row>
    <row r="383" spans="23:27" x14ac:dyDescent="0.25">
      <c r="W383" s="46"/>
      <c r="AA383" s="46"/>
    </row>
    <row r="384" spans="23:27" x14ac:dyDescent="0.25">
      <c r="W384" s="46"/>
      <c r="AA384" s="46"/>
    </row>
    <row r="385" spans="23:27" x14ac:dyDescent="0.25">
      <c r="W385" s="46"/>
      <c r="AA385" s="46"/>
    </row>
    <row r="386" spans="23:27" x14ac:dyDescent="0.25">
      <c r="W386" s="46"/>
      <c r="AA386" s="46"/>
    </row>
    <row r="387" spans="23:27" x14ac:dyDescent="0.25">
      <c r="W387" s="46"/>
      <c r="AA387" s="46"/>
    </row>
    <row r="388" spans="23:27" x14ac:dyDescent="0.25">
      <c r="W388" s="46"/>
      <c r="AA388" s="46"/>
    </row>
    <row r="389" spans="23:27" x14ac:dyDescent="0.25">
      <c r="W389" s="46"/>
      <c r="AA389" s="46"/>
    </row>
    <row r="390" spans="23:27" x14ac:dyDescent="0.25">
      <c r="W390" s="46"/>
      <c r="AA390" s="46"/>
    </row>
    <row r="391" spans="23:27" x14ac:dyDescent="0.25">
      <c r="W391" s="46"/>
      <c r="AA391" s="46"/>
    </row>
    <row r="392" spans="23:27" x14ac:dyDescent="0.25">
      <c r="W392" s="46"/>
      <c r="AA392" s="46"/>
    </row>
    <row r="393" spans="23:27" x14ac:dyDescent="0.25">
      <c r="W393" s="46"/>
      <c r="AA393" s="46"/>
    </row>
    <row r="394" spans="23:27" x14ac:dyDescent="0.25">
      <c r="W394" s="46"/>
      <c r="AA394" s="46"/>
    </row>
    <row r="395" spans="23:27" x14ac:dyDescent="0.25">
      <c r="W395" s="46"/>
      <c r="AA395" s="46"/>
    </row>
    <row r="396" spans="23:27" x14ac:dyDescent="0.25">
      <c r="W396" s="46"/>
      <c r="AA396" s="46"/>
    </row>
    <row r="397" spans="23:27" x14ac:dyDescent="0.25">
      <c r="W397" s="46"/>
      <c r="AA397" s="46"/>
    </row>
    <row r="398" spans="23:27" x14ac:dyDescent="0.25">
      <c r="W398" s="46"/>
      <c r="AA398" s="46"/>
    </row>
    <row r="399" spans="23:27" x14ac:dyDescent="0.25">
      <c r="W399" s="46"/>
      <c r="AA399" s="46"/>
    </row>
    <row r="400" spans="23:27" x14ac:dyDescent="0.25">
      <c r="W400" s="46"/>
      <c r="AA400" s="46"/>
    </row>
    <row r="401" spans="23:27" x14ac:dyDescent="0.25">
      <c r="W401" s="46"/>
      <c r="AA401" s="46"/>
    </row>
    <row r="402" spans="23:27" x14ac:dyDescent="0.25">
      <c r="W402" s="46"/>
      <c r="AA402" s="46"/>
    </row>
    <row r="403" spans="23:27" x14ac:dyDescent="0.25">
      <c r="W403" s="46"/>
      <c r="AA403" s="46"/>
    </row>
    <row r="404" spans="23:27" x14ac:dyDescent="0.25">
      <c r="W404" s="46"/>
      <c r="AA404" s="46"/>
    </row>
    <row r="405" spans="23:27" x14ac:dyDescent="0.25">
      <c r="W405" s="46"/>
      <c r="AA405" s="46"/>
    </row>
    <row r="406" spans="23:27" x14ac:dyDescent="0.25">
      <c r="W406" s="46"/>
      <c r="AA406" s="46"/>
    </row>
    <row r="407" spans="23:27" x14ac:dyDescent="0.25">
      <c r="W407" s="46"/>
      <c r="AA407" s="46"/>
    </row>
    <row r="408" spans="23:27" x14ac:dyDescent="0.25">
      <c r="W408" s="46"/>
      <c r="AA408" s="46"/>
    </row>
    <row r="409" spans="23:27" x14ac:dyDescent="0.25">
      <c r="W409" s="46"/>
      <c r="AA409" s="46"/>
    </row>
    <row r="410" spans="23:27" x14ac:dyDescent="0.25">
      <c r="W410" s="46"/>
      <c r="AA410" s="46"/>
    </row>
    <row r="411" spans="23:27" x14ac:dyDescent="0.25">
      <c r="W411" s="46"/>
      <c r="AA411" s="46"/>
    </row>
    <row r="412" spans="23:27" x14ac:dyDescent="0.25">
      <c r="W412" s="46"/>
      <c r="AA412" s="46"/>
    </row>
    <row r="413" spans="23:27" x14ac:dyDescent="0.25">
      <c r="W413" s="46"/>
      <c r="AA413" s="46"/>
    </row>
    <row r="414" spans="23:27" x14ac:dyDescent="0.25">
      <c r="W414" s="46"/>
      <c r="AA414" s="46"/>
    </row>
    <row r="415" spans="23:27" x14ac:dyDescent="0.25">
      <c r="W415" s="46"/>
      <c r="AA415" s="46"/>
    </row>
    <row r="416" spans="23:27" x14ac:dyDescent="0.25">
      <c r="W416" s="46"/>
      <c r="AA416" s="46"/>
    </row>
    <row r="417" spans="23:27" x14ac:dyDescent="0.25">
      <c r="W417" s="46"/>
      <c r="AA417" s="46"/>
    </row>
    <row r="418" spans="23:27" x14ac:dyDescent="0.25">
      <c r="W418" s="46"/>
      <c r="AA418" s="46"/>
    </row>
    <row r="419" spans="23:27" x14ac:dyDescent="0.25">
      <c r="W419" s="46"/>
      <c r="AA419" s="46"/>
    </row>
    <row r="420" spans="23:27" x14ac:dyDescent="0.25">
      <c r="W420" s="46"/>
      <c r="AA420" s="46"/>
    </row>
    <row r="421" spans="23:27" x14ac:dyDescent="0.25">
      <c r="W421" s="46"/>
      <c r="AA421" s="46"/>
    </row>
    <row r="422" spans="23:27" x14ac:dyDescent="0.25">
      <c r="W422" s="46"/>
      <c r="AA422" s="46"/>
    </row>
    <row r="423" spans="23:27" x14ac:dyDescent="0.25">
      <c r="W423" s="46"/>
      <c r="AA423" s="46"/>
    </row>
    <row r="424" spans="23:27" x14ac:dyDescent="0.25">
      <c r="W424" s="46"/>
      <c r="AA424" s="46"/>
    </row>
    <row r="425" spans="23:27" x14ac:dyDescent="0.25">
      <c r="W425" s="46"/>
      <c r="AA425" s="46"/>
    </row>
    <row r="426" spans="23:27" x14ac:dyDescent="0.25">
      <c r="W426" s="46"/>
      <c r="AA426" s="46"/>
    </row>
    <row r="427" spans="23:27" x14ac:dyDescent="0.25">
      <c r="W427" s="46"/>
      <c r="AA427" s="46"/>
    </row>
    <row r="428" spans="23:27" x14ac:dyDescent="0.25">
      <c r="W428" s="46"/>
      <c r="AA428" s="46"/>
    </row>
    <row r="429" spans="23:27" x14ac:dyDescent="0.25">
      <c r="W429" s="46"/>
      <c r="AA429" s="46"/>
    </row>
    <row r="430" spans="23:27" x14ac:dyDescent="0.25">
      <c r="W430" s="46"/>
      <c r="AA430" s="46"/>
    </row>
    <row r="431" spans="23:27" x14ac:dyDescent="0.25">
      <c r="W431" s="46"/>
      <c r="AA431" s="46"/>
    </row>
    <row r="432" spans="23:27" x14ac:dyDescent="0.25">
      <c r="W432" s="46"/>
      <c r="AA432" s="46"/>
    </row>
    <row r="433" spans="23:27" x14ac:dyDescent="0.25">
      <c r="W433" s="46"/>
      <c r="AA433" s="46"/>
    </row>
    <row r="434" spans="23:27" x14ac:dyDescent="0.25">
      <c r="W434" s="46"/>
      <c r="AA434" s="46"/>
    </row>
    <row r="435" spans="23:27" x14ac:dyDescent="0.25">
      <c r="W435" s="46"/>
      <c r="AA435" s="46"/>
    </row>
    <row r="436" spans="23:27" x14ac:dyDescent="0.25">
      <c r="W436" s="46"/>
      <c r="AA436" s="46"/>
    </row>
    <row r="437" spans="23:27" x14ac:dyDescent="0.25">
      <c r="W437" s="46"/>
      <c r="AA437" s="46"/>
    </row>
    <row r="438" spans="23:27" x14ac:dyDescent="0.25">
      <c r="W438" s="46"/>
      <c r="AA438" s="46"/>
    </row>
    <row r="439" spans="23:27" x14ac:dyDescent="0.25">
      <c r="W439" s="46"/>
      <c r="AA439" s="46"/>
    </row>
    <row r="440" spans="23:27" x14ac:dyDescent="0.25">
      <c r="W440" s="46"/>
      <c r="AA440" s="46"/>
    </row>
    <row r="441" spans="23:27" x14ac:dyDescent="0.25">
      <c r="W441" s="46"/>
      <c r="AA441" s="46"/>
    </row>
    <row r="442" spans="23:27" x14ac:dyDescent="0.25">
      <c r="W442" s="46"/>
      <c r="AA442" s="46"/>
    </row>
    <row r="443" spans="23:27" x14ac:dyDescent="0.25">
      <c r="W443" s="46"/>
      <c r="AA443" s="46"/>
    </row>
    <row r="444" spans="23:27" x14ac:dyDescent="0.25">
      <c r="W444" s="46"/>
      <c r="AA444" s="46"/>
    </row>
    <row r="445" spans="23:27" x14ac:dyDescent="0.25">
      <c r="W445" s="46"/>
      <c r="AA445" s="46"/>
    </row>
    <row r="446" spans="23:27" x14ac:dyDescent="0.25">
      <c r="W446" s="46"/>
      <c r="AA446" s="46"/>
    </row>
    <row r="447" spans="23:27" x14ac:dyDescent="0.25">
      <c r="W447" s="46"/>
      <c r="AA447" s="46"/>
    </row>
    <row r="448" spans="23:27" x14ac:dyDescent="0.25">
      <c r="W448" s="46"/>
      <c r="AA448" s="46"/>
    </row>
    <row r="449" spans="23:27" x14ac:dyDescent="0.25">
      <c r="W449" s="46"/>
      <c r="AA449" s="46"/>
    </row>
    <row r="450" spans="23:27" x14ac:dyDescent="0.25">
      <c r="W450" s="46"/>
      <c r="AA450" s="46"/>
    </row>
    <row r="451" spans="23:27" x14ac:dyDescent="0.25">
      <c r="W451" s="46"/>
      <c r="AA451" s="46"/>
    </row>
    <row r="452" spans="23:27" x14ac:dyDescent="0.25">
      <c r="W452" s="46"/>
      <c r="AA452" s="46"/>
    </row>
    <row r="453" spans="23:27" x14ac:dyDescent="0.25">
      <c r="W453" s="46"/>
      <c r="AA453" s="46"/>
    </row>
    <row r="454" spans="23:27" x14ac:dyDescent="0.25">
      <c r="W454" s="46"/>
      <c r="AA454" s="46"/>
    </row>
    <row r="455" spans="23:27" x14ac:dyDescent="0.25">
      <c r="W455" s="46"/>
      <c r="AA455" s="46"/>
    </row>
    <row r="456" spans="23:27" x14ac:dyDescent="0.25">
      <c r="W456" s="46"/>
      <c r="AA456" s="46"/>
    </row>
    <row r="457" spans="23:27" x14ac:dyDescent="0.25">
      <c r="W457" s="46"/>
      <c r="AA457" s="46"/>
    </row>
    <row r="458" spans="23:27" x14ac:dyDescent="0.25">
      <c r="W458" s="46"/>
      <c r="AA458" s="46"/>
    </row>
    <row r="459" spans="23:27" x14ac:dyDescent="0.25">
      <c r="W459" s="46"/>
      <c r="AA459" s="46"/>
    </row>
    <row r="460" spans="23:27" x14ac:dyDescent="0.25">
      <c r="W460" s="46"/>
      <c r="AA460" s="46"/>
    </row>
    <row r="461" spans="23:27" x14ac:dyDescent="0.25">
      <c r="W461" s="46"/>
      <c r="AA461" s="46"/>
    </row>
    <row r="462" spans="23:27" x14ac:dyDescent="0.25">
      <c r="W462" s="46"/>
      <c r="AA462" s="46"/>
    </row>
    <row r="463" spans="23:27" x14ac:dyDescent="0.25">
      <c r="W463" s="46"/>
      <c r="AA463" s="46"/>
    </row>
    <row r="464" spans="23:27" x14ac:dyDescent="0.25">
      <c r="W464" s="46"/>
      <c r="AA464" s="46"/>
    </row>
    <row r="465" spans="23:27" x14ac:dyDescent="0.25">
      <c r="W465" s="46"/>
      <c r="AA465" s="46"/>
    </row>
    <row r="466" spans="23:27" x14ac:dyDescent="0.25">
      <c r="W466" s="46"/>
      <c r="AA466" s="46"/>
    </row>
    <row r="467" spans="23:27" x14ac:dyDescent="0.25">
      <c r="W467" s="46"/>
      <c r="AA467" s="46"/>
    </row>
    <row r="468" spans="23:27" x14ac:dyDescent="0.25">
      <c r="W468" s="46"/>
      <c r="AA468" s="46"/>
    </row>
    <row r="469" spans="23:27" x14ac:dyDescent="0.25">
      <c r="W469" s="46"/>
      <c r="AA469" s="46"/>
    </row>
    <row r="470" spans="23:27" x14ac:dyDescent="0.25">
      <c r="W470" s="46"/>
      <c r="AA470" s="46"/>
    </row>
    <row r="471" spans="23:27" x14ac:dyDescent="0.25">
      <c r="W471" s="46"/>
      <c r="AA471" s="46"/>
    </row>
    <row r="472" spans="23:27" x14ac:dyDescent="0.25">
      <c r="W472" s="46"/>
      <c r="AA472" s="46"/>
    </row>
    <row r="473" spans="23:27" x14ac:dyDescent="0.25">
      <c r="W473" s="46"/>
      <c r="AA473" s="46"/>
    </row>
    <row r="474" spans="23:27" x14ac:dyDescent="0.25">
      <c r="W474" s="46"/>
      <c r="AA474" s="46"/>
    </row>
    <row r="475" spans="23:27" x14ac:dyDescent="0.25">
      <c r="W475" s="46"/>
      <c r="AA475" s="46"/>
    </row>
    <row r="476" spans="23:27" x14ac:dyDescent="0.25">
      <c r="W476" s="46"/>
      <c r="AA476" s="46"/>
    </row>
    <row r="477" spans="23:27" x14ac:dyDescent="0.25">
      <c r="W477" s="46"/>
      <c r="AA477" s="46"/>
    </row>
    <row r="478" spans="23:27" x14ac:dyDescent="0.25">
      <c r="W478" s="46"/>
      <c r="AA478" s="46"/>
    </row>
    <row r="479" spans="23:27" x14ac:dyDescent="0.25">
      <c r="W479" s="46"/>
      <c r="AA479" s="46"/>
    </row>
    <row r="480" spans="23:27" x14ac:dyDescent="0.25">
      <c r="W480" s="46"/>
      <c r="AA480" s="46"/>
    </row>
    <row r="481" spans="23:27" x14ac:dyDescent="0.25">
      <c r="W481" s="46"/>
      <c r="AA481" s="46"/>
    </row>
    <row r="482" spans="23:27" x14ac:dyDescent="0.25">
      <c r="W482" s="46"/>
      <c r="AA482" s="46"/>
    </row>
    <row r="483" spans="23:27" x14ac:dyDescent="0.25">
      <c r="W483" s="46"/>
      <c r="AA483" s="46"/>
    </row>
    <row r="484" spans="23:27" x14ac:dyDescent="0.25">
      <c r="W484" s="46"/>
      <c r="AA484" s="46"/>
    </row>
    <row r="485" spans="23:27" x14ac:dyDescent="0.25">
      <c r="W485" s="46"/>
      <c r="AA485" s="46"/>
    </row>
    <row r="486" spans="23:27" x14ac:dyDescent="0.25">
      <c r="W486" s="46"/>
      <c r="AA486" s="46"/>
    </row>
    <row r="487" spans="23:27" x14ac:dyDescent="0.25">
      <c r="W487" s="46"/>
      <c r="AA487" s="46"/>
    </row>
    <row r="488" spans="23:27" x14ac:dyDescent="0.25">
      <c r="W488" s="46"/>
      <c r="AA488" s="46"/>
    </row>
    <row r="489" spans="23:27" x14ac:dyDescent="0.25">
      <c r="W489" s="46"/>
      <c r="AA489" s="46"/>
    </row>
    <row r="490" spans="23:27" x14ac:dyDescent="0.25">
      <c r="W490" s="46"/>
      <c r="AA490" s="46"/>
    </row>
    <row r="491" spans="23:27" x14ac:dyDescent="0.25">
      <c r="W491" s="46"/>
      <c r="AA491" s="46"/>
    </row>
    <row r="492" spans="23:27" x14ac:dyDescent="0.25">
      <c r="W492" s="46"/>
      <c r="AA492" s="46"/>
    </row>
    <row r="493" spans="23:27" x14ac:dyDescent="0.25">
      <c r="W493" s="46"/>
      <c r="AA493" s="46"/>
    </row>
    <row r="494" spans="23:27" x14ac:dyDescent="0.25">
      <c r="W494" s="46"/>
      <c r="AA494" s="46"/>
    </row>
    <row r="495" spans="23:27" x14ac:dyDescent="0.25">
      <c r="W495" s="46"/>
      <c r="AA495" s="46"/>
    </row>
    <row r="496" spans="23:27" x14ac:dyDescent="0.25">
      <c r="W496" s="46"/>
      <c r="AA496" s="46"/>
    </row>
    <row r="497" spans="23:27" x14ac:dyDescent="0.25">
      <c r="W497" s="46"/>
      <c r="AA497" s="46"/>
    </row>
    <row r="498" spans="23:27" x14ac:dyDescent="0.25">
      <c r="W498" s="46"/>
      <c r="AA498" s="46"/>
    </row>
    <row r="499" spans="23:27" x14ac:dyDescent="0.25">
      <c r="W499" s="46"/>
      <c r="AA499" s="46"/>
    </row>
    <row r="500" spans="23:27" x14ac:dyDescent="0.25">
      <c r="W500" s="46"/>
      <c r="AA500" s="46"/>
    </row>
    <row r="501" spans="23:27" x14ac:dyDescent="0.25">
      <c r="W501" s="46"/>
      <c r="AA501" s="46"/>
    </row>
    <row r="502" spans="23:27" x14ac:dyDescent="0.25">
      <c r="W502" s="46"/>
      <c r="AA502" s="46"/>
    </row>
    <row r="503" spans="23:27" x14ac:dyDescent="0.25">
      <c r="W503" s="46"/>
      <c r="AA503" s="46"/>
    </row>
    <row r="504" spans="23:27" x14ac:dyDescent="0.25">
      <c r="W504" s="46"/>
      <c r="AA504" s="46"/>
    </row>
    <row r="505" spans="23:27" x14ac:dyDescent="0.25">
      <c r="W505" s="46"/>
      <c r="AA505" s="46"/>
    </row>
    <row r="506" spans="23:27" x14ac:dyDescent="0.25">
      <c r="W506" s="46"/>
      <c r="AA506" s="46"/>
    </row>
    <row r="507" spans="23:27" x14ac:dyDescent="0.25">
      <c r="W507" s="46"/>
      <c r="AA507" s="46"/>
    </row>
    <row r="508" spans="23:27" x14ac:dyDescent="0.25">
      <c r="W508" s="46"/>
      <c r="AA508" s="46"/>
    </row>
    <row r="509" spans="23:27" x14ac:dyDescent="0.25">
      <c r="W509" s="46"/>
      <c r="AA509" s="46"/>
    </row>
    <row r="510" spans="23:27" x14ac:dyDescent="0.25">
      <c r="W510" s="46"/>
      <c r="AA510" s="46"/>
    </row>
    <row r="511" spans="23:27" x14ac:dyDescent="0.25">
      <c r="W511" s="46"/>
      <c r="AA511" s="46"/>
    </row>
    <row r="512" spans="23:27" x14ac:dyDescent="0.25">
      <c r="W512" s="46"/>
      <c r="AA512" s="46"/>
    </row>
    <row r="513" spans="23:27" x14ac:dyDescent="0.25">
      <c r="W513" s="46"/>
      <c r="AA513" s="46"/>
    </row>
    <row r="514" spans="23:27" x14ac:dyDescent="0.25">
      <c r="W514" s="46"/>
      <c r="AA514" s="46"/>
    </row>
    <row r="515" spans="23:27" x14ac:dyDescent="0.25">
      <c r="W515" s="46"/>
      <c r="AA515" s="46"/>
    </row>
    <row r="516" spans="23:27" x14ac:dyDescent="0.25">
      <c r="W516" s="46"/>
      <c r="AA516" s="46"/>
    </row>
    <row r="517" spans="23:27" x14ac:dyDescent="0.25">
      <c r="W517" s="46"/>
      <c r="AA517" s="46"/>
    </row>
    <row r="518" spans="23:27" x14ac:dyDescent="0.25">
      <c r="W518" s="46"/>
      <c r="AA518" s="46"/>
    </row>
    <row r="519" spans="23:27" x14ac:dyDescent="0.25">
      <c r="W519" s="46"/>
      <c r="AA519" s="46"/>
    </row>
    <row r="520" spans="23:27" x14ac:dyDescent="0.25">
      <c r="W520" s="46"/>
      <c r="AA520" s="46"/>
    </row>
    <row r="521" spans="23:27" x14ac:dyDescent="0.25">
      <c r="W521" s="46"/>
      <c r="AA521" s="46"/>
    </row>
    <row r="522" spans="23:27" x14ac:dyDescent="0.25">
      <c r="W522" s="46"/>
      <c r="AA522" s="46"/>
    </row>
    <row r="523" spans="23:27" x14ac:dyDescent="0.25">
      <c r="W523" s="46"/>
      <c r="AA523" s="46"/>
    </row>
    <row r="524" spans="23:27" x14ac:dyDescent="0.25">
      <c r="W524" s="46"/>
      <c r="AA524" s="46"/>
    </row>
    <row r="525" spans="23:27" x14ac:dyDescent="0.25">
      <c r="W525" s="46"/>
      <c r="AA525" s="46"/>
    </row>
    <row r="526" spans="23:27" x14ac:dyDescent="0.25">
      <c r="W526" s="46"/>
      <c r="AA526" s="46"/>
    </row>
    <row r="527" spans="23:27" x14ac:dyDescent="0.25">
      <c r="W527" s="46"/>
      <c r="AA527" s="46"/>
    </row>
    <row r="528" spans="23:27" x14ac:dyDescent="0.25">
      <c r="W528" s="46"/>
      <c r="AA528" s="46"/>
    </row>
    <row r="529" spans="23:27" x14ac:dyDescent="0.25">
      <c r="W529" s="46"/>
      <c r="AA529" s="46"/>
    </row>
    <row r="530" spans="23:27" x14ac:dyDescent="0.25">
      <c r="W530" s="46"/>
      <c r="AA530" s="46"/>
    </row>
    <row r="531" spans="23:27" x14ac:dyDescent="0.25">
      <c r="W531" s="46"/>
      <c r="AA531" s="46"/>
    </row>
    <row r="532" spans="23:27" x14ac:dyDescent="0.25">
      <c r="W532" s="46"/>
      <c r="AA532" s="46"/>
    </row>
    <row r="533" spans="23:27" x14ac:dyDescent="0.25">
      <c r="W533" s="46"/>
      <c r="AA533" s="46"/>
    </row>
    <row r="534" spans="23:27" x14ac:dyDescent="0.25">
      <c r="W534" s="46"/>
      <c r="AA534" s="46"/>
    </row>
    <row r="535" spans="23:27" x14ac:dyDescent="0.25">
      <c r="W535" s="46"/>
      <c r="AA535" s="46"/>
    </row>
    <row r="536" spans="23:27" x14ac:dyDescent="0.25">
      <c r="W536" s="46"/>
      <c r="AA536" s="46"/>
    </row>
    <row r="537" spans="23:27" x14ac:dyDescent="0.25">
      <c r="W537" s="46"/>
      <c r="AA537" s="46"/>
    </row>
    <row r="538" spans="23:27" x14ac:dyDescent="0.25">
      <c r="W538" s="46"/>
      <c r="AA538" s="46"/>
    </row>
    <row r="539" spans="23:27" x14ac:dyDescent="0.25">
      <c r="W539" s="46"/>
      <c r="AA539" s="46"/>
    </row>
    <row r="540" spans="23:27" x14ac:dyDescent="0.25">
      <c r="W540" s="46"/>
      <c r="AA540" s="46"/>
    </row>
    <row r="541" spans="23:27" x14ac:dyDescent="0.25">
      <c r="W541" s="46"/>
      <c r="AA541" s="46"/>
    </row>
    <row r="542" spans="23:27" x14ac:dyDescent="0.25">
      <c r="W542" s="46"/>
      <c r="AA542" s="46"/>
    </row>
    <row r="543" spans="23:27" x14ac:dyDescent="0.25">
      <c r="W543" s="46"/>
      <c r="AA543" s="46"/>
    </row>
    <row r="544" spans="23:27" x14ac:dyDescent="0.25">
      <c r="W544" s="46"/>
      <c r="AA544" s="46"/>
    </row>
    <row r="545" spans="23:27" x14ac:dyDescent="0.25">
      <c r="W545" s="46"/>
      <c r="AA545" s="46"/>
    </row>
    <row r="546" spans="23:27" x14ac:dyDescent="0.25">
      <c r="W546" s="46"/>
      <c r="AA546" s="46"/>
    </row>
    <row r="547" spans="23:27" x14ac:dyDescent="0.25">
      <c r="W547" s="46"/>
      <c r="AA547" s="46"/>
    </row>
    <row r="548" spans="23:27" x14ac:dyDescent="0.25">
      <c r="W548" s="46"/>
      <c r="AA548" s="46"/>
    </row>
    <row r="549" spans="23:27" x14ac:dyDescent="0.25">
      <c r="W549" s="46"/>
      <c r="AA549" s="46"/>
    </row>
    <row r="550" spans="23:27" x14ac:dyDescent="0.25">
      <c r="W550" s="46"/>
      <c r="AA550" s="46"/>
    </row>
    <row r="551" spans="23:27" x14ac:dyDescent="0.25">
      <c r="W551" s="46"/>
      <c r="AA551" s="46"/>
    </row>
    <row r="552" spans="23:27" x14ac:dyDescent="0.25">
      <c r="W552" s="46"/>
      <c r="AA552" s="46"/>
    </row>
    <row r="553" spans="23:27" x14ac:dyDescent="0.25">
      <c r="W553" s="46"/>
      <c r="AA553" s="46"/>
    </row>
    <row r="554" spans="23:27" x14ac:dyDescent="0.25">
      <c r="W554" s="46"/>
      <c r="AA554" s="46"/>
    </row>
    <row r="555" spans="23:27" x14ac:dyDescent="0.25">
      <c r="W555" s="46"/>
      <c r="AA555" s="46"/>
    </row>
    <row r="556" spans="23:27" x14ac:dyDescent="0.25">
      <c r="W556" s="46"/>
      <c r="AA556" s="46"/>
    </row>
    <row r="557" spans="23:27" x14ac:dyDescent="0.25">
      <c r="W557" s="46"/>
      <c r="AA557" s="46"/>
    </row>
    <row r="558" spans="23:27" x14ac:dyDescent="0.25">
      <c r="W558" s="46"/>
      <c r="AA558" s="46"/>
    </row>
    <row r="559" spans="23:27" x14ac:dyDescent="0.25">
      <c r="W559" s="46"/>
      <c r="AA559" s="46"/>
    </row>
    <row r="560" spans="23:27" x14ac:dyDescent="0.25">
      <c r="W560" s="46"/>
      <c r="AA560" s="46"/>
    </row>
    <row r="561" spans="23:27" x14ac:dyDescent="0.25">
      <c r="W561" s="46"/>
      <c r="AA561" s="46"/>
    </row>
    <row r="562" spans="23:27" x14ac:dyDescent="0.25">
      <c r="W562" s="46"/>
      <c r="AA562" s="46"/>
    </row>
    <row r="563" spans="23:27" x14ac:dyDescent="0.25">
      <c r="W563" s="46"/>
      <c r="AA563" s="46"/>
    </row>
    <row r="564" spans="23:27" x14ac:dyDescent="0.25">
      <c r="W564" s="46"/>
      <c r="AA564" s="46"/>
    </row>
    <row r="565" spans="23:27" x14ac:dyDescent="0.25">
      <c r="W565" s="46"/>
      <c r="AA565" s="46"/>
    </row>
    <row r="566" spans="23:27" x14ac:dyDescent="0.25">
      <c r="W566" s="46"/>
      <c r="AA566" s="46"/>
    </row>
    <row r="567" spans="23:27" x14ac:dyDescent="0.25">
      <c r="W567" s="46"/>
      <c r="AA567" s="46"/>
    </row>
    <row r="568" spans="23:27" x14ac:dyDescent="0.25">
      <c r="W568" s="46"/>
      <c r="AA568" s="46"/>
    </row>
    <row r="569" spans="23:27" x14ac:dyDescent="0.25">
      <c r="W569" s="46"/>
      <c r="AA569" s="46"/>
    </row>
    <row r="570" spans="23:27" x14ac:dyDescent="0.25">
      <c r="W570" s="46"/>
      <c r="AA570" s="46"/>
    </row>
    <row r="571" spans="23:27" x14ac:dyDescent="0.25">
      <c r="W571" s="46"/>
      <c r="AA571" s="46"/>
    </row>
    <row r="572" spans="23:27" x14ac:dyDescent="0.25">
      <c r="W572" s="46"/>
      <c r="AA572" s="46"/>
    </row>
    <row r="573" spans="23:27" x14ac:dyDescent="0.25">
      <c r="W573" s="46"/>
      <c r="AA573" s="46"/>
    </row>
    <row r="574" spans="23:27" x14ac:dyDescent="0.25">
      <c r="W574" s="46"/>
      <c r="AA574" s="46"/>
    </row>
    <row r="575" spans="23:27" x14ac:dyDescent="0.25">
      <c r="W575" s="46"/>
      <c r="AA575" s="46"/>
    </row>
    <row r="576" spans="23:27" x14ac:dyDescent="0.25">
      <c r="W576" s="46"/>
      <c r="AA576" s="46"/>
    </row>
    <row r="577" spans="23:27" x14ac:dyDescent="0.25">
      <c r="W577" s="46"/>
      <c r="AA577" s="46"/>
    </row>
    <row r="578" spans="23:27" x14ac:dyDescent="0.25">
      <c r="W578" s="46"/>
      <c r="AA578" s="46"/>
    </row>
    <row r="579" spans="23:27" x14ac:dyDescent="0.25">
      <c r="W579" s="46"/>
      <c r="AA579" s="46"/>
    </row>
    <row r="580" spans="23:27" x14ac:dyDescent="0.25">
      <c r="W580" s="46"/>
      <c r="AA580" s="46"/>
    </row>
    <row r="581" spans="23:27" x14ac:dyDescent="0.25">
      <c r="W581" s="46"/>
      <c r="AA581" s="46"/>
    </row>
    <row r="582" spans="23:27" x14ac:dyDescent="0.25">
      <c r="W582" s="46"/>
      <c r="AA582" s="46"/>
    </row>
    <row r="583" spans="23:27" x14ac:dyDescent="0.25">
      <c r="W583" s="46"/>
      <c r="AA583" s="46"/>
    </row>
    <row r="584" spans="23:27" x14ac:dyDescent="0.25">
      <c r="W584" s="46"/>
      <c r="AA584" s="46"/>
    </row>
    <row r="585" spans="23:27" x14ac:dyDescent="0.25">
      <c r="W585" s="46"/>
      <c r="AA585" s="46"/>
    </row>
    <row r="586" spans="23:27" x14ac:dyDescent="0.25">
      <c r="W586" s="46"/>
      <c r="AA586" s="46"/>
    </row>
    <row r="587" spans="23:27" x14ac:dyDescent="0.25">
      <c r="W587" s="46"/>
      <c r="AA587" s="46"/>
    </row>
    <row r="588" spans="23:27" x14ac:dyDescent="0.25">
      <c r="W588" s="46"/>
      <c r="AA588" s="46"/>
    </row>
    <row r="589" spans="23:27" x14ac:dyDescent="0.25">
      <c r="W589" s="46"/>
      <c r="AA589" s="46"/>
    </row>
    <row r="590" spans="23:27" x14ac:dyDescent="0.25">
      <c r="W590" s="46"/>
      <c r="AA590" s="46"/>
    </row>
    <row r="591" spans="23:27" x14ac:dyDescent="0.25">
      <c r="W591" s="46"/>
      <c r="AA591" s="46"/>
    </row>
    <row r="592" spans="23:27" x14ac:dyDescent="0.25">
      <c r="W592" s="46"/>
      <c r="AA592" s="46"/>
    </row>
    <row r="593" spans="23:27" x14ac:dyDescent="0.25">
      <c r="W593" s="46"/>
      <c r="AA593" s="46"/>
    </row>
    <row r="594" spans="23:27" x14ac:dyDescent="0.25">
      <c r="W594" s="46"/>
      <c r="AA594" s="46"/>
    </row>
    <row r="595" spans="23:27" x14ac:dyDescent="0.25">
      <c r="W595" s="46"/>
      <c r="AA595" s="46"/>
    </row>
    <row r="596" spans="23:27" x14ac:dyDescent="0.25">
      <c r="W596" s="46"/>
      <c r="AA596" s="46"/>
    </row>
    <row r="597" spans="23:27" x14ac:dyDescent="0.25">
      <c r="W597" s="46"/>
      <c r="AA597" s="46"/>
    </row>
    <row r="598" spans="23:27" x14ac:dyDescent="0.25">
      <c r="W598" s="46"/>
      <c r="AA598" s="46"/>
    </row>
    <row r="599" spans="23:27" x14ac:dyDescent="0.25">
      <c r="W599" s="46"/>
      <c r="AA599" s="46"/>
    </row>
    <row r="600" spans="23:27" x14ac:dyDescent="0.25">
      <c r="W600" s="46"/>
      <c r="AA600" s="46"/>
    </row>
    <row r="601" spans="23:27" x14ac:dyDescent="0.25">
      <c r="W601" s="46"/>
      <c r="AA601" s="46"/>
    </row>
    <row r="602" spans="23:27" x14ac:dyDescent="0.25">
      <c r="W602" s="46"/>
      <c r="AA602" s="46"/>
    </row>
    <row r="603" spans="23:27" x14ac:dyDescent="0.25">
      <c r="W603" s="46"/>
      <c r="AA603" s="46"/>
    </row>
    <row r="604" spans="23:27" x14ac:dyDescent="0.25">
      <c r="W604" s="46"/>
      <c r="AA604" s="46"/>
    </row>
    <row r="605" spans="23:27" x14ac:dyDescent="0.25">
      <c r="W605" s="46"/>
      <c r="AA605" s="46"/>
    </row>
    <row r="606" spans="23:27" x14ac:dyDescent="0.25">
      <c r="W606" s="46"/>
      <c r="AA606" s="46"/>
    </row>
    <row r="607" spans="23:27" x14ac:dyDescent="0.25">
      <c r="W607" s="46"/>
      <c r="AA607" s="46"/>
    </row>
    <row r="608" spans="23:27" x14ac:dyDescent="0.25">
      <c r="W608" s="46"/>
      <c r="AA608" s="46"/>
    </row>
    <row r="609" spans="23:27" x14ac:dyDescent="0.25">
      <c r="W609" s="46"/>
      <c r="AA609" s="46"/>
    </row>
    <row r="610" spans="23:27" x14ac:dyDescent="0.25">
      <c r="W610" s="46"/>
      <c r="AA610" s="46"/>
    </row>
    <row r="611" spans="23:27" x14ac:dyDescent="0.25">
      <c r="W611" s="46"/>
      <c r="AA611" s="46"/>
    </row>
    <row r="612" spans="23:27" x14ac:dyDescent="0.25">
      <c r="W612" s="46"/>
      <c r="AA612" s="46"/>
    </row>
    <row r="613" spans="23:27" x14ac:dyDescent="0.25">
      <c r="W613" s="46"/>
      <c r="AA613" s="46"/>
    </row>
    <row r="614" spans="23:27" x14ac:dyDescent="0.25">
      <c r="W614" s="46"/>
      <c r="AA614" s="46"/>
    </row>
    <row r="615" spans="23:27" x14ac:dyDescent="0.25">
      <c r="W615" s="46"/>
      <c r="AA615" s="46"/>
    </row>
    <row r="616" spans="23:27" x14ac:dyDescent="0.25">
      <c r="W616" s="46"/>
      <c r="AA616" s="46"/>
    </row>
    <row r="617" spans="23:27" x14ac:dyDescent="0.25">
      <c r="W617" s="46"/>
      <c r="AA617" s="46"/>
    </row>
    <row r="618" spans="23:27" x14ac:dyDescent="0.25">
      <c r="W618" s="46"/>
      <c r="AA618" s="46"/>
    </row>
    <row r="619" spans="23:27" x14ac:dyDescent="0.25">
      <c r="W619" s="46"/>
      <c r="AA619" s="46"/>
    </row>
    <row r="620" spans="23:27" x14ac:dyDescent="0.25">
      <c r="W620" s="46"/>
      <c r="AA620" s="46"/>
    </row>
    <row r="621" spans="23:27" x14ac:dyDescent="0.25">
      <c r="W621" s="46"/>
      <c r="AA621" s="46"/>
    </row>
    <row r="622" spans="23:27" x14ac:dyDescent="0.25">
      <c r="W622" s="46"/>
      <c r="AA622" s="46"/>
    </row>
    <row r="623" spans="23:27" x14ac:dyDescent="0.25">
      <c r="W623" s="46"/>
      <c r="AA623" s="46"/>
    </row>
    <row r="624" spans="23:27" x14ac:dyDescent="0.25">
      <c r="W624" s="46"/>
      <c r="AA624" s="46"/>
    </row>
    <row r="625" spans="23:27" x14ac:dyDescent="0.25">
      <c r="W625" s="46"/>
      <c r="AA625" s="46"/>
    </row>
    <row r="626" spans="23:27" x14ac:dyDescent="0.25">
      <c r="W626" s="46"/>
      <c r="AA626" s="46"/>
    </row>
    <row r="627" spans="23:27" x14ac:dyDescent="0.25">
      <c r="W627" s="46"/>
      <c r="AA627" s="46"/>
    </row>
    <row r="628" spans="23:27" x14ac:dyDescent="0.25">
      <c r="W628" s="46"/>
      <c r="AA628" s="46"/>
    </row>
    <row r="629" spans="23:27" x14ac:dyDescent="0.25">
      <c r="W629" s="46"/>
      <c r="AA629" s="46"/>
    </row>
    <row r="630" spans="23:27" x14ac:dyDescent="0.25">
      <c r="W630" s="46"/>
      <c r="AA630" s="46"/>
    </row>
    <row r="631" spans="23:27" x14ac:dyDescent="0.25">
      <c r="W631" s="46"/>
      <c r="AA631" s="46"/>
    </row>
    <row r="632" spans="23:27" x14ac:dyDescent="0.25">
      <c r="W632" s="46"/>
      <c r="AA632" s="46"/>
    </row>
    <row r="633" spans="23:27" x14ac:dyDescent="0.25">
      <c r="W633" s="46"/>
      <c r="AA633" s="46"/>
    </row>
    <row r="634" spans="23:27" x14ac:dyDescent="0.25">
      <c r="W634" s="46"/>
      <c r="AA634" s="46"/>
    </row>
    <row r="635" spans="23:27" x14ac:dyDescent="0.25">
      <c r="W635" s="46"/>
      <c r="AA635" s="46"/>
    </row>
    <row r="636" spans="23:27" x14ac:dyDescent="0.25">
      <c r="W636" s="46"/>
      <c r="AA636" s="46"/>
    </row>
    <row r="637" spans="23:27" x14ac:dyDescent="0.25">
      <c r="W637" s="46"/>
      <c r="AA637" s="46"/>
    </row>
    <row r="638" spans="23:27" x14ac:dyDescent="0.25">
      <c r="W638" s="46"/>
      <c r="AA638" s="46"/>
    </row>
    <row r="639" spans="23:27" x14ac:dyDescent="0.25">
      <c r="W639" s="46"/>
      <c r="AA639" s="46"/>
    </row>
    <row r="640" spans="23:27" x14ac:dyDescent="0.25">
      <c r="W640" s="46"/>
      <c r="AA640" s="46"/>
    </row>
    <row r="641" spans="23:27" x14ac:dyDescent="0.25">
      <c r="W641" s="46"/>
      <c r="AA641" s="46"/>
    </row>
    <row r="642" spans="23:27" x14ac:dyDescent="0.25">
      <c r="W642" s="46"/>
      <c r="AA642" s="46"/>
    </row>
    <row r="643" spans="23:27" x14ac:dyDescent="0.25">
      <c r="W643" s="46"/>
      <c r="AA643" s="46"/>
    </row>
    <row r="644" spans="23:27" x14ac:dyDescent="0.25">
      <c r="W644" s="46"/>
      <c r="AA644" s="46"/>
    </row>
    <row r="645" spans="23:27" x14ac:dyDescent="0.25">
      <c r="W645" s="46"/>
      <c r="AA645" s="46"/>
    </row>
    <row r="646" spans="23:27" x14ac:dyDescent="0.25">
      <c r="W646" s="46"/>
      <c r="AA646" s="46"/>
    </row>
    <row r="647" spans="23:27" x14ac:dyDescent="0.25">
      <c r="W647" s="46"/>
      <c r="AA647" s="46"/>
    </row>
    <row r="648" spans="23:27" x14ac:dyDescent="0.25">
      <c r="W648" s="46"/>
      <c r="AA648" s="46"/>
    </row>
    <row r="649" spans="23:27" x14ac:dyDescent="0.25">
      <c r="W649" s="46"/>
      <c r="AA649" s="46"/>
    </row>
    <row r="650" spans="23:27" x14ac:dyDescent="0.25">
      <c r="W650" s="46"/>
      <c r="AA650" s="46"/>
    </row>
    <row r="651" spans="23:27" x14ac:dyDescent="0.25">
      <c r="W651" s="46"/>
      <c r="AA651" s="46"/>
    </row>
    <row r="652" spans="23:27" x14ac:dyDescent="0.25">
      <c r="W652" s="46"/>
      <c r="AA652" s="46"/>
    </row>
    <row r="653" spans="23:27" x14ac:dyDescent="0.25">
      <c r="W653" s="46"/>
      <c r="AA653" s="46"/>
    </row>
    <row r="654" spans="23:27" x14ac:dyDescent="0.25">
      <c r="W654" s="46"/>
      <c r="AA654" s="46"/>
    </row>
    <row r="655" spans="23:27" x14ac:dyDescent="0.25">
      <c r="W655" s="46"/>
      <c r="AA655" s="46"/>
    </row>
    <row r="656" spans="23:27" x14ac:dyDescent="0.25">
      <c r="W656" s="46"/>
      <c r="AA656" s="46"/>
    </row>
    <row r="657" spans="23:27" x14ac:dyDescent="0.25">
      <c r="W657" s="46"/>
      <c r="AA657" s="46"/>
    </row>
    <row r="658" spans="23:27" x14ac:dyDescent="0.25">
      <c r="W658" s="46"/>
      <c r="AA658" s="46"/>
    </row>
    <row r="659" spans="23:27" x14ac:dyDescent="0.25">
      <c r="W659" s="46"/>
      <c r="AA659" s="46"/>
    </row>
    <row r="660" spans="23:27" x14ac:dyDescent="0.25">
      <c r="W660" s="46"/>
      <c r="AA660" s="46"/>
    </row>
    <row r="661" spans="23:27" x14ac:dyDescent="0.25">
      <c r="W661" s="46"/>
      <c r="AA661" s="46"/>
    </row>
    <row r="662" spans="23:27" x14ac:dyDescent="0.25">
      <c r="W662" s="46"/>
      <c r="AA662" s="46"/>
    </row>
    <row r="663" spans="23:27" x14ac:dyDescent="0.25">
      <c r="W663" s="46"/>
      <c r="AA663" s="46"/>
    </row>
    <row r="664" spans="23:27" x14ac:dyDescent="0.25">
      <c r="W664" s="46"/>
      <c r="AA664" s="46"/>
    </row>
    <row r="665" spans="23:27" x14ac:dyDescent="0.25">
      <c r="W665" s="46"/>
      <c r="AA665" s="46"/>
    </row>
    <row r="666" spans="23:27" x14ac:dyDescent="0.25">
      <c r="W666" s="46"/>
      <c r="AA666" s="46"/>
    </row>
    <row r="667" spans="23:27" x14ac:dyDescent="0.25">
      <c r="W667" s="46"/>
      <c r="AA667" s="46"/>
    </row>
    <row r="668" spans="23:27" x14ac:dyDescent="0.25">
      <c r="W668" s="46"/>
      <c r="AA668" s="46"/>
    </row>
    <row r="669" spans="23:27" x14ac:dyDescent="0.25">
      <c r="W669" s="46"/>
      <c r="AA669" s="46"/>
    </row>
    <row r="670" spans="23:27" x14ac:dyDescent="0.25">
      <c r="W670" s="46"/>
      <c r="AA670" s="46"/>
    </row>
    <row r="671" spans="23:27" x14ac:dyDescent="0.25">
      <c r="W671" s="46"/>
      <c r="AA671" s="46"/>
    </row>
    <row r="672" spans="23:27" x14ac:dyDescent="0.25">
      <c r="W672" s="46"/>
      <c r="AA672" s="46"/>
    </row>
    <row r="673" spans="23:27" x14ac:dyDescent="0.25">
      <c r="W673" s="46"/>
      <c r="AA673" s="46"/>
    </row>
    <row r="674" spans="23:27" x14ac:dyDescent="0.25">
      <c r="W674" s="46"/>
      <c r="AA674" s="46"/>
    </row>
    <row r="675" spans="23:27" x14ac:dyDescent="0.25">
      <c r="W675" s="46"/>
      <c r="AA675" s="46"/>
    </row>
    <row r="676" spans="23:27" x14ac:dyDescent="0.25">
      <c r="W676" s="46"/>
      <c r="AA676" s="46"/>
    </row>
    <row r="677" spans="23:27" x14ac:dyDescent="0.25">
      <c r="W677" s="46"/>
      <c r="AA677" s="46"/>
    </row>
    <row r="678" spans="23:27" x14ac:dyDescent="0.25">
      <c r="W678" s="46"/>
      <c r="AA678" s="46"/>
    </row>
    <row r="679" spans="23:27" x14ac:dyDescent="0.25">
      <c r="W679" s="46"/>
      <c r="AA679" s="46"/>
    </row>
    <row r="680" spans="23:27" x14ac:dyDescent="0.25">
      <c r="W680" s="46"/>
      <c r="AA680" s="46"/>
    </row>
    <row r="681" spans="23:27" x14ac:dyDescent="0.25">
      <c r="W681" s="46"/>
      <c r="AA681" s="46"/>
    </row>
    <row r="682" spans="23:27" x14ac:dyDescent="0.25">
      <c r="W682" s="46"/>
      <c r="AA682" s="46"/>
    </row>
    <row r="683" spans="23:27" x14ac:dyDescent="0.25">
      <c r="W683" s="46"/>
      <c r="AA683" s="46"/>
    </row>
    <row r="684" spans="23:27" x14ac:dyDescent="0.25">
      <c r="W684" s="46"/>
      <c r="AA684" s="46"/>
    </row>
    <row r="685" spans="23:27" x14ac:dyDescent="0.25">
      <c r="W685" s="46"/>
      <c r="AA685" s="46"/>
    </row>
    <row r="686" spans="23:27" x14ac:dyDescent="0.25">
      <c r="W686" s="46"/>
      <c r="AA686" s="46"/>
    </row>
    <row r="687" spans="23:27" x14ac:dyDescent="0.25">
      <c r="W687" s="46"/>
      <c r="AA687" s="46"/>
    </row>
    <row r="688" spans="23:27" x14ac:dyDescent="0.25">
      <c r="W688" s="46"/>
      <c r="AA688" s="46"/>
    </row>
    <row r="689" spans="23:27" x14ac:dyDescent="0.25">
      <c r="W689" s="46"/>
      <c r="AA689" s="46"/>
    </row>
    <row r="690" spans="23:27" x14ac:dyDescent="0.25">
      <c r="W690" s="46"/>
      <c r="AA690" s="46"/>
    </row>
    <row r="691" spans="23:27" x14ac:dyDescent="0.25">
      <c r="W691" s="46"/>
      <c r="AA691" s="46"/>
    </row>
    <row r="692" spans="23:27" x14ac:dyDescent="0.25">
      <c r="W692" s="46"/>
      <c r="AA692" s="46"/>
    </row>
    <row r="693" spans="23:27" x14ac:dyDescent="0.25">
      <c r="W693" s="46"/>
      <c r="AA693" s="46"/>
    </row>
    <row r="694" spans="23:27" x14ac:dyDescent="0.25">
      <c r="W694" s="46"/>
      <c r="AA694" s="46"/>
    </row>
    <row r="695" spans="23:27" x14ac:dyDescent="0.25">
      <c r="W695" s="46"/>
      <c r="AA695" s="46"/>
    </row>
    <row r="696" spans="23:27" x14ac:dyDescent="0.25">
      <c r="W696" s="46"/>
      <c r="AA696" s="46"/>
    </row>
    <row r="697" spans="23:27" x14ac:dyDescent="0.25">
      <c r="W697" s="46"/>
      <c r="AA697" s="46"/>
    </row>
    <row r="698" spans="23:27" x14ac:dyDescent="0.25">
      <c r="W698" s="46"/>
      <c r="AA698" s="46"/>
    </row>
    <row r="699" spans="23:27" x14ac:dyDescent="0.25">
      <c r="W699" s="46"/>
      <c r="AA699" s="46"/>
    </row>
    <row r="700" spans="23:27" x14ac:dyDescent="0.25">
      <c r="W700" s="46"/>
      <c r="AA700" s="46"/>
    </row>
    <row r="701" spans="23:27" x14ac:dyDescent="0.25">
      <c r="W701" s="46"/>
      <c r="AA701" s="46"/>
    </row>
    <row r="702" spans="23:27" x14ac:dyDescent="0.25">
      <c r="W702" s="46"/>
      <c r="AA702" s="46"/>
    </row>
    <row r="703" spans="23:27" x14ac:dyDescent="0.25">
      <c r="W703" s="46"/>
      <c r="AA703" s="46"/>
    </row>
    <row r="704" spans="23:27" x14ac:dyDescent="0.25">
      <c r="W704" s="46"/>
      <c r="AA704" s="46"/>
    </row>
    <row r="705" spans="23:27" x14ac:dyDescent="0.25">
      <c r="W705" s="46"/>
      <c r="AA705" s="46"/>
    </row>
    <row r="706" spans="23:27" x14ac:dyDescent="0.25">
      <c r="W706" s="46"/>
      <c r="AA706" s="46"/>
    </row>
    <row r="707" spans="23:27" x14ac:dyDescent="0.25">
      <c r="W707" s="46"/>
      <c r="AA707" s="46"/>
    </row>
    <row r="708" spans="23:27" x14ac:dyDescent="0.25">
      <c r="W708" s="46"/>
      <c r="AA708" s="46"/>
    </row>
    <row r="709" spans="23:27" x14ac:dyDescent="0.25">
      <c r="W709" s="46"/>
      <c r="AA709" s="46"/>
    </row>
    <row r="710" spans="23:27" x14ac:dyDescent="0.25">
      <c r="W710" s="46"/>
      <c r="AA710" s="46"/>
    </row>
    <row r="711" spans="23:27" x14ac:dyDescent="0.25">
      <c r="W711" s="46"/>
      <c r="AA711" s="46"/>
    </row>
    <row r="712" spans="23:27" x14ac:dyDescent="0.25">
      <c r="W712" s="46"/>
      <c r="AA712" s="46"/>
    </row>
    <row r="713" spans="23:27" x14ac:dyDescent="0.25">
      <c r="W713" s="46"/>
      <c r="AA713" s="46"/>
    </row>
    <row r="714" spans="23:27" x14ac:dyDescent="0.25">
      <c r="W714" s="46"/>
      <c r="AA714" s="46"/>
    </row>
    <row r="715" spans="23:27" x14ac:dyDescent="0.25">
      <c r="W715" s="46"/>
      <c r="AA715" s="46"/>
    </row>
    <row r="716" spans="23:27" x14ac:dyDescent="0.25">
      <c r="W716" s="46"/>
      <c r="AA716" s="46"/>
    </row>
    <row r="717" spans="23:27" x14ac:dyDescent="0.25">
      <c r="W717" s="46"/>
      <c r="AA717" s="46"/>
    </row>
    <row r="718" spans="23:27" x14ac:dyDescent="0.25">
      <c r="W718" s="46"/>
      <c r="AA718" s="46"/>
    </row>
    <row r="719" spans="23:27" x14ac:dyDescent="0.25">
      <c r="W719" s="46"/>
      <c r="AA719" s="46"/>
    </row>
    <row r="720" spans="23:27" x14ac:dyDescent="0.25">
      <c r="W720" s="46"/>
      <c r="AA720" s="46"/>
    </row>
    <row r="721" spans="23:27" x14ac:dyDescent="0.25">
      <c r="W721" s="46"/>
      <c r="AA721" s="46"/>
    </row>
    <row r="722" spans="23:27" x14ac:dyDescent="0.25">
      <c r="W722" s="46"/>
      <c r="AA722" s="46"/>
    </row>
    <row r="723" spans="23:27" x14ac:dyDescent="0.25">
      <c r="W723" s="46"/>
      <c r="AA723" s="46"/>
    </row>
    <row r="724" spans="23:27" x14ac:dyDescent="0.25">
      <c r="W724" s="46"/>
      <c r="AA724" s="46"/>
    </row>
    <row r="725" spans="23:27" x14ac:dyDescent="0.25">
      <c r="W725" s="46"/>
      <c r="AA725" s="46"/>
    </row>
    <row r="726" spans="23:27" x14ac:dyDescent="0.25">
      <c r="W726" s="46"/>
      <c r="AA726" s="46"/>
    </row>
    <row r="727" spans="23:27" x14ac:dyDescent="0.25">
      <c r="W727" s="46"/>
      <c r="AA727" s="46"/>
    </row>
    <row r="728" spans="23:27" x14ac:dyDescent="0.25">
      <c r="W728" s="46"/>
      <c r="AA728" s="46"/>
    </row>
    <row r="729" spans="23:27" x14ac:dyDescent="0.25">
      <c r="W729" s="46"/>
      <c r="AA729" s="46"/>
    </row>
    <row r="730" spans="23:27" x14ac:dyDescent="0.25">
      <c r="W730" s="46"/>
      <c r="AA730" s="46"/>
    </row>
    <row r="731" spans="23:27" x14ac:dyDescent="0.25">
      <c r="W731" s="46"/>
      <c r="AA731" s="46"/>
    </row>
    <row r="732" spans="23:27" x14ac:dyDescent="0.25">
      <c r="W732" s="46"/>
      <c r="AA732" s="46"/>
    </row>
    <row r="733" spans="23:27" x14ac:dyDescent="0.25">
      <c r="W733" s="46"/>
      <c r="AA733" s="46"/>
    </row>
    <row r="734" spans="23:27" x14ac:dyDescent="0.25">
      <c r="W734" s="46"/>
      <c r="AA734" s="46"/>
    </row>
    <row r="735" spans="23:27" x14ac:dyDescent="0.25">
      <c r="W735" s="46"/>
      <c r="AA735" s="46"/>
    </row>
    <row r="736" spans="23:27" x14ac:dyDescent="0.25">
      <c r="W736" s="46"/>
      <c r="AA736" s="46"/>
    </row>
    <row r="737" spans="23:27" x14ac:dyDescent="0.25">
      <c r="W737" s="46"/>
      <c r="AA737" s="46"/>
    </row>
    <row r="738" spans="23:27" x14ac:dyDescent="0.25">
      <c r="W738" s="46"/>
      <c r="AA738" s="46"/>
    </row>
    <row r="739" spans="23:27" x14ac:dyDescent="0.25">
      <c r="W739" s="46"/>
      <c r="AA739" s="46"/>
    </row>
    <row r="740" spans="23:27" x14ac:dyDescent="0.25">
      <c r="W740" s="46"/>
      <c r="AA740" s="46"/>
    </row>
    <row r="741" spans="23:27" x14ac:dyDescent="0.25">
      <c r="W741" s="46"/>
      <c r="AA741" s="46"/>
    </row>
    <row r="742" spans="23:27" x14ac:dyDescent="0.25">
      <c r="W742" s="46"/>
      <c r="AA742" s="46"/>
    </row>
    <row r="743" spans="23:27" x14ac:dyDescent="0.25">
      <c r="W743" s="46"/>
      <c r="AA743" s="46"/>
    </row>
    <row r="744" spans="23:27" x14ac:dyDescent="0.25">
      <c r="W744" s="46"/>
      <c r="AA744" s="46"/>
    </row>
    <row r="745" spans="23:27" x14ac:dyDescent="0.25">
      <c r="W745" s="46"/>
      <c r="AA745" s="46"/>
    </row>
    <row r="746" spans="23:27" x14ac:dyDescent="0.25">
      <c r="W746" s="46"/>
      <c r="AA746" s="46"/>
    </row>
    <row r="747" spans="23:27" x14ac:dyDescent="0.25">
      <c r="W747" s="46"/>
      <c r="AA747" s="46"/>
    </row>
    <row r="748" spans="23:27" x14ac:dyDescent="0.25">
      <c r="W748" s="46"/>
      <c r="AA748" s="46"/>
    </row>
    <row r="749" spans="23:27" x14ac:dyDescent="0.25">
      <c r="W749" s="46"/>
      <c r="AA749" s="46"/>
    </row>
    <row r="750" spans="23:27" x14ac:dyDescent="0.25">
      <c r="W750" s="46"/>
      <c r="AA750" s="46"/>
    </row>
    <row r="751" spans="23:27" x14ac:dyDescent="0.25">
      <c r="W751" s="46"/>
      <c r="AA751" s="46"/>
    </row>
    <row r="752" spans="23:27" x14ac:dyDescent="0.25">
      <c r="W752" s="46"/>
      <c r="AA752" s="46"/>
    </row>
    <row r="753" spans="23:27" x14ac:dyDescent="0.25">
      <c r="W753" s="46"/>
      <c r="AA753" s="46"/>
    </row>
    <row r="754" spans="23:27" x14ac:dyDescent="0.25">
      <c r="W754" s="46"/>
      <c r="AA754" s="46"/>
    </row>
    <row r="755" spans="23:27" x14ac:dyDescent="0.25">
      <c r="W755" s="46"/>
      <c r="AA755" s="46"/>
    </row>
    <row r="756" spans="23:27" x14ac:dyDescent="0.25">
      <c r="W756" s="46"/>
      <c r="AA756" s="46"/>
    </row>
    <row r="757" spans="23:27" x14ac:dyDescent="0.25">
      <c r="W757" s="46"/>
      <c r="AA757" s="46"/>
    </row>
    <row r="758" spans="23:27" x14ac:dyDescent="0.25">
      <c r="W758" s="46"/>
      <c r="AA758" s="46"/>
    </row>
    <row r="759" spans="23:27" x14ac:dyDescent="0.25">
      <c r="W759" s="46"/>
      <c r="AA759" s="46"/>
    </row>
    <row r="760" spans="23:27" x14ac:dyDescent="0.25">
      <c r="W760" s="46"/>
      <c r="AA760" s="46"/>
    </row>
    <row r="761" spans="23:27" x14ac:dyDescent="0.25">
      <c r="W761" s="46"/>
      <c r="AA761" s="46"/>
    </row>
    <row r="762" spans="23:27" x14ac:dyDescent="0.25">
      <c r="W762" s="46"/>
      <c r="AA762" s="46"/>
    </row>
    <row r="763" spans="23:27" x14ac:dyDescent="0.25">
      <c r="W763" s="46"/>
      <c r="AA763" s="46"/>
    </row>
    <row r="764" spans="23:27" x14ac:dyDescent="0.25">
      <c r="W764" s="46"/>
      <c r="AA764" s="46"/>
    </row>
    <row r="765" spans="23:27" x14ac:dyDescent="0.25">
      <c r="W765" s="46"/>
      <c r="AA765" s="46"/>
    </row>
    <row r="766" spans="23:27" x14ac:dyDescent="0.25">
      <c r="W766" s="46"/>
      <c r="AA766" s="46"/>
    </row>
    <row r="767" spans="23:27" x14ac:dyDescent="0.25">
      <c r="W767" s="46"/>
      <c r="AA767" s="46"/>
    </row>
    <row r="768" spans="23:27" x14ac:dyDescent="0.25">
      <c r="W768" s="46"/>
      <c r="AA768" s="46"/>
    </row>
    <row r="769" spans="23:27" x14ac:dyDescent="0.25">
      <c r="W769" s="46"/>
      <c r="AA769" s="46"/>
    </row>
    <row r="770" spans="23:27" x14ac:dyDescent="0.25">
      <c r="W770" s="46"/>
      <c r="AA770" s="46"/>
    </row>
    <row r="771" spans="23:27" x14ac:dyDescent="0.25">
      <c r="W771" s="46"/>
      <c r="AA771" s="46"/>
    </row>
    <row r="772" spans="23:27" x14ac:dyDescent="0.25">
      <c r="W772" s="46"/>
      <c r="AA772" s="46"/>
    </row>
    <row r="773" spans="23:27" x14ac:dyDescent="0.25">
      <c r="W773" s="46"/>
      <c r="AA773" s="46"/>
    </row>
    <row r="774" spans="23:27" x14ac:dyDescent="0.25">
      <c r="W774" s="46"/>
      <c r="AA774" s="46"/>
    </row>
    <row r="775" spans="23:27" x14ac:dyDescent="0.25">
      <c r="W775" s="46"/>
      <c r="AA775" s="46"/>
    </row>
    <row r="776" spans="23:27" x14ac:dyDescent="0.25">
      <c r="W776" s="46"/>
      <c r="AA776" s="46"/>
    </row>
    <row r="777" spans="23:27" x14ac:dyDescent="0.25">
      <c r="W777" s="46"/>
      <c r="AA777" s="46"/>
    </row>
    <row r="778" spans="23:27" x14ac:dyDescent="0.25">
      <c r="W778" s="46"/>
      <c r="AA778" s="46"/>
    </row>
    <row r="779" spans="23:27" x14ac:dyDescent="0.25">
      <c r="W779" s="46"/>
      <c r="AA779" s="46"/>
    </row>
    <row r="780" spans="23:27" x14ac:dyDescent="0.25">
      <c r="W780" s="46"/>
      <c r="AA780" s="46"/>
    </row>
    <row r="781" spans="23:27" x14ac:dyDescent="0.25">
      <c r="W781" s="46"/>
      <c r="AA781" s="46"/>
    </row>
    <row r="782" spans="23:27" x14ac:dyDescent="0.25">
      <c r="W782" s="46"/>
      <c r="AA782" s="46"/>
    </row>
    <row r="783" spans="23:27" x14ac:dyDescent="0.25">
      <c r="W783" s="46"/>
      <c r="AA783" s="46"/>
    </row>
    <row r="784" spans="23:27" x14ac:dyDescent="0.25">
      <c r="W784" s="46"/>
      <c r="AA784" s="46"/>
    </row>
    <row r="785" spans="23:27" x14ac:dyDescent="0.25">
      <c r="W785" s="46"/>
      <c r="AA785" s="46"/>
    </row>
    <row r="786" spans="23:27" x14ac:dyDescent="0.25">
      <c r="W786" s="46"/>
      <c r="AA786" s="46"/>
    </row>
    <row r="787" spans="23:27" x14ac:dyDescent="0.25">
      <c r="W787" s="46"/>
      <c r="AA787" s="46"/>
    </row>
    <row r="788" spans="23:27" x14ac:dyDescent="0.25">
      <c r="W788" s="46"/>
      <c r="AA788" s="46"/>
    </row>
    <row r="789" spans="23:27" x14ac:dyDescent="0.25">
      <c r="W789" s="46"/>
      <c r="AA789" s="46"/>
    </row>
    <row r="790" spans="23:27" x14ac:dyDescent="0.25">
      <c r="W790" s="46"/>
      <c r="AA790" s="46"/>
    </row>
    <row r="791" spans="23:27" x14ac:dyDescent="0.25">
      <c r="W791" s="46"/>
      <c r="AA791" s="46"/>
    </row>
    <row r="792" spans="23:27" x14ac:dyDescent="0.25">
      <c r="W792" s="46"/>
      <c r="AA792" s="46"/>
    </row>
    <row r="793" spans="23:27" x14ac:dyDescent="0.25">
      <c r="W793" s="46"/>
      <c r="AA793" s="46"/>
    </row>
    <row r="794" spans="23:27" x14ac:dyDescent="0.25">
      <c r="W794" s="46"/>
      <c r="AA794" s="46"/>
    </row>
    <row r="795" spans="23:27" x14ac:dyDescent="0.25">
      <c r="W795" s="46"/>
      <c r="AA795" s="46"/>
    </row>
    <row r="796" spans="23:27" x14ac:dyDescent="0.25">
      <c r="W796" s="46"/>
      <c r="AA796" s="46"/>
    </row>
  </sheetData>
  <mergeCells count="2">
    <mergeCell ref="C5:E5"/>
    <mergeCell ref="G5:I5"/>
  </mergeCells>
  <phoneticPr fontId="0" type="noConversion"/>
  <pageMargins left="0.5" right="0.5" top="0.5" bottom="0.5" header="0.5" footer="0.5"/>
  <pageSetup scale="69" fitToHeight="0" orientation="portrait" r:id="rId1"/>
  <headerFooter alignWithMargins="0">
    <oddFooter>&amp;L&amp;D&amp;R&amp;F
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5"/>
  <sheetViews>
    <sheetView topLeftCell="AH53" workbookViewId="0">
      <selection activeCell="AM71" sqref="AM71"/>
    </sheetView>
  </sheetViews>
  <sheetFormatPr defaultColWidth="9.33203125" defaultRowHeight="13.2" x14ac:dyDescent="0.25"/>
  <cols>
    <col min="1" max="1" width="11.109375" style="5" customWidth="1"/>
    <col min="2" max="2" width="13.33203125" style="20" customWidth="1"/>
    <col min="3" max="3" width="12.44140625" style="24" customWidth="1"/>
    <col min="4" max="4" width="1.6640625" style="12" customWidth="1"/>
    <col min="5" max="5" width="13.33203125" style="9" customWidth="1"/>
    <col min="6" max="6" width="12.44140625" style="24" customWidth="1"/>
    <col min="7" max="7" width="1.77734375" style="12" customWidth="1"/>
    <col min="8" max="8" width="13.33203125" style="9" customWidth="1"/>
    <col min="9" max="9" width="12.44140625" style="24" customWidth="1"/>
    <col min="10" max="10" width="1.77734375" style="12" customWidth="1"/>
    <col min="11" max="11" width="13.33203125" style="9" customWidth="1"/>
    <col min="12" max="12" width="12.44140625" style="24" customWidth="1"/>
    <col min="13" max="13" width="1.77734375" style="12" customWidth="1"/>
    <col min="14" max="14" width="13.33203125" style="9" customWidth="1"/>
    <col min="15" max="15" width="12.44140625" style="24" customWidth="1"/>
    <col min="16" max="16" width="1.77734375" style="12" customWidth="1"/>
    <col min="17" max="17" width="13.33203125" style="9" customWidth="1"/>
    <col min="18" max="18" width="12.44140625" style="24" customWidth="1"/>
    <col min="19" max="19" width="1.77734375" style="12" customWidth="1"/>
    <col min="20" max="20" width="13.33203125" style="9" customWidth="1"/>
    <col min="21" max="21" width="12.44140625" style="24" customWidth="1"/>
    <col min="22" max="22" width="1.77734375" style="12" customWidth="1"/>
    <col min="23" max="23" width="13.33203125" style="9" customWidth="1"/>
    <col min="24" max="24" width="12.44140625" style="24" customWidth="1"/>
    <col min="25" max="25" width="3.77734375" style="12" customWidth="1"/>
    <col min="26" max="26" width="24.44140625" style="12" customWidth="1"/>
    <col min="27" max="27" width="17.44140625" style="12" customWidth="1"/>
    <col min="28" max="28" width="4.77734375" style="12" customWidth="1"/>
    <col min="29" max="29" width="13.33203125" style="9" customWidth="1"/>
    <col min="30" max="30" width="12.44140625" style="24" customWidth="1"/>
    <col min="31" max="31" width="3.77734375" style="12" customWidth="1"/>
    <col min="32" max="32" width="24.44140625" style="12" customWidth="1"/>
    <col min="33" max="33" width="17.44140625" style="12" customWidth="1"/>
    <col min="34" max="34" width="3.77734375" style="12" customWidth="1"/>
    <col min="35" max="35" width="29.33203125" style="12" customWidth="1"/>
    <col min="36" max="36" width="3" style="12" customWidth="1"/>
    <col min="37" max="37" width="28.44140625" style="9" customWidth="1"/>
    <col min="38" max="16384" width="9.33203125" style="12"/>
  </cols>
  <sheetData>
    <row r="1" spans="1:39" s="11" customFormat="1" ht="22.8" x14ac:dyDescent="0.4">
      <c r="A1" s="14" t="s">
        <v>38</v>
      </c>
      <c r="B1" s="17"/>
      <c r="C1" s="21"/>
      <c r="E1" s="7"/>
      <c r="F1" s="21"/>
      <c r="H1" s="7"/>
      <c r="I1" s="21"/>
      <c r="K1" s="7"/>
      <c r="L1" s="21"/>
      <c r="N1" s="7"/>
      <c r="O1" s="21"/>
      <c r="Q1" s="7"/>
      <c r="R1" s="21"/>
      <c r="T1" s="7"/>
      <c r="U1" s="21"/>
      <c r="W1" s="7"/>
      <c r="X1" s="21"/>
      <c r="AC1" s="7"/>
      <c r="AD1" s="21"/>
      <c r="AK1" s="7"/>
    </row>
    <row r="2" spans="1:39" s="3" customFormat="1" ht="16.2" x14ac:dyDescent="0.35">
      <c r="A2" s="2" t="str">
        <f>'Summary by month'!A2</f>
        <v>at COB:</v>
      </c>
      <c r="B2" s="4">
        <f>'Forward Curves'!B2</f>
        <v>36972</v>
      </c>
      <c r="K2" s="41"/>
      <c r="AK2" s="47"/>
    </row>
    <row r="3" spans="1:39" ht="15.6" x14ac:dyDescent="0.3">
      <c r="AC3" s="28" t="s">
        <v>20</v>
      </c>
      <c r="AD3" s="28"/>
    </row>
    <row r="4" spans="1:39" ht="18" x14ac:dyDescent="0.35">
      <c r="A4" s="15" t="s">
        <v>6</v>
      </c>
      <c r="B4" s="18"/>
      <c r="C4" s="22"/>
      <c r="E4" s="8" t="s">
        <v>7</v>
      </c>
      <c r="F4" s="18"/>
      <c r="H4" s="8" t="s">
        <v>8</v>
      </c>
      <c r="I4" s="18"/>
      <c r="K4" s="8" t="s">
        <v>9</v>
      </c>
      <c r="L4" s="18"/>
      <c r="N4" s="8" t="s">
        <v>10</v>
      </c>
      <c r="O4" s="18"/>
      <c r="Q4" s="8" t="s">
        <v>11</v>
      </c>
      <c r="R4" s="18"/>
      <c r="T4" s="8" t="s">
        <v>12</v>
      </c>
      <c r="U4" s="18"/>
      <c r="W4" s="8" t="s">
        <v>13</v>
      </c>
      <c r="X4" s="18"/>
      <c r="Z4" s="8" t="s">
        <v>15</v>
      </c>
      <c r="AA4" s="25"/>
      <c r="AC4" s="8" t="s">
        <v>14</v>
      </c>
      <c r="AD4" s="18"/>
      <c r="AF4" s="8" t="s">
        <v>27</v>
      </c>
      <c r="AG4" s="25"/>
      <c r="AI4" s="27" t="s">
        <v>18</v>
      </c>
      <c r="AK4" s="27" t="s">
        <v>18</v>
      </c>
    </row>
    <row r="5" spans="1:39" s="13" customFormat="1" x14ac:dyDescent="0.25">
      <c r="A5" s="16" t="s">
        <v>2</v>
      </c>
      <c r="B5" s="19" t="s">
        <v>3</v>
      </c>
      <c r="C5" s="23" t="s">
        <v>4</v>
      </c>
      <c r="E5" s="10" t="s">
        <v>3</v>
      </c>
      <c r="F5" s="23" t="s">
        <v>4</v>
      </c>
      <c r="H5" s="10" t="s">
        <v>3</v>
      </c>
      <c r="I5" s="23" t="s">
        <v>4</v>
      </c>
      <c r="K5" s="10" t="s">
        <v>3</v>
      </c>
      <c r="L5" s="23" t="s">
        <v>4</v>
      </c>
      <c r="N5" s="10" t="s">
        <v>3</v>
      </c>
      <c r="O5" s="23" t="s">
        <v>4</v>
      </c>
      <c r="Q5" s="10" t="s">
        <v>3</v>
      </c>
      <c r="R5" s="23" t="s">
        <v>4</v>
      </c>
      <c r="T5" s="10" t="s">
        <v>3</v>
      </c>
      <c r="U5" s="23" t="s">
        <v>4</v>
      </c>
      <c r="W5" s="10" t="s">
        <v>3</v>
      </c>
      <c r="X5" s="23" t="s">
        <v>4</v>
      </c>
      <c r="Z5" s="10" t="s">
        <v>17</v>
      </c>
      <c r="AA5" s="13" t="s">
        <v>16</v>
      </c>
      <c r="AC5" s="10" t="s">
        <v>3</v>
      </c>
      <c r="AD5" s="23" t="s">
        <v>19</v>
      </c>
      <c r="AF5" s="10" t="s">
        <v>17</v>
      </c>
      <c r="AG5" s="13" t="s">
        <v>28</v>
      </c>
      <c r="AI5" s="10" t="s">
        <v>17</v>
      </c>
      <c r="AK5" s="10" t="s">
        <v>39</v>
      </c>
      <c r="AM5" s="13" t="s">
        <v>16</v>
      </c>
    </row>
    <row r="6" spans="1:39" x14ac:dyDescent="0.25">
      <c r="A6" s="5">
        <v>36982</v>
      </c>
      <c r="B6" s="20">
        <v>0</v>
      </c>
      <c r="E6" s="9">
        <v>-40750</v>
      </c>
      <c r="F6" s="24">
        <v>2.7259000000000002</v>
      </c>
      <c r="H6" s="9">
        <v>-40000</v>
      </c>
      <c r="I6" s="24">
        <v>2.65</v>
      </c>
      <c r="K6" s="9">
        <v>-10000</v>
      </c>
      <c r="L6" s="24">
        <v>2.5459999999999998</v>
      </c>
      <c r="N6" s="9">
        <v>50000</v>
      </c>
      <c r="O6" s="24">
        <v>2.64</v>
      </c>
      <c r="Q6" s="9">
        <v>10000</v>
      </c>
      <c r="R6" s="24">
        <v>2.78</v>
      </c>
      <c r="T6" s="9">
        <v>45000</v>
      </c>
      <c r="U6" s="24">
        <v>2.7250000000000001</v>
      </c>
      <c r="W6" s="20">
        <v>0</v>
      </c>
      <c r="Z6" s="20">
        <f>(B6+E6+H6+K6+N6+Q6+T6+W6)*(A7-A6)</f>
        <v>427500</v>
      </c>
      <c r="AA6" s="26">
        <f>(B6*C6+E6*F6+H6*I6+K6*L6+N6*O6+Q6*R6+T6*U6+W6*X6)*(A7-A6)/Z6</f>
        <v>2.7989175438596501</v>
      </c>
      <c r="AC6" s="20">
        <v>20750</v>
      </c>
      <c r="AD6" s="24">
        <v>2.66</v>
      </c>
      <c r="AF6" s="20">
        <f>(AC6)*(A7-A6)</f>
        <v>622500</v>
      </c>
      <c r="AG6" s="26">
        <f>AD6</f>
        <v>2.66</v>
      </c>
      <c r="AI6" s="20">
        <f>(B6+E6+H6+K6+N6+Q6+T6+W6+AC6)*(A7-A6)</f>
        <v>1050000</v>
      </c>
      <c r="AK6" s="9">
        <f>AI6/(A7-A6)</f>
        <v>35000</v>
      </c>
      <c r="AM6" s="80">
        <f>(Z6*AA6+AF6*AG6)/(Z6+AF6)</f>
        <v>2.7165592857142862</v>
      </c>
    </row>
    <row r="7" spans="1:39" x14ac:dyDescent="0.25">
      <c r="A7" s="5">
        <v>37012</v>
      </c>
      <c r="B7" s="20">
        <v>0</v>
      </c>
      <c r="E7" s="9">
        <v>-40750</v>
      </c>
      <c r="F7" s="24">
        <v>2.6768000000000001</v>
      </c>
      <c r="H7" s="9">
        <v>-40000</v>
      </c>
      <c r="I7" s="24">
        <v>2.65</v>
      </c>
      <c r="K7" s="9">
        <v>-10000</v>
      </c>
      <c r="L7" s="24">
        <v>2.5249999999999999</v>
      </c>
      <c r="N7" s="9">
        <v>50000</v>
      </c>
      <c r="O7" s="24">
        <v>2.64</v>
      </c>
      <c r="Q7" s="9">
        <v>10000</v>
      </c>
      <c r="R7" s="24">
        <v>2.78</v>
      </c>
      <c r="T7" s="9">
        <v>45000</v>
      </c>
      <c r="U7" s="24">
        <v>2.665</v>
      </c>
      <c r="W7" s="20">
        <v>0</v>
      </c>
      <c r="Z7" s="20">
        <f t="shared" ref="Z7:Z70" si="0">(B7+E7+H7+K7+N7+Q7+T7+W7)*(A8-A7)</f>
        <v>441750</v>
      </c>
      <c r="AA7" s="26">
        <f t="shared" ref="AA7:AA70" si="1">(B7*C7+E7*F7+H7*I7+K7*L7+N7*O7+Q7*R7+T7*U7+W7*X7)*(A8-A7)/Z7</f>
        <v>2.7645894736842105</v>
      </c>
      <c r="AC7" s="20">
        <v>20750</v>
      </c>
      <c r="AD7" s="24">
        <v>2.64</v>
      </c>
      <c r="AF7" s="20">
        <f t="shared" ref="AF7:AF26" si="2">(AC7)*(A8-A7)</f>
        <v>643250</v>
      </c>
      <c r="AG7" s="26">
        <f t="shared" ref="AG7:AG26" si="3">AD7</f>
        <v>2.64</v>
      </c>
      <c r="AI7" s="20">
        <f t="shared" ref="AI7:AI70" si="4">(B7+E7+H7+K7+N7+Q7+T7+W7+AC7)*(A8-A7)</f>
        <v>1085000</v>
      </c>
      <c r="AK7" s="9">
        <f t="shared" ref="AK7:AK70" si="5">AI7/(A8-A7)</f>
        <v>35000</v>
      </c>
      <c r="AM7" s="80">
        <f t="shared" ref="AM7:AM70" si="6">(Z7*AA7+AF7*AG7)/(Z7+AF7)</f>
        <v>2.6907257142857142</v>
      </c>
    </row>
    <row r="8" spans="1:39" x14ac:dyDescent="0.25">
      <c r="A8" s="5">
        <v>37043</v>
      </c>
      <c r="B8" s="20">
        <v>0</v>
      </c>
      <c r="E8" s="9">
        <v>-5750</v>
      </c>
      <c r="F8" s="24">
        <v>3.06</v>
      </c>
      <c r="H8" s="9">
        <v>-40000</v>
      </c>
      <c r="I8" s="24">
        <v>2.65</v>
      </c>
      <c r="K8" s="9">
        <v>-10000</v>
      </c>
      <c r="L8" s="24">
        <v>2.5379999999999998</v>
      </c>
      <c r="N8" s="9">
        <v>50000</v>
      </c>
      <c r="O8" s="24">
        <v>2.64</v>
      </c>
      <c r="Q8" s="9">
        <v>10000</v>
      </c>
      <c r="R8" s="24">
        <v>2.78</v>
      </c>
      <c r="T8" s="20">
        <v>0</v>
      </c>
      <c r="W8" s="20">
        <v>10000</v>
      </c>
      <c r="X8" s="24">
        <v>3.39</v>
      </c>
      <c r="Z8" s="20">
        <f t="shared" si="0"/>
        <v>427500</v>
      </c>
      <c r="AA8" s="26">
        <f t="shared" si="1"/>
        <v>3.1385964912280704</v>
      </c>
      <c r="AC8" s="20">
        <v>20750</v>
      </c>
      <c r="AD8" s="24">
        <v>2.65</v>
      </c>
      <c r="AF8" s="20">
        <f t="shared" si="2"/>
        <v>622500</v>
      </c>
      <c r="AG8" s="26">
        <f t="shared" si="3"/>
        <v>2.65</v>
      </c>
      <c r="AI8" s="20">
        <f t="shared" si="4"/>
        <v>1050000</v>
      </c>
      <c r="AK8" s="9">
        <f t="shared" si="5"/>
        <v>35000</v>
      </c>
      <c r="AM8" s="80">
        <f t="shared" si="6"/>
        <v>2.8489285714285715</v>
      </c>
    </row>
    <row r="9" spans="1:39" x14ac:dyDescent="0.25">
      <c r="A9" s="5">
        <v>37073</v>
      </c>
      <c r="B9" s="20">
        <v>0</v>
      </c>
      <c r="E9" s="9">
        <v>-5750</v>
      </c>
      <c r="F9" s="24">
        <v>3.06</v>
      </c>
      <c r="H9" s="9">
        <v>-40000</v>
      </c>
      <c r="I9" s="24">
        <v>2.65</v>
      </c>
      <c r="K9" s="9">
        <v>-10000</v>
      </c>
      <c r="L9" s="24">
        <v>2.5499999999999998</v>
      </c>
      <c r="N9" s="9">
        <v>50000</v>
      </c>
      <c r="O9" s="24">
        <v>2.64</v>
      </c>
      <c r="Q9" s="9">
        <v>10000</v>
      </c>
      <c r="R9" s="24">
        <v>2.78</v>
      </c>
      <c r="T9" s="20">
        <v>0</v>
      </c>
      <c r="W9" s="20">
        <v>10000</v>
      </c>
      <c r="X9" s="24">
        <v>3.39</v>
      </c>
      <c r="Z9" s="20">
        <f t="shared" si="0"/>
        <v>441750</v>
      </c>
      <c r="AA9" s="26">
        <f t="shared" si="1"/>
        <v>3.1301754385964911</v>
      </c>
      <c r="AC9" s="20">
        <v>20750</v>
      </c>
      <c r="AD9" s="24">
        <v>2.66</v>
      </c>
      <c r="AF9" s="20">
        <f t="shared" si="2"/>
        <v>643250</v>
      </c>
      <c r="AG9" s="26">
        <f t="shared" si="3"/>
        <v>2.66</v>
      </c>
      <c r="AI9" s="20">
        <f t="shared" si="4"/>
        <v>1085000</v>
      </c>
      <c r="AK9" s="9">
        <f t="shared" si="5"/>
        <v>35000</v>
      </c>
      <c r="AM9" s="80">
        <f t="shared" si="6"/>
        <v>2.8514285714285714</v>
      </c>
    </row>
    <row r="10" spans="1:39" x14ac:dyDescent="0.25">
      <c r="A10" s="5">
        <v>37104</v>
      </c>
      <c r="B10" s="20">
        <v>0</v>
      </c>
      <c r="E10" s="9">
        <v>-5750</v>
      </c>
      <c r="F10" s="24">
        <v>3.06</v>
      </c>
      <c r="H10" s="9">
        <v>-40000</v>
      </c>
      <c r="I10" s="24">
        <v>2.65</v>
      </c>
      <c r="K10" s="9">
        <v>-10000</v>
      </c>
      <c r="L10" s="24">
        <v>2.5579999999999998</v>
      </c>
      <c r="N10" s="9">
        <v>50000</v>
      </c>
      <c r="O10" s="24">
        <v>2.64</v>
      </c>
      <c r="Q10" s="9">
        <v>10000</v>
      </c>
      <c r="R10" s="24">
        <v>2.78</v>
      </c>
      <c r="T10" s="20">
        <v>0</v>
      </c>
      <c r="W10" s="20">
        <v>10000</v>
      </c>
      <c r="X10" s="24">
        <v>3.39</v>
      </c>
      <c r="Z10" s="20">
        <f t="shared" si="0"/>
        <v>441750</v>
      </c>
      <c r="AA10" s="26">
        <f t="shared" si="1"/>
        <v>3.1245614035087721</v>
      </c>
      <c r="AC10" s="20">
        <v>20750</v>
      </c>
      <c r="AD10" s="24">
        <v>2.67</v>
      </c>
      <c r="AF10" s="20">
        <f t="shared" si="2"/>
        <v>643250</v>
      </c>
      <c r="AG10" s="26">
        <f t="shared" si="3"/>
        <v>2.67</v>
      </c>
      <c r="AI10" s="20">
        <f t="shared" si="4"/>
        <v>1085000</v>
      </c>
      <c r="AK10" s="9">
        <f t="shared" si="5"/>
        <v>35000</v>
      </c>
      <c r="AM10" s="80">
        <f t="shared" si="6"/>
        <v>2.8550714285714287</v>
      </c>
    </row>
    <row r="11" spans="1:39" x14ac:dyDescent="0.25">
      <c r="A11" s="5">
        <v>37135</v>
      </c>
      <c r="B11" s="20">
        <v>0</v>
      </c>
      <c r="E11" s="20">
        <v>0</v>
      </c>
      <c r="H11" s="9">
        <v>-40000</v>
      </c>
      <c r="I11" s="24">
        <v>2.65</v>
      </c>
      <c r="K11" s="9">
        <v>-10000</v>
      </c>
      <c r="L11" s="24">
        <v>2.57</v>
      </c>
      <c r="N11" s="9">
        <v>50000</v>
      </c>
      <c r="O11" s="24">
        <v>2.64</v>
      </c>
      <c r="Q11" s="9">
        <v>10000</v>
      </c>
      <c r="R11" s="24">
        <v>2.78</v>
      </c>
      <c r="T11" s="20">
        <v>0</v>
      </c>
      <c r="W11" s="20">
        <v>0</v>
      </c>
      <c r="Z11" s="20">
        <f t="shared" si="0"/>
        <v>300000</v>
      </c>
      <c r="AA11" s="26">
        <f t="shared" si="1"/>
        <v>2.8099999999999996</v>
      </c>
      <c r="AC11" s="20">
        <v>20750</v>
      </c>
      <c r="AD11" s="24">
        <v>2.68</v>
      </c>
      <c r="AF11" s="20">
        <f t="shared" si="2"/>
        <v>622500</v>
      </c>
      <c r="AG11" s="26">
        <f t="shared" si="3"/>
        <v>2.68</v>
      </c>
      <c r="AI11" s="20">
        <f t="shared" si="4"/>
        <v>922500</v>
      </c>
      <c r="AK11" s="9">
        <f t="shared" si="5"/>
        <v>30750</v>
      </c>
      <c r="AM11" s="80">
        <f t="shared" si="6"/>
        <v>2.7222764227642275</v>
      </c>
    </row>
    <row r="12" spans="1:39" x14ac:dyDescent="0.25">
      <c r="A12" s="5">
        <v>37165</v>
      </c>
      <c r="B12" s="20">
        <v>0</v>
      </c>
      <c r="E12" s="20">
        <v>0</v>
      </c>
      <c r="H12" s="9">
        <v>-40000</v>
      </c>
      <c r="I12" s="24">
        <v>2.65</v>
      </c>
      <c r="K12" s="9">
        <v>-10000</v>
      </c>
      <c r="L12" s="24">
        <v>2.601</v>
      </c>
      <c r="N12" s="9">
        <v>50000</v>
      </c>
      <c r="O12" s="24">
        <v>2.64</v>
      </c>
      <c r="Q12" s="9">
        <v>10000</v>
      </c>
      <c r="R12" s="24">
        <v>2.78</v>
      </c>
      <c r="T12" s="20">
        <v>0</v>
      </c>
      <c r="W12" s="20">
        <v>0</v>
      </c>
      <c r="Z12" s="20">
        <f t="shared" si="0"/>
        <v>310000</v>
      </c>
      <c r="AA12" s="26">
        <f t="shared" si="1"/>
        <v>2.7789999999999995</v>
      </c>
      <c r="AC12" s="20">
        <v>20750</v>
      </c>
      <c r="AD12" s="24">
        <v>2.71</v>
      </c>
      <c r="AF12" s="20">
        <f t="shared" si="2"/>
        <v>643250</v>
      </c>
      <c r="AG12" s="26">
        <f t="shared" si="3"/>
        <v>2.71</v>
      </c>
      <c r="AI12" s="20">
        <f t="shared" si="4"/>
        <v>953250</v>
      </c>
      <c r="AK12" s="9">
        <f t="shared" si="5"/>
        <v>30750</v>
      </c>
      <c r="AM12" s="80">
        <f t="shared" si="6"/>
        <v>2.7324390243902439</v>
      </c>
    </row>
    <row r="13" spans="1:39" x14ac:dyDescent="0.25">
      <c r="A13" s="5">
        <v>37196</v>
      </c>
      <c r="B13" s="20">
        <v>0</v>
      </c>
      <c r="E13" s="20">
        <v>0</v>
      </c>
      <c r="H13" s="9">
        <v>-40000</v>
      </c>
      <c r="I13" s="24">
        <v>2.65</v>
      </c>
      <c r="K13" s="9">
        <v>-10000</v>
      </c>
      <c r="L13" s="24">
        <v>2.7050000000000001</v>
      </c>
      <c r="N13" s="9">
        <v>50000</v>
      </c>
      <c r="O13" s="24">
        <v>2.64</v>
      </c>
      <c r="Q13" s="9">
        <v>10000</v>
      </c>
      <c r="R13" s="24">
        <v>2.78</v>
      </c>
      <c r="T13" s="20">
        <v>0</v>
      </c>
      <c r="W13" s="20">
        <v>0</v>
      </c>
      <c r="Z13" s="20">
        <f t="shared" si="0"/>
        <v>300000</v>
      </c>
      <c r="AA13" s="26">
        <f t="shared" si="1"/>
        <v>2.6749999999999998</v>
      </c>
      <c r="AC13" s="20">
        <v>20750</v>
      </c>
      <c r="AD13" s="24">
        <v>2.78</v>
      </c>
      <c r="AF13" s="20">
        <f t="shared" si="2"/>
        <v>622500</v>
      </c>
      <c r="AG13" s="26">
        <f t="shared" si="3"/>
        <v>2.78</v>
      </c>
      <c r="AI13" s="20">
        <f t="shared" si="4"/>
        <v>922500</v>
      </c>
      <c r="AK13" s="9">
        <f t="shared" si="5"/>
        <v>30750</v>
      </c>
      <c r="AM13" s="80">
        <f t="shared" si="6"/>
        <v>2.7458536585365856</v>
      </c>
    </row>
    <row r="14" spans="1:39" x14ac:dyDescent="0.25">
      <c r="A14" s="5">
        <v>37226</v>
      </c>
      <c r="B14" s="20">
        <v>0</v>
      </c>
      <c r="E14" s="20">
        <v>0</v>
      </c>
      <c r="H14" s="9">
        <v>-40000</v>
      </c>
      <c r="I14" s="24">
        <v>2.65</v>
      </c>
      <c r="K14" s="9">
        <v>-10000</v>
      </c>
      <c r="L14" s="24">
        <v>2.851</v>
      </c>
      <c r="N14" s="9">
        <v>50000</v>
      </c>
      <c r="O14" s="24">
        <v>2.64</v>
      </c>
      <c r="Q14" s="9">
        <v>10000</v>
      </c>
      <c r="R14" s="24">
        <v>2.78</v>
      </c>
      <c r="T14" s="20">
        <v>0</v>
      </c>
      <c r="W14" s="20">
        <v>0</v>
      </c>
      <c r="Z14" s="20">
        <f t="shared" si="0"/>
        <v>310000</v>
      </c>
      <c r="AA14" s="26">
        <f t="shared" si="1"/>
        <v>2.5289999999999995</v>
      </c>
      <c r="AC14" s="20">
        <v>20750</v>
      </c>
      <c r="AD14" s="24">
        <v>2.9</v>
      </c>
      <c r="AF14" s="20">
        <f t="shared" si="2"/>
        <v>643250</v>
      </c>
      <c r="AG14" s="26">
        <f t="shared" si="3"/>
        <v>2.9</v>
      </c>
      <c r="AI14" s="20">
        <f t="shared" si="4"/>
        <v>953250</v>
      </c>
      <c r="AK14" s="9">
        <f t="shared" si="5"/>
        <v>30750</v>
      </c>
      <c r="AM14" s="80">
        <f t="shared" si="6"/>
        <v>2.7793495934959349</v>
      </c>
    </row>
    <row r="15" spans="1:39" x14ac:dyDescent="0.25">
      <c r="A15" s="5">
        <v>37257</v>
      </c>
      <c r="B15" s="20">
        <v>14250</v>
      </c>
      <c r="C15" s="24">
        <v>4.2727000000000004</v>
      </c>
      <c r="E15" s="20">
        <v>0</v>
      </c>
      <c r="H15" s="49">
        <v>0</v>
      </c>
      <c r="I15" s="48">
        <v>2.65</v>
      </c>
      <c r="K15" s="20">
        <v>0</v>
      </c>
      <c r="L15" s="24">
        <v>2.8780000000000001</v>
      </c>
      <c r="N15" s="20">
        <v>0</v>
      </c>
      <c r="O15" s="24">
        <v>2.64</v>
      </c>
      <c r="Q15" s="20">
        <v>0</v>
      </c>
      <c r="T15" s="20">
        <v>0</v>
      </c>
      <c r="W15" s="20">
        <v>0</v>
      </c>
      <c r="Z15" s="20">
        <f t="shared" si="0"/>
        <v>441750</v>
      </c>
      <c r="AA15" s="26">
        <f t="shared" si="1"/>
        <v>4.2727000000000004</v>
      </c>
      <c r="AC15" s="20">
        <v>20750</v>
      </c>
      <c r="AD15" s="24">
        <v>2.92</v>
      </c>
      <c r="AF15" s="20">
        <f t="shared" si="2"/>
        <v>643250</v>
      </c>
      <c r="AG15" s="26">
        <f t="shared" si="3"/>
        <v>2.92</v>
      </c>
      <c r="AI15" s="20">
        <f t="shared" si="4"/>
        <v>1085000</v>
      </c>
      <c r="AK15" s="9">
        <f t="shared" si="5"/>
        <v>35000</v>
      </c>
      <c r="AM15" s="80">
        <f t="shared" si="6"/>
        <v>3.470742142857143</v>
      </c>
    </row>
    <row r="16" spans="1:39" x14ac:dyDescent="0.25">
      <c r="A16" s="5">
        <v>37288</v>
      </c>
      <c r="B16" s="20">
        <v>14250</v>
      </c>
      <c r="C16" s="24">
        <v>4.0476999999999999</v>
      </c>
      <c r="E16" s="20">
        <v>0</v>
      </c>
      <c r="H16" s="49">
        <v>0</v>
      </c>
      <c r="I16" s="48">
        <v>2.65</v>
      </c>
      <c r="K16" s="20">
        <v>0</v>
      </c>
      <c r="L16" s="24">
        <v>2.774</v>
      </c>
      <c r="N16" s="20">
        <v>0</v>
      </c>
      <c r="O16" s="24">
        <v>2.64</v>
      </c>
      <c r="Q16" s="20">
        <v>0</v>
      </c>
      <c r="T16" s="20">
        <v>0</v>
      </c>
      <c r="W16" s="20">
        <v>0</v>
      </c>
      <c r="Z16" s="20">
        <f t="shared" si="0"/>
        <v>399000</v>
      </c>
      <c r="AA16" s="26">
        <f t="shared" si="1"/>
        <v>4.0476999999999999</v>
      </c>
      <c r="AC16" s="20">
        <v>20750</v>
      </c>
      <c r="AD16" s="24">
        <v>2.82</v>
      </c>
      <c r="AF16" s="20">
        <f t="shared" si="2"/>
        <v>581000</v>
      </c>
      <c r="AG16" s="26">
        <f t="shared" si="3"/>
        <v>2.82</v>
      </c>
      <c r="AI16" s="20">
        <f t="shared" si="4"/>
        <v>980000</v>
      </c>
      <c r="AK16" s="9">
        <f t="shared" si="5"/>
        <v>35000</v>
      </c>
      <c r="AM16" s="80">
        <f t="shared" si="6"/>
        <v>3.3198492857142856</v>
      </c>
    </row>
    <row r="17" spans="1:39" x14ac:dyDescent="0.25">
      <c r="A17" s="5">
        <v>37316</v>
      </c>
      <c r="B17" s="20">
        <v>14250</v>
      </c>
      <c r="C17" s="24">
        <v>3.8176999999999999</v>
      </c>
      <c r="E17" s="20">
        <v>0</v>
      </c>
      <c r="H17" s="49">
        <v>0</v>
      </c>
      <c r="I17" s="48">
        <v>2.65</v>
      </c>
      <c r="K17" s="20">
        <v>0</v>
      </c>
      <c r="L17" s="24">
        <v>2.6659999999999999</v>
      </c>
      <c r="N17" s="20">
        <v>0</v>
      </c>
      <c r="O17" s="24">
        <v>2.64</v>
      </c>
      <c r="Q17" s="20">
        <v>0</v>
      </c>
      <c r="T17" s="20">
        <v>0</v>
      </c>
      <c r="W17" s="20">
        <v>0</v>
      </c>
      <c r="Z17" s="20">
        <f t="shared" si="0"/>
        <v>441750</v>
      </c>
      <c r="AA17" s="26">
        <f t="shared" si="1"/>
        <v>3.8176999999999999</v>
      </c>
      <c r="AC17" s="20">
        <v>20750</v>
      </c>
      <c r="AD17" s="24">
        <v>2.74</v>
      </c>
      <c r="AF17" s="20">
        <f t="shared" si="2"/>
        <v>643250</v>
      </c>
      <c r="AG17" s="26">
        <f t="shared" si="3"/>
        <v>2.74</v>
      </c>
      <c r="AI17" s="20">
        <f t="shared" si="4"/>
        <v>1085000</v>
      </c>
      <c r="AK17" s="9">
        <f t="shared" si="5"/>
        <v>35000</v>
      </c>
      <c r="AM17" s="80">
        <f t="shared" si="6"/>
        <v>3.1787778571428573</v>
      </c>
    </row>
    <row r="18" spans="1:39" x14ac:dyDescent="0.25">
      <c r="A18" s="5">
        <v>37347</v>
      </c>
      <c r="B18" s="20">
        <v>14250</v>
      </c>
      <c r="C18" s="24">
        <v>3.5777000000000001</v>
      </c>
      <c r="E18" s="20">
        <v>0</v>
      </c>
      <c r="H18" s="49">
        <v>0</v>
      </c>
      <c r="I18" s="48">
        <v>2.65</v>
      </c>
      <c r="K18" s="20">
        <v>0</v>
      </c>
      <c r="L18" s="24">
        <v>2.5680000000000001</v>
      </c>
      <c r="N18" s="20">
        <v>0</v>
      </c>
      <c r="O18" s="24">
        <v>2.64</v>
      </c>
      <c r="Q18" s="20">
        <v>0</v>
      </c>
      <c r="T18" s="20">
        <v>0</v>
      </c>
      <c r="W18" s="20">
        <v>0</v>
      </c>
      <c r="Z18" s="20">
        <f t="shared" si="0"/>
        <v>427500</v>
      </c>
      <c r="AA18" s="26">
        <f t="shared" si="1"/>
        <v>3.5777000000000001</v>
      </c>
      <c r="AC18" s="20">
        <v>20750</v>
      </c>
      <c r="AD18" s="24">
        <v>2.68</v>
      </c>
      <c r="AF18" s="20">
        <f t="shared" si="2"/>
        <v>622500</v>
      </c>
      <c r="AG18" s="26">
        <f t="shared" si="3"/>
        <v>2.68</v>
      </c>
      <c r="AI18" s="20">
        <f t="shared" si="4"/>
        <v>1050000</v>
      </c>
      <c r="AK18" s="9">
        <f t="shared" si="5"/>
        <v>35000</v>
      </c>
      <c r="AM18" s="80">
        <f t="shared" si="6"/>
        <v>3.0454921428571429</v>
      </c>
    </row>
    <row r="19" spans="1:39" x14ac:dyDescent="0.25">
      <c r="A19" s="5">
        <v>37377</v>
      </c>
      <c r="B19" s="20">
        <v>14250</v>
      </c>
      <c r="C19" s="24">
        <v>3.4857</v>
      </c>
      <c r="E19" s="20">
        <v>0</v>
      </c>
      <c r="H19" s="49">
        <v>0</v>
      </c>
      <c r="I19" s="48">
        <v>2.65</v>
      </c>
      <c r="K19" s="20">
        <v>0</v>
      </c>
      <c r="L19" s="24">
        <v>2.5470000000000002</v>
      </c>
      <c r="N19" s="20">
        <v>0</v>
      </c>
      <c r="O19" s="24">
        <v>2.64</v>
      </c>
      <c r="Q19" s="20">
        <v>0</v>
      </c>
      <c r="T19" s="20">
        <v>0</v>
      </c>
      <c r="W19" s="20">
        <v>0</v>
      </c>
      <c r="Z19" s="20">
        <f t="shared" si="0"/>
        <v>441750</v>
      </c>
      <c r="AA19" s="26">
        <f t="shared" si="1"/>
        <v>3.4856999999999996</v>
      </c>
      <c r="AC19" s="20">
        <v>20750</v>
      </c>
      <c r="AD19" s="24">
        <v>2.65</v>
      </c>
      <c r="AF19" s="20">
        <f t="shared" si="2"/>
        <v>643250</v>
      </c>
      <c r="AG19" s="26">
        <f t="shared" si="3"/>
        <v>2.65</v>
      </c>
      <c r="AI19" s="20">
        <f t="shared" si="4"/>
        <v>1085000</v>
      </c>
      <c r="AK19" s="9">
        <f t="shared" si="5"/>
        <v>35000</v>
      </c>
      <c r="AM19" s="80">
        <f t="shared" si="6"/>
        <v>2.9902492857142855</v>
      </c>
    </row>
    <row r="20" spans="1:39" x14ac:dyDescent="0.25">
      <c r="A20" s="5">
        <v>37408</v>
      </c>
      <c r="B20" s="20">
        <v>14250</v>
      </c>
      <c r="C20" s="24">
        <v>3.4706999999999999</v>
      </c>
      <c r="E20" s="20">
        <v>0</v>
      </c>
      <c r="H20" s="49">
        <v>0</v>
      </c>
      <c r="I20" s="48">
        <v>2.65</v>
      </c>
      <c r="K20" s="20">
        <v>0</v>
      </c>
      <c r="L20" s="24">
        <v>2.5539999999999998</v>
      </c>
      <c r="N20" s="20">
        <v>0</v>
      </c>
      <c r="O20" s="24">
        <v>2.64</v>
      </c>
      <c r="Q20" s="20">
        <v>0</v>
      </c>
      <c r="T20" s="20">
        <v>0</v>
      </c>
      <c r="W20" s="20">
        <v>0</v>
      </c>
      <c r="Z20" s="20">
        <f t="shared" si="0"/>
        <v>427500</v>
      </c>
      <c r="AA20" s="26">
        <f t="shared" si="1"/>
        <v>3.4706999999999999</v>
      </c>
      <c r="AC20" s="20">
        <v>20750</v>
      </c>
      <c r="AD20" s="24">
        <v>2.66</v>
      </c>
      <c r="AF20" s="20">
        <f t="shared" si="2"/>
        <v>622500</v>
      </c>
      <c r="AG20" s="26">
        <f t="shared" si="3"/>
        <v>2.66</v>
      </c>
      <c r="AI20" s="20">
        <f t="shared" si="4"/>
        <v>1050000</v>
      </c>
      <c r="AK20" s="9">
        <f t="shared" si="5"/>
        <v>35000</v>
      </c>
      <c r="AM20" s="80">
        <f t="shared" si="6"/>
        <v>2.9900707142857144</v>
      </c>
    </row>
    <row r="21" spans="1:39" x14ac:dyDescent="0.25">
      <c r="A21" s="5">
        <v>37438</v>
      </c>
      <c r="B21" s="20">
        <v>14250</v>
      </c>
      <c r="C21" s="24">
        <v>3.4826999999999999</v>
      </c>
      <c r="E21" s="20">
        <v>0</v>
      </c>
      <c r="H21" s="49">
        <v>0</v>
      </c>
      <c r="I21" s="48">
        <v>2.65</v>
      </c>
      <c r="K21" s="20">
        <v>0</v>
      </c>
      <c r="L21" s="24">
        <v>2.56</v>
      </c>
      <c r="N21" s="20">
        <v>0</v>
      </c>
      <c r="O21" s="24">
        <v>2.64</v>
      </c>
      <c r="Q21" s="20">
        <v>0</v>
      </c>
      <c r="T21" s="20">
        <v>0</v>
      </c>
      <c r="W21" s="20">
        <v>0</v>
      </c>
      <c r="Z21" s="20">
        <f t="shared" si="0"/>
        <v>441750</v>
      </c>
      <c r="AA21" s="26">
        <f t="shared" si="1"/>
        <v>3.4826999999999995</v>
      </c>
      <c r="AC21" s="20">
        <v>20750</v>
      </c>
      <c r="AD21" s="24">
        <v>2.67</v>
      </c>
      <c r="AF21" s="20">
        <f t="shared" si="2"/>
        <v>643250</v>
      </c>
      <c r="AG21" s="26">
        <f t="shared" si="3"/>
        <v>2.67</v>
      </c>
      <c r="AI21" s="20">
        <f t="shared" si="4"/>
        <v>1085000</v>
      </c>
      <c r="AK21" s="9">
        <f t="shared" si="5"/>
        <v>35000</v>
      </c>
      <c r="AM21" s="80">
        <f t="shared" si="6"/>
        <v>3.0008849999999998</v>
      </c>
    </row>
    <row r="22" spans="1:39" x14ac:dyDescent="0.25">
      <c r="A22" s="5">
        <v>37469</v>
      </c>
      <c r="B22" s="20">
        <v>14250</v>
      </c>
      <c r="C22" s="24">
        <v>3.4996999999999998</v>
      </c>
      <c r="E22" s="20">
        <v>0</v>
      </c>
      <c r="H22" s="49">
        <v>0</v>
      </c>
      <c r="I22" s="48">
        <v>2.65</v>
      </c>
      <c r="K22" s="20">
        <v>0</v>
      </c>
      <c r="L22" s="24">
        <v>2.5680000000000001</v>
      </c>
      <c r="N22" s="20">
        <v>0</v>
      </c>
      <c r="O22" s="24">
        <v>2.64</v>
      </c>
      <c r="Q22" s="20">
        <v>0</v>
      </c>
      <c r="T22" s="20">
        <v>0</v>
      </c>
      <c r="W22" s="20">
        <v>0</v>
      </c>
      <c r="Z22" s="20">
        <f t="shared" si="0"/>
        <v>441750</v>
      </c>
      <c r="AA22" s="26">
        <f t="shared" si="1"/>
        <v>3.4996999999999998</v>
      </c>
      <c r="AC22" s="20">
        <v>20750</v>
      </c>
      <c r="AD22" s="24">
        <v>2.67</v>
      </c>
      <c r="AF22" s="20">
        <f t="shared" si="2"/>
        <v>643250</v>
      </c>
      <c r="AG22" s="26">
        <f t="shared" si="3"/>
        <v>2.67</v>
      </c>
      <c r="AI22" s="20">
        <f t="shared" si="4"/>
        <v>1085000</v>
      </c>
      <c r="AK22" s="9">
        <f t="shared" si="5"/>
        <v>35000</v>
      </c>
      <c r="AM22" s="80">
        <f t="shared" si="6"/>
        <v>3.0078064285714281</v>
      </c>
    </row>
    <row r="23" spans="1:39" x14ac:dyDescent="0.25">
      <c r="A23" s="5">
        <v>37500</v>
      </c>
      <c r="B23" s="20">
        <v>14250</v>
      </c>
      <c r="C23" s="24">
        <v>3.4977</v>
      </c>
      <c r="E23" s="20">
        <v>0</v>
      </c>
      <c r="H23" s="49">
        <v>0</v>
      </c>
      <c r="I23" s="48">
        <v>2.65</v>
      </c>
      <c r="K23" s="20">
        <v>0</v>
      </c>
      <c r="L23" s="24">
        <v>2.5720000000000001</v>
      </c>
      <c r="N23" s="20">
        <v>0</v>
      </c>
      <c r="O23" s="24">
        <v>2.64</v>
      </c>
      <c r="Q23" s="20">
        <v>0</v>
      </c>
      <c r="T23" s="20">
        <v>0</v>
      </c>
      <c r="W23" s="20">
        <v>0</v>
      </c>
      <c r="Z23" s="20">
        <f t="shared" si="0"/>
        <v>427500</v>
      </c>
      <c r="AA23" s="26">
        <f t="shared" si="1"/>
        <v>3.4977</v>
      </c>
      <c r="AC23" s="20">
        <v>20750</v>
      </c>
      <c r="AD23" s="24">
        <v>2.68</v>
      </c>
      <c r="AF23" s="20">
        <f t="shared" si="2"/>
        <v>622500</v>
      </c>
      <c r="AG23" s="26">
        <f t="shared" si="3"/>
        <v>2.68</v>
      </c>
      <c r="AI23" s="20">
        <f t="shared" si="4"/>
        <v>1050000</v>
      </c>
      <c r="AK23" s="9">
        <f t="shared" si="5"/>
        <v>35000</v>
      </c>
      <c r="AM23" s="80">
        <f t="shared" si="6"/>
        <v>3.0129207142857144</v>
      </c>
    </row>
    <row r="24" spans="1:39" x14ac:dyDescent="0.25">
      <c r="A24" s="5">
        <v>37530</v>
      </c>
      <c r="B24" s="20">
        <v>14250</v>
      </c>
      <c r="C24" s="24">
        <v>3.5007000000000001</v>
      </c>
      <c r="E24" s="20">
        <v>0</v>
      </c>
      <c r="H24" s="49">
        <v>0</v>
      </c>
      <c r="I24" s="48">
        <v>2.65</v>
      </c>
      <c r="K24" s="20">
        <v>0</v>
      </c>
      <c r="L24" s="24">
        <v>2.6040000000000001</v>
      </c>
      <c r="N24" s="20">
        <v>0</v>
      </c>
      <c r="O24" s="24">
        <v>2.64</v>
      </c>
      <c r="Q24" s="20">
        <v>0</v>
      </c>
      <c r="T24" s="20">
        <v>0</v>
      </c>
      <c r="W24" s="20">
        <v>0</v>
      </c>
      <c r="Z24" s="20">
        <f t="shared" si="0"/>
        <v>441750</v>
      </c>
      <c r="AA24" s="26">
        <f t="shared" si="1"/>
        <v>3.5006999999999997</v>
      </c>
      <c r="AC24" s="20">
        <v>20750</v>
      </c>
      <c r="AD24" s="24">
        <v>2.71</v>
      </c>
      <c r="AF24" s="20">
        <f t="shared" si="2"/>
        <v>643250</v>
      </c>
      <c r="AG24" s="26">
        <f t="shared" si="3"/>
        <v>2.71</v>
      </c>
      <c r="AI24" s="20">
        <f t="shared" si="4"/>
        <v>1085000</v>
      </c>
      <c r="AK24" s="9">
        <f t="shared" si="5"/>
        <v>35000</v>
      </c>
      <c r="AM24" s="80">
        <f t="shared" si="6"/>
        <v>3.0319278571428567</v>
      </c>
    </row>
    <row r="25" spans="1:39" x14ac:dyDescent="0.25">
      <c r="A25" s="5">
        <v>37561</v>
      </c>
      <c r="B25" s="20">
        <v>14250</v>
      </c>
      <c r="C25" s="24">
        <v>3.5977000000000001</v>
      </c>
      <c r="E25" s="20">
        <v>0</v>
      </c>
      <c r="H25" s="49">
        <v>0</v>
      </c>
      <c r="I25" s="48">
        <v>2.65</v>
      </c>
      <c r="K25" s="20">
        <v>0</v>
      </c>
      <c r="L25" s="24">
        <v>2.74</v>
      </c>
      <c r="N25" s="20">
        <v>0</v>
      </c>
      <c r="O25" s="24">
        <v>2.64</v>
      </c>
      <c r="Q25" s="20">
        <v>0</v>
      </c>
      <c r="T25" s="20">
        <v>0</v>
      </c>
      <c r="W25" s="20">
        <v>0</v>
      </c>
      <c r="Z25" s="20">
        <f t="shared" si="0"/>
        <v>427500</v>
      </c>
      <c r="AA25" s="26">
        <f t="shared" si="1"/>
        <v>3.5977000000000001</v>
      </c>
      <c r="AC25" s="20">
        <v>20750</v>
      </c>
      <c r="AD25" s="24">
        <v>2.78</v>
      </c>
      <c r="AF25" s="20">
        <f t="shared" si="2"/>
        <v>622500</v>
      </c>
      <c r="AG25" s="26">
        <f t="shared" si="3"/>
        <v>2.78</v>
      </c>
      <c r="AI25" s="20">
        <f t="shared" si="4"/>
        <v>1050000</v>
      </c>
      <c r="AK25" s="9">
        <f t="shared" si="5"/>
        <v>35000</v>
      </c>
      <c r="AM25" s="80">
        <f t="shared" si="6"/>
        <v>3.1129207142857145</v>
      </c>
    </row>
    <row r="26" spans="1:39" x14ac:dyDescent="0.25">
      <c r="A26" s="5">
        <v>37591</v>
      </c>
      <c r="B26" s="20">
        <v>14250</v>
      </c>
      <c r="C26" s="24">
        <v>3.6846999999999999</v>
      </c>
      <c r="E26" s="20">
        <v>0</v>
      </c>
      <c r="H26" s="49">
        <v>0</v>
      </c>
      <c r="I26" s="48">
        <v>2.65</v>
      </c>
      <c r="K26" s="20">
        <v>0</v>
      </c>
      <c r="L26" s="24">
        <v>2.8639999999999999</v>
      </c>
      <c r="N26" s="20">
        <v>0</v>
      </c>
      <c r="O26" s="24">
        <v>2.64</v>
      </c>
      <c r="Q26" s="20">
        <v>0</v>
      </c>
      <c r="T26" s="20">
        <v>0</v>
      </c>
      <c r="W26" s="20">
        <v>0</v>
      </c>
      <c r="Z26" s="20">
        <f t="shared" si="0"/>
        <v>441750</v>
      </c>
      <c r="AA26" s="26">
        <f t="shared" si="1"/>
        <v>3.6846999999999999</v>
      </c>
      <c r="AC26" s="20">
        <v>20750</v>
      </c>
      <c r="AD26" s="24">
        <v>2.9</v>
      </c>
      <c r="AF26" s="20">
        <f t="shared" si="2"/>
        <v>643250</v>
      </c>
      <c r="AG26" s="26">
        <f t="shared" si="3"/>
        <v>2.9</v>
      </c>
      <c r="AI26" s="20">
        <f t="shared" si="4"/>
        <v>1085000</v>
      </c>
      <c r="AK26" s="9">
        <f t="shared" si="5"/>
        <v>35000</v>
      </c>
      <c r="AM26" s="80">
        <f t="shared" si="6"/>
        <v>3.2194849999999997</v>
      </c>
    </row>
    <row r="27" spans="1:39" x14ac:dyDescent="0.25">
      <c r="A27" s="5">
        <v>37622</v>
      </c>
      <c r="B27" s="20">
        <v>35000</v>
      </c>
      <c r="C27" s="24">
        <v>3.6267</v>
      </c>
      <c r="E27" s="20">
        <v>0</v>
      </c>
      <c r="H27" s="49">
        <v>0</v>
      </c>
      <c r="I27" s="48"/>
      <c r="K27" s="20">
        <v>0</v>
      </c>
      <c r="N27" s="20">
        <v>0</v>
      </c>
      <c r="Q27" s="20">
        <v>0</v>
      </c>
      <c r="T27" s="20">
        <v>0</v>
      </c>
      <c r="W27" s="20">
        <v>0</v>
      </c>
      <c r="Z27" s="20">
        <f t="shared" si="0"/>
        <v>1085000</v>
      </c>
      <c r="AA27" s="26">
        <f t="shared" si="1"/>
        <v>3.6267</v>
      </c>
      <c r="AC27" s="20">
        <v>0</v>
      </c>
      <c r="AF27" s="20">
        <f t="shared" ref="AF27:AF74" si="7">(I27+L27+O27+R27+U27+X27+AA27+AD27)*(H28-H27)</f>
        <v>0</v>
      </c>
      <c r="AG27" s="26"/>
      <c r="AI27" s="20">
        <f t="shared" si="4"/>
        <v>1085000</v>
      </c>
      <c r="AK27" s="9">
        <f t="shared" si="5"/>
        <v>35000</v>
      </c>
      <c r="AM27" s="80">
        <f t="shared" si="6"/>
        <v>3.6267</v>
      </c>
    </row>
    <row r="28" spans="1:39" x14ac:dyDescent="0.25">
      <c r="A28" s="5">
        <v>37653</v>
      </c>
      <c r="B28" s="20">
        <v>35000</v>
      </c>
      <c r="C28" s="24">
        <v>3.4557000000000002</v>
      </c>
      <c r="E28" s="20">
        <v>0</v>
      </c>
      <c r="H28" s="20">
        <v>0</v>
      </c>
      <c r="K28" s="20">
        <v>0</v>
      </c>
      <c r="N28" s="20">
        <v>0</v>
      </c>
      <c r="Q28" s="20">
        <v>0</v>
      </c>
      <c r="T28" s="20">
        <v>0</v>
      </c>
      <c r="W28" s="20">
        <v>0</v>
      </c>
      <c r="Z28" s="20">
        <f t="shared" si="0"/>
        <v>980000</v>
      </c>
      <c r="AA28" s="26">
        <f t="shared" si="1"/>
        <v>3.4557000000000007</v>
      </c>
      <c r="AC28" s="20">
        <v>0</v>
      </c>
      <c r="AF28" s="20">
        <f t="shared" si="7"/>
        <v>0</v>
      </c>
      <c r="AG28" s="26"/>
      <c r="AI28" s="20">
        <f t="shared" si="4"/>
        <v>980000</v>
      </c>
      <c r="AK28" s="9">
        <f t="shared" si="5"/>
        <v>35000</v>
      </c>
      <c r="AM28" s="80">
        <f t="shared" si="6"/>
        <v>3.4557000000000007</v>
      </c>
    </row>
    <row r="29" spans="1:39" x14ac:dyDescent="0.25">
      <c r="A29" s="5">
        <v>37681</v>
      </c>
      <c r="B29" s="20">
        <v>35000</v>
      </c>
      <c r="C29" s="24">
        <v>3.2667000000000002</v>
      </c>
      <c r="E29" s="20">
        <v>0</v>
      </c>
      <c r="H29" s="20">
        <v>0</v>
      </c>
      <c r="K29" s="20">
        <v>0</v>
      </c>
      <c r="N29" s="20">
        <v>0</v>
      </c>
      <c r="Q29" s="20">
        <v>0</v>
      </c>
      <c r="T29" s="20">
        <v>0</v>
      </c>
      <c r="W29" s="20">
        <v>0</v>
      </c>
      <c r="Z29" s="20">
        <f t="shared" si="0"/>
        <v>1085000</v>
      </c>
      <c r="AA29" s="26">
        <f t="shared" si="1"/>
        <v>3.2667000000000002</v>
      </c>
      <c r="AC29" s="20">
        <v>0</v>
      </c>
      <c r="AF29" s="20">
        <f t="shared" si="7"/>
        <v>0</v>
      </c>
      <c r="AG29" s="26"/>
      <c r="AI29" s="20">
        <f t="shared" si="4"/>
        <v>1085000</v>
      </c>
      <c r="AK29" s="9">
        <f t="shared" si="5"/>
        <v>35000</v>
      </c>
      <c r="AM29" s="80">
        <f t="shared" si="6"/>
        <v>3.2667000000000002</v>
      </c>
    </row>
    <row r="30" spans="1:39" x14ac:dyDescent="0.25">
      <c r="A30" s="5">
        <v>37712</v>
      </c>
      <c r="B30" s="20">
        <v>35000</v>
      </c>
      <c r="C30" s="24">
        <v>3.0787</v>
      </c>
      <c r="E30" s="20">
        <v>0</v>
      </c>
      <c r="H30" s="20">
        <v>0</v>
      </c>
      <c r="K30" s="20">
        <v>0</v>
      </c>
      <c r="N30" s="20">
        <v>0</v>
      </c>
      <c r="Q30" s="20">
        <v>0</v>
      </c>
      <c r="T30" s="20">
        <v>0</v>
      </c>
      <c r="W30" s="20">
        <v>0</v>
      </c>
      <c r="Z30" s="20">
        <f t="shared" si="0"/>
        <v>1050000</v>
      </c>
      <c r="AA30" s="26">
        <f t="shared" si="1"/>
        <v>3.0787</v>
      </c>
      <c r="AC30" s="20">
        <v>0</v>
      </c>
      <c r="AF30" s="20">
        <f t="shared" si="7"/>
        <v>0</v>
      </c>
      <c r="AG30" s="26"/>
      <c r="AI30" s="20">
        <f t="shared" si="4"/>
        <v>1050000</v>
      </c>
      <c r="AK30" s="9">
        <f t="shared" si="5"/>
        <v>35000</v>
      </c>
      <c r="AM30" s="80">
        <f t="shared" si="6"/>
        <v>3.0787</v>
      </c>
    </row>
    <row r="31" spans="1:39" x14ac:dyDescent="0.25">
      <c r="A31" s="5">
        <v>37742</v>
      </c>
      <c r="B31" s="20">
        <v>35000</v>
      </c>
      <c r="C31" s="24">
        <v>3.0226999999999999</v>
      </c>
      <c r="E31" s="20">
        <v>0</v>
      </c>
      <c r="H31" s="20">
        <v>0</v>
      </c>
      <c r="K31" s="20">
        <v>0</v>
      </c>
      <c r="N31" s="20">
        <v>0</v>
      </c>
      <c r="Q31" s="20">
        <v>0</v>
      </c>
      <c r="T31" s="20">
        <v>0</v>
      </c>
      <c r="W31" s="20">
        <v>0</v>
      </c>
      <c r="Z31" s="20">
        <f t="shared" si="0"/>
        <v>1085000</v>
      </c>
      <c r="AA31" s="26">
        <f t="shared" si="1"/>
        <v>3.0226999999999999</v>
      </c>
      <c r="AC31" s="20">
        <v>0</v>
      </c>
      <c r="AF31" s="20">
        <f t="shared" si="7"/>
        <v>0</v>
      </c>
      <c r="AG31" s="26"/>
      <c r="AI31" s="20">
        <f t="shared" si="4"/>
        <v>1085000</v>
      </c>
      <c r="AK31" s="9">
        <f t="shared" si="5"/>
        <v>35000</v>
      </c>
      <c r="AM31" s="80">
        <f t="shared" si="6"/>
        <v>3.0226999999999999</v>
      </c>
    </row>
    <row r="32" spans="1:39" x14ac:dyDescent="0.25">
      <c r="A32" s="5">
        <v>37773</v>
      </c>
      <c r="B32" s="20">
        <v>35000</v>
      </c>
      <c r="C32" s="24">
        <v>3.0276999999999998</v>
      </c>
      <c r="E32" s="20">
        <v>0</v>
      </c>
      <c r="H32" s="20">
        <v>0</v>
      </c>
      <c r="K32" s="20">
        <v>0</v>
      </c>
      <c r="N32" s="20">
        <v>0</v>
      </c>
      <c r="Q32" s="20">
        <v>0</v>
      </c>
      <c r="T32" s="20">
        <v>0</v>
      </c>
      <c r="W32" s="20">
        <v>0</v>
      </c>
      <c r="Z32" s="20">
        <f t="shared" si="0"/>
        <v>1050000</v>
      </c>
      <c r="AA32" s="26">
        <f t="shared" si="1"/>
        <v>3.0276999999999998</v>
      </c>
      <c r="AC32" s="20">
        <v>0</v>
      </c>
      <c r="AF32" s="20">
        <f t="shared" si="7"/>
        <v>0</v>
      </c>
      <c r="AG32" s="26"/>
      <c r="AI32" s="20">
        <f t="shared" si="4"/>
        <v>1050000</v>
      </c>
      <c r="AK32" s="9">
        <f t="shared" si="5"/>
        <v>35000</v>
      </c>
      <c r="AM32" s="80">
        <f t="shared" si="6"/>
        <v>3.0276999999999998</v>
      </c>
    </row>
    <row r="33" spans="1:39" x14ac:dyDescent="0.25">
      <c r="A33" s="5">
        <v>37803</v>
      </c>
      <c r="B33" s="20">
        <v>35000</v>
      </c>
      <c r="C33" s="24">
        <v>3.0356999999999998</v>
      </c>
      <c r="E33" s="20">
        <v>0</v>
      </c>
      <c r="H33" s="20">
        <v>0</v>
      </c>
      <c r="K33" s="20">
        <v>0</v>
      </c>
      <c r="N33" s="20">
        <v>0</v>
      </c>
      <c r="Q33" s="20">
        <v>0</v>
      </c>
      <c r="T33" s="20">
        <v>0</v>
      </c>
      <c r="W33" s="20">
        <v>0</v>
      </c>
      <c r="Z33" s="20">
        <f t="shared" si="0"/>
        <v>1085000</v>
      </c>
      <c r="AA33" s="26">
        <f t="shared" si="1"/>
        <v>3.0356999999999998</v>
      </c>
      <c r="AC33" s="20">
        <v>0</v>
      </c>
      <c r="AF33" s="20">
        <f t="shared" si="7"/>
        <v>0</v>
      </c>
      <c r="AG33" s="26"/>
      <c r="AI33" s="20">
        <f t="shared" si="4"/>
        <v>1085000</v>
      </c>
      <c r="AK33" s="9">
        <f t="shared" si="5"/>
        <v>35000</v>
      </c>
      <c r="AM33" s="80">
        <f t="shared" si="6"/>
        <v>3.0356999999999998</v>
      </c>
    </row>
    <row r="34" spans="1:39" x14ac:dyDescent="0.25">
      <c r="A34" s="5">
        <v>37834</v>
      </c>
      <c r="B34" s="20">
        <v>35000</v>
      </c>
      <c r="C34" s="24">
        <v>3.0396999999999998</v>
      </c>
      <c r="E34" s="20">
        <v>0</v>
      </c>
      <c r="H34" s="20">
        <v>0</v>
      </c>
      <c r="K34" s="20">
        <v>0</v>
      </c>
      <c r="N34" s="20">
        <v>0</v>
      </c>
      <c r="Q34" s="20">
        <v>0</v>
      </c>
      <c r="T34" s="20">
        <v>0</v>
      </c>
      <c r="W34" s="20">
        <v>0</v>
      </c>
      <c r="Z34" s="20">
        <f t="shared" si="0"/>
        <v>1085000</v>
      </c>
      <c r="AA34" s="26">
        <f t="shared" si="1"/>
        <v>3.0396999999999998</v>
      </c>
      <c r="AC34" s="20">
        <v>0</v>
      </c>
      <c r="AF34" s="20">
        <f t="shared" si="7"/>
        <v>0</v>
      </c>
      <c r="AG34" s="26"/>
      <c r="AI34" s="20">
        <f t="shared" si="4"/>
        <v>1085000</v>
      </c>
      <c r="AK34" s="9">
        <f t="shared" si="5"/>
        <v>35000</v>
      </c>
      <c r="AM34" s="80">
        <f t="shared" si="6"/>
        <v>3.0396999999999998</v>
      </c>
    </row>
    <row r="35" spans="1:39" x14ac:dyDescent="0.25">
      <c r="A35" s="5">
        <v>37865</v>
      </c>
      <c r="B35" s="20">
        <v>35000</v>
      </c>
      <c r="C35" s="24">
        <v>3.0287000000000002</v>
      </c>
      <c r="E35" s="20">
        <v>0</v>
      </c>
      <c r="H35" s="20">
        <v>0</v>
      </c>
      <c r="K35" s="20">
        <v>0</v>
      </c>
      <c r="N35" s="20">
        <v>0</v>
      </c>
      <c r="Q35" s="20">
        <v>0</v>
      </c>
      <c r="T35" s="20">
        <v>0</v>
      </c>
      <c r="W35" s="20">
        <v>0</v>
      </c>
      <c r="Z35" s="20">
        <f t="shared" si="0"/>
        <v>1050000</v>
      </c>
      <c r="AA35" s="26">
        <f t="shared" si="1"/>
        <v>3.0287000000000002</v>
      </c>
      <c r="AC35" s="20">
        <v>0</v>
      </c>
      <c r="AF35" s="20">
        <f t="shared" si="7"/>
        <v>0</v>
      </c>
      <c r="AG35" s="26"/>
      <c r="AI35" s="20">
        <f t="shared" si="4"/>
        <v>1050000</v>
      </c>
      <c r="AK35" s="9">
        <f t="shared" si="5"/>
        <v>35000</v>
      </c>
      <c r="AM35" s="80">
        <f t="shared" si="6"/>
        <v>3.0287000000000002</v>
      </c>
    </row>
    <row r="36" spans="1:39" x14ac:dyDescent="0.25">
      <c r="A36" s="5">
        <v>37895</v>
      </c>
      <c r="B36" s="20">
        <v>35000</v>
      </c>
      <c r="C36" s="24">
        <v>3.0156999999999998</v>
      </c>
      <c r="E36" s="20">
        <v>0</v>
      </c>
      <c r="H36" s="20">
        <v>0</v>
      </c>
      <c r="K36" s="20">
        <v>0</v>
      </c>
      <c r="N36" s="20">
        <v>0</v>
      </c>
      <c r="Q36" s="20">
        <v>0</v>
      </c>
      <c r="T36" s="20">
        <v>0</v>
      </c>
      <c r="W36" s="20">
        <v>0</v>
      </c>
      <c r="Z36" s="20">
        <f t="shared" si="0"/>
        <v>1085000</v>
      </c>
      <c r="AA36" s="26">
        <f t="shared" si="1"/>
        <v>3.0156999999999998</v>
      </c>
      <c r="AC36" s="20">
        <v>0</v>
      </c>
      <c r="AF36" s="20">
        <f t="shared" si="7"/>
        <v>0</v>
      </c>
      <c r="AG36" s="26"/>
      <c r="AI36" s="20">
        <f t="shared" si="4"/>
        <v>1085000</v>
      </c>
      <c r="AK36" s="9">
        <f t="shared" si="5"/>
        <v>35000</v>
      </c>
      <c r="AM36" s="80">
        <f t="shared" si="6"/>
        <v>3.0156999999999998</v>
      </c>
    </row>
    <row r="37" spans="1:39" x14ac:dyDescent="0.25">
      <c r="A37" s="5">
        <v>37926</v>
      </c>
      <c r="B37" s="20">
        <v>35000</v>
      </c>
      <c r="C37" s="24">
        <v>3.1126999999999998</v>
      </c>
      <c r="E37" s="20">
        <v>0</v>
      </c>
      <c r="H37" s="20">
        <v>0</v>
      </c>
      <c r="K37" s="20">
        <v>0</v>
      </c>
      <c r="N37" s="20">
        <v>0</v>
      </c>
      <c r="Q37" s="20">
        <v>0</v>
      </c>
      <c r="T37" s="20">
        <v>0</v>
      </c>
      <c r="W37" s="20">
        <v>0</v>
      </c>
      <c r="Z37" s="20">
        <f t="shared" si="0"/>
        <v>1050000</v>
      </c>
      <c r="AA37" s="26">
        <f t="shared" si="1"/>
        <v>3.1126999999999998</v>
      </c>
      <c r="AC37" s="20">
        <v>0</v>
      </c>
      <c r="AF37" s="20">
        <f t="shared" si="7"/>
        <v>0</v>
      </c>
      <c r="AG37" s="26"/>
      <c r="AI37" s="20">
        <f t="shared" si="4"/>
        <v>1050000</v>
      </c>
      <c r="AK37" s="9">
        <f t="shared" si="5"/>
        <v>35000</v>
      </c>
      <c r="AM37" s="80">
        <f t="shared" si="6"/>
        <v>3.1126999999999998</v>
      </c>
    </row>
    <row r="38" spans="1:39" x14ac:dyDescent="0.25">
      <c r="A38" s="5">
        <v>37956</v>
      </c>
      <c r="B38" s="20">
        <v>35000</v>
      </c>
      <c r="C38" s="24">
        <v>3.1997</v>
      </c>
      <c r="E38" s="20">
        <v>0</v>
      </c>
      <c r="H38" s="20">
        <v>0</v>
      </c>
      <c r="K38" s="20">
        <v>0</v>
      </c>
      <c r="N38" s="20">
        <v>0</v>
      </c>
      <c r="Q38" s="20">
        <v>0</v>
      </c>
      <c r="T38" s="20">
        <v>0</v>
      </c>
      <c r="W38" s="20">
        <v>0</v>
      </c>
      <c r="Z38" s="20">
        <f t="shared" si="0"/>
        <v>1085000</v>
      </c>
      <c r="AA38" s="26">
        <f t="shared" si="1"/>
        <v>3.1997</v>
      </c>
      <c r="AC38" s="20">
        <v>0</v>
      </c>
      <c r="AF38" s="20">
        <f t="shared" si="7"/>
        <v>0</v>
      </c>
      <c r="AG38" s="26"/>
      <c r="AI38" s="20">
        <f t="shared" si="4"/>
        <v>1085000</v>
      </c>
      <c r="AK38" s="9">
        <f t="shared" si="5"/>
        <v>35000</v>
      </c>
      <c r="AM38" s="80">
        <f t="shared" si="6"/>
        <v>3.1997</v>
      </c>
    </row>
    <row r="39" spans="1:39" x14ac:dyDescent="0.25">
      <c r="A39" s="5">
        <v>37987</v>
      </c>
      <c r="B39" s="20">
        <v>35000</v>
      </c>
      <c r="C39" s="24">
        <v>3.3986999999999998</v>
      </c>
      <c r="E39" s="20">
        <v>0</v>
      </c>
      <c r="H39" s="20">
        <v>0</v>
      </c>
      <c r="K39" s="20">
        <v>0</v>
      </c>
      <c r="N39" s="20">
        <v>0</v>
      </c>
      <c r="Q39" s="20">
        <v>0</v>
      </c>
      <c r="T39" s="20">
        <v>0</v>
      </c>
      <c r="W39" s="20">
        <v>0</v>
      </c>
      <c r="Z39" s="20">
        <f t="shared" si="0"/>
        <v>1085000</v>
      </c>
      <c r="AA39" s="26">
        <f t="shared" si="1"/>
        <v>3.3986999999999998</v>
      </c>
      <c r="AC39" s="20">
        <v>0</v>
      </c>
      <c r="AF39" s="20">
        <f t="shared" si="7"/>
        <v>0</v>
      </c>
      <c r="AG39" s="26"/>
      <c r="AI39" s="20">
        <f t="shared" si="4"/>
        <v>1085000</v>
      </c>
      <c r="AK39" s="9">
        <f t="shared" si="5"/>
        <v>35000</v>
      </c>
      <c r="AM39" s="80">
        <f t="shared" si="6"/>
        <v>3.3986999999999998</v>
      </c>
    </row>
    <row r="40" spans="1:39" x14ac:dyDescent="0.25">
      <c r="A40" s="5">
        <v>38018</v>
      </c>
      <c r="B40" s="20">
        <v>35000</v>
      </c>
      <c r="C40" s="24">
        <v>3.2317</v>
      </c>
      <c r="E40" s="20">
        <v>0</v>
      </c>
      <c r="H40" s="20">
        <v>0</v>
      </c>
      <c r="K40" s="20">
        <v>0</v>
      </c>
      <c r="N40" s="20">
        <v>0</v>
      </c>
      <c r="Q40" s="20">
        <v>0</v>
      </c>
      <c r="T40" s="20">
        <v>0</v>
      </c>
      <c r="W40" s="20">
        <v>0</v>
      </c>
      <c r="Z40" s="20">
        <f t="shared" si="0"/>
        <v>1015000</v>
      </c>
      <c r="AA40" s="26">
        <f t="shared" si="1"/>
        <v>3.2317</v>
      </c>
      <c r="AC40" s="20">
        <v>0</v>
      </c>
      <c r="AF40" s="20">
        <f t="shared" si="7"/>
        <v>0</v>
      </c>
      <c r="AG40" s="26"/>
      <c r="AI40" s="20">
        <f t="shared" si="4"/>
        <v>1015000</v>
      </c>
      <c r="AK40" s="9">
        <f t="shared" si="5"/>
        <v>35000</v>
      </c>
      <c r="AM40" s="80">
        <f t="shared" si="6"/>
        <v>3.2317</v>
      </c>
    </row>
    <row r="41" spans="1:39" x14ac:dyDescent="0.25">
      <c r="A41" s="5">
        <v>38047</v>
      </c>
      <c r="B41" s="20">
        <v>35000</v>
      </c>
      <c r="C41" s="24">
        <v>3.0457000000000001</v>
      </c>
      <c r="E41" s="20">
        <v>0</v>
      </c>
      <c r="H41" s="20">
        <v>0</v>
      </c>
      <c r="K41" s="20">
        <v>0</v>
      </c>
      <c r="N41" s="20">
        <v>0</v>
      </c>
      <c r="Q41" s="20">
        <v>0</v>
      </c>
      <c r="T41" s="20">
        <v>0</v>
      </c>
      <c r="W41" s="20">
        <v>0</v>
      </c>
      <c r="Z41" s="20">
        <f t="shared" si="0"/>
        <v>1085000</v>
      </c>
      <c r="AA41" s="26">
        <f t="shared" si="1"/>
        <v>3.0457000000000001</v>
      </c>
      <c r="AC41" s="20">
        <v>0</v>
      </c>
      <c r="AF41" s="20">
        <f t="shared" si="7"/>
        <v>0</v>
      </c>
      <c r="AG41" s="26"/>
      <c r="AI41" s="20">
        <f t="shared" si="4"/>
        <v>1085000</v>
      </c>
      <c r="AK41" s="9">
        <f t="shared" si="5"/>
        <v>35000</v>
      </c>
      <c r="AM41" s="80">
        <f t="shared" si="6"/>
        <v>3.0457000000000001</v>
      </c>
    </row>
    <row r="42" spans="1:39" x14ac:dyDescent="0.25">
      <c r="A42" s="5">
        <v>38078</v>
      </c>
      <c r="B42" s="20">
        <v>35000</v>
      </c>
      <c r="C42" s="24">
        <v>2.8607</v>
      </c>
      <c r="E42" s="20">
        <v>0</v>
      </c>
      <c r="H42" s="20">
        <v>0</v>
      </c>
      <c r="K42" s="20">
        <v>0</v>
      </c>
      <c r="N42" s="20">
        <v>0</v>
      </c>
      <c r="Q42" s="20">
        <v>0</v>
      </c>
      <c r="T42" s="20">
        <v>0</v>
      </c>
      <c r="W42" s="20">
        <v>0</v>
      </c>
      <c r="Z42" s="20">
        <f t="shared" si="0"/>
        <v>1050000</v>
      </c>
      <c r="AA42" s="26">
        <f t="shared" si="1"/>
        <v>2.8607</v>
      </c>
      <c r="AC42" s="20">
        <v>0</v>
      </c>
      <c r="AF42" s="20">
        <f t="shared" si="7"/>
        <v>0</v>
      </c>
      <c r="AG42" s="26"/>
      <c r="AI42" s="20">
        <f t="shared" si="4"/>
        <v>1050000</v>
      </c>
      <c r="AK42" s="9">
        <f t="shared" si="5"/>
        <v>35000</v>
      </c>
      <c r="AM42" s="80">
        <f t="shared" si="6"/>
        <v>2.8607</v>
      </c>
    </row>
    <row r="43" spans="1:39" x14ac:dyDescent="0.25">
      <c r="A43" s="5">
        <v>38108</v>
      </c>
      <c r="B43" s="20">
        <v>35000</v>
      </c>
      <c r="C43" s="24">
        <v>2.8056999999999999</v>
      </c>
      <c r="E43" s="20">
        <v>0</v>
      </c>
      <c r="H43" s="20">
        <v>0</v>
      </c>
      <c r="K43" s="20">
        <v>0</v>
      </c>
      <c r="N43" s="20">
        <v>0</v>
      </c>
      <c r="Q43" s="20">
        <v>0</v>
      </c>
      <c r="T43" s="20">
        <v>0</v>
      </c>
      <c r="W43" s="20">
        <v>0</v>
      </c>
      <c r="Z43" s="20">
        <f t="shared" si="0"/>
        <v>1085000</v>
      </c>
      <c r="AA43" s="26">
        <f t="shared" si="1"/>
        <v>2.8056999999999999</v>
      </c>
      <c r="AC43" s="20">
        <v>0</v>
      </c>
      <c r="AF43" s="20">
        <f t="shared" si="7"/>
        <v>0</v>
      </c>
      <c r="AG43" s="26"/>
      <c r="AI43" s="20">
        <f t="shared" si="4"/>
        <v>1085000</v>
      </c>
      <c r="AK43" s="9">
        <f t="shared" si="5"/>
        <v>35000</v>
      </c>
      <c r="AM43" s="80">
        <f t="shared" si="6"/>
        <v>2.8056999999999999</v>
      </c>
    </row>
    <row r="44" spans="1:39" x14ac:dyDescent="0.25">
      <c r="A44" s="5">
        <v>38139</v>
      </c>
      <c r="B44" s="20">
        <v>35000</v>
      </c>
      <c r="C44" s="24">
        <v>2.8117000000000001</v>
      </c>
      <c r="E44" s="20">
        <v>0</v>
      </c>
      <c r="H44" s="20">
        <v>0</v>
      </c>
      <c r="K44" s="20">
        <v>0</v>
      </c>
      <c r="N44" s="20">
        <v>0</v>
      </c>
      <c r="Q44" s="20">
        <v>0</v>
      </c>
      <c r="T44" s="20">
        <v>0</v>
      </c>
      <c r="W44" s="20">
        <v>0</v>
      </c>
      <c r="Z44" s="20">
        <f t="shared" si="0"/>
        <v>1050000</v>
      </c>
      <c r="AA44" s="26">
        <f t="shared" si="1"/>
        <v>2.8117000000000001</v>
      </c>
      <c r="AC44" s="20">
        <v>0</v>
      </c>
      <c r="AF44" s="20">
        <f t="shared" si="7"/>
        <v>0</v>
      </c>
      <c r="AG44" s="26"/>
      <c r="AI44" s="20">
        <f t="shared" si="4"/>
        <v>1050000</v>
      </c>
      <c r="AK44" s="9">
        <f t="shared" si="5"/>
        <v>35000</v>
      </c>
      <c r="AM44" s="80">
        <f t="shared" si="6"/>
        <v>2.8117000000000001</v>
      </c>
    </row>
    <row r="45" spans="1:39" x14ac:dyDescent="0.25">
      <c r="A45" s="5">
        <v>38169</v>
      </c>
      <c r="B45" s="20">
        <v>35000</v>
      </c>
      <c r="C45" s="24">
        <v>2.8197000000000001</v>
      </c>
      <c r="E45" s="20">
        <v>0</v>
      </c>
      <c r="H45" s="20">
        <v>0</v>
      </c>
      <c r="K45" s="20">
        <v>0</v>
      </c>
      <c r="N45" s="20">
        <v>0</v>
      </c>
      <c r="Q45" s="20">
        <v>0</v>
      </c>
      <c r="T45" s="20">
        <v>0</v>
      </c>
      <c r="W45" s="20">
        <v>0</v>
      </c>
      <c r="Z45" s="20">
        <f t="shared" si="0"/>
        <v>1085000</v>
      </c>
      <c r="AA45" s="26">
        <f t="shared" si="1"/>
        <v>2.8197000000000001</v>
      </c>
      <c r="AC45" s="20">
        <v>0</v>
      </c>
      <c r="AF45" s="20">
        <f t="shared" si="7"/>
        <v>0</v>
      </c>
      <c r="AG45" s="26"/>
      <c r="AI45" s="20">
        <f t="shared" si="4"/>
        <v>1085000</v>
      </c>
      <c r="AK45" s="9">
        <f t="shared" si="5"/>
        <v>35000</v>
      </c>
      <c r="AM45" s="80">
        <f t="shared" si="6"/>
        <v>2.8197000000000001</v>
      </c>
    </row>
    <row r="46" spans="1:39" x14ac:dyDescent="0.25">
      <c r="A46" s="5">
        <v>38200</v>
      </c>
      <c r="B46" s="20">
        <v>35000</v>
      </c>
      <c r="C46" s="24">
        <v>2.8237000000000001</v>
      </c>
      <c r="E46" s="20">
        <v>0</v>
      </c>
      <c r="H46" s="20">
        <v>0</v>
      </c>
      <c r="K46" s="20">
        <v>0</v>
      </c>
      <c r="N46" s="20">
        <v>0</v>
      </c>
      <c r="Q46" s="20">
        <v>0</v>
      </c>
      <c r="T46" s="20">
        <v>0</v>
      </c>
      <c r="W46" s="20">
        <v>0</v>
      </c>
      <c r="Z46" s="20">
        <f t="shared" si="0"/>
        <v>1085000</v>
      </c>
      <c r="AA46" s="26">
        <f t="shared" si="1"/>
        <v>2.8237000000000001</v>
      </c>
      <c r="AC46" s="20">
        <v>0</v>
      </c>
      <c r="AF46" s="20">
        <f t="shared" si="7"/>
        <v>0</v>
      </c>
      <c r="AG46" s="26"/>
      <c r="AI46" s="20">
        <f t="shared" si="4"/>
        <v>1085000</v>
      </c>
      <c r="AK46" s="9">
        <f t="shared" si="5"/>
        <v>35000</v>
      </c>
      <c r="AM46" s="80">
        <f t="shared" si="6"/>
        <v>2.8237000000000001</v>
      </c>
    </row>
    <row r="47" spans="1:39" x14ac:dyDescent="0.25">
      <c r="A47" s="5">
        <v>38231</v>
      </c>
      <c r="B47" s="20">
        <v>35000</v>
      </c>
      <c r="C47" s="24">
        <v>2.8117000000000001</v>
      </c>
      <c r="E47" s="20">
        <v>0</v>
      </c>
      <c r="H47" s="20">
        <v>0</v>
      </c>
      <c r="K47" s="20">
        <v>0</v>
      </c>
      <c r="N47" s="20">
        <v>0</v>
      </c>
      <c r="Q47" s="20">
        <v>0</v>
      </c>
      <c r="T47" s="20">
        <v>0</v>
      </c>
      <c r="W47" s="20">
        <v>0</v>
      </c>
      <c r="Z47" s="20">
        <f t="shared" si="0"/>
        <v>1050000</v>
      </c>
      <c r="AA47" s="26">
        <f t="shared" si="1"/>
        <v>2.8117000000000001</v>
      </c>
      <c r="AC47" s="20">
        <v>0</v>
      </c>
      <c r="AF47" s="20">
        <f t="shared" si="7"/>
        <v>0</v>
      </c>
      <c r="AG47" s="26"/>
      <c r="AI47" s="20">
        <f t="shared" si="4"/>
        <v>1050000</v>
      </c>
      <c r="AK47" s="9">
        <f t="shared" si="5"/>
        <v>35000</v>
      </c>
      <c r="AM47" s="80">
        <f t="shared" si="6"/>
        <v>2.8117000000000001</v>
      </c>
    </row>
    <row r="48" spans="1:39" x14ac:dyDescent="0.25">
      <c r="A48" s="5">
        <v>38261</v>
      </c>
      <c r="B48" s="20">
        <v>35000</v>
      </c>
      <c r="C48" s="24">
        <v>2.7976999999999999</v>
      </c>
      <c r="E48" s="20">
        <v>0</v>
      </c>
      <c r="H48" s="20">
        <v>0</v>
      </c>
      <c r="K48" s="20">
        <v>0</v>
      </c>
      <c r="N48" s="20">
        <v>0</v>
      </c>
      <c r="Q48" s="20">
        <v>0</v>
      </c>
      <c r="T48" s="20">
        <v>0</v>
      </c>
      <c r="W48" s="20">
        <v>0</v>
      </c>
      <c r="Z48" s="20">
        <f t="shared" si="0"/>
        <v>1085000</v>
      </c>
      <c r="AA48" s="26">
        <f t="shared" si="1"/>
        <v>2.7976999999999999</v>
      </c>
      <c r="AC48" s="20">
        <v>0</v>
      </c>
      <c r="AF48" s="20">
        <f t="shared" si="7"/>
        <v>0</v>
      </c>
      <c r="AG48" s="26"/>
      <c r="AI48" s="20">
        <f t="shared" si="4"/>
        <v>1085000</v>
      </c>
      <c r="AK48" s="9">
        <f t="shared" si="5"/>
        <v>35000</v>
      </c>
      <c r="AM48" s="80">
        <f t="shared" si="6"/>
        <v>2.7976999999999999</v>
      </c>
    </row>
    <row r="49" spans="1:39" x14ac:dyDescent="0.25">
      <c r="A49" s="5">
        <v>38292</v>
      </c>
      <c r="B49" s="20">
        <v>35000</v>
      </c>
      <c r="C49" s="24">
        <v>2.8896999999999999</v>
      </c>
      <c r="E49" s="20">
        <v>0</v>
      </c>
      <c r="H49" s="20">
        <v>0</v>
      </c>
      <c r="K49" s="20">
        <v>0</v>
      </c>
      <c r="N49" s="20">
        <v>0</v>
      </c>
      <c r="Q49" s="20">
        <v>0</v>
      </c>
      <c r="T49" s="20">
        <v>0</v>
      </c>
      <c r="W49" s="20">
        <v>0</v>
      </c>
      <c r="Z49" s="20">
        <f t="shared" si="0"/>
        <v>1050000</v>
      </c>
      <c r="AA49" s="26">
        <f t="shared" si="1"/>
        <v>2.8896999999999999</v>
      </c>
      <c r="AC49" s="20">
        <v>0</v>
      </c>
      <c r="AF49" s="20">
        <f t="shared" si="7"/>
        <v>0</v>
      </c>
      <c r="AG49" s="26"/>
      <c r="AI49" s="20">
        <f t="shared" si="4"/>
        <v>1050000</v>
      </c>
      <c r="AK49" s="9">
        <f t="shared" si="5"/>
        <v>35000</v>
      </c>
      <c r="AM49" s="80">
        <f t="shared" si="6"/>
        <v>2.8896999999999999</v>
      </c>
    </row>
    <row r="50" spans="1:39" x14ac:dyDescent="0.25">
      <c r="A50" s="5">
        <v>38322</v>
      </c>
      <c r="B50" s="20">
        <v>35000</v>
      </c>
      <c r="C50" s="24">
        <v>2.9737</v>
      </c>
      <c r="E50" s="20">
        <v>0</v>
      </c>
      <c r="H50" s="20">
        <v>0</v>
      </c>
      <c r="K50" s="20">
        <v>0</v>
      </c>
      <c r="N50" s="20">
        <v>0</v>
      </c>
      <c r="Q50" s="20">
        <v>0</v>
      </c>
      <c r="T50" s="20">
        <v>0</v>
      </c>
      <c r="W50" s="20">
        <v>0</v>
      </c>
      <c r="Z50" s="20">
        <f t="shared" si="0"/>
        <v>1085000</v>
      </c>
      <c r="AA50" s="26">
        <f t="shared" si="1"/>
        <v>2.9737</v>
      </c>
      <c r="AC50" s="20">
        <v>0</v>
      </c>
      <c r="AF50" s="20">
        <f t="shared" si="7"/>
        <v>0</v>
      </c>
      <c r="AG50" s="26"/>
      <c r="AI50" s="20">
        <f t="shared" si="4"/>
        <v>1085000</v>
      </c>
      <c r="AK50" s="9">
        <f t="shared" si="5"/>
        <v>35000</v>
      </c>
      <c r="AM50" s="80">
        <f t="shared" si="6"/>
        <v>2.9737</v>
      </c>
    </row>
    <row r="51" spans="1:39" x14ac:dyDescent="0.25">
      <c r="A51" s="5">
        <v>38353</v>
      </c>
      <c r="B51" s="20">
        <v>35000</v>
      </c>
      <c r="C51" s="24">
        <v>3.2806999999999999</v>
      </c>
      <c r="E51" s="20">
        <v>0</v>
      </c>
      <c r="H51" s="20">
        <v>0</v>
      </c>
      <c r="K51" s="20">
        <v>0</v>
      </c>
      <c r="N51" s="20">
        <v>0</v>
      </c>
      <c r="Q51" s="20">
        <v>0</v>
      </c>
      <c r="T51" s="20">
        <v>0</v>
      </c>
      <c r="W51" s="20">
        <v>0</v>
      </c>
      <c r="Z51" s="20">
        <f t="shared" si="0"/>
        <v>1085000</v>
      </c>
      <c r="AA51" s="26">
        <f t="shared" si="1"/>
        <v>3.2806999999999999</v>
      </c>
      <c r="AC51" s="20">
        <v>0</v>
      </c>
      <c r="AF51" s="20">
        <f t="shared" si="7"/>
        <v>0</v>
      </c>
      <c r="AG51" s="26"/>
      <c r="AI51" s="20">
        <f t="shared" si="4"/>
        <v>1085000</v>
      </c>
      <c r="AK51" s="9">
        <f t="shared" si="5"/>
        <v>35000</v>
      </c>
      <c r="AM51" s="80">
        <f t="shared" si="6"/>
        <v>3.2806999999999999</v>
      </c>
    </row>
    <row r="52" spans="1:39" x14ac:dyDescent="0.25">
      <c r="A52" s="5">
        <v>38384</v>
      </c>
      <c r="B52" s="20">
        <v>35000</v>
      </c>
      <c r="C52" s="24">
        <v>3.1177000000000001</v>
      </c>
      <c r="E52" s="20">
        <v>0</v>
      </c>
      <c r="H52" s="20">
        <v>0</v>
      </c>
      <c r="K52" s="20">
        <v>0</v>
      </c>
      <c r="N52" s="20">
        <v>0</v>
      </c>
      <c r="Q52" s="20">
        <v>0</v>
      </c>
      <c r="T52" s="20">
        <v>0</v>
      </c>
      <c r="W52" s="20">
        <v>0</v>
      </c>
      <c r="Z52" s="20">
        <f t="shared" si="0"/>
        <v>980000</v>
      </c>
      <c r="AA52" s="26">
        <f t="shared" si="1"/>
        <v>3.1177000000000001</v>
      </c>
      <c r="AC52" s="20">
        <v>0</v>
      </c>
      <c r="AF52" s="20">
        <f t="shared" si="7"/>
        <v>0</v>
      </c>
      <c r="AG52" s="26"/>
      <c r="AI52" s="20">
        <f t="shared" si="4"/>
        <v>980000</v>
      </c>
      <c r="AK52" s="9">
        <f t="shared" si="5"/>
        <v>35000</v>
      </c>
      <c r="AM52" s="80">
        <f t="shared" si="6"/>
        <v>3.1177000000000001</v>
      </c>
    </row>
    <row r="53" spans="1:39" x14ac:dyDescent="0.25">
      <c r="A53" s="5">
        <v>38412</v>
      </c>
      <c r="B53" s="20">
        <v>35000</v>
      </c>
      <c r="C53" s="24">
        <v>2.9346999999999999</v>
      </c>
      <c r="E53" s="20">
        <v>0</v>
      </c>
      <c r="H53" s="20">
        <v>0</v>
      </c>
      <c r="K53" s="20">
        <v>0</v>
      </c>
      <c r="N53" s="20">
        <v>0</v>
      </c>
      <c r="Q53" s="20">
        <v>0</v>
      </c>
      <c r="T53" s="20">
        <v>0</v>
      </c>
      <c r="W53" s="20">
        <v>0</v>
      </c>
      <c r="Z53" s="20">
        <f t="shared" si="0"/>
        <v>1085000</v>
      </c>
      <c r="AA53" s="26">
        <f t="shared" si="1"/>
        <v>2.9346999999999999</v>
      </c>
      <c r="AC53" s="20">
        <v>0</v>
      </c>
      <c r="AF53" s="20">
        <f t="shared" si="7"/>
        <v>0</v>
      </c>
      <c r="AG53" s="26"/>
      <c r="AI53" s="20">
        <f t="shared" si="4"/>
        <v>1085000</v>
      </c>
      <c r="AK53" s="9">
        <f t="shared" si="5"/>
        <v>35000</v>
      </c>
      <c r="AM53" s="80">
        <f t="shared" si="6"/>
        <v>2.9346999999999999</v>
      </c>
    </row>
    <row r="54" spans="1:39" x14ac:dyDescent="0.25">
      <c r="A54" s="5">
        <v>38443</v>
      </c>
      <c r="B54" s="20">
        <v>35000</v>
      </c>
      <c r="C54" s="24">
        <v>2.7526999999999999</v>
      </c>
      <c r="E54" s="20">
        <v>0</v>
      </c>
      <c r="H54" s="20">
        <v>0</v>
      </c>
      <c r="K54" s="20">
        <v>0</v>
      </c>
      <c r="N54" s="20">
        <v>0</v>
      </c>
      <c r="Q54" s="20">
        <v>0</v>
      </c>
      <c r="T54" s="20">
        <v>0</v>
      </c>
      <c r="W54" s="20">
        <v>0</v>
      </c>
      <c r="Z54" s="20">
        <f t="shared" si="0"/>
        <v>1050000</v>
      </c>
      <c r="AA54" s="26">
        <f t="shared" si="1"/>
        <v>2.7526999999999999</v>
      </c>
      <c r="AC54" s="20">
        <v>0</v>
      </c>
      <c r="AF54" s="20">
        <f t="shared" si="7"/>
        <v>0</v>
      </c>
      <c r="AG54" s="26"/>
      <c r="AI54" s="20">
        <f t="shared" si="4"/>
        <v>1050000</v>
      </c>
      <c r="AK54" s="9">
        <f t="shared" si="5"/>
        <v>35000</v>
      </c>
      <c r="AM54" s="80">
        <f t="shared" si="6"/>
        <v>2.7526999999999999</v>
      </c>
    </row>
    <row r="55" spans="1:39" x14ac:dyDescent="0.25">
      <c r="A55" s="5">
        <v>38473</v>
      </c>
      <c r="B55" s="20">
        <v>35000</v>
      </c>
      <c r="C55" s="24">
        <v>2.6987000000000001</v>
      </c>
      <c r="E55" s="20">
        <v>0</v>
      </c>
      <c r="H55" s="20">
        <v>0</v>
      </c>
      <c r="K55" s="20">
        <v>0</v>
      </c>
      <c r="N55" s="20">
        <v>0</v>
      </c>
      <c r="Q55" s="20">
        <v>0</v>
      </c>
      <c r="T55" s="20">
        <v>0</v>
      </c>
      <c r="W55" s="20">
        <v>0</v>
      </c>
      <c r="Z55" s="20">
        <f t="shared" si="0"/>
        <v>1085000</v>
      </c>
      <c r="AA55" s="26">
        <f t="shared" si="1"/>
        <v>2.6987000000000001</v>
      </c>
      <c r="AC55" s="20">
        <v>0</v>
      </c>
      <c r="AF55" s="20">
        <f t="shared" si="7"/>
        <v>0</v>
      </c>
      <c r="AG55" s="26"/>
      <c r="AI55" s="20">
        <f t="shared" si="4"/>
        <v>1085000</v>
      </c>
      <c r="AK55" s="9">
        <f t="shared" si="5"/>
        <v>35000</v>
      </c>
      <c r="AM55" s="80">
        <f t="shared" si="6"/>
        <v>2.6987000000000001</v>
      </c>
    </row>
    <row r="56" spans="1:39" x14ac:dyDescent="0.25">
      <c r="A56" s="5">
        <v>38504</v>
      </c>
      <c r="B56" s="20">
        <v>35000</v>
      </c>
      <c r="C56" s="24">
        <v>2.7057000000000002</v>
      </c>
      <c r="E56" s="20">
        <v>0</v>
      </c>
      <c r="H56" s="20">
        <v>0</v>
      </c>
      <c r="K56" s="20">
        <v>0</v>
      </c>
      <c r="N56" s="20">
        <v>0</v>
      </c>
      <c r="Q56" s="20">
        <v>0</v>
      </c>
      <c r="T56" s="20">
        <v>0</v>
      </c>
      <c r="W56" s="20">
        <v>0</v>
      </c>
      <c r="Z56" s="20">
        <f t="shared" si="0"/>
        <v>1050000</v>
      </c>
      <c r="AA56" s="26">
        <f t="shared" si="1"/>
        <v>2.7057000000000007</v>
      </c>
      <c r="AC56" s="20">
        <v>0</v>
      </c>
      <c r="AF56" s="20">
        <f t="shared" si="7"/>
        <v>0</v>
      </c>
      <c r="AG56" s="26"/>
      <c r="AI56" s="20">
        <f t="shared" si="4"/>
        <v>1050000</v>
      </c>
      <c r="AK56" s="9">
        <f t="shared" si="5"/>
        <v>35000</v>
      </c>
      <c r="AM56" s="80">
        <f t="shared" si="6"/>
        <v>2.7057000000000007</v>
      </c>
    </row>
    <row r="57" spans="1:39" x14ac:dyDescent="0.25">
      <c r="A57" s="5">
        <v>38534</v>
      </c>
      <c r="B57" s="20">
        <v>35000</v>
      </c>
      <c r="C57" s="24">
        <v>2.7136999999999998</v>
      </c>
      <c r="E57" s="20">
        <v>0</v>
      </c>
      <c r="H57" s="20">
        <v>0</v>
      </c>
      <c r="K57" s="20">
        <v>0</v>
      </c>
      <c r="N57" s="20">
        <v>0</v>
      </c>
      <c r="Q57" s="20">
        <v>0</v>
      </c>
      <c r="T57" s="20">
        <v>0</v>
      </c>
      <c r="W57" s="20">
        <v>0</v>
      </c>
      <c r="Z57" s="20">
        <f t="shared" si="0"/>
        <v>1085000</v>
      </c>
      <c r="AA57" s="26">
        <f t="shared" si="1"/>
        <v>2.7136999999999998</v>
      </c>
      <c r="AC57" s="20">
        <v>0</v>
      </c>
      <c r="AF57" s="20">
        <f t="shared" si="7"/>
        <v>0</v>
      </c>
      <c r="AG57" s="26"/>
      <c r="AI57" s="20">
        <f t="shared" si="4"/>
        <v>1085000</v>
      </c>
      <c r="AK57" s="9">
        <f t="shared" si="5"/>
        <v>35000</v>
      </c>
      <c r="AM57" s="80">
        <f t="shared" si="6"/>
        <v>2.7136999999999998</v>
      </c>
    </row>
    <row r="58" spans="1:39" x14ac:dyDescent="0.25">
      <c r="A58" s="5">
        <v>38565</v>
      </c>
      <c r="B58" s="20">
        <v>35000</v>
      </c>
      <c r="C58" s="24">
        <v>2.7176999999999998</v>
      </c>
      <c r="E58" s="20">
        <v>0</v>
      </c>
      <c r="H58" s="20">
        <v>0</v>
      </c>
      <c r="K58" s="20">
        <v>0</v>
      </c>
      <c r="N58" s="20">
        <v>0</v>
      </c>
      <c r="Q58" s="20">
        <v>0</v>
      </c>
      <c r="T58" s="20">
        <v>0</v>
      </c>
      <c r="W58" s="20">
        <v>0</v>
      </c>
      <c r="Z58" s="20">
        <f t="shared" si="0"/>
        <v>1085000</v>
      </c>
      <c r="AA58" s="26">
        <f t="shared" si="1"/>
        <v>2.7176999999999998</v>
      </c>
      <c r="AC58" s="20">
        <v>0</v>
      </c>
      <c r="AF58" s="20">
        <f t="shared" si="7"/>
        <v>0</v>
      </c>
      <c r="AG58" s="26"/>
      <c r="AI58" s="20">
        <f t="shared" si="4"/>
        <v>1085000</v>
      </c>
      <c r="AK58" s="9">
        <f t="shared" si="5"/>
        <v>35000</v>
      </c>
      <c r="AM58" s="80">
        <f t="shared" si="6"/>
        <v>2.7176999999999998</v>
      </c>
    </row>
    <row r="59" spans="1:39" x14ac:dyDescent="0.25">
      <c r="A59" s="5">
        <v>38596</v>
      </c>
      <c r="B59" s="20">
        <v>35000</v>
      </c>
      <c r="C59" s="24">
        <v>2.7046999999999999</v>
      </c>
      <c r="E59" s="20">
        <v>0</v>
      </c>
      <c r="H59" s="20">
        <v>0</v>
      </c>
      <c r="K59" s="20">
        <v>0</v>
      </c>
      <c r="N59" s="20">
        <v>0</v>
      </c>
      <c r="Q59" s="20">
        <v>0</v>
      </c>
      <c r="T59" s="20">
        <v>0</v>
      </c>
      <c r="W59" s="20">
        <v>0</v>
      </c>
      <c r="Z59" s="20">
        <f t="shared" si="0"/>
        <v>1050000</v>
      </c>
      <c r="AA59" s="26">
        <f t="shared" si="1"/>
        <v>2.7046999999999999</v>
      </c>
      <c r="AC59" s="20">
        <v>0</v>
      </c>
      <c r="AF59" s="20">
        <f t="shared" si="7"/>
        <v>0</v>
      </c>
      <c r="AG59" s="26"/>
      <c r="AI59" s="20">
        <f t="shared" si="4"/>
        <v>1050000</v>
      </c>
      <c r="AK59" s="9">
        <f t="shared" si="5"/>
        <v>35000</v>
      </c>
      <c r="AM59" s="80">
        <f t="shared" si="6"/>
        <v>2.7046999999999999</v>
      </c>
    </row>
    <row r="60" spans="1:39" x14ac:dyDescent="0.25">
      <c r="A60" s="5">
        <v>38626</v>
      </c>
      <c r="B60" s="20">
        <v>35000</v>
      </c>
      <c r="C60" s="24">
        <v>2.6897000000000002</v>
      </c>
      <c r="E60" s="20">
        <v>0</v>
      </c>
      <c r="H60" s="20">
        <v>0</v>
      </c>
      <c r="K60" s="20">
        <v>0</v>
      </c>
      <c r="N60" s="20">
        <v>0</v>
      </c>
      <c r="Q60" s="20">
        <v>0</v>
      </c>
      <c r="T60" s="20">
        <v>0</v>
      </c>
      <c r="W60" s="20">
        <v>0</v>
      </c>
      <c r="Z60" s="20">
        <f t="shared" si="0"/>
        <v>1085000</v>
      </c>
      <c r="AA60" s="26">
        <f t="shared" si="1"/>
        <v>2.6897000000000002</v>
      </c>
      <c r="AC60" s="20">
        <v>0</v>
      </c>
      <c r="AF60" s="20">
        <f t="shared" si="7"/>
        <v>0</v>
      </c>
      <c r="AG60" s="26"/>
      <c r="AI60" s="20">
        <f t="shared" si="4"/>
        <v>1085000</v>
      </c>
      <c r="AK60" s="9">
        <f t="shared" si="5"/>
        <v>35000</v>
      </c>
      <c r="AM60" s="80">
        <f t="shared" si="6"/>
        <v>2.6897000000000002</v>
      </c>
    </row>
    <row r="61" spans="1:39" x14ac:dyDescent="0.25">
      <c r="A61" s="5">
        <v>38657</v>
      </c>
      <c r="B61" s="20">
        <v>35000</v>
      </c>
      <c r="C61" s="24">
        <v>2.7766999999999999</v>
      </c>
      <c r="E61" s="20">
        <v>0</v>
      </c>
      <c r="H61" s="20">
        <v>0</v>
      </c>
      <c r="K61" s="20">
        <v>0</v>
      </c>
      <c r="N61" s="20">
        <v>0</v>
      </c>
      <c r="Q61" s="20">
        <v>0</v>
      </c>
      <c r="T61" s="20">
        <v>0</v>
      </c>
      <c r="W61" s="20">
        <v>0</v>
      </c>
      <c r="Z61" s="20">
        <f t="shared" si="0"/>
        <v>1050000</v>
      </c>
      <c r="AA61" s="26">
        <f t="shared" si="1"/>
        <v>2.7766999999999999</v>
      </c>
      <c r="AC61" s="20">
        <v>0</v>
      </c>
      <c r="AF61" s="20">
        <f t="shared" si="7"/>
        <v>0</v>
      </c>
      <c r="AG61" s="26"/>
      <c r="AI61" s="20">
        <f t="shared" si="4"/>
        <v>1050000</v>
      </c>
      <c r="AK61" s="9">
        <f t="shared" si="5"/>
        <v>35000</v>
      </c>
      <c r="AM61" s="80">
        <f t="shared" si="6"/>
        <v>2.7766999999999999</v>
      </c>
    </row>
    <row r="62" spans="1:39" x14ac:dyDescent="0.25">
      <c r="A62" s="5">
        <v>38687</v>
      </c>
      <c r="B62" s="20">
        <v>35000</v>
      </c>
      <c r="C62" s="24">
        <v>2.8576999999999999</v>
      </c>
      <c r="E62" s="20">
        <v>0</v>
      </c>
      <c r="H62" s="20">
        <v>0</v>
      </c>
      <c r="K62" s="20">
        <v>0</v>
      </c>
      <c r="N62" s="20">
        <v>0</v>
      </c>
      <c r="Q62" s="20">
        <v>0</v>
      </c>
      <c r="T62" s="20">
        <v>0</v>
      </c>
      <c r="W62" s="20">
        <v>0</v>
      </c>
      <c r="Z62" s="20">
        <f t="shared" si="0"/>
        <v>1085000</v>
      </c>
      <c r="AA62" s="26">
        <f t="shared" si="1"/>
        <v>2.8576999999999999</v>
      </c>
      <c r="AC62" s="20">
        <v>0</v>
      </c>
      <c r="AF62" s="20">
        <f t="shared" si="7"/>
        <v>0</v>
      </c>
      <c r="AG62" s="26"/>
      <c r="AI62" s="20">
        <f t="shared" si="4"/>
        <v>1085000</v>
      </c>
      <c r="AK62" s="9">
        <f t="shared" si="5"/>
        <v>35000</v>
      </c>
      <c r="AM62" s="80">
        <f t="shared" si="6"/>
        <v>2.8576999999999999</v>
      </c>
    </row>
    <row r="63" spans="1:39" x14ac:dyDescent="0.25">
      <c r="A63" s="5">
        <v>38718</v>
      </c>
      <c r="B63" s="20">
        <v>35000</v>
      </c>
      <c r="C63" s="24">
        <v>3.2427000000000001</v>
      </c>
      <c r="E63" s="20">
        <v>0</v>
      </c>
      <c r="H63" s="20">
        <v>0</v>
      </c>
      <c r="K63" s="20">
        <v>0</v>
      </c>
      <c r="N63" s="20">
        <v>0</v>
      </c>
      <c r="Q63" s="20">
        <v>0</v>
      </c>
      <c r="T63" s="20">
        <v>0</v>
      </c>
      <c r="W63" s="20">
        <v>0</v>
      </c>
      <c r="Z63" s="20">
        <f t="shared" si="0"/>
        <v>1085000</v>
      </c>
      <c r="AA63" s="26">
        <f t="shared" si="1"/>
        <v>3.2427000000000001</v>
      </c>
      <c r="AC63" s="20">
        <v>0</v>
      </c>
      <c r="AF63" s="20">
        <f t="shared" si="7"/>
        <v>0</v>
      </c>
      <c r="AG63" s="26"/>
      <c r="AI63" s="20">
        <f t="shared" si="4"/>
        <v>1085000</v>
      </c>
      <c r="AK63" s="9">
        <f t="shared" si="5"/>
        <v>35000</v>
      </c>
      <c r="AM63" s="80">
        <f t="shared" si="6"/>
        <v>3.2427000000000001</v>
      </c>
    </row>
    <row r="64" spans="1:39" x14ac:dyDescent="0.25">
      <c r="A64" s="5">
        <v>38749</v>
      </c>
      <c r="B64" s="20">
        <v>35000</v>
      </c>
      <c r="C64" s="24">
        <v>3.0836999999999999</v>
      </c>
      <c r="E64" s="20">
        <v>0</v>
      </c>
      <c r="H64" s="20">
        <v>0</v>
      </c>
      <c r="K64" s="20">
        <v>0</v>
      </c>
      <c r="N64" s="20">
        <v>0</v>
      </c>
      <c r="Q64" s="20">
        <v>0</v>
      </c>
      <c r="T64" s="20">
        <v>0</v>
      </c>
      <c r="W64" s="20">
        <v>0</v>
      </c>
      <c r="Z64" s="20">
        <f t="shared" si="0"/>
        <v>980000</v>
      </c>
      <c r="AA64" s="26">
        <f t="shared" si="1"/>
        <v>3.0836999999999999</v>
      </c>
      <c r="AC64" s="20">
        <v>0</v>
      </c>
      <c r="AF64" s="20">
        <f t="shared" si="7"/>
        <v>0</v>
      </c>
      <c r="AG64" s="26"/>
      <c r="AI64" s="20">
        <f t="shared" si="4"/>
        <v>980000</v>
      </c>
      <c r="AK64" s="9">
        <f t="shared" si="5"/>
        <v>35000</v>
      </c>
      <c r="AM64" s="80">
        <f t="shared" si="6"/>
        <v>3.0836999999999999</v>
      </c>
    </row>
    <row r="65" spans="1:39" x14ac:dyDescent="0.25">
      <c r="A65" s="5">
        <v>38777</v>
      </c>
      <c r="B65" s="20">
        <v>35000</v>
      </c>
      <c r="C65" s="24">
        <v>2.9037000000000002</v>
      </c>
      <c r="E65" s="20">
        <v>0</v>
      </c>
      <c r="H65" s="20">
        <v>0</v>
      </c>
      <c r="K65" s="20">
        <v>0</v>
      </c>
      <c r="N65" s="20">
        <v>0</v>
      </c>
      <c r="Q65" s="20">
        <v>0</v>
      </c>
      <c r="T65" s="20">
        <v>0</v>
      </c>
      <c r="W65" s="20">
        <v>0</v>
      </c>
      <c r="Z65" s="20">
        <f t="shared" si="0"/>
        <v>1085000</v>
      </c>
      <c r="AA65" s="26">
        <f t="shared" si="1"/>
        <v>2.9037000000000002</v>
      </c>
      <c r="AC65" s="20">
        <v>0</v>
      </c>
      <c r="AF65" s="20">
        <f t="shared" si="7"/>
        <v>0</v>
      </c>
      <c r="AG65" s="26"/>
      <c r="AI65" s="20">
        <f t="shared" si="4"/>
        <v>1085000</v>
      </c>
      <c r="AK65" s="9">
        <f t="shared" si="5"/>
        <v>35000</v>
      </c>
      <c r="AM65" s="80">
        <f t="shared" si="6"/>
        <v>2.9037000000000002</v>
      </c>
    </row>
    <row r="66" spans="1:39" x14ac:dyDescent="0.25">
      <c r="A66" s="5">
        <v>38808</v>
      </c>
      <c r="B66" s="20">
        <v>35000</v>
      </c>
      <c r="C66" s="24">
        <v>2.7246999999999999</v>
      </c>
      <c r="E66" s="20">
        <v>0</v>
      </c>
      <c r="H66" s="20">
        <v>0</v>
      </c>
      <c r="K66" s="20">
        <v>0</v>
      </c>
      <c r="N66" s="20">
        <v>0</v>
      </c>
      <c r="Q66" s="20">
        <v>0</v>
      </c>
      <c r="T66" s="20">
        <v>0</v>
      </c>
      <c r="W66" s="20">
        <v>0</v>
      </c>
      <c r="Z66" s="20">
        <f t="shared" si="0"/>
        <v>1050000</v>
      </c>
      <c r="AA66" s="26">
        <f t="shared" si="1"/>
        <v>2.7246999999999999</v>
      </c>
      <c r="AC66" s="20">
        <v>0</v>
      </c>
      <c r="AF66" s="20">
        <f t="shared" si="7"/>
        <v>0</v>
      </c>
      <c r="AG66" s="26"/>
      <c r="AI66" s="20">
        <f t="shared" si="4"/>
        <v>1050000</v>
      </c>
      <c r="AK66" s="9">
        <f t="shared" si="5"/>
        <v>35000</v>
      </c>
      <c r="AM66" s="80">
        <f t="shared" si="6"/>
        <v>2.7246999999999999</v>
      </c>
    </row>
    <row r="67" spans="1:39" x14ac:dyDescent="0.25">
      <c r="A67" s="5">
        <v>38838</v>
      </c>
      <c r="B67" s="20">
        <v>35000</v>
      </c>
      <c r="C67" s="24">
        <v>2.6717</v>
      </c>
      <c r="E67" s="20">
        <v>0</v>
      </c>
      <c r="H67" s="20">
        <v>0</v>
      </c>
      <c r="K67" s="20">
        <v>0</v>
      </c>
      <c r="N67" s="20">
        <v>0</v>
      </c>
      <c r="Q67" s="20">
        <v>0</v>
      </c>
      <c r="T67" s="20">
        <v>0</v>
      </c>
      <c r="W67" s="20">
        <v>0</v>
      </c>
      <c r="Z67" s="20">
        <f t="shared" si="0"/>
        <v>1085000</v>
      </c>
      <c r="AA67" s="26">
        <f t="shared" si="1"/>
        <v>2.6717</v>
      </c>
      <c r="AC67" s="20">
        <v>0</v>
      </c>
      <c r="AF67" s="20">
        <f t="shared" si="7"/>
        <v>0</v>
      </c>
      <c r="AG67" s="26"/>
      <c r="AI67" s="20">
        <f t="shared" si="4"/>
        <v>1085000</v>
      </c>
      <c r="AK67" s="9">
        <f t="shared" si="5"/>
        <v>35000</v>
      </c>
      <c r="AM67" s="80">
        <f t="shared" si="6"/>
        <v>2.6717</v>
      </c>
    </row>
    <row r="68" spans="1:39" x14ac:dyDescent="0.25">
      <c r="A68" s="5">
        <v>38869</v>
      </c>
      <c r="B68" s="20">
        <v>35000</v>
      </c>
      <c r="C68" s="24">
        <v>2.6797</v>
      </c>
      <c r="E68" s="20">
        <v>0</v>
      </c>
      <c r="H68" s="20">
        <v>0</v>
      </c>
      <c r="K68" s="20">
        <v>0</v>
      </c>
      <c r="N68" s="20">
        <v>0</v>
      </c>
      <c r="Q68" s="20">
        <v>0</v>
      </c>
      <c r="T68" s="20">
        <v>0</v>
      </c>
      <c r="W68" s="20">
        <v>0</v>
      </c>
      <c r="Z68" s="20">
        <f t="shared" si="0"/>
        <v>1050000</v>
      </c>
      <c r="AA68" s="26">
        <f t="shared" si="1"/>
        <v>2.6797</v>
      </c>
      <c r="AC68" s="20">
        <v>0</v>
      </c>
      <c r="AF68" s="20">
        <f t="shared" si="7"/>
        <v>0</v>
      </c>
      <c r="AG68" s="26"/>
      <c r="AI68" s="20">
        <f t="shared" si="4"/>
        <v>1050000</v>
      </c>
      <c r="AK68" s="9">
        <f t="shared" si="5"/>
        <v>35000</v>
      </c>
      <c r="AM68" s="80">
        <f t="shared" si="6"/>
        <v>2.6797</v>
      </c>
    </row>
    <row r="69" spans="1:39" x14ac:dyDescent="0.25">
      <c r="A69" s="5">
        <v>38899</v>
      </c>
      <c r="B69" s="20">
        <v>35000</v>
      </c>
      <c r="C69" s="24">
        <v>2.6877</v>
      </c>
      <c r="E69" s="20">
        <v>0</v>
      </c>
      <c r="H69" s="20">
        <v>0</v>
      </c>
      <c r="K69" s="20">
        <v>0</v>
      </c>
      <c r="N69" s="20">
        <v>0</v>
      </c>
      <c r="Q69" s="20">
        <v>0</v>
      </c>
      <c r="T69" s="20">
        <v>0</v>
      </c>
      <c r="W69" s="20">
        <v>0</v>
      </c>
      <c r="Z69" s="20">
        <f t="shared" si="0"/>
        <v>1085000</v>
      </c>
      <c r="AA69" s="26">
        <f t="shared" si="1"/>
        <v>2.6877</v>
      </c>
      <c r="AC69" s="20">
        <v>0</v>
      </c>
      <c r="AF69" s="20">
        <f t="shared" si="7"/>
        <v>0</v>
      </c>
      <c r="AG69" s="26"/>
      <c r="AI69" s="20">
        <f t="shared" si="4"/>
        <v>1085000</v>
      </c>
      <c r="AK69" s="9">
        <f t="shared" si="5"/>
        <v>35000</v>
      </c>
      <c r="AM69" s="80">
        <f t="shared" si="6"/>
        <v>2.6877</v>
      </c>
    </row>
    <row r="70" spans="1:39" x14ac:dyDescent="0.25">
      <c r="A70" s="5">
        <v>38930</v>
      </c>
      <c r="B70" s="20">
        <v>35000</v>
      </c>
      <c r="C70" s="24">
        <v>2.6917</v>
      </c>
      <c r="E70" s="20">
        <v>0</v>
      </c>
      <c r="H70" s="20">
        <v>0</v>
      </c>
      <c r="K70" s="20">
        <v>0</v>
      </c>
      <c r="N70" s="20">
        <v>0</v>
      </c>
      <c r="Q70" s="20">
        <v>0</v>
      </c>
      <c r="T70" s="20">
        <v>0</v>
      </c>
      <c r="W70" s="20">
        <v>0</v>
      </c>
      <c r="Z70" s="20">
        <f t="shared" si="0"/>
        <v>1085000</v>
      </c>
      <c r="AA70" s="26">
        <f t="shared" si="1"/>
        <v>2.6917</v>
      </c>
      <c r="AC70" s="20">
        <v>0</v>
      </c>
      <c r="AF70" s="20">
        <f t="shared" si="7"/>
        <v>0</v>
      </c>
      <c r="AG70" s="26"/>
      <c r="AI70" s="20">
        <f t="shared" si="4"/>
        <v>1085000</v>
      </c>
      <c r="AK70" s="9">
        <f t="shared" si="5"/>
        <v>35000</v>
      </c>
      <c r="AM70" s="80">
        <f t="shared" si="6"/>
        <v>2.6917</v>
      </c>
    </row>
    <row r="71" spans="1:39" x14ac:dyDescent="0.25">
      <c r="A71" s="5">
        <v>38961</v>
      </c>
      <c r="B71" s="20">
        <v>35000</v>
      </c>
      <c r="C71" s="24">
        <v>2.6777000000000002</v>
      </c>
      <c r="E71" s="20">
        <v>0</v>
      </c>
      <c r="H71" s="20">
        <v>0</v>
      </c>
      <c r="K71" s="20">
        <v>0</v>
      </c>
      <c r="N71" s="20">
        <v>0</v>
      </c>
      <c r="Q71" s="20">
        <v>0</v>
      </c>
      <c r="T71" s="20">
        <v>0</v>
      </c>
      <c r="W71" s="20">
        <v>0</v>
      </c>
      <c r="Z71" s="20">
        <f>(B71+E71+H71+K71+N71+Q71+T71+W71)*(A72-A71)</f>
        <v>1050000</v>
      </c>
      <c r="AA71" s="26">
        <f>(B71*C71+E71*F71+H71*I71+K71*L71+N71*O71+Q71*R71+T71*U71+W71*X71)*(A72-A71)/Z71</f>
        <v>2.6777000000000002</v>
      </c>
      <c r="AC71" s="20">
        <v>0</v>
      </c>
      <c r="AF71" s="20">
        <f t="shared" si="7"/>
        <v>0</v>
      </c>
      <c r="AG71" s="26"/>
      <c r="AI71" s="20">
        <f>(B71+E71+H71+K71+N71+Q71+T71+W71+AC71)*(A72-A71)</f>
        <v>1050000</v>
      </c>
      <c r="AK71" s="9">
        <f>AI71/(A72-A71)</f>
        <v>35000</v>
      </c>
      <c r="AM71" s="80">
        <f>(Z71*AA71+AF71*AG71)/(Z71+AF71)</f>
        <v>2.6777000000000002</v>
      </c>
    </row>
    <row r="72" spans="1:39" x14ac:dyDescent="0.25">
      <c r="A72" s="5">
        <v>38991</v>
      </c>
      <c r="B72" s="20">
        <v>35000</v>
      </c>
      <c r="C72" s="24">
        <v>2.6617000000000002</v>
      </c>
      <c r="E72" s="20">
        <v>0</v>
      </c>
      <c r="H72" s="20">
        <v>0</v>
      </c>
      <c r="K72" s="20">
        <v>0</v>
      </c>
      <c r="N72" s="20">
        <v>0</v>
      </c>
      <c r="Q72" s="20">
        <v>0</v>
      </c>
      <c r="T72" s="20">
        <v>0</v>
      </c>
      <c r="W72" s="20">
        <v>0</v>
      </c>
      <c r="Z72" s="20">
        <f>(B72+E72+H72+K72+N72+Q72+T72+W72)*(A73-A72)</f>
        <v>1085000</v>
      </c>
      <c r="AA72" s="26">
        <f>(B72*C72+E72*F72+H72*I72+K72*L72+N72*O72+Q72*R72+T72*U72+W72*X72)*(A73-A72)/Z72</f>
        <v>2.6617000000000002</v>
      </c>
      <c r="AC72" s="20">
        <v>0</v>
      </c>
      <c r="AF72" s="20">
        <f t="shared" si="7"/>
        <v>0</v>
      </c>
      <c r="AG72" s="26"/>
      <c r="AI72" s="20">
        <f>(B72+E72+H72+K72+N72+Q72+T72+W72+AC72)*(A73-A72)</f>
        <v>1085000</v>
      </c>
      <c r="AK72" s="9">
        <f>AI72/(A73-A72)</f>
        <v>35000</v>
      </c>
      <c r="AM72" s="80">
        <f>(Z72*AA72+AF72*AG72)/(Z72+AF72)</f>
        <v>2.6617000000000002</v>
      </c>
    </row>
    <row r="73" spans="1:39" x14ac:dyDescent="0.25">
      <c r="A73" s="5">
        <v>39022</v>
      </c>
      <c r="B73" s="20">
        <v>35000</v>
      </c>
      <c r="C73" s="24">
        <v>2.7437</v>
      </c>
      <c r="E73" s="20">
        <v>0</v>
      </c>
      <c r="H73" s="20">
        <v>0</v>
      </c>
      <c r="K73" s="20">
        <v>0</v>
      </c>
      <c r="N73" s="20">
        <v>0</v>
      </c>
      <c r="Q73" s="20">
        <v>0</v>
      </c>
      <c r="T73" s="20">
        <v>0</v>
      </c>
      <c r="W73" s="20">
        <v>0</v>
      </c>
      <c r="Z73" s="20">
        <f>(B73+E73+H73+K73+N73+Q73+T73+W73)*(A74-A73)</f>
        <v>1050000</v>
      </c>
      <c r="AA73" s="26">
        <f>(B73*C73+E73*F73+H73*I73+K73*L73+N73*O73+Q73*R73+T73*U73+W73*X73)*(A74-A73)/Z73</f>
        <v>2.7437</v>
      </c>
      <c r="AC73" s="20">
        <v>0</v>
      </c>
      <c r="AF73" s="20">
        <f t="shared" si="7"/>
        <v>0</v>
      </c>
      <c r="AG73" s="26"/>
      <c r="AI73" s="20">
        <f>(B73+E73+H73+K73+N73+Q73+T73+W73+AC73)*(A74-A73)</f>
        <v>1050000</v>
      </c>
      <c r="AK73" s="9">
        <f>AI73/(A74-A73)</f>
        <v>35000</v>
      </c>
      <c r="AM73" s="80">
        <f>(Z73*AA73+AF73*AG73)/(Z73+AF73)</f>
        <v>2.7437</v>
      </c>
    </row>
    <row r="74" spans="1:39" x14ac:dyDescent="0.25">
      <c r="A74" s="5">
        <v>39052</v>
      </c>
      <c r="B74" s="20">
        <v>35000</v>
      </c>
      <c r="C74" s="24">
        <v>2.8216999999999999</v>
      </c>
      <c r="E74" s="20">
        <v>0</v>
      </c>
      <c r="H74" s="20">
        <v>0</v>
      </c>
      <c r="K74" s="20">
        <v>0</v>
      </c>
      <c r="N74" s="20">
        <v>0</v>
      </c>
      <c r="Q74" s="20">
        <v>0</v>
      </c>
      <c r="T74" s="20">
        <v>0</v>
      </c>
      <c r="W74" s="20">
        <v>0</v>
      </c>
      <c r="Z74" s="20">
        <f>(B74+E74+H74+K74+N74+Q74+T74+W74)*(A75-A74)</f>
        <v>1085000</v>
      </c>
      <c r="AA74" s="26">
        <f>(B74*C74+E74*F74+H74*I74+K74*L74+N74*O74+Q74*R74+T74*U74+W74*X74)*(A75-A74)/Z74</f>
        <v>2.8216999999999999</v>
      </c>
      <c r="AC74" s="20">
        <v>0</v>
      </c>
      <c r="AF74" s="20">
        <f t="shared" si="7"/>
        <v>0</v>
      </c>
      <c r="AG74" s="26"/>
      <c r="AI74" s="20">
        <f>(B74+E74+H74+K74+N74+Q74+T74+W74+AC74)*(A75-A74)</f>
        <v>1085000</v>
      </c>
      <c r="AK74" s="9">
        <f>AI74/(A75-A74)</f>
        <v>35000</v>
      </c>
      <c r="AM74" s="80">
        <f>(Z74*AA74+AF74*AG74)/(Z74+AF74)</f>
        <v>2.8216999999999999</v>
      </c>
    </row>
    <row r="75" spans="1:39" x14ac:dyDescent="0.25">
      <c r="A75" s="5">
        <v>39083</v>
      </c>
    </row>
  </sheetData>
  <phoneticPr fontId="0" type="noConversion"/>
  <pageMargins left="0.5" right="0.5" top="0.5" bottom="0.5" header="0.5" footer="0.5"/>
  <pageSetup scale="32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selection activeCell="I9" sqref="I9"/>
    </sheetView>
  </sheetViews>
  <sheetFormatPr defaultRowHeight="13.2" x14ac:dyDescent="0.25"/>
  <cols>
    <col min="1" max="1" width="10.6640625" customWidth="1"/>
    <col min="2" max="2" width="12.44140625" customWidth="1"/>
    <col min="3" max="3" width="10.77734375" customWidth="1"/>
    <col min="5" max="5" width="13.109375" customWidth="1"/>
    <col min="6" max="6" width="14.109375" hidden="1" customWidth="1"/>
    <col min="7" max="7" width="14.33203125" customWidth="1"/>
  </cols>
  <sheetData>
    <row r="1" spans="1:13" s="1" customFormat="1" ht="22.8" x14ac:dyDescent="0.4">
      <c r="A1" s="1" t="s">
        <v>1</v>
      </c>
    </row>
    <row r="2" spans="1:13" s="3" customFormat="1" ht="16.2" x14ac:dyDescent="0.35">
      <c r="A2" s="2" t="str">
        <f>'Summary by month'!A2</f>
        <v>at COB:</v>
      </c>
      <c r="B2" s="4">
        <v>36972</v>
      </c>
    </row>
    <row r="6" spans="1:13" s="30" customFormat="1" x14ac:dyDescent="0.25">
      <c r="A6" s="42" t="s">
        <v>2</v>
      </c>
      <c r="B6" s="42"/>
      <c r="C6" s="42" t="s">
        <v>21</v>
      </c>
      <c r="D6" s="42"/>
      <c r="E6" s="42" t="s">
        <v>22</v>
      </c>
      <c r="F6" s="42" t="s">
        <v>24</v>
      </c>
      <c r="G6" s="42" t="s">
        <v>23</v>
      </c>
      <c r="M6" s="30" t="s">
        <v>47</v>
      </c>
    </row>
    <row r="7" spans="1:13" x14ac:dyDescent="0.25">
      <c r="A7" s="5">
        <v>36982</v>
      </c>
      <c r="C7" s="81">
        <v>5.2120000000000006</v>
      </c>
      <c r="E7" s="31">
        <v>5.17163203996596E-2</v>
      </c>
      <c r="F7">
        <v>1</v>
      </c>
      <c r="G7" s="31">
        <f>1/(1+E7/12)^F7</f>
        <v>0.99570880038786513</v>
      </c>
      <c r="L7">
        <v>2001</v>
      </c>
      <c r="M7" s="67">
        <f>AVERAGE(C7:C15)</f>
        <v>5.3544444444444439</v>
      </c>
    </row>
    <row r="8" spans="1:13" x14ac:dyDescent="0.25">
      <c r="A8" s="5">
        <v>37012</v>
      </c>
      <c r="C8" s="81">
        <v>5.2620000000000005</v>
      </c>
      <c r="E8" s="31">
        <v>5.1232329326316196E-2</v>
      </c>
      <c r="F8">
        <f>F7+1</f>
        <v>2</v>
      </c>
      <c r="G8" s="31">
        <f t="shared" ref="G8:G71" si="0">1/(1+E8/12)^F8</f>
        <v>0.99151565114458673</v>
      </c>
      <c r="L8">
        <v>2002</v>
      </c>
      <c r="M8" s="67">
        <f>AVERAGE(C16:C27)</f>
        <v>4.7206666666666672</v>
      </c>
    </row>
    <row r="9" spans="1:13" x14ac:dyDescent="0.25">
      <c r="A9" s="5">
        <v>37043</v>
      </c>
      <c r="C9" s="81">
        <v>5.3070000000000004</v>
      </c>
      <c r="E9" s="31">
        <v>5.0551935641227605E-2</v>
      </c>
      <c r="F9">
        <f t="shared" ref="F9:F72" si="1">F8+1</f>
        <v>3</v>
      </c>
      <c r="G9" s="31">
        <f t="shared" si="0"/>
        <v>0.9874677522770331</v>
      </c>
      <c r="L9">
        <v>2003</v>
      </c>
      <c r="M9" s="67">
        <f>AVERAGE(C28:C39)</f>
        <v>4.254833333333333</v>
      </c>
    </row>
    <row r="10" spans="1:13" x14ac:dyDescent="0.25">
      <c r="A10" s="5">
        <v>37073</v>
      </c>
      <c r="C10" s="81">
        <v>5.3470000000000004</v>
      </c>
      <c r="E10" s="31">
        <v>4.99133396618947E-2</v>
      </c>
      <c r="F10">
        <f t="shared" si="1"/>
        <v>4</v>
      </c>
      <c r="G10" s="31">
        <f t="shared" si="0"/>
        <v>0.98353380109479827</v>
      </c>
      <c r="L10">
        <v>2004</v>
      </c>
      <c r="M10" s="67">
        <f>AVERAGE(C40:C51)</f>
        <v>4.2177499999999997</v>
      </c>
    </row>
    <row r="11" spans="1:13" x14ac:dyDescent="0.25">
      <c r="A11" s="5">
        <v>37104</v>
      </c>
      <c r="C11" s="81">
        <v>5.367</v>
      </c>
      <c r="E11" s="31">
        <v>4.8896655756347003E-2</v>
      </c>
      <c r="F11">
        <f t="shared" si="1"/>
        <v>5</v>
      </c>
      <c r="G11" s="31">
        <f t="shared" si="0"/>
        <v>0.97987309500657116</v>
      </c>
      <c r="L11">
        <v>2005</v>
      </c>
      <c r="M11" s="67">
        <f>AVERAGE(C52:C63)</f>
        <v>4.2377500000000001</v>
      </c>
    </row>
    <row r="12" spans="1:13" x14ac:dyDescent="0.25">
      <c r="A12" s="5">
        <v>37135</v>
      </c>
      <c r="C12" s="81">
        <v>5.335</v>
      </c>
      <c r="E12" s="31">
        <v>4.7879972196103203E-2</v>
      </c>
      <c r="F12">
        <f t="shared" si="1"/>
        <v>6</v>
      </c>
      <c r="G12" s="31">
        <f t="shared" si="0"/>
        <v>0.97639081011430673</v>
      </c>
      <c r="L12">
        <v>2006</v>
      </c>
      <c r="M12" s="67">
        <f>AVERAGE(C64:C75)</f>
        <v>4.2777500000000002</v>
      </c>
    </row>
    <row r="13" spans="1:13" x14ac:dyDescent="0.25">
      <c r="A13" s="5">
        <v>37165</v>
      </c>
      <c r="C13" s="81">
        <v>5.34</v>
      </c>
      <c r="E13" s="31">
        <v>4.7102568899153305E-2</v>
      </c>
      <c r="F13">
        <f t="shared" si="1"/>
        <v>7</v>
      </c>
      <c r="G13" s="31">
        <f t="shared" si="0"/>
        <v>0.97294987538848521</v>
      </c>
    </row>
    <row r="14" spans="1:13" x14ac:dyDescent="0.25">
      <c r="A14" s="5">
        <v>37196</v>
      </c>
      <c r="C14" s="81">
        <v>5.4550000000000001</v>
      </c>
      <c r="E14" s="31">
        <v>4.6631871887274502E-2</v>
      </c>
      <c r="F14">
        <f t="shared" si="1"/>
        <v>8</v>
      </c>
      <c r="G14" s="31">
        <f t="shared" si="0"/>
        <v>0.96944875099542593</v>
      </c>
    </row>
    <row r="15" spans="1:13" x14ac:dyDescent="0.25">
      <c r="A15" s="5">
        <v>37226</v>
      </c>
      <c r="C15" s="81">
        <v>5.5650000000000004</v>
      </c>
      <c r="E15" s="31">
        <v>4.6176358720521699E-2</v>
      </c>
      <c r="F15">
        <f t="shared" si="1"/>
        <v>9</v>
      </c>
      <c r="G15" s="31">
        <f t="shared" si="0"/>
        <v>0.96602476690284944</v>
      </c>
    </row>
    <row r="16" spans="1:13" x14ac:dyDescent="0.25">
      <c r="A16" s="5">
        <v>37257</v>
      </c>
      <c r="C16" s="81">
        <v>5.5910000000000002</v>
      </c>
      <c r="E16" s="31">
        <v>4.5862029265119703E-2</v>
      </c>
      <c r="F16">
        <f t="shared" si="1"/>
        <v>10</v>
      </c>
      <c r="G16" s="31">
        <f t="shared" si="0"/>
        <v>0.96257286564082178</v>
      </c>
    </row>
    <row r="17" spans="1:7" x14ac:dyDescent="0.25">
      <c r="A17" s="5">
        <v>37288</v>
      </c>
      <c r="C17" s="81">
        <v>5.3660000000000005</v>
      </c>
      <c r="E17" s="31">
        <v>4.5764208555961097E-2</v>
      </c>
      <c r="F17">
        <f t="shared" si="1"/>
        <v>11</v>
      </c>
      <c r="G17" s="31">
        <f t="shared" si="0"/>
        <v>0.95899373757140205</v>
      </c>
    </row>
    <row r="18" spans="1:7" x14ac:dyDescent="0.25">
      <c r="A18" s="5">
        <v>37316</v>
      </c>
      <c r="C18" s="81">
        <v>5.0209999999999999</v>
      </c>
      <c r="E18" s="31">
        <v>4.5675854369795002E-2</v>
      </c>
      <c r="F18">
        <f t="shared" si="1"/>
        <v>12</v>
      </c>
      <c r="G18" s="31">
        <f t="shared" si="0"/>
        <v>0.95543442577021598</v>
      </c>
    </row>
    <row r="19" spans="1:7" x14ac:dyDescent="0.25">
      <c r="A19" s="5">
        <v>37347</v>
      </c>
      <c r="C19" s="81">
        <v>4.5780000000000003</v>
      </c>
      <c r="E19" s="31">
        <v>4.5609481123857404E-2</v>
      </c>
      <c r="F19">
        <f t="shared" si="1"/>
        <v>13</v>
      </c>
      <c r="G19" s="31">
        <f t="shared" si="0"/>
        <v>0.95187970788929743</v>
      </c>
    </row>
    <row r="20" spans="1:7" x14ac:dyDescent="0.25">
      <c r="A20" s="5">
        <v>37377</v>
      </c>
      <c r="C20" s="81">
        <v>4.4580000000000002</v>
      </c>
      <c r="E20" s="31">
        <v>4.5586226208431703E-2</v>
      </c>
      <c r="F20">
        <f t="shared" si="1"/>
        <v>14</v>
      </c>
      <c r="G20" s="31">
        <f t="shared" si="0"/>
        <v>0.94830114208646743</v>
      </c>
    </row>
    <row r="21" spans="1:7" x14ac:dyDescent="0.25">
      <c r="A21" s="5">
        <v>37408</v>
      </c>
      <c r="C21" s="81">
        <v>4.4620000000000006</v>
      </c>
      <c r="E21" s="31">
        <v>4.5562196129348205E-2</v>
      </c>
      <c r="F21">
        <f t="shared" si="1"/>
        <v>15</v>
      </c>
      <c r="G21" s="31">
        <f t="shared" si="0"/>
        <v>0.94474058957698037</v>
      </c>
    </row>
    <row r="22" spans="1:7" x14ac:dyDescent="0.25">
      <c r="A22" s="5">
        <v>37438</v>
      </c>
      <c r="C22" s="81">
        <v>4.492</v>
      </c>
      <c r="E22" s="31">
        <v>4.5588013139667101E-2</v>
      </c>
      <c r="F22">
        <f t="shared" si="1"/>
        <v>16</v>
      </c>
      <c r="G22" s="31">
        <f t="shared" si="0"/>
        <v>0.94113484513900514</v>
      </c>
    </row>
    <row r="23" spans="1:7" x14ac:dyDescent="0.25">
      <c r="A23" s="5">
        <v>37469</v>
      </c>
      <c r="C23" s="81">
        <v>4.4969999999999999</v>
      </c>
      <c r="E23" s="31">
        <v>4.5695090458652804E-2</v>
      </c>
      <c r="F23">
        <f t="shared" si="1"/>
        <v>17</v>
      </c>
      <c r="G23" s="31">
        <f t="shared" si="0"/>
        <v>0.93743133072639784</v>
      </c>
    </row>
    <row r="24" spans="1:7" x14ac:dyDescent="0.25">
      <c r="A24" s="5">
        <v>37500</v>
      </c>
      <c r="C24" s="81">
        <v>4.4770000000000003</v>
      </c>
      <c r="E24" s="31">
        <v>4.5802167781474598E-2</v>
      </c>
      <c r="F24">
        <f t="shared" si="1"/>
        <v>18</v>
      </c>
      <c r="G24" s="31">
        <f t="shared" si="0"/>
        <v>0.93372579106675702</v>
      </c>
    </row>
    <row r="25" spans="1:7" x14ac:dyDescent="0.25">
      <c r="A25" s="5">
        <v>37530</v>
      </c>
      <c r="C25" s="81">
        <v>4.4620000000000006</v>
      </c>
      <c r="E25" s="31">
        <v>4.5937678067979E-2</v>
      </c>
      <c r="F25">
        <f t="shared" si="1"/>
        <v>19</v>
      </c>
      <c r="G25" s="31">
        <f t="shared" si="0"/>
        <v>0.92997665806426422</v>
      </c>
    </row>
    <row r="26" spans="1:7" x14ac:dyDescent="0.25">
      <c r="A26" s="5">
        <v>37561</v>
      </c>
      <c r="C26" s="81">
        <v>4.5720000000000001</v>
      </c>
      <c r="E26" s="31">
        <v>4.6123314875067503E-2</v>
      </c>
      <c r="F26">
        <f t="shared" si="1"/>
        <v>20</v>
      </c>
      <c r="G26" s="31">
        <f t="shared" si="0"/>
        <v>0.92614466060828338</v>
      </c>
    </row>
    <row r="27" spans="1:7" x14ac:dyDescent="0.25">
      <c r="A27" s="5">
        <v>37591</v>
      </c>
      <c r="C27" s="81">
        <v>4.6720000000000006</v>
      </c>
      <c r="E27" s="31">
        <v>4.6302963409032005E-2</v>
      </c>
      <c r="F27">
        <f t="shared" si="1"/>
        <v>21</v>
      </c>
      <c r="G27" s="31">
        <f t="shared" si="0"/>
        <v>0.92230965886564675</v>
      </c>
    </row>
    <row r="28" spans="1:7" x14ac:dyDescent="0.25">
      <c r="A28" s="5">
        <v>37622</v>
      </c>
      <c r="C28" s="81">
        <v>4.7069999999999999</v>
      </c>
      <c r="E28" s="31">
        <v>4.6516507238545404E-2</v>
      </c>
      <c r="F28">
        <f t="shared" si="1"/>
        <v>22</v>
      </c>
      <c r="G28" s="31">
        <f t="shared" si="0"/>
        <v>0.91840629418556841</v>
      </c>
    </row>
    <row r="29" spans="1:7" x14ac:dyDescent="0.25">
      <c r="A29" s="5">
        <v>37653</v>
      </c>
      <c r="C29" s="81">
        <v>4.532</v>
      </c>
      <c r="E29" s="31">
        <v>4.6763938157196705E-2</v>
      </c>
      <c r="F29">
        <f t="shared" si="1"/>
        <v>23</v>
      </c>
      <c r="G29" s="31">
        <f t="shared" si="0"/>
        <v>0.91442786966211964</v>
      </c>
    </row>
    <row r="30" spans="1:7" x14ac:dyDescent="0.25">
      <c r="A30" s="5">
        <v>37681</v>
      </c>
      <c r="C30" s="81">
        <v>4.3239999999999998</v>
      </c>
      <c r="E30" s="31">
        <v>4.6987424165833201E-2</v>
      </c>
      <c r="F30">
        <f t="shared" si="1"/>
        <v>24</v>
      </c>
      <c r="G30" s="31">
        <f t="shared" si="0"/>
        <v>0.91047271950541608</v>
      </c>
    </row>
    <row r="31" spans="1:7" x14ac:dyDescent="0.25">
      <c r="A31" s="5">
        <v>37712</v>
      </c>
      <c r="C31" s="81">
        <v>4.117</v>
      </c>
      <c r="E31" s="31">
        <v>4.7219424515870599E-2</v>
      </c>
      <c r="F31">
        <f t="shared" si="1"/>
        <v>25</v>
      </c>
      <c r="G31" s="31">
        <f t="shared" si="0"/>
        <v>0.90648503341514264</v>
      </c>
    </row>
    <row r="32" spans="1:7" x14ac:dyDescent="0.25">
      <c r="A32" s="5">
        <v>37742</v>
      </c>
      <c r="C32" s="81">
        <v>4.0710000000000006</v>
      </c>
      <c r="E32" s="31">
        <v>4.7422957518978001E-2</v>
      </c>
      <c r="F32">
        <f t="shared" si="1"/>
        <v>26</v>
      </c>
      <c r="G32" s="31">
        <f t="shared" si="0"/>
        <v>0.90253550792569348</v>
      </c>
    </row>
    <row r="33" spans="1:7" x14ac:dyDescent="0.25">
      <c r="A33" s="5">
        <v>37773</v>
      </c>
      <c r="C33" s="81">
        <v>4.0970000000000004</v>
      </c>
      <c r="E33" s="31">
        <v>4.7633274970070999E-2</v>
      </c>
      <c r="F33">
        <f t="shared" si="1"/>
        <v>27</v>
      </c>
      <c r="G33" s="31">
        <f t="shared" si="0"/>
        <v>0.89855917260366924</v>
      </c>
    </row>
    <row r="34" spans="1:7" x14ac:dyDescent="0.25">
      <c r="A34" s="5">
        <v>37803</v>
      </c>
      <c r="C34" s="81">
        <v>4.1150000000000002</v>
      </c>
      <c r="E34" s="31">
        <v>4.7832084945975198E-2</v>
      </c>
      <c r="F34">
        <f t="shared" si="1"/>
        <v>28</v>
      </c>
      <c r="G34" s="31">
        <f t="shared" si="0"/>
        <v>0.89459305433931935</v>
      </c>
    </row>
    <row r="35" spans="1:7" x14ac:dyDescent="0.25">
      <c r="A35" s="5">
        <v>37834</v>
      </c>
      <c r="C35" s="81">
        <v>4.1500000000000004</v>
      </c>
      <c r="E35" s="31">
        <v>4.8030745513208302E-2</v>
      </c>
      <c r="F35">
        <f t="shared" si="1"/>
        <v>29</v>
      </c>
      <c r="G35" s="31">
        <f t="shared" si="0"/>
        <v>0.89061537521777612</v>
      </c>
    </row>
    <row r="36" spans="1:7" x14ac:dyDescent="0.25">
      <c r="A36" s="5">
        <v>37865</v>
      </c>
      <c r="C36" s="81">
        <v>4.149</v>
      </c>
      <c r="E36" s="31">
        <v>4.8229406093631702E-2</v>
      </c>
      <c r="F36">
        <f t="shared" si="1"/>
        <v>30</v>
      </c>
      <c r="G36" s="31">
        <f t="shared" si="0"/>
        <v>0.88662614950940788</v>
      </c>
    </row>
    <row r="37" spans="1:7" x14ac:dyDescent="0.25">
      <c r="A37" s="5">
        <v>37895</v>
      </c>
      <c r="C37" s="81">
        <v>4.1470000000000002</v>
      </c>
      <c r="E37" s="31">
        <v>4.84151374017006E-2</v>
      </c>
      <c r="F37">
        <f t="shared" si="1"/>
        <v>31</v>
      </c>
      <c r="G37" s="31">
        <f t="shared" si="0"/>
        <v>0.88265505439354475</v>
      </c>
    </row>
    <row r="38" spans="1:7" x14ac:dyDescent="0.25">
      <c r="A38" s="5">
        <v>37926</v>
      </c>
      <c r="C38" s="81">
        <v>4.2629999999999999</v>
      </c>
      <c r="E38" s="31">
        <v>4.8598879160211404E-2</v>
      </c>
      <c r="F38">
        <f t="shared" si="1"/>
        <v>32</v>
      </c>
      <c r="G38" s="31">
        <f t="shared" si="0"/>
        <v>0.87867930412396833</v>
      </c>
    </row>
    <row r="39" spans="1:7" x14ac:dyDescent="0.25">
      <c r="A39" s="5">
        <v>37956</v>
      </c>
      <c r="C39" s="81">
        <v>4.3860000000000001</v>
      </c>
      <c r="E39" s="31">
        <v>4.8776693775961708E-2</v>
      </c>
      <c r="F39">
        <f t="shared" si="1"/>
        <v>33</v>
      </c>
      <c r="G39" s="31">
        <f t="shared" si="0"/>
        <v>0.87470898928648066</v>
      </c>
    </row>
    <row r="40" spans="1:7" x14ac:dyDescent="0.25">
      <c r="A40" s="5">
        <v>37987</v>
      </c>
      <c r="C40" s="81">
        <v>4.4260000000000002</v>
      </c>
      <c r="E40" s="31">
        <v>4.8964125372837702E-2</v>
      </c>
      <c r="F40">
        <f t="shared" si="1"/>
        <v>34</v>
      </c>
      <c r="G40" s="31">
        <f t="shared" si="0"/>
        <v>0.87070729084297083</v>
      </c>
    </row>
    <row r="41" spans="1:7" x14ac:dyDescent="0.25">
      <c r="A41" s="5">
        <v>38018</v>
      </c>
      <c r="C41" s="81">
        <v>4.306</v>
      </c>
      <c r="E41" s="31">
        <v>4.9155492785615304E-2</v>
      </c>
      <c r="F41">
        <f t="shared" si="1"/>
        <v>35</v>
      </c>
      <c r="G41" s="31">
        <f t="shared" si="0"/>
        <v>0.8666870334992558</v>
      </c>
    </row>
    <row r="42" spans="1:7" x14ac:dyDescent="0.25">
      <c r="A42" s="5">
        <v>38047</v>
      </c>
      <c r="C42" s="81">
        <v>4.1660000000000004</v>
      </c>
      <c r="E42" s="31">
        <v>4.9334513924771201E-2</v>
      </c>
      <c r="F42">
        <f t="shared" si="1"/>
        <v>36</v>
      </c>
      <c r="G42" s="31">
        <f t="shared" si="0"/>
        <v>0.86268976552010512</v>
      </c>
    </row>
    <row r="43" spans="1:7" x14ac:dyDescent="0.25">
      <c r="A43" s="5">
        <v>38078</v>
      </c>
      <c r="C43" s="81">
        <v>4.0120000000000005</v>
      </c>
      <c r="E43" s="31">
        <v>4.9510246301809301E-2</v>
      </c>
      <c r="F43">
        <f t="shared" si="1"/>
        <v>37</v>
      </c>
      <c r="G43" s="31">
        <f t="shared" si="0"/>
        <v>0.85869409594248258</v>
      </c>
    </row>
    <row r="44" spans="1:7" x14ac:dyDescent="0.25">
      <c r="A44" s="5">
        <v>38108</v>
      </c>
      <c r="C44" s="81">
        <v>4.056</v>
      </c>
      <c r="E44" s="31">
        <v>4.9664170485311604E-2</v>
      </c>
      <c r="F44">
        <f t="shared" si="1"/>
        <v>38</v>
      </c>
      <c r="G44" s="31">
        <f t="shared" si="0"/>
        <v>0.8547507923567309</v>
      </c>
    </row>
    <row r="45" spans="1:7" x14ac:dyDescent="0.25">
      <c r="A45" s="5">
        <v>38139</v>
      </c>
      <c r="C45" s="81">
        <v>4.1020000000000003</v>
      </c>
      <c r="E45" s="31">
        <v>4.9823225483242202E-2</v>
      </c>
      <c r="F45">
        <f t="shared" si="1"/>
        <v>39</v>
      </c>
      <c r="G45" s="31">
        <f t="shared" si="0"/>
        <v>0.85078973715552231</v>
      </c>
    </row>
    <row r="46" spans="1:7" x14ac:dyDescent="0.25">
      <c r="A46" s="5">
        <v>38169</v>
      </c>
      <c r="C46" s="81">
        <v>4.1399999999999997</v>
      </c>
      <c r="E46" s="31">
        <v>4.9973392848360602E-2</v>
      </c>
      <c r="F46">
        <f t="shared" si="1"/>
        <v>40</v>
      </c>
      <c r="G46" s="31">
        <f t="shared" si="0"/>
        <v>0.84684967166872849</v>
      </c>
    </row>
    <row r="47" spans="1:7" x14ac:dyDescent="0.25">
      <c r="A47" s="5">
        <v>38200</v>
      </c>
      <c r="C47" s="81">
        <v>4.1849999999999996</v>
      </c>
      <c r="E47" s="31">
        <v>5.0124438969724398E-2</v>
      </c>
      <c r="F47">
        <f t="shared" si="1"/>
        <v>41</v>
      </c>
      <c r="G47" s="31">
        <f t="shared" si="0"/>
        <v>0.84290432894833378</v>
      </c>
    </row>
    <row r="48" spans="1:7" x14ac:dyDescent="0.25">
      <c r="A48" s="5">
        <v>38231</v>
      </c>
      <c r="C48" s="81">
        <v>4.1989999999999998</v>
      </c>
      <c r="E48" s="31">
        <v>5.0275485098704803E-2</v>
      </c>
      <c r="F48">
        <f t="shared" si="1"/>
        <v>42</v>
      </c>
      <c r="G48" s="31">
        <f t="shared" si="0"/>
        <v>0.83895633976255013</v>
      </c>
    </row>
    <row r="49" spans="1:7" x14ac:dyDescent="0.25">
      <c r="A49" s="5">
        <v>38261</v>
      </c>
      <c r="C49" s="81">
        <v>4.2220000000000004</v>
      </c>
      <c r="E49" s="31">
        <v>5.0418082847705707E-2</v>
      </c>
      <c r="F49">
        <f t="shared" si="1"/>
        <v>43</v>
      </c>
      <c r="G49" s="31">
        <f t="shared" si="0"/>
        <v>0.83503108739758936</v>
      </c>
    </row>
    <row r="50" spans="1:7" x14ac:dyDescent="0.25">
      <c r="A50" s="5">
        <v>38292</v>
      </c>
      <c r="C50" s="81">
        <v>4.3380000000000001</v>
      </c>
      <c r="E50" s="31">
        <v>5.0561993508452002E-2</v>
      </c>
      <c r="F50">
        <f t="shared" si="1"/>
        <v>44</v>
      </c>
      <c r="G50" s="31">
        <f t="shared" si="0"/>
        <v>0.831100551231157</v>
      </c>
    </row>
    <row r="51" spans="1:7" x14ac:dyDescent="0.25">
      <c r="A51" s="5">
        <v>38322</v>
      </c>
      <c r="C51" s="81">
        <v>4.4610000000000003</v>
      </c>
      <c r="E51" s="31">
        <v>5.0701261896400701E-2</v>
      </c>
      <c r="F51">
        <f t="shared" si="1"/>
        <v>45</v>
      </c>
      <c r="G51" s="31">
        <f t="shared" si="0"/>
        <v>0.82718310409770313</v>
      </c>
    </row>
    <row r="52" spans="1:7" x14ac:dyDescent="0.25">
      <c r="A52" s="5">
        <v>38353</v>
      </c>
      <c r="C52" s="81">
        <v>4.4460000000000006</v>
      </c>
      <c r="E52" s="31">
        <v>5.0848387920790397E-2</v>
      </c>
      <c r="F52">
        <f t="shared" si="1"/>
        <v>46</v>
      </c>
      <c r="G52" s="31">
        <f t="shared" si="0"/>
        <v>0.8232404055785465</v>
      </c>
    </row>
    <row r="53" spans="1:7" x14ac:dyDescent="0.25">
      <c r="A53" s="5">
        <v>38384</v>
      </c>
      <c r="C53" s="81">
        <v>4.3260000000000005</v>
      </c>
      <c r="E53" s="31">
        <v>5.0998161887865198E-2</v>
      </c>
      <c r="F53">
        <f t="shared" si="1"/>
        <v>47</v>
      </c>
      <c r="G53" s="31">
        <f t="shared" si="0"/>
        <v>0.81928803875716227</v>
      </c>
    </row>
    <row r="54" spans="1:7" x14ac:dyDescent="0.25">
      <c r="A54" s="5">
        <v>38412</v>
      </c>
      <c r="C54" s="81">
        <v>4.1859999999999999</v>
      </c>
      <c r="E54" s="31">
        <v>5.1133441606495904E-2</v>
      </c>
      <c r="F54">
        <f t="shared" si="1"/>
        <v>48</v>
      </c>
      <c r="G54" s="31">
        <f t="shared" si="0"/>
        <v>0.81538145774772541</v>
      </c>
    </row>
    <row r="55" spans="1:7" x14ac:dyDescent="0.25">
      <c r="A55" s="5">
        <v>38443</v>
      </c>
      <c r="C55" s="81">
        <v>4.032</v>
      </c>
      <c r="E55" s="31">
        <v>5.1271429789341301E-2</v>
      </c>
      <c r="F55">
        <f t="shared" si="1"/>
        <v>49</v>
      </c>
      <c r="G55" s="31">
        <f t="shared" si="0"/>
        <v>0.81146635432304548</v>
      </c>
    </row>
    <row r="56" spans="1:7" x14ac:dyDescent="0.25">
      <c r="A56" s="5">
        <v>38473</v>
      </c>
      <c r="C56" s="81">
        <v>4.0760000000000005</v>
      </c>
      <c r="E56" s="31">
        <v>5.1394609355138496E-2</v>
      </c>
      <c r="F56">
        <f t="shared" si="1"/>
        <v>50</v>
      </c>
      <c r="G56" s="31">
        <f t="shared" si="0"/>
        <v>0.80760117840292556</v>
      </c>
    </row>
    <row r="57" spans="1:7" x14ac:dyDescent="0.25">
      <c r="A57" s="5">
        <v>38504</v>
      </c>
      <c r="C57" s="81">
        <v>4.1219999999999999</v>
      </c>
      <c r="E57" s="31">
        <v>5.1521894911781302E-2</v>
      </c>
      <c r="F57">
        <f t="shared" si="1"/>
        <v>51</v>
      </c>
      <c r="G57" s="31">
        <f t="shared" si="0"/>
        <v>0.80372402128462006</v>
      </c>
    </row>
    <row r="58" spans="1:7" x14ac:dyDescent="0.25">
      <c r="A58" s="5">
        <v>38534</v>
      </c>
      <c r="C58" s="81">
        <v>4.16</v>
      </c>
      <c r="E58" s="31">
        <v>5.1666706934115701E-2</v>
      </c>
      <c r="F58">
        <f t="shared" si="1"/>
        <v>52</v>
      </c>
      <c r="G58" s="31">
        <f t="shared" si="0"/>
        <v>0.79978810221837837</v>
      </c>
    </row>
    <row r="59" spans="1:7" x14ac:dyDescent="0.25">
      <c r="A59" s="5">
        <v>38565</v>
      </c>
      <c r="C59" s="81">
        <v>4.2050000000000001</v>
      </c>
      <c r="E59" s="31">
        <v>5.1838699560276903E-2</v>
      </c>
      <c r="F59">
        <f t="shared" si="1"/>
        <v>53</v>
      </c>
      <c r="G59" s="31">
        <f t="shared" si="0"/>
        <v>0.79575721399016497</v>
      </c>
    </row>
    <row r="60" spans="1:7" x14ac:dyDescent="0.25">
      <c r="A60" s="5">
        <v>38596</v>
      </c>
      <c r="C60" s="81">
        <v>4.2190000000000003</v>
      </c>
      <c r="E60" s="31">
        <v>5.2010692196305296E-2</v>
      </c>
      <c r="F60">
        <f t="shared" si="1"/>
        <v>54</v>
      </c>
      <c r="G60" s="31">
        <f t="shared" si="0"/>
        <v>0.79172405190884509</v>
      </c>
    </row>
    <row r="61" spans="1:7" x14ac:dyDescent="0.25">
      <c r="A61" s="5">
        <v>38626</v>
      </c>
      <c r="C61" s="81">
        <v>4.242</v>
      </c>
      <c r="E61" s="31">
        <v>5.2177136692179701E-2</v>
      </c>
      <c r="F61">
        <f t="shared" si="1"/>
        <v>55</v>
      </c>
      <c r="G61" s="31">
        <f t="shared" si="0"/>
        <v>0.78770880122343512</v>
      </c>
    </row>
    <row r="62" spans="1:7" x14ac:dyDescent="0.25">
      <c r="A62" s="5">
        <v>38657</v>
      </c>
      <c r="C62" s="81">
        <v>4.3580000000000005</v>
      </c>
      <c r="E62" s="31">
        <v>5.2349129347623299E-2</v>
      </c>
      <c r="F62">
        <f t="shared" si="1"/>
        <v>56</v>
      </c>
      <c r="G62" s="31">
        <f t="shared" si="0"/>
        <v>0.7836720733144571</v>
      </c>
    </row>
    <row r="63" spans="1:7" x14ac:dyDescent="0.25">
      <c r="A63" s="5">
        <v>38687</v>
      </c>
      <c r="C63" s="81">
        <v>4.4809999999999999</v>
      </c>
      <c r="E63" s="31">
        <v>5.2515573862284906E-2</v>
      </c>
      <c r="F63">
        <f t="shared" si="1"/>
        <v>57</v>
      </c>
      <c r="G63" s="31">
        <f t="shared" si="0"/>
        <v>0.77965424624901891</v>
      </c>
    </row>
    <row r="64" spans="1:7" x14ac:dyDescent="0.25">
      <c r="A64" s="5">
        <v>38718</v>
      </c>
      <c r="C64" s="81">
        <v>4.4860000000000007</v>
      </c>
      <c r="E64" s="31">
        <v>5.2687566537140504E-2</v>
      </c>
      <c r="F64">
        <f t="shared" si="1"/>
        <v>58</v>
      </c>
      <c r="G64" s="31">
        <f t="shared" si="0"/>
        <v>0.77561489511891379</v>
      </c>
    </row>
    <row r="65" spans="1:7" x14ac:dyDescent="0.25">
      <c r="A65" s="5">
        <v>38749</v>
      </c>
      <c r="C65" s="81">
        <v>4.3660000000000005</v>
      </c>
      <c r="E65" s="31">
        <v>5.28595592218601E-2</v>
      </c>
      <c r="F65">
        <f t="shared" si="1"/>
        <v>59</v>
      </c>
      <c r="G65" s="31">
        <f t="shared" si="0"/>
        <v>0.77157445959381721</v>
      </c>
    </row>
    <row r="66" spans="1:7" x14ac:dyDescent="0.25">
      <c r="A66" s="5">
        <v>38777</v>
      </c>
      <c r="C66" s="81">
        <v>4.226</v>
      </c>
      <c r="E66" s="31">
        <v>5.3014907461697507E-2</v>
      </c>
      <c r="F66">
        <f t="shared" si="1"/>
        <v>60</v>
      </c>
      <c r="G66" s="31">
        <f t="shared" si="0"/>
        <v>0.76759677321017539</v>
      </c>
    </row>
    <row r="67" spans="1:7" x14ac:dyDescent="0.25">
      <c r="A67" s="5">
        <v>38808</v>
      </c>
      <c r="C67" s="81">
        <v>4.0720000000000001</v>
      </c>
      <c r="E67" s="31">
        <v>5.3172526865174999E-2</v>
      </c>
      <c r="F67">
        <f t="shared" si="1"/>
        <v>61</v>
      </c>
      <c r="G67" s="31">
        <f t="shared" si="0"/>
        <v>0.7636111389737692</v>
      </c>
    </row>
    <row r="68" spans="1:7" x14ac:dyDescent="0.25">
      <c r="A68" s="5">
        <v>38838</v>
      </c>
      <c r="C68" s="81">
        <v>4.1160000000000005</v>
      </c>
      <c r="E68" s="31">
        <v>5.3252731622115898E-2</v>
      </c>
      <c r="F68">
        <f t="shared" si="1"/>
        <v>62</v>
      </c>
      <c r="G68" s="31">
        <f t="shared" si="0"/>
        <v>0.75992888890378718</v>
      </c>
    </row>
    <row r="69" spans="1:7" x14ac:dyDescent="0.25">
      <c r="A69" s="5">
        <v>38869</v>
      </c>
      <c r="C69" s="81">
        <v>4.1619999999999999</v>
      </c>
      <c r="E69" s="31">
        <v>5.3335609873207207E-2</v>
      </c>
      <c r="F69">
        <f t="shared" si="1"/>
        <v>63</v>
      </c>
      <c r="G69" s="31">
        <f t="shared" si="0"/>
        <v>0.75624376505644253</v>
      </c>
    </row>
    <row r="70" spans="1:7" x14ac:dyDescent="0.25">
      <c r="A70" s="5">
        <v>38899</v>
      </c>
      <c r="C70" s="81">
        <v>4.2</v>
      </c>
      <c r="E70" s="31">
        <v>5.3415814634507598E-2</v>
      </c>
      <c r="F70">
        <f t="shared" si="1"/>
        <v>64</v>
      </c>
      <c r="G70" s="31">
        <f t="shared" si="0"/>
        <v>0.75257684749489873</v>
      </c>
    </row>
    <row r="71" spans="1:7" x14ac:dyDescent="0.25">
      <c r="A71" s="5">
        <v>38930</v>
      </c>
      <c r="C71" s="81">
        <v>4.2450000000000001</v>
      </c>
      <c r="E71" s="31">
        <v>5.3498692890104699E-2</v>
      </c>
      <c r="F71">
        <f t="shared" si="1"/>
        <v>65</v>
      </c>
      <c r="G71" s="31">
        <f t="shared" si="0"/>
        <v>0.74890694839898031</v>
      </c>
    </row>
    <row r="72" spans="1:7" x14ac:dyDescent="0.25">
      <c r="A72" s="5">
        <v>38961</v>
      </c>
      <c r="C72" s="81">
        <v>4.2590000000000003</v>
      </c>
      <c r="E72" s="31">
        <v>5.3581571147991003E-2</v>
      </c>
      <c r="F72">
        <f t="shared" si="1"/>
        <v>66</v>
      </c>
      <c r="G72" s="31">
        <f>1/(1+E72/12)^F72</f>
        <v>0.7452446991649837</v>
      </c>
    </row>
    <row r="73" spans="1:7" x14ac:dyDescent="0.25">
      <c r="A73" s="5">
        <v>38991</v>
      </c>
      <c r="C73" s="81">
        <v>4.282</v>
      </c>
      <c r="E73" s="31">
        <v>5.3661775915867106E-2</v>
      </c>
      <c r="F73">
        <f>F72+1</f>
        <v>67</v>
      </c>
      <c r="G73" s="31">
        <f>1/(1+E73/12)^F73</f>
        <v>0.74160118345879078</v>
      </c>
    </row>
    <row r="74" spans="1:7" x14ac:dyDescent="0.25">
      <c r="A74" s="5">
        <v>39022</v>
      </c>
      <c r="C74" s="81">
        <v>4.3980000000000006</v>
      </c>
      <c r="E74" s="31">
        <v>5.3744654178258196E-2</v>
      </c>
      <c r="F74">
        <f>F73+1</f>
        <v>68</v>
      </c>
      <c r="G74" s="31">
        <f>1/(1+E74/12)^F74</f>
        <v>0.73795453218221085</v>
      </c>
    </row>
    <row r="75" spans="1:7" x14ac:dyDescent="0.25">
      <c r="A75" s="5">
        <v>39052</v>
      </c>
      <c r="C75" s="81">
        <v>4.5209999999999999</v>
      </c>
      <c r="E75" s="31">
        <v>5.38248589504935E-2</v>
      </c>
      <c r="F75">
        <f>F74+1</f>
        <v>69</v>
      </c>
      <c r="G75" s="31">
        <f>1/(1+E75/12)^F75</f>
        <v>0.73432695484343902</v>
      </c>
    </row>
    <row r="76" spans="1:7" x14ac:dyDescent="0.25">
      <c r="C76">
        <v>4.8099999999999996</v>
      </c>
      <c r="E76" s="31">
        <v>5.4803717672515399E-2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6"/>
  <sheetViews>
    <sheetView workbookViewId="0">
      <selection activeCell="L78" sqref="L78"/>
    </sheetView>
  </sheetViews>
  <sheetFormatPr defaultRowHeight="13.2" x14ac:dyDescent="0.25"/>
  <cols>
    <col min="1" max="1" width="11" customWidth="1"/>
    <col min="2" max="2" width="14.6640625" customWidth="1"/>
    <col min="3" max="3" width="15.33203125" customWidth="1"/>
    <col min="4" max="4" width="15.77734375" customWidth="1"/>
    <col min="5" max="5" width="15" customWidth="1"/>
    <col min="15" max="16" width="13.6640625" style="78" customWidth="1"/>
    <col min="17" max="19" width="13.44140625" style="78" customWidth="1"/>
    <col min="20" max="20" width="13.109375" customWidth="1"/>
    <col min="21" max="21" width="14.44140625" customWidth="1"/>
    <col min="23" max="23" width="14" customWidth="1"/>
    <col min="27" max="27" width="12" customWidth="1"/>
  </cols>
  <sheetData>
    <row r="1" spans="1:28" ht="22.8" x14ac:dyDescent="0.4">
      <c r="A1" s="1" t="s">
        <v>40</v>
      </c>
      <c r="O1" s="68" t="s">
        <v>48</v>
      </c>
      <c r="P1" s="68"/>
      <c r="Q1" s="68"/>
      <c r="R1" s="68"/>
      <c r="S1" s="68"/>
      <c r="T1" s="1"/>
      <c r="U1" s="1"/>
      <c r="V1" s="1"/>
      <c r="W1" s="1"/>
      <c r="X1" s="1"/>
      <c r="Y1" s="1"/>
      <c r="Z1" s="1"/>
      <c r="AA1" s="1"/>
      <c r="AB1" s="1"/>
    </row>
    <row r="2" spans="1:28" ht="16.2" x14ac:dyDescent="0.35">
      <c r="A2" s="2"/>
      <c r="O2" s="69">
        <v>36892</v>
      </c>
      <c r="P2" s="69">
        <v>36893</v>
      </c>
      <c r="Q2" s="69">
        <v>36894</v>
      </c>
      <c r="R2" s="70" t="s">
        <v>49</v>
      </c>
      <c r="S2" s="71">
        <v>1.08</v>
      </c>
      <c r="T2" s="3"/>
      <c r="U2" s="3"/>
      <c r="V2" s="3"/>
      <c r="W2" s="3"/>
      <c r="X2" s="3"/>
      <c r="Y2" s="3"/>
      <c r="Z2" s="3"/>
      <c r="AA2" s="3"/>
      <c r="AB2" s="3"/>
    </row>
    <row r="3" spans="1:28" x14ac:dyDescent="0.25">
      <c r="A3" s="29"/>
      <c r="E3" s="54"/>
      <c r="F3" s="55"/>
      <c r="G3" s="56">
        <v>2001</v>
      </c>
      <c r="H3" s="56">
        <v>2002</v>
      </c>
      <c r="I3" s="56">
        <v>2003</v>
      </c>
      <c r="J3" s="56">
        <v>2004</v>
      </c>
      <c r="K3" s="56">
        <v>2005</v>
      </c>
      <c r="L3" s="56">
        <v>2006</v>
      </c>
      <c r="M3" s="57">
        <v>2007</v>
      </c>
      <c r="O3" s="72" t="s">
        <v>50</v>
      </c>
      <c r="P3" s="72" t="s">
        <v>50</v>
      </c>
      <c r="Q3" s="72" t="s">
        <v>50</v>
      </c>
      <c r="R3" s="72" t="s">
        <v>50</v>
      </c>
      <c r="S3" s="72" t="s">
        <v>50</v>
      </c>
      <c r="T3" s="73" t="s">
        <v>51</v>
      </c>
      <c r="U3" s="73" t="s">
        <v>51</v>
      </c>
    </row>
    <row r="4" spans="1:28" x14ac:dyDescent="0.25">
      <c r="E4" s="58"/>
      <c r="F4" s="59" t="s">
        <v>41</v>
      </c>
      <c r="G4" s="60">
        <v>9889</v>
      </c>
      <c r="H4" s="60">
        <v>5966</v>
      </c>
      <c r="I4" s="60">
        <v>3507</v>
      </c>
      <c r="J4" s="60">
        <v>2255</v>
      </c>
      <c r="K4" s="60">
        <v>1838</v>
      </c>
      <c r="L4" s="60">
        <v>1622</v>
      </c>
      <c r="M4" s="61">
        <v>1106</v>
      </c>
      <c r="O4" s="72" t="s">
        <v>52</v>
      </c>
      <c r="P4" s="72" t="s">
        <v>52</v>
      </c>
      <c r="Q4" s="72" t="s">
        <v>52</v>
      </c>
      <c r="R4" s="72" t="s">
        <v>53</v>
      </c>
      <c r="S4" s="72" t="s">
        <v>53</v>
      </c>
      <c r="T4" s="73" t="s">
        <v>54</v>
      </c>
      <c r="U4" s="73" t="s">
        <v>55</v>
      </c>
      <c r="V4" t="s">
        <v>36</v>
      </c>
      <c r="Z4" t="s">
        <v>37</v>
      </c>
    </row>
    <row r="5" spans="1:28" x14ac:dyDescent="0.25">
      <c r="A5" s="29"/>
      <c r="E5" s="62"/>
      <c r="F5" s="63" t="s">
        <v>43</v>
      </c>
      <c r="G5" s="64">
        <f>G4*1000/365</f>
        <v>27093.150684931508</v>
      </c>
      <c r="H5" s="64">
        <f t="shared" ref="H5:M5" si="0">H4*1000/365</f>
        <v>16345.205479452055</v>
      </c>
      <c r="I5" s="64">
        <f t="shared" si="0"/>
        <v>9608.2191780821922</v>
      </c>
      <c r="J5" s="64">
        <f t="shared" si="0"/>
        <v>6178.0821917808216</v>
      </c>
      <c r="K5" s="64">
        <f t="shared" si="0"/>
        <v>5035.6164383561645</v>
      </c>
      <c r="L5" s="64">
        <f t="shared" si="0"/>
        <v>4443.8356164383558</v>
      </c>
      <c r="M5" s="65">
        <f t="shared" si="0"/>
        <v>3030.1369863013697</v>
      </c>
      <c r="O5" s="72" t="s">
        <v>56</v>
      </c>
      <c r="P5" s="72" t="s">
        <v>57</v>
      </c>
      <c r="Q5" s="72" t="s">
        <v>58</v>
      </c>
      <c r="R5" s="72" t="s">
        <v>59</v>
      </c>
      <c r="S5" s="74" t="s">
        <v>60</v>
      </c>
      <c r="T5" s="73" t="s">
        <v>61</v>
      </c>
      <c r="U5" s="73" t="s">
        <v>62</v>
      </c>
      <c r="W5" s="29" t="s">
        <v>35</v>
      </c>
      <c r="AA5" t="s">
        <v>35</v>
      </c>
    </row>
    <row r="6" spans="1:28" x14ac:dyDescent="0.25">
      <c r="A6" s="42" t="str">
        <f>'Summary by month'!A6</f>
        <v>Month</v>
      </c>
      <c r="B6" s="51" t="s">
        <v>42</v>
      </c>
      <c r="C6" s="51" t="s">
        <v>44</v>
      </c>
      <c r="D6" s="51" t="s">
        <v>45</v>
      </c>
      <c r="E6" s="51" t="s">
        <v>46</v>
      </c>
      <c r="O6" s="75" t="s">
        <v>63</v>
      </c>
      <c r="P6" s="75" t="s">
        <v>63</v>
      </c>
      <c r="Q6" s="75" t="s">
        <v>63</v>
      </c>
      <c r="R6" s="75" t="s">
        <v>49</v>
      </c>
      <c r="S6" s="75" t="s">
        <v>49</v>
      </c>
      <c r="T6" s="42" t="s">
        <v>49</v>
      </c>
      <c r="U6" s="42" t="s">
        <v>49</v>
      </c>
      <c r="V6" s="6" t="s">
        <v>31</v>
      </c>
      <c r="W6" s="6" t="s">
        <v>4</v>
      </c>
      <c r="X6" s="6"/>
      <c r="Y6" s="6"/>
      <c r="Z6" s="6" t="s">
        <v>31</v>
      </c>
      <c r="AA6" s="6" t="s">
        <v>19</v>
      </c>
      <c r="AB6" s="6"/>
    </row>
    <row r="7" spans="1:28" x14ac:dyDescent="0.25">
      <c r="A7" s="50">
        <f>'Summary by month'!A7</f>
        <v>36982</v>
      </c>
      <c r="B7" s="52">
        <f t="shared" ref="B7:B15" si="1">$G$5</f>
        <v>27093.150684931508</v>
      </c>
      <c r="C7" s="9">
        <f>'Summary by deal'!AK6</f>
        <v>35000</v>
      </c>
      <c r="D7" s="53">
        <f>C7-B7</f>
        <v>7906.8493150684917</v>
      </c>
      <c r="E7" s="66">
        <f>D7/B7</f>
        <v>0.29183941753463438</v>
      </c>
      <c r="O7" s="76">
        <v>871683.77912858373</v>
      </c>
      <c r="P7" s="76">
        <v>20083.487636036822</v>
      </c>
      <c r="Q7" s="77">
        <f>P7+O7</f>
        <v>891767.26676462055</v>
      </c>
      <c r="R7" s="77">
        <f>O7*$U$2</f>
        <v>0</v>
      </c>
      <c r="S7" s="77">
        <f>Q7*$U$2</f>
        <v>0</v>
      </c>
      <c r="T7" s="20">
        <f>A7+E7</f>
        <v>36982.291839417536</v>
      </c>
      <c r="U7" s="52">
        <v>957991</v>
      </c>
      <c r="V7">
        <v>2001</v>
      </c>
      <c r="W7" s="46">
        <f>(A7*C7+A8*C8+A9*C9+A10*C10+A11*C11+A12*C12+A13*C13+A14*C14+A15*C15)/SUM(A7:A15)</f>
        <v>33107.216652292656</v>
      </c>
      <c r="Z7">
        <f>V7</f>
        <v>2001</v>
      </c>
      <c r="AA7" s="46">
        <f>(E7*G7+E8*G8+E9*G9+E10*G10+E11*G11+E12*G12+E13*G13+E14*G14+E15*G15)/SUM(E7:E15)</f>
        <v>0</v>
      </c>
    </row>
    <row r="8" spans="1:28" x14ac:dyDescent="0.25">
      <c r="A8" s="50">
        <f>'Summary by month'!A8</f>
        <v>37012</v>
      </c>
      <c r="B8" s="52">
        <f t="shared" si="1"/>
        <v>27093.150684931508</v>
      </c>
      <c r="C8" s="9">
        <f>'Summary by deal'!AK7</f>
        <v>35000</v>
      </c>
      <c r="D8" s="53">
        <f t="shared" ref="D8:D71" si="2">C8-B8</f>
        <v>7906.8493150684917</v>
      </c>
      <c r="E8" s="66">
        <f t="shared" ref="E8:E71" si="3">D8/B8</f>
        <v>0.29183941753463438</v>
      </c>
      <c r="O8" s="76">
        <v>842952.87103547482</v>
      </c>
      <c r="P8" s="76">
        <v>19601.115115369903</v>
      </c>
      <c r="Q8" s="77">
        <f t="shared" ref="Q8:Q71" si="4">P8+O8</f>
        <v>862553.98615084472</v>
      </c>
      <c r="R8" s="77">
        <f t="shared" ref="R8:R71" si="5">O8*$U$2</f>
        <v>0</v>
      </c>
      <c r="S8" s="77">
        <f t="shared" ref="S8:S71" si="6">Q8*$U$2</f>
        <v>0</v>
      </c>
      <c r="T8" s="20">
        <f t="shared" ref="T8:T71" si="7">A8+E8</f>
        <v>37012.291839417536</v>
      </c>
      <c r="U8" s="52">
        <v>1018601</v>
      </c>
      <c r="W8" s="46"/>
      <c r="AA8" s="46"/>
    </row>
    <row r="9" spans="1:28" x14ac:dyDescent="0.25">
      <c r="A9" s="50">
        <f>'Summary by month'!A9</f>
        <v>37043</v>
      </c>
      <c r="B9" s="52">
        <f t="shared" si="1"/>
        <v>27093.150684931508</v>
      </c>
      <c r="C9" s="9">
        <f>'Summary by deal'!AK8</f>
        <v>35000</v>
      </c>
      <c r="D9" s="53">
        <f t="shared" si="2"/>
        <v>7906.8493150684917</v>
      </c>
      <c r="E9" s="66">
        <f t="shared" si="3"/>
        <v>0.29183941753463438</v>
      </c>
      <c r="O9" s="76">
        <v>815168.94061892631</v>
      </c>
      <c r="P9" s="76">
        <v>19128.758739316952</v>
      </c>
      <c r="Q9" s="77">
        <f t="shared" si="4"/>
        <v>834297.69935824326</v>
      </c>
      <c r="R9" s="77">
        <f t="shared" si="5"/>
        <v>0</v>
      </c>
      <c r="S9" s="77">
        <f t="shared" si="6"/>
        <v>0</v>
      </c>
      <c r="T9" s="20">
        <f t="shared" si="7"/>
        <v>37043.291839417536</v>
      </c>
      <c r="U9" s="52">
        <v>988064</v>
      </c>
      <c r="W9" s="46"/>
      <c r="AA9" s="46"/>
    </row>
    <row r="10" spans="1:28" x14ac:dyDescent="0.25">
      <c r="A10" s="50">
        <f>'Summary by month'!A10</f>
        <v>37073</v>
      </c>
      <c r="B10" s="52">
        <f t="shared" si="1"/>
        <v>27093.150684931508</v>
      </c>
      <c r="C10" s="9">
        <f>'Summary by deal'!AK9</f>
        <v>35000</v>
      </c>
      <c r="D10" s="53">
        <f t="shared" si="2"/>
        <v>7906.8493150684917</v>
      </c>
      <c r="E10" s="66">
        <f t="shared" si="3"/>
        <v>0.29183941753463438</v>
      </c>
      <c r="O10" s="76">
        <v>788300.7752657833</v>
      </c>
      <c r="P10" s="76">
        <v>18666.281092740013</v>
      </c>
      <c r="Q10" s="77">
        <f t="shared" si="4"/>
        <v>806967.05635852332</v>
      </c>
      <c r="R10" s="77">
        <f t="shared" si="5"/>
        <v>0</v>
      </c>
      <c r="S10" s="77">
        <f t="shared" si="6"/>
        <v>0</v>
      </c>
      <c r="T10" s="20">
        <f t="shared" si="7"/>
        <v>37073.291839417536</v>
      </c>
      <c r="U10" s="52">
        <v>1015378</v>
      </c>
      <c r="W10" s="46"/>
      <c r="AA10" s="46"/>
    </row>
    <row r="11" spans="1:28" x14ac:dyDescent="0.25">
      <c r="A11" s="50">
        <f>'Summary by month'!A11</f>
        <v>37104</v>
      </c>
      <c r="B11" s="52">
        <f t="shared" si="1"/>
        <v>27093.150684931508</v>
      </c>
      <c r="C11" s="9">
        <f>'Summary by deal'!AK10</f>
        <v>35000</v>
      </c>
      <c r="D11" s="53">
        <f t="shared" si="2"/>
        <v>7906.8493150684917</v>
      </c>
      <c r="E11" s="66">
        <f t="shared" si="3"/>
        <v>0.29183941753463438</v>
      </c>
      <c r="O11" s="76">
        <v>762318.191138166</v>
      </c>
      <c r="P11" s="76">
        <v>18213.542976469151</v>
      </c>
      <c r="Q11" s="77">
        <f t="shared" si="4"/>
        <v>780531.73411463515</v>
      </c>
      <c r="R11" s="77">
        <f t="shared" si="5"/>
        <v>0</v>
      </c>
      <c r="S11" s="77">
        <f t="shared" si="6"/>
        <v>0</v>
      </c>
      <c r="T11" s="20">
        <f t="shared" si="7"/>
        <v>37104.291839417536</v>
      </c>
      <c r="U11" s="52">
        <v>983542</v>
      </c>
      <c r="W11" s="46"/>
      <c r="AA11" s="46"/>
    </row>
    <row r="12" spans="1:28" x14ac:dyDescent="0.25">
      <c r="A12" s="50">
        <f>'Summary by month'!A12</f>
        <v>37135</v>
      </c>
      <c r="B12" s="52">
        <f t="shared" si="1"/>
        <v>27093.150684931508</v>
      </c>
      <c r="C12" s="9">
        <f>'Summary by deal'!AK11</f>
        <v>30750</v>
      </c>
      <c r="D12" s="53">
        <f t="shared" si="2"/>
        <v>3656.8493150684917</v>
      </c>
      <c r="E12" s="66">
        <f t="shared" si="3"/>
        <v>0.1349732025482859</v>
      </c>
      <c r="O12" s="76">
        <v>737191.99926478835</v>
      </c>
      <c r="P12" s="76">
        <v>17770.403672919609</v>
      </c>
      <c r="Q12" s="77">
        <f t="shared" si="4"/>
        <v>754962.40293770796</v>
      </c>
      <c r="R12" s="77">
        <f t="shared" si="5"/>
        <v>0</v>
      </c>
      <c r="S12" s="77">
        <f t="shared" si="6"/>
        <v>0</v>
      </c>
      <c r="T12" s="20">
        <f t="shared" si="7"/>
        <v>37135.134973202548</v>
      </c>
      <c r="U12" s="52">
        <v>1008419</v>
      </c>
      <c r="W12" s="46"/>
      <c r="AA12" s="46"/>
    </row>
    <row r="13" spans="1:28" x14ac:dyDescent="0.25">
      <c r="A13" s="50">
        <f>'Summary by month'!A13</f>
        <v>37165</v>
      </c>
      <c r="B13" s="52">
        <f t="shared" si="1"/>
        <v>27093.150684931508</v>
      </c>
      <c r="C13" s="9">
        <f>'Summary by deal'!AK12</f>
        <v>30750</v>
      </c>
      <c r="D13" s="53">
        <f t="shared" si="2"/>
        <v>3656.8493150684917</v>
      </c>
      <c r="E13" s="66">
        <f t="shared" si="3"/>
        <v>0.1349732025482859</v>
      </c>
      <c r="O13" s="76">
        <v>712893.97274991428</v>
      </c>
      <c r="P13" s="76">
        <v>17336.721196179627</v>
      </c>
      <c r="Q13" s="77">
        <f t="shared" si="4"/>
        <v>730230.6939460939</v>
      </c>
      <c r="R13" s="77">
        <f t="shared" si="5"/>
        <v>0</v>
      </c>
      <c r="S13" s="77">
        <f t="shared" si="6"/>
        <v>0</v>
      </c>
      <c r="T13" s="20">
        <f t="shared" si="7"/>
        <v>37165.134973202548</v>
      </c>
      <c r="U13" s="52">
        <v>1001355</v>
      </c>
      <c r="W13" s="46"/>
      <c r="AA13" s="46"/>
    </row>
    <row r="14" spans="1:28" x14ac:dyDescent="0.25">
      <c r="A14" s="50">
        <f>'Summary by month'!A14</f>
        <v>37196</v>
      </c>
      <c r="B14" s="52">
        <f t="shared" si="1"/>
        <v>27093.150684931508</v>
      </c>
      <c r="C14" s="9">
        <f>'Summary by deal'!AK13</f>
        <v>30750</v>
      </c>
      <c r="D14" s="53">
        <f t="shared" si="2"/>
        <v>3656.8493150684917</v>
      </c>
      <c r="E14" s="66">
        <f t="shared" si="3"/>
        <v>0.1349732025482859</v>
      </c>
      <c r="O14" s="76">
        <v>689396.81506311544</v>
      </c>
      <c r="P14" s="76">
        <v>16912.352527301875</v>
      </c>
      <c r="Q14" s="77">
        <f t="shared" si="4"/>
        <v>706309.16759041732</v>
      </c>
      <c r="R14" s="77">
        <f t="shared" si="5"/>
        <v>0</v>
      </c>
      <c r="S14" s="77">
        <f t="shared" si="6"/>
        <v>0</v>
      </c>
      <c r="T14" s="20">
        <f t="shared" si="7"/>
        <v>37196.134973202548</v>
      </c>
      <c r="U14" s="52">
        <v>982420</v>
      </c>
      <c r="W14" s="46"/>
      <c r="AA14" s="46"/>
    </row>
    <row r="15" spans="1:28" x14ac:dyDescent="0.25">
      <c r="A15" s="50">
        <f>'Summary by month'!A15</f>
        <v>37226</v>
      </c>
      <c r="B15" s="52">
        <f t="shared" si="1"/>
        <v>27093.150684931508</v>
      </c>
      <c r="C15" s="9">
        <f>'Summary by deal'!AK14</f>
        <v>30750</v>
      </c>
      <c r="D15" s="53">
        <f t="shared" si="2"/>
        <v>3656.8493150684917</v>
      </c>
      <c r="E15" s="66">
        <f t="shared" si="3"/>
        <v>0.1349732025482859</v>
      </c>
      <c r="O15" s="76">
        <v>644700.38889890071</v>
      </c>
      <c r="P15" s="76">
        <v>16090.980685936869</v>
      </c>
      <c r="Q15" s="77">
        <f t="shared" si="4"/>
        <v>660791.36958483758</v>
      </c>
      <c r="R15" s="77">
        <f t="shared" si="5"/>
        <v>0</v>
      </c>
      <c r="S15" s="77">
        <f t="shared" si="6"/>
        <v>0</v>
      </c>
      <c r="T15" s="20">
        <f t="shared" si="7"/>
        <v>37226.134973202548</v>
      </c>
      <c r="U15" s="52">
        <v>952188</v>
      </c>
      <c r="W15" s="46"/>
      <c r="AA15" s="46"/>
    </row>
    <row r="16" spans="1:28" x14ac:dyDescent="0.25">
      <c r="A16" s="50">
        <f>'Summary by month'!A16</f>
        <v>37257</v>
      </c>
      <c r="B16" s="52">
        <f t="shared" ref="B16:B27" si="8">$H$5</f>
        <v>16345.205479452055</v>
      </c>
      <c r="C16" s="9">
        <f>'Summary by deal'!AK15</f>
        <v>35000</v>
      </c>
      <c r="D16" s="53">
        <f t="shared" si="2"/>
        <v>18654.794520547945</v>
      </c>
      <c r="E16" s="66">
        <f t="shared" si="3"/>
        <v>1.1413007039892724</v>
      </c>
      <c r="O16" s="76">
        <v>599035.29512770986</v>
      </c>
      <c r="P16" s="76">
        <v>13367.048299965682</v>
      </c>
      <c r="Q16" s="77">
        <f t="shared" si="4"/>
        <v>612402.34342767554</v>
      </c>
      <c r="R16" s="77">
        <f t="shared" si="5"/>
        <v>0</v>
      </c>
      <c r="S16" s="77">
        <f t="shared" si="6"/>
        <v>0</v>
      </c>
      <c r="T16" s="20">
        <f t="shared" si="7"/>
        <v>37258.141300703988</v>
      </c>
      <c r="V16">
        <v>2002</v>
      </c>
      <c r="W16" s="46">
        <f>(A16*C16+A17*C17+A18*C18+A19*C19+A20*C20+A21*C21+A22*C22+A23*C23+A24*C24+A25*C25+A26*C26+A27*C27)/SUM(A16:A27)</f>
        <v>35000</v>
      </c>
      <c r="Z16">
        <f>V16</f>
        <v>2002</v>
      </c>
      <c r="AA16" s="46">
        <f>(E16*G16+E17*G17+E18*G18+E19*G19+E20*G20+E21*G21+E22*G22+E23*G23+E24*G24+E25*G25+E26*G26+E27*G27)/SUM(E16:E27)</f>
        <v>0</v>
      </c>
    </row>
    <row r="17" spans="1:27" x14ac:dyDescent="0.25">
      <c r="A17" s="50">
        <f>'Summary by month'!A17</f>
        <v>37288</v>
      </c>
      <c r="B17" s="52">
        <f t="shared" si="8"/>
        <v>16345.205479452055</v>
      </c>
      <c r="C17" s="9">
        <f>'Summary by deal'!AK16</f>
        <v>35000</v>
      </c>
      <c r="D17" s="53">
        <f t="shared" si="2"/>
        <v>18654.794520547945</v>
      </c>
      <c r="E17" s="66">
        <f t="shared" si="3"/>
        <v>1.1413007039892724</v>
      </c>
      <c r="O17" s="76">
        <v>574902.79264694545</v>
      </c>
      <c r="P17" s="76">
        <v>14024.579152293154</v>
      </c>
      <c r="Q17" s="77">
        <f t="shared" si="4"/>
        <v>588927.37179923861</v>
      </c>
      <c r="R17" s="77">
        <f t="shared" si="5"/>
        <v>0</v>
      </c>
      <c r="S17" s="77">
        <f t="shared" si="6"/>
        <v>0</v>
      </c>
      <c r="T17" s="20">
        <f t="shared" si="7"/>
        <v>37289.141300703988</v>
      </c>
      <c r="W17" s="46"/>
      <c r="AA17" s="46"/>
    </row>
    <row r="18" spans="1:27" x14ac:dyDescent="0.25">
      <c r="A18" s="50">
        <f>'Summary by month'!A18</f>
        <v>37316</v>
      </c>
      <c r="B18" s="52">
        <f t="shared" si="8"/>
        <v>16345.205479452055</v>
      </c>
      <c r="C18" s="9">
        <f>'Summary by deal'!AK17</f>
        <v>35000</v>
      </c>
      <c r="D18" s="53">
        <f t="shared" si="2"/>
        <v>18654.794520547945</v>
      </c>
      <c r="E18" s="66">
        <f t="shared" si="3"/>
        <v>1.1413007039892724</v>
      </c>
      <c r="O18" s="76">
        <v>551742.48275770433</v>
      </c>
      <c r="P18" s="76">
        <v>14609.774016962503</v>
      </c>
      <c r="Q18" s="77">
        <f t="shared" si="4"/>
        <v>566352.25677466684</v>
      </c>
      <c r="R18" s="77">
        <f t="shared" si="5"/>
        <v>0</v>
      </c>
      <c r="S18" s="77">
        <f t="shared" si="6"/>
        <v>0</v>
      </c>
      <c r="T18" s="20">
        <f t="shared" si="7"/>
        <v>37317.141300703988</v>
      </c>
      <c r="W18" s="46"/>
      <c r="AA18" s="46"/>
    </row>
    <row r="19" spans="1:27" x14ac:dyDescent="0.25">
      <c r="A19" s="50">
        <f>'Summary by month'!A19</f>
        <v>37347</v>
      </c>
      <c r="B19" s="52">
        <f t="shared" si="8"/>
        <v>16345.205479452055</v>
      </c>
      <c r="C19" s="9">
        <f>'Summary by deal'!AK18</f>
        <v>35000</v>
      </c>
      <c r="D19" s="53">
        <f t="shared" si="2"/>
        <v>18654.794520547945</v>
      </c>
      <c r="E19" s="66">
        <f t="shared" si="3"/>
        <v>1.1413007039892724</v>
      </c>
      <c r="O19" s="76">
        <v>529515.20008806663</v>
      </c>
      <c r="P19" s="76">
        <v>15127.304426227463</v>
      </c>
      <c r="Q19" s="77">
        <f t="shared" si="4"/>
        <v>544642.50451429409</v>
      </c>
      <c r="R19" s="77">
        <f t="shared" si="5"/>
        <v>0</v>
      </c>
      <c r="S19" s="77">
        <f t="shared" si="6"/>
        <v>0</v>
      </c>
      <c r="T19" s="20">
        <f t="shared" si="7"/>
        <v>37348.141300703988</v>
      </c>
      <c r="W19" s="46"/>
      <c r="AA19" s="46"/>
    </row>
    <row r="20" spans="1:27" x14ac:dyDescent="0.25">
      <c r="A20" s="50">
        <f>'Summary by month'!A20</f>
        <v>37377</v>
      </c>
      <c r="B20" s="52">
        <f t="shared" si="8"/>
        <v>16345.205479452055</v>
      </c>
      <c r="C20" s="9">
        <f>'Summary by deal'!AK19</f>
        <v>35000</v>
      </c>
      <c r="D20" s="53">
        <f t="shared" si="2"/>
        <v>18654.794520547945</v>
      </c>
      <c r="E20" s="66">
        <f t="shared" si="3"/>
        <v>1.1413007039892724</v>
      </c>
      <c r="O20" s="76">
        <v>508183.35706702498</v>
      </c>
      <c r="P20" s="76">
        <v>15581.586349850055</v>
      </c>
      <c r="Q20" s="77">
        <f t="shared" si="4"/>
        <v>523764.94341687503</v>
      </c>
      <c r="R20" s="77">
        <f t="shared" si="5"/>
        <v>0</v>
      </c>
      <c r="S20" s="77">
        <f t="shared" si="6"/>
        <v>0</v>
      </c>
      <c r="T20" s="20">
        <f t="shared" si="7"/>
        <v>37378.141300703988</v>
      </c>
      <c r="W20" s="46"/>
      <c r="AA20" s="46"/>
    </row>
    <row r="21" spans="1:27" x14ac:dyDescent="0.25">
      <c r="A21" s="50">
        <f>'Summary by month'!A21</f>
        <v>37408</v>
      </c>
      <c r="B21" s="52">
        <f t="shared" si="8"/>
        <v>16345.205479452055</v>
      </c>
      <c r="C21" s="9">
        <f>'Summary by deal'!AK20</f>
        <v>35000</v>
      </c>
      <c r="D21" s="53">
        <f t="shared" si="2"/>
        <v>18654.794520547945</v>
      </c>
      <c r="E21" s="66">
        <f t="shared" si="3"/>
        <v>1.1413007039892724</v>
      </c>
      <c r="O21" s="76">
        <v>487710.88036181079</v>
      </c>
      <c r="P21" s="76">
        <v>15976.793072943226</v>
      </c>
      <c r="Q21" s="77">
        <f t="shared" si="4"/>
        <v>503687.67343475402</v>
      </c>
      <c r="R21" s="77">
        <f t="shared" si="5"/>
        <v>0</v>
      </c>
      <c r="S21" s="77">
        <f t="shared" si="6"/>
        <v>0</v>
      </c>
      <c r="T21" s="20">
        <f t="shared" si="7"/>
        <v>37409.141300703988</v>
      </c>
      <c r="W21" s="46"/>
      <c r="AA21" s="46"/>
    </row>
    <row r="22" spans="1:27" x14ac:dyDescent="0.25">
      <c r="A22" s="50">
        <f>'Summary by month'!A22</f>
        <v>37438</v>
      </c>
      <c r="B22" s="52">
        <f t="shared" si="8"/>
        <v>16345.205479452055</v>
      </c>
      <c r="C22" s="9">
        <f>'Summary by deal'!AK21</f>
        <v>35000</v>
      </c>
      <c r="D22" s="53">
        <f t="shared" si="2"/>
        <v>18654.794520547945</v>
      </c>
      <c r="E22" s="66">
        <f t="shared" si="3"/>
        <v>1.1413007039892724</v>
      </c>
      <c r="O22" s="76">
        <v>468063.14987588348</v>
      </c>
      <c r="P22" s="76">
        <v>16316.867456031556</v>
      </c>
      <c r="Q22" s="77">
        <f t="shared" si="4"/>
        <v>484380.01733191503</v>
      </c>
      <c r="R22" s="77">
        <f t="shared" si="5"/>
        <v>0</v>
      </c>
      <c r="S22" s="77">
        <f t="shared" si="6"/>
        <v>0</v>
      </c>
      <c r="T22" s="20">
        <f t="shared" si="7"/>
        <v>37439.141300703988</v>
      </c>
      <c r="W22" s="46"/>
      <c r="AA22" s="46"/>
    </row>
    <row r="23" spans="1:27" x14ac:dyDescent="0.25">
      <c r="A23" s="50">
        <f>'Summary by month'!A23</f>
        <v>37469</v>
      </c>
      <c r="B23" s="52">
        <f t="shared" si="8"/>
        <v>16345.205479452055</v>
      </c>
      <c r="C23" s="9">
        <f>'Summary by deal'!AK22</f>
        <v>35000</v>
      </c>
      <c r="D23" s="53">
        <f t="shared" si="2"/>
        <v>18654.794520547945</v>
      </c>
      <c r="E23" s="66">
        <f t="shared" si="3"/>
        <v>1.1413007039892724</v>
      </c>
      <c r="O23" s="76">
        <v>449206.94020442158</v>
      </c>
      <c r="P23" s="76">
        <v>16605.533606015379</v>
      </c>
      <c r="Q23" s="77">
        <f t="shared" si="4"/>
        <v>465812.47381043696</v>
      </c>
      <c r="R23" s="77">
        <f t="shared" si="5"/>
        <v>0</v>
      </c>
      <c r="S23" s="77">
        <f t="shared" si="6"/>
        <v>0</v>
      </c>
      <c r="T23" s="20">
        <f t="shared" si="7"/>
        <v>37470.141300703988</v>
      </c>
      <c r="W23" s="46"/>
      <c r="AA23" s="46"/>
    </row>
    <row r="24" spans="1:27" x14ac:dyDescent="0.25">
      <c r="A24" s="50">
        <f>'Summary by month'!A24</f>
        <v>37500</v>
      </c>
      <c r="B24" s="52">
        <f t="shared" si="8"/>
        <v>16345.205479452055</v>
      </c>
      <c r="C24" s="9">
        <f>'Summary by deal'!AK23</f>
        <v>35000</v>
      </c>
      <c r="D24" s="53">
        <f t="shared" si="2"/>
        <v>18654.794520547945</v>
      </c>
      <c r="E24" s="66">
        <f t="shared" si="3"/>
        <v>1.1413007039892724</v>
      </c>
      <c r="O24" s="76">
        <v>431110.36444831581</v>
      </c>
      <c r="P24" s="76">
        <v>16846.307985418185</v>
      </c>
      <c r="Q24" s="77">
        <f t="shared" si="4"/>
        <v>447956.672433734</v>
      </c>
      <c r="R24" s="77">
        <f t="shared" si="5"/>
        <v>0</v>
      </c>
      <c r="S24" s="77">
        <f t="shared" si="6"/>
        <v>0</v>
      </c>
      <c r="T24" s="20">
        <f t="shared" si="7"/>
        <v>37501.141300703988</v>
      </c>
      <c r="W24" s="46"/>
      <c r="AA24" s="46"/>
    </row>
    <row r="25" spans="1:27" x14ac:dyDescent="0.25">
      <c r="A25" s="50">
        <f>'Summary by month'!A25</f>
        <v>37530</v>
      </c>
      <c r="B25" s="52">
        <f t="shared" si="8"/>
        <v>16345.205479452055</v>
      </c>
      <c r="C25" s="9">
        <f>'Summary by deal'!AK24</f>
        <v>35000</v>
      </c>
      <c r="D25" s="53">
        <f t="shared" si="2"/>
        <v>18654.794520547945</v>
      </c>
      <c r="E25" s="66">
        <f t="shared" si="3"/>
        <v>1.1413007039892724</v>
      </c>
      <c r="O25" s="76">
        <v>413742.82029164938</v>
      </c>
      <c r="P25" s="76">
        <v>17042.509986055142</v>
      </c>
      <c r="Q25" s="77">
        <f t="shared" si="4"/>
        <v>430785.33027770452</v>
      </c>
      <c r="R25" s="77">
        <f t="shared" si="5"/>
        <v>0</v>
      </c>
      <c r="S25" s="77">
        <f t="shared" si="6"/>
        <v>0</v>
      </c>
      <c r="T25" s="20">
        <f t="shared" si="7"/>
        <v>37531.141300703988</v>
      </c>
      <c r="W25" s="46"/>
      <c r="AA25" s="46"/>
    </row>
    <row r="26" spans="1:27" x14ac:dyDescent="0.25">
      <c r="A26" s="50">
        <f>'Summary by month'!A26</f>
        <v>37561</v>
      </c>
      <c r="B26" s="52">
        <f t="shared" si="8"/>
        <v>16345.205479452055</v>
      </c>
      <c r="C26" s="9">
        <f>'Summary by deal'!AK25</f>
        <v>35000</v>
      </c>
      <c r="D26" s="53">
        <f t="shared" si="2"/>
        <v>18654.794520547945</v>
      </c>
      <c r="E26" s="66">
        <f t="shared" si="3"/>
        <v>1.1413007039892724</v>
      </c>
      <c r="O26" s="76">
        <v>397074.93825148005</v>
      </c>
      <c r="P26" s="76">
        <v>17197.271992074442</v>
      </c>
      <c r="Q26" s="77">
        <f t="shared" si="4"/>
        <v>414272.21024355449</v>
      </c>
      <c r="R26" s="77">
        <f t="shared" si="5"/>
        <v>0</v>
      </c>
      <c r="S26" s="77">
        <f t="shared" si="6"/>
        <v>0</v>
      </c>
      <c r="T26" s="20">
        <f t="shared" si="7"/>
        <v>37562.141300703988</v>
      </c>
      <c r="W26" s="46"/>
      <c r="AA26" s="46"/>
    </row>
    <row r="27" spans="1:27" x14ac:dyDescent="0.25">
      <c r="A27" s="50">
        <f>'Summary by month'!A27</f>
        <v>37591</v>
      </c>
      <c r="B27" s="52">
        <f t="shared" si="8"/>
        <v>16345.205479452055</v>
      </c>
      <c r="C27" s="9">
        <f>'Summary by deal'!AK26</f>
        <v>35000</v>
      </c>
      <c r="D27" s="53">
        <f t="shared" si="2"/>
        <v>18654.794520547945</v>
      </c>
      <c r="E27" s="66">
        <f t="shared" si="3"/>
        <v>1.1413007039892724</v>
      </c>
      <c r="O27" s="76">
        <v>365726.55076196609</v>
      </c>
      <c r="P27" s="76">
        <v>17394.127511818893</v>
      </c>
      <c r="Q27" s="77">
        <f t="shared" si="4"/>
        <v>383120.67827378499</v>
      </c>
      <c r="R27" s="77">
        <f t="shared" si="5"/>
        <v>0</v>
      </c>
      <c r="S27" s="77">
        <f t="shared" si="6"/>
        <v>0</v>
      </c>
      <c r="T27" s="20">
        <f t="shared" si="7"/>
        <v>37592.141300703988</v>
      </c>
      <c r="W27" s="46"/>
      <c r="AA27" s="46"/>
    </row>
    <row r="28" spans="1:27" x14ac:dyDescent="0.25">
      <c r="A28" s="50">
        <f>'Summary by month'!A28</f>
        <v>37622</v>
      </c>
      <c r="B28" s="52">
        <f t="shared" ref="B28:B39" si="9">$I$5</f>
        <v>9608.2191780821922</v>
      </c>
      <c r="C28" s="9">
        <f>'Summary by deal'!AK27</f>
        <v>35000</v>
      </c>
      <c r="D28" s="53">
        <f t="shared" si="2"/>
        <v>25391.780821917808</v>
      </c>
      <c r="E28" s="66">
        <f t="shared" si="3"/>
        <v>2.6427145708582831</v>
      </c>
      <c r="O28" s="76">
        <v>336223.76610218553</v>
      </c>
      <c r="P28" s="76">
        <v>18405.979228884098</v>
      </c>
      <c r="Q28" s="77">
        <f t="shared" si="4"/>
        <v>354629.74533106963</v>
      </c>
      <c r="R28" s="77">
        <f t="shared" si="5"/>
        <v>0</v>
      </c>
      <c r="S28" s="77">
        <f t="shared" si="6"/>
        <v>0</v>
      </c>
      <c r="T28" s="20">
        <f t="shared" si="7"/>
        <v>37624.642714570859</v>
      </c>
      <c r="V28">
        <v>2003</v>
      </c>
      <c r="W28" s="46">
        <f>(A28*C28+A29*C29+A30*C30+A31*C31+A32*C32+A33*C33+A34*C34+A35*C35+A36*C36+A37*C37+A38*C38+A39*C39)/SUM(A28:A39)</f>
        <v>35000</v>
      </c>
      <c r="Z28">
        <f>V28</f>
        <v>2003</v>
      </c>
      <c r="AA28" s="46"/>
    </row>
    <row r="29" spans="1:27" x14ac:dyDescent="0.25">
      <c r="A29" s="50">
        <f>'Summary by month'!A29</f>
        <v>37653</v>
      </c>
      <c r="B29" s="52">
        <f t="shared" si="9"/>
        <v>9608.2191780821922</v>
      </c>
      <c r="C29" s="9">
        <f>'Summary by deal'!AK28</f>
        <v>35000</v>
      </c>
      <c r="D29" s="53">
        <f t="shared" si="2"/>
        <v>25391.780821917808</v>
      </c>
      <c r="E29" s="66">
        <f t="shared" si="3"/>
        <v>2.6427145708582831</v>
      </c>
      <c r="O29" s="76">
        <v>324601.64581625926</v>
      </c>
      <c r="P29" s="76">
        <v>17439.12630726787</v>
      </c>
      <c r="Q29" s="77">
        <f t="shared" si="4"/>
        <v>342040.77212352713</v>
      </c>
      <c r="R29" s="77">
        <f t="shared" si="5"/>
        <v>0</v>
      </c>
      <c r="S29" s="77">
        <f t="shared" si="6"/>
        <v>0</v>
      </c>
      <c r="T29" s="20">
        <f t="shared" si="7"/>
        <v>37655.642714570859</v>
      </c>
      <c r="W29" s="46"/>
      <c r="AA29" s="46"/>
    </row>
    <row r="30" spans="1:27" x14ac:dyDescent="0.25">
      <c r="A30" s="50">
        <f>'Summary by month'!A30</f>
        <v>37681</v>
      </c>
      <c r="B30" s="52">
        <f t="shared" si="9"/>
        <v>9608.2191780821922</v>
      </c>
      <c r="C30" s="9">
        <f>'Summary by deal'!AK29</f>
        <v>35000</v>
      </c>
      <c r="D30" s="53">
        <f t="shared" si="2"/>
        <v>25391.780821917808</v>
      </c>
      <c r="E30" s="66">
        <f t="shared" si="3"/>
        <v>2.6427145708582831</v>
      </c>
      <c r="O30" s="76">
        <v>313381.26298484555</v>
      </c>
      <c r="P30" s="76">
        <v>16517.430892734206</v>
      </c>
      <c r="Q30" s="77">
        <f t="shared" si="4"/>
        <v>329898.69387757976</v>
      </c>
      <c r="R30" s="77">
        <f t="shared" si="5"/>
        <v>0</v>
      </c>
      <c r="S30" s="77">
        <f t="shared" si="6"/>
        <v>0</v>
      </c>
      <c r="T30" s="20">
        <f t="shared" si="7"/>
        <v>37683.642714570859</v>
      </c>
      <c r="W30" s="46"/>
      <c r="AA30" s="46"/>
    </row>
    <row r="31" spans="1:27" x14ac:dyDescent="0.25">
      <c r="A31" s="50">
        <f>'Summary by month'!A31</f>
        <v>37712</v>
      </c>
      <c r="B31" s="52">
        <f t="shared" si="9"/>
        <v>9608.2191780821922</v>
      </c>
      <c r="C31" s="9">
        <f>'Summary by deal'!AK30</f>
        <v>35000</v>
      </c>
      <c r="D31" s="53">
        <f t="shared" si="2"/>
        <v>25391.780821917808</v>
      </c>
      <c r="E31" s="66">
        <f t="shared" si="3"/>
        <v>2.6427145708582831</v>
      </c>
      <c r="O31" s="76">
        <v>302548.73090066673</v>
      </c>
      <c r="P31" s="76">
        <v>15638.91540375771</v>
      </c>
      <c r="Q31" s="77">
        <f t="shared" si="4"/>
        <v>318187.64630442444</v>
      </c>
      <c r="R31" s="77">
        <f t="shared" si="5"/>
        <v>0</v>
      </c>
      <c r="S31" s="77">
        <f t="shared" si="6"/>
        <v>0</v>
      </c>
      <c r="T31" s="20">
        <f t="shared" si="7"/>
        <v>37714.642714570859</v>
      </c>
      <c r="W31" s="46"/>
      <c r="AA31" s="46"/>
    </row>
    <row r="32" spans="1:27" x14ac:dyDescent="0.25">
      <c r="A32" s="50">
        <f>'Summary by month'!A32</f>
        <v>37742</v>
      </c>
      <c r="B32" s="52">
        <f t="shared" si="9"/>
        <v>9608.2191780821922</v>
      </c>
      <c r="C32" s="9">
        <f>'Summary by deal'!AK31</f>
        <v>35000</v>
      </c>
      <c r="D32" s="53">
        <f t="shared" si="2"/>
        <v>25391.780821917808</v>
      </c>
      <c r="E32" s="66">
        <f t="shared" si="3"/>
        <v>2.6427145708582831</v>
      </c>
      <c r="O32" s="76">
        <v>292090.64287302492</v>
      </c>
      <c r="P32" s="76">
        <v>14801.685407363286</v>
      </c>
      <c r="Q32" s="77">
        <f t="shared" si="4"/>
        <v>306892.3282803882</v>
      </c>
      <c r="R32" s="77">
        <f t="shared" si="5"/>
        <v>0</v>
      </c>
      <c r="S32" s="77">
        <f t="shared" si="6"/>
        <v>0</v>
      </c>
      <c r="T32" s="20">
        <f t="shared" si="7"/>
        <v>37744.642714570859</v>
      </c>
      <c r="W32" s="46"/>
      <c r="AA32" s="46"/>
    </row>
    <row r="33" spans="1:27" x14ac:dyDescent="0.25">
      <c r="A33" s="50">
        <f>'Summary by month'!A33</f>
        <v>37773</v>
      </c>
      <c r="B33" s="52">
        <f t="shared" si="9"/>
        <v>9608.2191780821922</v>
      </c>
      <c r="C33" s="9">
        <f>'Summary by deal'!AK32</f>
        <v>35000</v>
      </c>
      <c r="D33" s="53">
        <f t="shared" si="2"/>
        <v>25391.780821917808</v>
      </c>
      <c r="E33" s="66">
        <f t="shared" si="3"/>
        <v>2.6427145708582831</v>
      </c>
      <c r="O33" s="76">
        <v>281994.05563525035</v>
      </c>
      <c r="P33" s="76">
        <v>14003.926219923713</v>
      </c>
      <c r="Q33" s="77">
        <f t="shared" si="4"/>
        <v>295997.98185517406</v>
      </c>
      <c r="R33" s="77">
        <f t="shared" si="5"/>
        <v>0</v>
      </c>
      <c r="S33" s="77">
        <f t="shared" si="6"/>
        <v>0</v>
      </c>
      <c r="T33" s="20">
        <f t="shared" si="7"/>
        <v>37775.642714570859</v>
      </c>
      <c r="W33" s="46"/>
      <c r="AA33" s="46"/>
    </row>
    <row r="34" spans="1:27" x14ac:dyDescent="0.25">
      <c r="A34" s="50">
        <f>'Summary by month'!A34</f>
        <v>37803</v>
      </c>
      <c r="B34" s="52">
        <f t="shared" si="9"/>
        <v>9608.2191780821922</v>
      </c>
      <c r="C34" s="9">
        <f>'Summary by deal'!AK33</f>
        <v>35000</v>
      </c>
      <c r="D34" s="53">
        <f t="shared" si="2"/>
        <v>25391.780821917808</v>
      </c>
      <c r="E34" s="66">
        <f t="shared" si="3"/>
        <v>2.6427145708582831</v>
      </c>
      <c r="O34" s="76">
        <v>272246.47332569701</v>
      </c>
      <c r="P34" s="76">
        <v>13243.899644095276</v>
      </c>
      <c r="Q34" s="77">
        <f t="shared" si="4"/>
        <v>285490.37296979228</v>
      </c>
      <c r="R34" s="77">
        <f t="shared" si="5"/>
        <v>0</v>
      </c>
      <c r="S34" s="77">
        <f t="shared" si="6"/>
        <v>0</v>
      </c>
      <c r="T34" s="20">
        <f t="shared" si="7"/>
        <v>37805.642714570859</v>
      </c>
      <c r="W34" s="46"/>
      <c r="AA34" s="46"/>
    </row>
    <row r="35" spans="1:27" x14ac:dyDescent="0.25">
      <c r="A35" s="50">
        <f>'Summary by month'!A35</f>
        <v>37834</v>
      </c>
      <c r="B35" s="52">
        <f t="shared" si="9"/>
        <v>9608.2191780821922</v>
      </c>
      <c r="C35" s="9">
        <f>'Summary by deal'!AK34</f>
        <v>35000</v>
      </c>
      <c r="D35" s="53">
        <f t="shared" si="2"/>
        <v>25391.780821917808</v>
      </c>
      <c r="E35" s="66">
        <f t="shared" si="3"/>
        <v>2.6427145708582831</v>
      </c>
      <c r="O35" s="76">
        <v>262835.83202246192</v>
      </c>
      <c r="P35" s="76">
        <v>12519.940836522495</v>
      </c>
      <c r="Q35" s="77">
        <f t="shared" si="4"/>
        <v>275355.77285898442</v>
      </c>
      <c r="R35" s="77">
        <f t="shared" si="5"/>
        <v>0</v>
      </c>
      <c r="S35" s="77">
        <f t="shared" si="6"/>
        <v>0</v>
      </c>
      <c r="T35" s="20">
        <f t="shared" si="7"/>
        <v>37836.642714570859</v>
      </c>
      <c r="W35" s="46"/>
      <c r="AA35" s="46"/>
    </row>
    <row r="36" spans="1:27" x14ac:dyDescent="0.25">
      <c r="A36" s="50">
        <f>'Summary by month'!A36</f>
        <v>37865</v>
      </c>
      <c r="B36" s="52">
        <f t="shared" si="9"/>
        <v>9608.2191780821922</v>
      </c>
      <c r="C36" s="9">
        <f>'Summary by deal'!AK35</f>
        <v>35000</v>
      </c>
      <c r="D36" s="53">
        <f t="shared" si="2"/>
        <v>25391.780821917808</v>
      </c>
      <c r="E36" s="66">
        <f t="shared" si="3"/>
        <v>2.6427145708582831</v>
      </c>
      <c r="O36" s="76">
        <v>253750.4848126868</v>
      </c>
      <c r="P36" s="76">
        <v>11830.455301154463</v>
      </c>
      <c r="Q36" s="77">
        <f t="shared" si="4"/>
        <v>265580.94011384126</v>
      </c>
      <c r="R36" s="77">
        <f t="shared" si="5"/>
        <v>0</v>
      </c>
      <c r="S36" s="77">
        <f t="shared" si="6"/>
        <v>0</v>
      </c>
      <c r="T36" s="20">
        <f t="shared" si="7"/>
        <v>37867.642714570859</v>
      </c>
      <c r="W36" s="46"/>
      <c r="AA36" s="46"/>
    </row>
    <row r="37" spans="1:27" x14ac:dyDescent="0.25">
      <c r="A37" s="50">
        <f>'Summary by month'!A37</f>
        <v>37895</v>
      </c>
      <c r="B37" s="52">
        <f t="shared" si="9"/>
        <v>9608.2191780821922</v>
      </c>
      <c r="C37" s="9">
        <f>'Summary by deal'!AK36</f>
        <v>35000</v>
      </c>
      <c r="D37" s="53">
        <f t="shared" si="2"/>
        <v>25391.780821917808</v>
      </c>
      <c r="E37" s="66">
        <f t="shared" si="3"/>
        <v>2.6427145708582831</v>
      </c>
      <c r="O37" s="76">
        <v>244979.18737796333</v>
      </c>
      <c r="P37" s="76">
        <v>11173.916003215185</v>
      </c>
      <c r="Q37" s="77">
        <f t="shared" si="4"/>
        <v>256153.10338117852</v>
      </c>
      <c r="R37" s="77">
        <f t="shared" si="5"/>
        <v>0</v>
      </c>
      <c r="S37" s="77">
        <f t="shared" si="6"/>
        <v>0</v>
      </c>
      <c r="T37" s="20">
        <f t="shared" si="7"/>
        <v>37897.642714570859</v>
      </c>
      <c r="W37" s="46"/>
      <c r="AA37" s="46"/>
    </row>
    <row r="38" spans="1:27" x14ac:dyDescent="0.25">
      <c r="A38" s="50">
        <f>'Summary by month'!A38</f>
        <v>37926</v>
      </c>
      <c r="B38" s="52">
        <f t="shared" si="9"/>
        <v>9608.2191780821922</v>
      </c>
      <c r="C38" s="9">
        <f>'Summary by deal'!AK37</f>
        <v>35000</v>
      </c>
      <c r="D38" s="53">
        <f t="shared" si="2"/>
        <v>25391.780821917808</v>
      </c>
      <c r="E38" s="66">
        <f t="shared" si="3"/>
        <v>2.6427145708582831</v>
      </c>
      <c r="O38" s="76">
        <v>236511.08407800255</v>
      </c>
      <c r="P38" s="76">
        <v>10548.860599063191</v>
      </c>
      <c r="Q38" s="77">
        <f t="shared" si="4"/>
        <v>247059.94467706574</v>
      </c>
      <c r="R38" s="77">
        <f t="shared" si="5"/>
        <v>0</v>
      </c>
      <c r="S38" s="77">
        <f t="shared" si="6"/>
        <v>0</v>
      </c>
      <c r="T38" s="20">
        <f t="shared" si="7"/>
        <v>37928.642714570859</v>
      </c>
      <c r="W38" s="46"/>
      <c r="AA38" s="46"/>
    </row>
    <row r="39" spans="1:27" x14ac:dyDescent="0.25">
      <c r="A39" s="50">
        <f>'Summary by month'!A39</f>
        <v>37956</v>
      </c>
      <c r="B39" s="52">
        <f t="shared" si="9"/>
        <v>9608.2191780821922</v>
      </c>
      <c r="C39" s="9">
        <f>'Summary by deal'!AK38</f>
        <v>35000</v>
      </c>
      <c r="D39" s="53">
        <f t="shared" si="2"/>
        <v>25391.780821917808</v>
      </c>
      <c r="E39" s="66">
        <f t="shared" si="3"/>
        <v>2.6427145708582831</v>
      </c>
      <c r="O39" s="76">
        <v>220442.9005644811</v>
      </c>
      <c r="P39" s="76">
        <v>9387.6597071657598</v>
      </c>
      <c r="Q39" s="77">
        <f t="shared" si="4"/>
        <v>229830.56027164686</v>
      </c>
      <c r="R39" s="77">
        <f t="shared" si="5"/>
        <v>0</v>
      </c>
      <c r="S39" s="77">
        <f t="shared" si="6"/>
        <v>0</v>
      </c>
      <c r="T39" s="20">
        <f t="shared" si="7"/>
        <v>37958.642714570859</v>
      </c>
      <c r="W39" s="46"/>
      <c r="AA39" s="46"/>
    </row>
    <row r="40" spans="1:27" x14ac:dyDescent="0.25">
      <c r="A40" s="50">
        <f>'Summary by month'!A40</f>
        <v>37987</v>
      </c>
      <c r="B40" s="52">
        <f t="shared" ref="B40:B51" si="10">$J$5</f>
        <v>6178.0821917808216</v>
      </c>
      <c r="C40" s="9">
        <f>'Summary by deal'!AK39</f>
        <v>35000</v>
      </c>
      <c r="D40" s="53">
        <f t="shared" si="2"/>
        <v>28821.917808219179</v>
      </c>
      <c r="E40" s="66">
        <f t="shared" si="3"/>
        <v>4.6651884700665196</v>
      </c>
      <c r="O40" s="76">
        <v>208678.1877627277</v>
      </c>
      <c r="P40" s="76">
        <v>5038.5130569444445</v>
      </c>
      <c r="Q40" s="77">
        <f t="shared" si="4"/>
        <v>213716.70081967214</v>
      </c>
      <c r="R40" s="77">
        <f t="shared" si="5"/>
        <v>0</v>
      </c>
      <c r="S40" s="77">
        <f t="shared" si="6"/>
        <v>0</v>
      </c>
      <c r="T40" s="20">
        <f t="shared" si="7"/>
        <v>37991.66518847007</v>
      </c>
      <c r="V40">
        <v>2004</v>
      </c>
      <c r="W40" s="46">
        <f>(A40*C40+A41*C41+A42*C42+A43*C43+A44*C44+A45*C45+A46*C46+A47*C47+A48*C48+A49*C49+A50*C50+A51*C51)/SUM(A40:A51)</f>
        <v>35000</v>
      </c>
      <c r="Z40">
        <f>V40</f>
        <v>2004</v>
      </c>
      <c r="AA40" s="46"/>
    </row>
    <row r="41" spans="1:27" x14ac:dyDescent="0.25">
      <c r="A41" s="50">
        <f>'Summary by month'!A41</f>
        <v>38018</v>
      </c>
      <c r="B41" s="52">
        <f t="shared" si="10"/>
        <v>6178.0821917808216</v>
      </c>
      <c r="C41" s="9">
        <f>'Summary by deal'!AK40</f>
        <v>35000</v>
      </c>
      <c r="D41" s="53">
        <f t="shared" si="2"/>
        <v>28821.917808219179</v>
      </c>
      <c r="E41" s="66">
        <f t="shared" si="3"/>
        <v>4.6651884700665196</v>
      </c>
      <c r="O41" s="76">
        <v>201363.25462188179</v>
      </c>
      <c r="P41" s="76">
        <v>7350.8916887531232</v>
      </c>
      <c r="Q41" s="77">
        <f t="shared" si="4"/>
        <v>208714.14631063491</v>
      </c>
      <c r="R41" s="77">
        <f t="shared" si="5"/>
        <v>0</v>
      </c>
      <c r="S41" s="77">
        <f t="shared" si="6"/>
        <v>0</v>
      </c>
      <c r="T41" s="20">
        <f t="shared" si="7"/>
        <v>38022.66518847007</v>
      </c>
      <c r="W41" s="46"/>
      <c r="AA41" s="46"/>
    </row>
    <row r="42" spans="1:27" x14ac:dyDescent="0.25">
      <c r="A42" s="50">
        <f>'Summary by month'!A42</f>
        <v>38047</v>
      </c>
      <c r="B42" s="52">
        <f t="shared" si="10"/>
        <v>6178.0821917808216</v>
      </c>
      <c r="C42" s="9">
        <f>'Summary by deal'!AK41</f>
        <v>35000</v>
      </c>
      <c r="D42" s="53">
        <f t="shared" si="2"/>
        <v>28821.917808219179</v>
      </c>
      <c r="E42" s="66">
        <f t="shared" si="3"/>
        <v>4.6651884700665196</v>
      </c>
      <c r="O42" s="76">
        <v>194304.73662163448</v>
      </c>
      <c r="P42" s="76">
        <v>9523.9520260210847</v>
      </c>
      <c r="Q42" s="77">
        <f t="shared" si="4"/>
        <v>203828.68864765557</v>
      </c>
      <c r="R42" s="77">
        <f t="shared" si="5"/>
        <v>0</v>
      </c>
      <c r="S42" s="77">
        <f t="shared" si="6"/>
        <v>0</v>
      </c>
      <c r="T42" s="20">
        <f t="shared" si="7"/>
        <v>38051.66518847007</v>
      </c>
      <c r="W42" s="46"/>
      <c r="AA42" s="46"/>
    </row>
    <row r="43" spans="1:27" x14ac:dyDescent="0.25">
      <c r="A43" s="50">
        <f>'Summary by month'!A43</f>
        <v>38078</v>
      </c>
      <c r="B43" s="52">
        <f t="shared" si="10"/>
        <v>6178.0821917808216</v>
      </c>
      <c r="C43" s="9">
        <f>'Summary by deal'!AK42</f>
        <v>35000</v>
      </c>
      <c r="D43" s="53">
        <f t="shared" si="2"/>
        <v>28821.917808219179</v>
      </c>
      <c r="E43" s="66">
        <f t="shared" si="3"/>
        <v>4.6651884700665196</v>
      </c>
      <c r="O43" s="76">
        <v>187493.64547418299</v>
      </c>
      <c r="P43" s="76">
        <v>11563.941422627919</v>
      </c>
      <c r="Q43" s="77">
        <f t="shared" si="4"/>
        <v>199057.58689681091</v>
      </c>
      <c r="R43" s="77">
        <f t="shared" si="5"/>
        <v>0</v>
      </c>
      <c r="S43" s="77">
        <f t="shared" si="6"/>
        <v>0</v>
      </c>
      <c r="T43" s="20">
        <f t="shared" si="7"/>
        <v>38082.66518847007</v>
      </c>
      <c r="W43" s="46"/>
      <c r="AA43" s="46"/>
    </row>
    <row r="44" spans="1:27" x14ac:dyDescent="0.25">
      <c r="A44" s="50">
        <f>'Summary by month'!A44</f>
        <v>38108</v>
      </c>
      <c r="B44" s="52">
        <f t="shared" si="10"/>
        <v>6178.0821917808216</v>
      </c>
      <c r="C44" s="9">
        <f>'Summary by deal'!AK43</f>
        <v>35000</v>
      </c>
      <c r="D44" s="53">
        <f t="shared" si="2"/>
        <v>28821.917808219179</v>
      </c>
      <c r="E44" s="66">
        <f t="shared" si="3"/>
        <v>4.6651884700665196</v>
      </c>
      <c r="O44" s="76">
        <v>180921.30796406165</v>
      </c>
      <c r="P44" s="76">
        <v>13476.85631828109</v>
      </c>
      <c r="Q44" s="77">
        <f t="shared" si="4"/>
        <v>194398.16428234274</v>
      </c>
      <c r="R44" s="77">
        <f t="shared" si="5"/>
        <v>0</v>
      </c>
      <c r="S44" s="77">
        <f t="shared" si="6"/>
        <v>0</v>
      </c>
      <c r="T44" s="20">
        <f t="shared" si="7"/>
        <v>38112.66518847007</v>
      </c>
      <c r="W44" s="46"/>
      <c r="AA44" s="46"/>
    </row>
    <row r="45" spans="1:27" x14ac:dyDescent="0.25">
      <c r="A45" s="50">
        <f>'Summary by month'!A45</f>
        <v>38139</v>
      </c>
      <c r="B45" s="52">
        <f t="shared" si="10"/>
        <v>6178.0821917808216</v>
      </c>
      <c r="C45" s="9">
        <f>'Summary by deal'!AK44</f>
        <v>35000</v>
      </c>
      <c r="D45" s="53">
        <f t="shared" si="2"/>
        <v>28821.917808219179</v>
      </c>
      <c r="E45" s="66">
        <f t="shared" si="3"/>
        <v>4.6651884700665196</v>
      </c>
      <c r="O45" s="76">
        <v>174579.35490370504</v>
      </c>
      <c r="P45" s="76">
        <v>15268.451781176205</v>
      </c>
      <c r="Q45" s="77">
        <f t="shared" si="4"/>
        <v>189847.80668488125</v>
      </c>
      <c r="R45" s="77">
        <f t="shared" si="5"/>
        <v>0</v>
      </c>
      <c r="S45" s="77">
        <f t="shared" si="6"/>
        <v>0</v>
      </c>
      <c r="T45" s="20">
        <f t="shared" si="7"/>
        <v>38143.66518847007</v>
      </c>
      <c r="W45" s="46"/>
      <c r="AA45" s="46"/>
    </row>
    <row r="46" spans="1:27" x14ac:dyDescent="0.25">
      <c r="A46" s="50">
        <f>'Summary by month'!A46</f>
        <v>38169</v>
      </c>
      <c r="B46" s="52">
        <f t="shared" si="10"/>
        <v>6178.0821917808216</v>
      </c>
      <c r="C46" s="9">
        <f>'Summary by deal'!AK45</f>
        <v>35000</v>
      </c>
      <c r="D46" s="53">
        <f t="shared" si="2"/>
        <v>28821.917808219179</v>
      </c>
      <c r="E46" s="66">
        <f t="shared" si="3"/>
        <v>4.6651884700665196</v>
      </c>
      <c r="O46" s="76">
        <v>168459.71047615886</v>
      </c>
      <c r="P46" s="76">
        <v>16944.250698662625</v>
      </c>
      <c r="Q46" s="77">
        <f t="shared" si="4"/>
        <v>185403.96117482148</v>
      </c>
      <c r="R46" s="77">
        <f t="shared" si="5"/>
        <v>0</v>
      </c>
      <c r="S46" s="77">
        <f t="shared" si="6"/>
        <v>0</v>
      </c>
      <c r="T46" s="20">
        <f t="shared" si="7"/>
        <v>38173.66518847007</v>
      </c>
      <c r="W46" s="46"/>
      <c r="AA46" s="46"/>
    </row>
    <row r="47" spans="1:27" x14ac:dyDescent="0.25">
      <c r="A47" s="50">
        <f>'Summary by month'!A47</f>
        <v>38200</v>
      </c>
      <c r="B47" s="52">
        <f t="shared" si="10"/>
        <v>6178.0821917808216</v>
      </c>
      <c r="C47" s="9">
        <f>'Summary by deal'!AK46</f>
        <v>35000</v>
      </c>
      <c r="D47" s="53">
        <f t="shared" si="2"/>
        <v>28821.917808219179</v>
      </c>
      <c r="E47" s="66">
        <f t="shared" si="3"/>
        <v>4.6651884700665196</v>
      </c>
      <c r="O47" s="76">
        <v>162554.5819513679</v>
      </c>
      <c r="P47" s="76">
        <v>18509.552628661331</v>
      </c>
      <c r="Q47" s="77">
        <f t="shared" si="4"/>
        <v>181064.13458002923</v>
      </c>
      <c r="R47" s="77">
        <f t="shared" si="5"/>
        <v>0</v>
      </c>
      <c r="S47" s="77">
        <f t="shared" si="6"/>
        <v>0</v>
      </c>
      <c r="T47" s="20">
        <f t="shared" si="7"/>
        <v>38204.66518847007</v>
      </c>
      <c r="W47" s="46"/>
      <c r="AA47" s="46"/>
    </row>
    <row r="48" spans="1:27" x14ac:dyDescent="0.25">
      <c r="A48" s="50">
        <f>'Summary by month'!A48</f>
        <v>38231</v>
      </c>
      <c r="B48" s="52">
        <f t="shared" si="10"/>
        <v>6178.0821917808216</v>
      </c>
      <c r="C48" s="9">
        <f>'Summary by deal'!AK47</f>
        <v>35000</v>
      </c>
      <c r="D48" s="53">
        <f t="shared" si="2"/>
        <v>28821.917808219179</v>
      </c>
      <c r="E48" s="66">
        <f t="shared" si="3"/>
        <v>4.6651884700665196</v>
      </c>
      <c r="O48" s="76">
        <v>156856.44976294567</v>
      </c>
      <c r="P48" s="76">
        <v>19969.442324127769</v>
      </c>
      <c r="Q48" s="77">
        <f t="shared" si="4"/>
        <v>176825.89208707344</v>
      </c>
      <c r="R48" s="77">
        <f t="shared" si="5"/>
        <v>0</v>
      </c>
      <c r="S48" s="77">
        <f t="shared" si="6"/>
        <v>0</v>
      </c>
      <c r="T48" s="20">
        <f t="shared" si="7"/>
        <v>38235.66518847007</v>
      </c>
      <c r="W48" s="46"/>
      <c r="AA48" s="46"/>
    </row>
    <row r="49" spans="1:27" x14ac:dyDescent="0.25">
      <c r="A49" s="50">
        <f>'Summary by month'!A49</f>
        <v>38261</v>
      </c>
      <c r="B49" s="52">
        <f t="shared" si="10"/>
        <v>6178.0821917808216</v>
      </c>
      <c r="C49" s="9">
        <f>'Summary by deal'!AK48</f>
        <v>35000</v>
      </c>
      <c r="D49" s="53">
        <f t="shared" si="2"/>
        <v>28821.917808219179</v>
      </c>
      <c r="E49" s="66">
        <f t="shared" si="3"/>
        <v>4.6651884700665196</v>
      </c>
      <c r="O49" s="76">
        <v>151358.05793278938</v>
      </c>
      <c r="P49" s="76">
        <v>21328.797942410718</v>
      </c>
      <c r="Q49" s="77">
        <f t="shared" si="4"/>
        <v>172686.8558752001</v>
      </c>
      <c r="R49" s="77">
        <f t="shared" si="5"/>
        <v>0</v>
      </c>
      <c r="S49" s="77">
        <f t="shared" si="6"/>
        <v>0</v>
      </c>
      <c r="T49" s="20">
        <f t="shared" si="7"/>
        <v>38265.66518847007</v>
      </c>
      <c r="W49" s="46"/>
      <c r="AA49" s="46"/>
    </row>
    <row r="50" spans="1:27" x14ac:dyDescent="0.25">
      <c r="A50" s="50">
        <f>'Summary by month'!A50</f>
        <v>38292</v>
      </c>
      <c r="B50" s="52">
        <f t="shared" si="10"/>
        <v>6178.0821917808216</v>
      </c>
      <c r="C50" s="9">
        <f>'Summary by deal'!AK49</f>
        <v>35000</v>
      </c>
      <c r="D50" s="53">
        <f t="shared" si="2"/>
        <v>28821.917808219179</v>
      </c>
      <c r="E50" s="66">
        <f t="shared" si="3"/>
        <v>4.6651884700665196</v>
      </c>
      <c r="O50" s="76">
        <v>146052.40483134723</v>
      </c>
      <c r="P50" s="76">
        <v>22592.298950933997</v>
      </c>
      <c r="Q50" s="77">
        <f t="shared" si="4"/>
        <v>168644.70378228123</v>
      </c>
      <c r="R50" s="77">
        <f t="shared" si="5"/>
        <v>0</v>
      </c>
      <c r="S50" s="77">
        <f t="shared" si="6"/>
        <v>0</v>
      </c>
      <c r="T50" s="20">
        <f t="shared" si="7"/>
        <v>38296.66518847007</v>
      </c>
      <c r="W50" s="46"/>
      <c r="AA50" s="46"/>
    </row>
    <row r="51" spans="1:27" x14ac:dyDescent="0.25">
      <c r="A51" s="50">
        <f>'Summary by month'!A51</f>
        <v>38322</v>
      </c>
      <c r="B51" s="52">
        <f t="shared" si="10"/>
        <v>6178.0821917808216</v>
      </c>
      <c r="C51" s="9">
        <f>'Summary by deal'!AK50</f>
        <v>35000</v>
      </c>
      <c r="D51" s="53">
        <f t="shared" si="2"/>
        <v>28821.917808219179</v>
      </c>
      <c r="E51" s="66">
        <f t="shared" si="3"/>
        <v>4.6651884700665196</v>
      </c>
      <c r="O51" s="76">
        <v>135992.52685660907</v>
      </c>
      <c r="P51" s="76">
        <v>24849.506954866345</v>
      </c>
      <c r="Q51" s="77">
        <f t="shared" si="4"/>
        <v>160842.03381147541</v>
      </c>
      <c r="R51" s="77">
        <f t="shared" si="5"/>
        <v>0</v>
      </c>
      <c r="S51" s="77">
        <f t="shared" si="6"/>
        <v>0</v>
      </c>
      <c r="T51" s="20">
        <f t="shared" si="7"/>
        <v>38326.66518847007</v>
      </c>
      <c r="W51" s="46"/>
      <c r="AA51" s="46"/>
    </row>
    <row r="52" spans="1:27" x14ac:dyDescent="0.25">
      <c r="A52" s="50">
        <f>'Summary by month'!A52</f>
        <v>38353</v>
      </c>
      <c r="B52" s="52">
        <f t="shared" ref="B52:B63" si="11">$K$5</f>
        <v>5035.6164383561645</v>
      </c>
      <c r="C52" s="9">
        <f>'Summary by deal'!AK51</f>
        <v>35000</v>
      </c>
      <c r="D52" s="53">
        <f t="shared" si="2"/>
        <v>29964.383561643837</v>
      </c>
      <c r="E52" s="66">
        <f t="shared" si="3"/>
        <v>5.9504896626768229</v>
      </c>
      <c r="O52" s="76">
        <v>126526.35366073034</v>
      </c>
      <c r="P52" s="76">
        <v>37927.480066124393</v>
      </c>
      <c r="Q52" s="77">
        <f t="shared" si="4"/>
        <v>164453.83372685473</v>
      </c>
      <c r="R52" s="77">
        <f t="shared" si="5"/>
        <v>0</v>
      </c>
      <c r="S52" s="77">
        <f t="shared" si="6"/>
        <v>0</v>
      </c>
      <c r="T52" s="20">
        <f t="shared" si="7"/>
        <v>38358.950489662675</v>
      </c>
      <c r="V52">
        <v>2005</v>
      </c>
      <c r="W52" s="46">
        <f>(A52*C52+A53*C53+A54*C54+A55*C55+A56*C56+A57*C57+A58*C58+A59*C59+A60*C60+A61*C61+A62*C62+A63*C63)/SUM(A52:A63)</f>
        <v>35000</v>
      </c>
      <c r="Z52">
        <f>V52</f>
        <v>2005</v>
      </c>
      <c r="AA52" s="46"/>
    </row>
    <row r="53" spans="1:27" x14ac:dyDescent="0.25">
      <c r="A53" s="50">
        <f>'Summary by month'!A53</f>
        <v>38384</v>
      </c>
      <c r="B53" s="52">
        <f t="shared" si="11"/>
        <v>5035.6164383561645</v>
      </c>
      <c r="C53" s="9">
        <f>'Summary by deal'!AK52</f>
        <v>35000</v>
      </c>
      <c r="D53" s="53">
        <f t="shared" si="2"/>
        <v>29964.383561643837</v>
      </c>
      <c r="E53" s="66">
        <f t="shared" si="3"/>
        <v>5.9504896626768229</v>
      </c>
      <c r="O53" s="76">
        <v>123027.91277438865</v>
      </c>
      <c r="P53" s="76">
        <v>39313.873133246583</v>
      </c>
      <c r="Q53" s="77">
        <f t="shared" si="4"/>
        <v>162341.78590763523</v>
      </c>
      <c r="R53" s="77">
        <f t="shared" si="5"/>
        <v>0</v>
      </c>
      <c r="S53" s="77">
        <f t="shared" si="6"/>
        <v>0</v>
      </c>
      <c r="T53" s="20">
        <f t="shared" si="7"/>
        <v>38389.950489662675</v>
      </c>
      <c r="W53" s="46"/>
      <c r="AA53" s="46"/>
    </row>
    <row r="54" spans="1:27" x14ac:dyDescent="0.25">
      <c r="A54" s="50">
        <f>'Summary by month'!A54</f>
        <v>38412</v>
      </c>
      <c r="B54" s="52">
        <f t="shared" si="11"/>
        <v>5035.6164383561645</v>
      </c>
      <c r="C54" s="9">
        <f>'Summary by deal'!AK53</f>
        <v>35000</v>
      </c>
      <c r="D54" s="53">
        <f t="shared" si="2"/>
        <v>29964.383561643837</v>
      </c>
      <c r="E54" s="66">
        <f t="shared" si="3"/>
        <v>5.9504896626768229</v>
      </c>
      <c r="O54" s="76">
        <v>119626.20342484636</v>
      </c>
      <c r="P54" s="76">
        <v>40630.659272887322</v>
      </c>
      <c r="Q54" s="77">
        <f t="shared" si="4"/>
        <v>160256.86269773368</v>
      </c>
      <c r="R54" s="77">
        <f t="shared" si="5"/>
        <v>0</v>
      </c>
      <c r="S54" s="77">
        <f t="shared" si="6"/>
        <v>0</v>
      </c>
      <c r="T54" s="20">
        <f t="shared" si="7"/>
        <v>38417.950489662675</v>
      </c>
      <c r="W54" s="46"/>
      <c r="AA54" s="46"/>
    </row>
    <row r="55" spans="1:27" x14ac:dyDescent="0.25">
      <c r="A55" s="50">
        <f>'Summary by month'!A55</f>
        <v>38443</v>
      </c>
      <c r="B55" s="52">
        <f t="shared" si="11"/>
        <v>5035.6164383561645</v>
      </c>
      <c r="C55" s="9">
        <f>'Summary by deal'!AK54</f>
        <v>35000</v>
      </c>
      <c r="D55" s="53">
        <f t="shared" si="2"/>
        <v>29964.383561643837</v>
      </c>
      <c r="E55" s="66">
        <f t="shared" si="3"/>
        <v>5.9504896626768229</v>
      </c>
      <c r="O55" s="76">
        <v>116318.55099489095</v>
      </c>
      <c r="P55" s="76">
        <v>41880.164746306138</v>
      </c>
      <c r="Q55" s="77">
        <f t="shared" si="4"/>
        <v>158198.71574119708</v>
      </c>
      <c r="R55" s="77">
        <f t="shared" si="5"/>
        <v>0</v>
      </c>
      <c r="S55" s="77">
        <f t="shared" si="6"/>
        <v>0</v>
      </c>
      <c r="T55" s="20">
        <f t="shared" si="7"/>
        <v>38448.950489662675</v>
      </c>
      <c r="W55" s="46"/>
      <c r="AA55" s="46"/>
    </row>
    <row r="56" spans="1:27" x14ac:dyDescent="0.25">
      <c r="A56" s="50">
        <f>'Summary by month'!A56</f>
        <v>38473</v>
      </c>
      <c r="B56" s="52">
        <f t="shared" si="11"/>
        <v>5035.6164383561645</v>
      </c>
      <c r="C56" s="9">
        <f>'Summary by deal'!AK55</f>
        <v>35000</v>
      </c>
      <c r="D56" s="53">
        <f t="shared" si="2"/>
        <v>29964.383561643837</v>
      </c>
      <c r="E56" s="66">
        <f t="shared" si="3"/>
        <v>5.9504896626768229</v>
      </c>
      <c r="O56" s="76">
        <v>113102.35482020542</v>
      </c>
      <c r="P56" s="76">
        <v>43064.64633573324</v>
      </c>
      <c r="Q56" s="77">
        <f t="shared" si="4"/>
        <v>156167.00115593866</v>
      </c>
      <c r="R56" s="77">
        <f t="shared" si="5"/>
        <v>0</v>
      </c>
      <c r="S56" s="77">
        <f t="shared" si="6"/>
        <v>0</v>
      </c>
      <c r="T56" s="20">
        <f t="shared" si="7"/>
        <v>38478.950489662675</v>
      </c>
      <c r="W56" s="46"/>
      <c r="AA56" s="46"/>
    </row>
    <row r="57" spans="1:27" x14ac:dyDescent="0.25">
      <c r="A57" s="50">
        <f>'Summary by month'!A57</f>
        <v>38504</v>
      </c>
      <c r="B57" s="52">
        <f t="shared" si="11"/>
        <v>5035.6164383561645</v>
      </c>
      <c r="C57" s="9">
        <f>'Summary by deal'!AK56</f>
        <v>35000</v>
      </c>
      <c r="D57" s="53">
        <f t="shared" si="2"/>
        <v>29964.383561643837</v>
      </c>
      <c r="E57" s="66">
        <f t="shared" si="3"/>
        <v>5.9504896626768229</v>
      </c>
      <c r="O57" s="76">
        <v>109975.08614457819</v>
      </c>
      <c r="P57" s="76">
        <v>44186.293331702516</v>
      </c>
      <c r="Q57" s="77">
        <f t="shared" si="4"/>
        <v>154161.37947628071</v>
      </c>
      <c r="R57" s="77">
        <f t="shared" si="5"/>
        <v>0</v>
      </c>
      <c r="S57" s="77">
        <f t="shared" si="6"/>
        <v>0</v>
      </c>
      <c r="T57" s="20">
        <f t="shared" si="7"/>
        <v>38509.950489662675</v>
      </c>
      <c r="W57" s="46"/>
      <c r="AA57" s="46"/>
    </row>
    <row r="58" spans="1:27" x14ac:dyDescent="0.25">
      <c r="A58" s="50">
        <f>'Summary by month'!A58</f>
        <v>38534</v>
      </c>
      <c r="B58" s="52">
        <f t="shared" si="11"/>
        <v>5035.6164383561645</v>
      </c>
      <c r="C58" s="9">
        <f>'Summary by deal'!AK57</f>
        <v>35000</v>
      </c>
      <c r="D58" s="53">
        <f t="shared" si="2"/>
        <v>29964.383561643837</v>
      </c>
      <c r="E58" s="66">
        <f t="shared" si="3"/>
        <v>5.9504896626768229</v>
      </c>
      <c r="O58" s="76">
        <v>106934.28613165129</v>
      </c>
      <c r="P58" s="76">
        <v>45247.229464584321</v>
      </c>
      <c r="Q58" s="77">
        <f t="shared" si="4"/>
        <v>152181.51559623561</v>
      </c>
      <c r="R58" s="77">
        <f t="shared" si="5"/>
        <v>0</v>
      </c>
      <c r="S58" s="77">
        <f t="shared" si="6"/>
        <v>0</v>
      </c>
      <c r="T58" s="20">
        <f t="shared" si="7"/>
        <v>38539.950489662675</v>
      </c>
      <c r="W58" s="46"/>
      <c r="AA58" s="46"/>
    </row>
    <row r="59" spans="1:27" x14ac:dyDescent="0.25">
      <c r="A59" s="50">
        <f>'Summary by month'!A59</f>
        <v>38565</v>
      </c>
      <c r="B59" s="52">
        <f t="shared" si="11"/>
        <v>5035.6164383561645</v>
      </c>
      <c r="C59" s="9">
        <f>'Summary by deal'!AK58</f>
        <v>35000</v>
      </c>
      <c r="D59" s="53">
        <f t="shared" si="2"/>
        <v>29964.383561643837</v>
      </c>
      <c r="E59" s="66">
        <f t="shared" si="3"/>
        <v>5.9504896626768229</v>
      </c>
      <c r="O59" s="76">
        <v>103977.5639316434</v>
      </c>
      <c r="P59" s="76">
        <v>46249.514781871767</v>
      </c>
      <c r="Q59" s="77">
        <f t="shared" si="4"/>
        <v>150227.07871351516</v>
      </c>
      <c r="R59" s="77">
        <f t="shared" si="5"/>
        <v>0</v>
      </c>
      <c r="S59" s="77">
        <f t="shared" si="6"/>
        <v>0</v>
      </c>
      <c r="T59" s="20">
        <f t="shared" si="7"/>
        <v>38570.950489662675</v>
      </c>
      <c r="W59" s="46"/>
      <c r="AA59" s="46"/>
    </row>
    <row r="60" spans="1:27" x14ac:dyDescent="0.25">
      <c r="A60" s="50">
        <f>'Summary by month'!A60</f>
        <v>38596</v>
      </c>
      <c r="B60" s="52">
        <f t="shared" si="11"/>
        <v>5035.6164383561645</v>
      </c>
      <c r="C60" s="9">
        <f>'Summary by deal'!AK59</f>
        <v>35000</v>
      </c>
      <c r="D60" s="53">
        <f t="shared" si="2"/>
        <v>29964.383561643837</v>
      </c>
      <c r="E60" s="66">
        <f t="shared" si="3"/>
        <v>5.9504896626768229</v>
      </c>
      <c r="O60" s="76">
        <v>101102.59480152794</v>
      </c>
      <c r="P60" s="76">
        <v>47195.1474727311</v>
      </c>
      <c r="Q60" s="77">
        <f t="shared" si="4"/>
        <v>148297.74227425904</v>
      </c>
      <c r="R60" s="77">
        <f t="shared" si="5"/>
        <v>0</v>
      </c>
      <c r="S60" s="77">
        <f t="shared" si="6"/>
        <v>0</v>
      </c>
      <c r="T60" s="20">
        <f t="shared" si="7"/>
        <v>38601.950489662675</v>
      </c>
      <c r="W60" s="46"/>
      <c r="AA60" s="46"/>
    </row>
    <row r="61" spans="1:27" x14ac:dyDescent="0.25">
      <c r="A61" s="50">
        <f>'Summary by month'!A61</f>
        <v>38626</v>
      </c>
      <c r="B61" s="52">
        <f t="shared" si="11"/>
        <v>5035.6164383561645</v>
      </c>
      <c r="C61" s="9">
        <f>'Summary by deal'!AK60</f>
        <v>35000</v>
      </c>
      <c r="D61" s="53">
        <f t="shared" si="2"/>
        <v>29964.383561643837</v>
      </c>
      <c r="E61" s="66">
        <f t="shared" si="3"/>
        <v>5.9504896626768229</v>
      </c>
      <c r="O61" s="76">
        <v>98307.118277188012</v>
      </c>
      <c r="P61" s="76">
        <v>48086.065641285037</v>
      </c>
      <c r="Q61" s="77">
        <f t="shared" si="4"/>
        <v>146393.18391847305</v>
      </c>
      <c r="R61" s="77">
        <f t="shared" si="5"/>
        <v>0</v>
      </c>
      <c r="S61" s="77">
        <f t="shared" si="6"/>
        <v>0</v>
      </c>
      <c r="T61" s="20">
        <f t="shared" si="7"/>
        <v>38631.950489662675</v>
      </c>
      <c r="W61" s="46"/>
      <c r="AA61" s="46"/>
    </row>
    <row r="62" spans="1:27" x14ac:dyDescent="0.25">
      <c r="A62" s="50">
        <f>'Summary by month'!A62</f>
        <v>38657</v>
      </c>
      <c r="B62" s="52">
        <f t="shared" si="11"/>
        <v>5035.6164383561645</v>
      </c>
      <c r="C62" s="9">
        <f>'Summary by deal'!AK61</f>
        <v>35000</v>
      </c>
      <c r="D62" s="53">
        <f t="shared" si="2"/>
        <v>29964.383561643837</v>
      </c>
      <c r="E62" s="66">
        <f t="shared" si="3"/>
        <v>5.9504896626768229</v>
      </c>
      <c r="O62" s="76">
        <v>95588.936396110963</v>
      </c>
      <c r="P62" s="76">
        <v>48924.149030057262</v>
      </c>
      <c r="Q62" s="77">
        <f t="shared" si="4"/>
        <v>144513.08542616823</v>
      </c>
      <c r="R62" s="77">
        <f t="shared" si="5"/>
        <v>0</v>
      </c>
      <c r="S62" s="77">
        <f t="shared" si="6"/>
        <v>0</v>
      </c>
      <c r="T62" s="20">
        <f t="shared" si="7"/>
        <v>38662.950489662675</v>
      </c>
      <c r="W62" s="46"/>
      <c r="AA62" s="46"/>
    </row>
    <row r="63" spans="1:27" x14ac:dyDescent="0.25">
      <c r="A63" s="50">
        <f>'Summary by month'!A63</f>
        <v>38687</v>
      </c>
      <c r="B63" s="52">
        <f t="shared" si="11"/>
        <v>5035.6164383561645</v>
      </c>
      <c r="C63" s="9">
        <f>'Summary by deal'!AK62</f>
        <v>35000</v>
      </c>
      <c r="D63" s="53">
        <f t="shared" si="2"/>
        <v>29964.383561643837</v>
      </c>
      <c r="E63" s="66">
        <f t="shared" si="3"/>
        <v>5.9504896626768229</v>
      </c>
      <c r="O63" s="76">
        <v>90375.966900521671</v>
      </c>
      <c r="P63" s="76">
        <v>50449.048633217593</v>
      </c>
      <c r="Q63" s="77">
        <f t="shared" si="4"/>
        <v>140825.01553373926</v>
      </c>
      <c r="R63" s="77">
        <f t="shared" si="5"/>
        <v>0</v>
      </c>
      <c r="S63" s="77">
        <f t="shared" si="6"/>
        <v>0</v>
      </c>
      <c r="T63" s="20">
        <f t="shared" si="7"/>
        <v>38692.950489662675</v>
      </c>
      <c r="W63" s="46"/>
      <c r="AA63" s="46"/>
    </row>
    <row r="64" spans="1:27" x14ac:dyDescent="0.25">
      <c r="A64" s="50">
        <f>'Summary by month'!A64</f>
        <v>38718</v>
      </c>
      <c r="B64" s="52">
        <f t="shared" ref="B64:B75" si="12">$L$5</f>
        <v>4443.8356164383558</v>
      </c>
      <c r="C64" s="9">
        <f>'Summary by deal'!AK63</f>
        <v>35000</v>
      </c>
      <c r="D64" s="53">
        <f t="shared" si="2"/>
        <v>30556.164383561645</v>
      </c>
      <c r="E64" s="66">
        <f t="shared" si="3"/>
        <v>6.8760789149198525</v>
      </c>
      <c r="O64" s="76">
        <v>88449.097291875631</v>
      </c>
      <c r="P64" s="76">
        <v>50579.47413669579</v>
      </c>
      <c r="Q64" s="77">
        <f t="shared" si="4"/>
        <v>139028.57142857142</v>
      </c>
      <c r="R64" s="77">
        <f t="shared" si="5"/>
        <v>0</v>
      </c>
      <c r="S64" s="77">
        <f t="shared" si="6"/>
        <v>0</v>
      </c>
      <c r="T64" s="20">
        <f t="shared" si="7"/>
        <v>38724.876078914916</v>
      </c>
      <c r="V64">
        <v>2006</v>
      </c>
      <c r="W64" s="46">
        <f>(A64*C64+A65*C65+A66*C66+A67*C67+A68*C68+A69*C69+A70*C70+A71*C71+A72*C72+A73*C73+A74*C74+A75*C75)/SUM(A64:A75)</f>
        <v>35000</v>
      </c>
      <c r="Z64">
        <v>2006</v>
      </c>
      <c r="AA64" s="46"/>
    </row>
    <row r="65" spans="1:27" x14ac:dyDescent="0.25">
      <c r="A65" s="50">
        <f>'Summary by month'!A65</f>
        <v>38749</v>
      </c>
      <c r="B65" s="52">
        <f t="shared" si="12"/>
        <v>4443.8356164383558</v>
      </c>
      <c r="C65" s="9">
        <f>'Summary by deal'!AK64</f>
        <v>35000</v>
      </c>
      <c r="D65" s="53">
        <f t="shared" si="2"/>
        <v>30556.164383561645</v>
      </c>
      <c r="E65" s="66">
        <f t="shared" si="3"/>
        <v>6.8760789149198525</v>
      </c>
      <c r="O65" s="76">
        <v>86200.571812429189</v>
      </c>
      <c r="P65" s="76">
        <v>52120.94654117724</v>
      </c>
      <c r="Q65" s="77">
        <f t="shared" si="4"/>
        <v>138321.51835360643</v>
      </c>
      <c r="R65" s="77">
        <f t="shared" si="5"/>
        <v>0</v>
      </c>
      <c r="S65" s="77">
        <f t="shared" si="6"/>
        <v>0</v>
      </c>
      <c r="T65" s="20">
        <f t="shared" si="7"/>
        <v>38755.876078914916</v>
      </c>
      <c r="W65" s="46"/>
      <c r="AA65" s="46"/>
    </row>
    <row r="66" spans="1:27" x14ac:dyDescent="0.25">
      <c r="A66" s="50">
        <f>'Summary by month'!A66</f>
        <v>38777</v>
      </c>
      <c r="B66" s="52">
        <f t="shared" si="12"/>
        <v>4443.8356164383558</v>
      </c>
      <c r="C66" s="9">
        <f>'Summary by deal'!AK65</f>
        <v>35000</v>
      </c>
      <c r="D66" s="53">
        <f t="shared" si="2"/>
        <v>30556.164383561645</v>
      </c>
      <c r="E66" s="66">
        <f t="shared" si="3"/>
        <v>6.8760789149198525</v>
      </c>
      <c r="O66" s="76">
        <v>84009.207649338947</v>
      </c>
      <c r="P66" s="76">
        <v>53608.85346608398</v>
      </c>
      <c r="Q66" s="77">
        <f t="shared" si="4"/>
        <v>137618.06111542293</v>
      </c>
      <c r="R66" s="77">
        <f t="shared" si="5"/>
        <v>0</v>
      </c>
      <c r="S66" s="77">
        <f t="shared" si="6"/>
        <v>0</v>
      </c>
      <c r="T66" s="20">
        <f t="shared" si="7"/>
        <v>38783.876078914916</v>
      </c>
      <c r="W66" s="46"/>
      <c r="AA66" s="46"/>
    </row>
    <row r="67" spans="1:27" x14ac:dyDescent="0.25">
      <c r="A67" s="50">
        <f>'Summary by month'!A67</f>
        <v>38808</v>
      </c>
      <c r="B67" s="52">
        <f t="shared" si="12"/>
        <v>4443.8356164383558</v>
      </c>
      <c r="C67" s="9">
        <f>'Summary by deal'!AK66</f>
        <v>35000</v>
      </c>
      <c r="D67" s="53">
        <f t="shared" si="2"/>
        <v>30556.164383561645</v>
      </c>
      <c r="E67" s="66">
        <f t="shared" si="3"/>
        <v>6.8760789149198525</v>
      </c>
      <c r="O67" s="76">
        <v>81873.551665374529</v>
      </c>
      <c r="P67" s="76">
        <v>55044.629761416392</v>
      </c>
      <c r="Q67" s="77">
        <f t="shared" si="4"/>
        <v>136918.18142679092</v>
      </c>
      <c r="R67" s="77">
        <f t="shared" si="5"/>
        <v>0</v>
      </c>
      <c r="S67" s="77">
        <f t="shared" si="6"/>
        <v>0</v>
      </c>
      <c r="T67" s="20">
        <f t="shared" si="7"/>
        <v>38814.876078914916</v>
      </c>
      <c r="W67" s="46"/>
      <c r="AA67" s="46"/>
    </row>
    <row r="68" spans="1:27" x14ac:dyDescent="0.25">
      <c r="A68" s="50">
        <f>'Summary by month'!A68</f>
        <v>38838</v>
      </c>
      <c r="B68" s="52">
        <f t="shared" si="12"/>
        <v>4443.8356164383558</v>
      </c>
      <c r="C68" s="9">
        <f>'Summary by deal'!AK67</f>
        <v>35000</v>
      </c>
      <c r="D68" s="53">
        <f t="shared" si="2"/>
        <v>30556.164383561645</v>
      </c>
      <c r="E68" s="66">
        <f t="shared" si="3"/>
        <v>6.8760789149198525</v>
      </c>
      <c r="O68" s="76">
        <v>79792.187664508936</v>
      </c>
      <c r="P68" s="76">
        <v>56429.673428974376</v>
      </c>
      <c r="Q68" s="77">
        <f t="shared" si="4"/>
        <v>136221.86109348331</v>
      </c>
      <c r="R68" s="77">
        <f t="shared" si="5"/>
        <v>0</v>
      </c>
      <c r="S68" s="77">
        <f t="shared" si="6"/>
        <v>0</v>
      </c>
      <c r="T68" s="20">
        <f t="shared" si="7"/>
        <v>38844.876078914916</v>
      </c>
      <c r="W68" s="46"/>
      <c r="AA68" s="46"/>
    </row>
    <row r="69" spans="1:27" x14ac:dyDescent="0.25">
      <c r="A69" s="50">
        <f>'Summary by month'!A69</f>
        <v>38869</v>
      </c>
      <c r="B69" s="52">
        <f t="shared" si="12"/>
        <v>4443.8356164383558</v>
      </c>
      <c r="C69" s="9">
        <f>'Summary by deal'!AK68</f>
        <v>35000</v>
      </c>
      <c r="D69" s="53">
        <f t="shared" si="2"/>
        <v>30556.164383561645</v>
      </c>
      <c r="E69" s="66">
        <f t="shared" si="3"/>
        <v>6.8760789149198525</v>
      </c>
      <c r="O69" s="76">
        <v>77763.735452810681</v>
      </c>
      <c r="P69" s="76">
        <v>57765.34656099198</v>
      </c>
      <c r="Q69" s="77">
        <f t="shared" si="4"/>
        <v>135529.08201380266</v>
      </c>
      <c r="R69" s="77">
        <f t="shared" si="5"/>
        <v>0</v>
      </c>
      <c r="S69" s="77">
        <f t="shared" si="6"/>
        <v>0</v>
      </c>
      <c r="T69" s="20">
        <f t="shared" si="7"/>
        <v>38875.876078914916</v>
      </c>
      <c r="W69" s="46"/>
      <c r="AA69" s="46"/>
    </row>
    <row r="70" spans="1:27" x14ac:dyDescent="0.25">
      <c r="A70" s="50">
        <f>'Summary by month'!A70</f>
        <v>38899</v>
      </c>
      <c r="B70" s="52">
        <f t="shared" si="12"/>
        <v>4443.8356164383558</v>
      </c>
      <c r="C70" s="9">
        <f>'Summary by deal'!AK69</f>
        <v>35000</v>
      </c>
      <c r="D70" s="53">
        <f t="shared" si="2"/>
        <v>30556.164383561645</v>
      </c>
      <c r="E70" s="66">
        <f t="shared" si="3"/>
        <v>6.8760789149198525</v>
      </c>
      <c r="O70" s="76">
        <v>75786.849923209724</v>
      </c>
      <c r="P70" s="76">
        <v>59052.976254901121</v>
      </c>
      <c r="Q70" s="77">
        <f t="shared" si="4"/>
        <v>134839.82617811084</v>
      </c>
      <c r="R70" s="77">
        <f t="shared" si="5"/>
        <v>0</v>
      </c>
      <c r="S70" s="77">
        <f t="shared" si="6"/>
        <v>0</v>
      </c>
      <c r="T70" s="20">
        <f t="shared" si="7"/>
        <v>38905.876078914916</v>
      </c>
      <c r="W70" s="46"/>
      <c r="AA70" s="46"/>
    </row>
    <row r="71" spans="1:27" x14ac:dyDescent="0.25">
      <c r="A71" s="50">
        <f>'Summary by month'!A71</f>
        <v>38930</v>
      </c>
      <c r="B71" s="52">
        <f t="shared" si="12"/>
        <v>4443.8356164383558</v>
      </c>
      <c r="C71" s="9">
        <f>'Summary by deal'!AK70</f>
        <v>35000</v>
      </c>
      <c r="D71" s="53">
        <f t="shared" si="2"/>
        <v>30556.164383561645</v>
      </c>
      <c r="E71" s="66">
        <f t="shared" si="3"/>
        <v>6.8760789149198525</v>
      </c>
      <c r="O71" s="76">
        <v>73860.220163530161</v>
      </c>
      <c r="P71" s="76">
        <v>60293.855504830528</v>
      </c>
      <c r="Q71" s="77">
        <f t="shared" si="4"/>
        <v>134154.07566836069</v>
      </c>
      <c r="R71" s="77">
        <f t="shared" si="5"/>
        <v>0</v>
      </c>
      <c r="S71" s="77">
        <f t="shared" si="6"/>
        <v>0</v>
      </c>
      <c r="T71" s="20">
        <f t="shared" si="7"/>
        <v>38936.876078914916</v>
      </c>
      <c r="W71" s="46"/>
      <c r="AA71" s="46"/>
    </row>
    <row r="72" spans="1:27" x14ac:dyDescent="0.25">
      <c r="A72" s="50">
        <f>'Summary by month'!A72</f>
        <v>38961</v>
      </c>
      <c r="B72" s="52">
        <f t="shared" si="12"/>
        <v>4443.8356164383558</v>
      </c>
      <c r="C72" s="9">
        <f>'Summary by deal'!AK71</f>
        <v>35000</v>
      </c>
      <c r="D72" s="53">
        <f>C72-B72</f>
        <v>30556.164383561645</v>
      </c>
      <c r="E72" s="66">
        <f>D72/B72</f>
        <v>6.8760789149198525</v>
      </c>
      <c r="O72" s="76">
        <v>71982.568587198286</v>
      </c>
      <c r="P72" s="76">
        <v>61489.244070432047</v>
      </c>
      <c r="Q72" s="77">
        <f>P72+O72</f>
        <v>133471.81265763033</v>
      </c>
      <c r="R72" s="77">
        <f>O72*$U$2</f>
        <v>0</v>
      </c>
      <c r="S72" s="77">
        <f>Q72*$U$2</f>
        <v>0</v>
      </c>
      <c r="T72" s="20">
        <f>A72+E72</f>
        <v>38967.876078914916</v>
      </c>
      <c r="W72" s="46"/>
      <c r="AA72" s="46"/>
    </row>
    <row r="73" spans="1:27" x14ac:dyDescent="0.25">
      <c r="A73" s="50">
        <f>'Summary by month'!A73</f>
        <v>38991</v>
      </c>
      <c r="B73" s="52">
        <f t="shared" si="12"/>
        <v>4443.8356164383558</v>
      </c>
      <c r="C73" s="9">
        <f>'Summary by deal'!AK72</f>
        <v>35000</v>
      </c>
      <c r="D73" s="53">
        <f>C73-B73</f>
        <v>30556.164383561645</v>
      </c>
      <c r="E73" s="66">
        <f>D73/B73</f>
        <v>6.8760789149198525</v>
      </c>
      <c r="O73" s="76">
        <v>70152.650086049456</v>
      </c>
      <c r="P73" s="76">
        <v>62640.369323610183</v>
      </c>
      <c r="Q73" s="77">
        <f>P73+O73</f>
        <v>132793.01940965964</v>
      </c>
      <c r="R73" s="77">
        <f>O73*$U$2</f>
        <v>0</v>
      </c>
      <c r="S73" s="77">
        <f>Q73*$U$2</f>
        <v>0</v>
      </c>
      <c r="T73" s="20">
        <f>A73+E73</f>
        <v>38997.876078914916</v>
      </c>
      <c r="W73" s="46"/>
      <c r="AA73" s="46"/>
    </row>
    <row r="74" spans="1:27" x14ac:dyDescent="0.25">
      <c r="A74" s="50">
        <f>'Summary by month'!A74</f>
        <v>39022</v>
      </c>
      <c r="B74" s="52">
        <f t="shared" si="12"/>
        <v>4443.8356164383558</v>
      </c>
      <c r="C74" s="9">
        <f>'Summary by deal'!AK73</f>
        <v>35000</v>
      </c>
      <c r="D74" s="53">
        <f>C74-B74</f>
        <v>30556.164383561645</v>
      </c>
      <c r="E74" s="66">
        <f>D74/B74</f>
        <v>6.8760789149198525</v>
      </c>
      <c r="O74" s="76">
        <v>68369.251204672051</v>
      </c>
      <c r="P74" s="76">
        <v>63748.427073717161</v>
      </c>
      <c r="Q74" s="77">
        <f>P74+O74</f>
        <v>132117.67827838921</v>
      </c>
      <c r="R74" s="77">
        <f>O74*$U$2</f>
        <v>0</v>
      </c>
      <c r="S74" s="77">
        <f>Q74*$U$2</f>
        <v>0</v>
      </c>
      <c r="T74" s="20">
        <f>A74+E74</f>
        <v>39028.876078914916</v>
      </c>
      <c r="W74" s="46"/>
      <c r="AA74" s="46"/>
    </row>
    <row r="75" spans="1:27" x14ac:dyDescent="0.25">
      <c r="A75" s="50">
        <f>'Summary by month'!A75</f>
        <v>39052</v>
      </c>
      <c r="B75" s="52">
        <f t="shared" si="12"/>
        <v>4443.8356164383558</v>
      </c>
      <c r="C75" s="9">
        <f>'Summary by deal'!AK74</f>
        <v>35000</v>
      </c>
      <c r="D75" s="53">
        <f>C75-B75</f>
        <v>30556.164383561645</v>
      </c>
      <c r="E75" s="66">
        <f>D75/B75</f>
        <v>6.8760789149198525</v>
      </c>
      <c r="O75" s="76">
        <v>64937.311935807425</v>
      </c>
      <c r="P75" s="76">
        <v>65839.970294157742</v>
      </c>
      <c r="Q75" s="77">
        <f>P75+O75</f>
        <v>130777.28222996517</v>
      </c>
      <c r="R75" s="77">
        <f>O75*$U$2</f>
        <v>0</v>
      </c>
      <c r="S75" s="77">
        <f>Q75*$U$2</f>
        <v>0</v>
      </c>
      <c r="T75" s="20">
        <f>A75+E75</f>
        <v>39058.876078914916</v>
      </c>
      <c r="W75" s="46"/>
      <c r="AA75" s="46"/>
    </row>
    <row r="76" spans="1:27" x14ac:dyDescent="0.25">
      <c r="A76" s="50"/>
      <c r="W76" s="46"/>
      <c r="AA76" s="46"/>
    </row>
    <row r="77" spans="1:27" x14ac:dyDescent="0.25">
      <c r="A77" s="50"/>
      <c r="W77" s="46"/>
      <c r="AA77" s="46"/>
    </row>
    <row r="78" spans="1:27" x14ac:dyDescent="0.25">
      <c r="A78" s="50"/>
      <c r="W78" s="46"/>
      <c r="AA78" s="46"/>
    </row>
    <row r="79" spans="1:27" x14ac:dyDescent="0.25">
      <c r="A79" s="50"/>
      <c r="W79" s="46"/>
      <c r="AA79" s="46"/>
    </row>
    <row r="80" spans="1:27" x14ac:dyDescent="0.25">
      <c r="A80" s="50"/>
      <c r="W80" s="46"/>
      <c r="AA80" s="46"/>
    </row>
    <row r="81" spans="1:27" x14ac:dyDescent="0.25">
      <c r="A81" s="50"/>
      <c r="W81" s="46"/>
      <c r="AA81" s="46"/>
    </row>
    <row r="82" spans="1:27" x14ac:dyDescent="0.25">
      <c r="A82" s="50"/>
      <c r="W82" s="46"/>
      <c r="AA82" s="46"/>
    </row>
    <row r="83" spans="1:27" x14ac:dyDescent="0.25">
      <c r="A83" s="50"/>
      <c r="W83" s="46"/>
      <c r="AA83" s="46"/>
    </row>
    <row r="84" spans="1:27" x14ac:dyDescent="0.25">
      <c r="A84" s="50"/>
      <c r="W84" s="46"/>
      <c r="AA84" s="46"/>
    </row>
    <row r="85" spans="1:27" x14ac:dyDescent="0.25">
      <c r="A85" s="50"/>
      <c r="W85" s="46"/>
      <c r="AA85" s="46"/>
    </row>
    <row r="86" spans="1:27" x14ac:dyDescent="0.25">
      <c r="A86" s="50"/>
      <c r="W86" s="46"/>
      <c r="AA86" s="46"/>
    </row>
    <row r="87" spans="1:27" x14ac:dyDescent="0.25">
      <c r="A87" s="50"/>
      <c r="W87" s="46"/>
      <c r="AA87" s="46"/>
    </row>
    <row r="88" spans="1:27" x14ac:dyDescent="0.25">
      <c r="A88" s="50"/>
      <c r="W88" s="46"/>
      <c r="AA88" s="46"/>
    </row>
    <row r="89" spans="1:27" x14ac:dyDescent="0.25">
      <c r="A89" s="50"/>
      <c r="W89" s="46"/>
      <c r="AA89" s="46"/>
    </row>
    <row r="90" spans="1:27" x14ac:dyDescent="0.25">
      <c r="A90" s="50"/>
      <c r="W90" s="46"/>
      <c r="AA90" s="46"/>
    </row>
    <row r="91" spans="1:27" x14ac:dyDescent="0.25">
      <c r="W91" s="46"/>
      <c r="AA91" s="46"/>
    </row>
    <row r="92" spans="1:27" x14ac:dyDescent="0.25">
      <c r="W92" s="46"/>
      <c r="AA92" s="46"/>
    </row>
    <row r="93" spans="1:27" x14ac:dyDescent="0.25">
      <c r="W93" s="46"/>
      <c r="AA93" s="46"/>
    </row>
    <row r="94" spans="1:27" x14ac:dyDescent="0.25">
      <c r="W94" s="46"/>
      <c r="AA94" s="46"/>
    </row>
    <row r="95" spans="1:27" x14ac:dyDescent="0.25">
      <c r="W95" s="46"/>
      <c r="AA95" s="46"/>
    </row>
    <row r="96" spans="1:27" x14ac:dyDescent="0.25">
      <c r="W96" s="46"/>
      <c r="AA96" s="46"/>
    </row>
    <row r="97" spans="23:27" x14ac:dyDescent="0.25">
      <c r="W97" s="46"/>
      <c r="AA97" s="46"/>
    </row>
    <row r="98" spans="23:27" x14ac:dyDescent="0.25">
      <c r="W98" s="46"/>
      <c r="AA98" s="46"/>
    </row>
    <row r="99" spans="23:27" x14ac:dyDescent="0.25">
      <c r="W99" s="46"/>
      <c r="AA99" s="46"/>
    </row>
    <row r="100" spans="23:27" x14ac:dyDescent="0.25">
      <c r="W100" s="46"/>
      <c r="AA100" s="46"/>
    </row>
    <row r="101" spans="23:27" x14ac:dyDescent="0.25">
      <c r="W101" s="46"/>
      <c r="AA101" s="46"/>
    </row>
    <row r="102" spans="23:27" x14ac:dyDescent="0.25">
      <c r="W102" s="46"/>
      <c r="AA102" s="46"/>
    </row>
    <row r="103" spans="23:27" x14ac:dyDescent="0.25">
      <c r="W103" s="46"/>
      <c r="AA103" s="46"/>
    </row>
    <row r="104" spans="23:27" x14ac:dyDescent="0.25">
      <c r="W104" s="46"/>
      <c r="AA104" s="46"/>
    </row>
    <row r="105" spans="23:27" x14ac:dyDescent="0.25">
      <c r="W105" s="46"/>
      <c r="AA105" s="46"/>
    </row>
    <row r="106" spans="23:27" x14ac:dyDescent="0.25">
      <c r="W106" s="46"/>
      <c r="AA106" s="46"/>
    </row>
    <row r="107" spans="23:27" x14ac:dyDescent="0.25">
      <c r="W107" s="46"/>
      <c r="AA107" s="46"/>
    </row>
    <row r="108" spans="23:27" x14ac:dyDescent="0.25">
      <c r="W108" s="46"/>
      <c r="AA108" s="46"/>
    </row>
    <row r="109" spans="23:27" x14ac:dyDescent="0.25">
      <c r="W109" s="46"/>
      <c r="AA109" s="46"/>
    </row>
    <row r="110" spans="23:27" x14ac:dyDescent="0.25">
      <c r="W110" s="46"/>
      <c r="AA110" s="46"/>
    </row>
    <row r="111" spans="23:27" x14ac:dyDescent="0.25">
      <c r="W111" s="46"/>
      <c r="AA111" s="46"/>
    </row>
    <row r="112" spans="23:27" x14ac:dyDescent="0.25">
      <c r="W112" s="46"/>
      <c r="AA112" s="46"/>
    </row>
    <row r="113" spans="23:27" x14ac:dyDescent="0.25">
      <c r="W113" s="46"/>
      <c r="AA113" s="46"/>
    </row>
    <row r="114" spans="23:27" x14ac:dyDescent="0.25">
      <c r="W114" s="46"/>
      <c r="AA114" s="46"/>
    </row>
    <row r="115" spans="23:27" x14ac:dyDescent="0.25">
      <c r="W115" s="46"/>
      <c r="AA115" s="46"/>
    </row>
    <row r="116" spans="23:27" x14ac:dyDescent="0.25">
      <c r="W116" s="46"/>
      <c r="AA116" s="46"/>
    </row>
    <row r="117" spans="23:27" x14ac:dyDescent="0.25">
      <c r="W117" s="46"/>
      <c r="AA117" s="46"/>
    </row>
    <row r="118" spans="23:27" x14ac:dyDescent="0.25">
      <c r="W118" s="46"/>
      <c r="AA118" s="46"/>
    </row>
    <row r="119" spans="23:27" x14ac:dyDescent="0.25">
      <c r="W119" s="46"/>
      <c r="AA119" s="46"/>
    </row>
    <row r="120" spans="23:27" x14ac:dyDescent="0.25">
      <c r="W120" s="46"/>
      <c r="AA120" s="46"/>
    </row>
    <row r="121" spans="23:27" x14ac:dyDescent="0.25">
      <c r="W121" s="46"/>
      <c r="AA121" s="46"/>
    </row>
    <row r="122" spans="23:27" x14ac:dyDescent="0.25">
      <c r="W122" s="46"/>
      <c r="AA122" s="46"/>
    </row>
    <row r="123" spans="23:27" x14ac:dyDescent="0.25">
      <c r="W123" s="46"/>
      <c r="AA123" s="46"/>
    </row>
    <row r="124" spans="23:27" x14ac:dyDescent="0.25">
      <c r="W124" s="46"/>
      <c r="AA124" s="46"/>
    </row>
    <row r="125" spans="23:27" x14ac:dyDescent="0.25">
      <c r="W125" s="46"/>
      <c r="AA125" s="46"/>
    </row>
    <row r="126" spans="23:27" x14ac:dyDescent="0.25">
      <c r="W126" s="46"/>
      <c r="AA126" s="46"/>
    </row>
    <row r="127" spans="23:27" x14ac:dyDescent="0.25">
      <c r="W127" s="46"/>
      <c r="AA127" s="46"/>
    </row>
    <row r="128" spans="23:27" x14ac:dyDescent="0.25">
      <c r="W128" s="46"/>
      <c r="AA128" s="46"/>
    </row>
    <row r="129" spans="23:27" x14ac:dyDescent="0.25">
      <c r="W129" s="46"/>
      <c r="AA129" s="46"/>
    </row>
    <row r="130" spans="23:27" x14ac:dyDescent="0.25">
      <c r="W130" s="46"/>
      <c r="AA130" s="46"/>
    </row>
    <row r="131" spans="23:27" x14ac:dyDescent="0.25">
      <c r="W131" s="46"/>
      <c r="AA131" s="46"/>
    </row>
    <row r="132" spans="23:27" x14ac:dyDescent="0.25">
      <c r="W132" s="46"/>
      <c r="AA132" s="46"/>
    </row>
    <row r="133" spans="23:27" x14ac:dyDescent="0.25">
      <c r="W133" s="46"/>
      <c r="AA133" s="46"/>
    </row>
    <row r="134" spans="23:27" x14ac:dyDescent="0.25">
      <c r="W134" s="46"/>
      <c r="AA134" s="46"/>
    </row>
    <row r="135" spans="23:27" x14ac:dyDescent="0.25">
      <c r="W135" s="46"/>
      <c r="AA135" s="46"/>
    </row>
    <row r="136" spans="23:27" x14ac:dyDescent="0.25">
      <c r="W136" s="46"/>
      <c r="AA136" s="46"/>
    </row>
    <row r="137" spans="23:27" x14ac:dyDescent="0.25">
      <c r="W137" s="46"/>
      <c r="AA137" s="46"/>
    </row>
    <row r="138" spans="23:27" x14ac:dyDescent="0.25">
      <c r="W138" s="46"/>
      <c r="AA138" s="46"/>
    </row>
    <row r="139" spans="23:27" x14ac:dyDescent="0.25">
      <c r="W139" s="46"/>
      <c r="AA139" s="46"/>
    </row>
    <row r="140" spans="23:27" x14ac:dyDescent="0.25">
      <c r="W140" s="46"/>
      <c r="AA140" s="46"/>
    </row>
    <row r="141" spans="23:27" x14ac:dyDescent="0.25">
      <c r="W141" s="46"/>
      <c r="AA141" s="46"/>
    </row>
    <row r="142" spans="23:27" x14ac:dyDescent="0.25">
      <c r="W142" s="46"/>
      <c r="AA142" s="46"/>
    </row>
    <row r="143" spans="23:27" x14ac:dyDescent="0.25">
      <c r="W143" s="46"/>
      <c r="AA143" s="46"/>
    </row>
    <row r="144" spans="23:27" x14ac:dyDescent="0.25">
      <c r="W144" s="46"/>
      <c r="AA144" s="46"/>
    </row>
    <row r="145" spans="23:27" x14ac:dyDescent="0.25">
      <c r="W145" s="46"/>
      <c r="AA145" s="46"/>
    </row>
    <row r="146" spans="23:27" x14ac:dyDescent="0.25">
      <c r="W146" s="46"/>
      <c r="AA146" s="46"/>
    </row>
    <row r="147" spans="23:27" x14ac:dyDescent="0.25">
      <c r="W147" s="46"/>
      <c r="AA147" s="46"/>
    </row>
    <row r="148" spans="23:27" x14ac:dyDescent="0.25">
      <c r="W148" s="46"/>
      <c r="AA148" s="46"/>
    </row>
    <row r="149" spans="23:27" x14ac:dyDescent="0.25">
      <c r="W149" s="46"/>
      <c r="AA149" s="46"/>
    </row>
    <row r="150" spans="23:27" x14ac:dyDescent="0.25">
      <c r="W150" s="46"/>
      <c r="AA150" s="46"/>
    </row>
    <row r="151" spans="23:27" x14ac:dyDescent="0.25">
      <c r="W151" s="46"/>
      <c r="AA151" s="46"/>
    </row>
    <row r="152" spans="23:27" x14ac:dyDescent="0.25">
      <c r="W152" s="46"/>
      <c r="AA152" s="46"/>
    </row>
    <row r="153" spans="23:27" x14ac:dyDescent="0.25">
      <c r="W153" s="46"/>
      <c r="AA153" s="46"/>
    </row>
    <row r="154" spans="23:27" x14ac:dyDescent="0.25">
      <c r="W154" s="46"/>
      <c r="AA154" s="46"/>
    </row>
    <row r="155" spans="23:27" x14ac:dyDescent="0.25">
      <c r="W155" s="46"/>
      <c r="AA155" s="46"/>
    </row>
    <row r="156" spans="23:27" x14ac:dyDescent="0.25">
      <c r="W156" s="46"/>
      <c r="AA156" s="46"/>
    </row>
    <row r="157" spans="23:27" x14ac:dyDescent="0.25">
      <c r="W157" s="46"/>
      <c r="AA157" s="46"/>
    </row>
    <row r="158" spans="23:27" x14ac:dyDescent="0.25">
      <c r="W158" s="46"/>
      <c r="AA158" s="46"/>
    </row>
    <row r="159" spans="23:27" x14ac:dyDescent="0.25">
      <c r="W159" s="46"/>
      <c r="AA159" s="46"/>
    </row>
    <row r="160" spans="23:27" x14ac:dyDescent="0.25">
      <c r="W160" s="46"/>
      <c r="AA160" s="46"/>
    </row>
    <row r="161" spans="23:27" x14ac:dyDescent="0.25">
      <c r="W161" s="46"/>
      <c r="AA161" s="46"/>
    </row>
    <row r="162" spans="23:27" x14ac:dyDescent="0.25">
      <c r="W162" s="46"/>
      <c r="AA162" s="46"/>
    </row>
    <row r="163" spans="23:27" x14ac:dyDescent="0.25">
      <c r="W163" s="46"/>
      <c r="AA163" s="46"/>
    </row>
    <row r="164" spans="23:27" x14ac:dyDescent="0.25">
      <c r="W164" s="46"/>
      <c r="AA164" s="46"/>
    </row>
    <row r="165" spans="23:27" x14ac:dyDescent="0.25">
      <c r="W165" s="46"/>
      <c r="AA165" s="46"/>
    </row>
    <row r="166" spans="23:27" x14ac:dyDescent="0.25">
      <c r="W166" s="46"/>
      <c r="AA166" s="46"/>
    </row>
    <row r="167" spans="23:27" x14ac:dyDescent="0.25">
      <c r="W167" s="46"/>
      <c r="AA167" s="46"/>
    </row>
    <row r="168" spans="23:27" x14ac:dyDescent="0.25">
      <c r="W168" s="46"/>
      <c r="AA168" s="46"/>
    </row>
    <row r="169" spans="23:27" x14ac:dyDescent="0.25">
      <c r="W169" s="46"/>
      <c r="AA169" s="46"/>
    </row>
    <row r="170" spans="23:27" x14ac:dyDescent="0.25">
      <c r="W170" s="46"/>
      <c r="AA170" s="46"/>
    </row>
    <row r="171" spans="23:27" x14ac:dyDescent="0.25">
      <c r="W171" s="46"/>
      <c r="AA171" s="46"/>
    </row>
    <row r="172" spans="23:27" x14ac:dyDescent="0.25">
      <c r="W172" s="46"/>
      <c r="AA172" s="46"/>
    </row>
    <row r="173" spans="23:27" x14ac:dyDescent="0.25">
      <c r="W173" s="46"/>
      <c r="AA173" s="46"/>
    </row>
    <row r="174" spans="23:27" x14ac:dyDescent="0.25">
      <c r="W174" s="46"/>
      <c r="AA174" s="46"/>
    </row>
    <row r="175" spans="23:27" x14ac:dyDescent="0.25">
      <c r="W175" s="46"/>
      <c r="AA175" s="46"/>
    </row>
    <row r="176" spans="23:27" x14ac:dyDescent="0.25">
      <c r="W176" s="46"/>
      <c r="AA176" s="46"/>
    </row>
    <row r="177" spans="23:27" x14ac:dyDescent="0.25">
      <c r="W177" s="46"/>
      <c r="AA177" s="46"/>
    </row>
    <row r="178" spans="23:27" x14ac:dyDescent="0.25">
      <c r="W178" s="46"/>
      <c r="AA178" s="46"/>
    </row>
    <row r="179" spans="23:27" x14ac:dyDescent="0.25">
      <c r="W179" s="46"/>
      <c r="AA179" s="46"/>
    </row>
    <row r="180" spans="23:27" x14ac:dyDescent="0.25">
      <c r="W180" s="46"/>
      <c r="AA180" s="46"/>
    </row>
    <row r="181" spans="23:27" x14ac:dyDescent="0.25">
      <c r="W181" s="46"/>
      <c r="AA181" s="46"/>
    </row>
    <row r="182" spans="23:27" x14ac:dyDescent="0.25">
      <c r="W182" s="46"/>
      <c r="AA182" s="46"/>
    </row>
    <row r="183" spans="23:27" x14ac:dyDescent="0.25">
      <c r="W183" s="46"/>
      <c r="AA183" s="46"/>
    </row>
    <row r="184" spans="23:27" x14ac:dyDescent="0.25">
      <c r="W184" s="46"/>
      <c r="AA184" s="46"/>
    </row>
    <row r="185" spans="23:27" x14ac:dyDescent="0.25">
      <c r="W185" s="46"/>
      <c r="AA185" s="46"/>
    </row>
    <row r="186" spans="23:27" x14ac:dyDescent="0.25">
      <c r="W186" s="46"/>
      <c r="AA186" s="46"/>
    </row>
    <row r="187" spans="23:27" x14ac:dyDescent="0.25">
      <c r="W187" s="46"/>
      <c r="AA187" s="46"/>
    </row>
    <row r="188" spans="23:27" x14ac:dyDescent="0.25">
      <c r="W188" s="46"/>
      <c r="AA188" s="46"/>
    </row>
    <row r="189" spans="23:27" x14ac:dyDescent="0.25">
      <c r="W189" s="46"/>
      <c r="AA189" s="46"/>
    </row>
    <row r="190" spans="23:27" x14ac:dyDescent="0.25">
      <c r="W190" s="46"/>
      <c r="AA190" s="46"/>
    </row>
    <row r="191" spans="23:27" x14ac:dyDescent="0.25">
      <c r="W191" s="46"/>
      <c r="AA191" s="46"/>
    </row>
    <row r="192" spans="23:27" x14ac:dyDescent="0.25">
      <c r="W192" s="46"/>
      <c r="AA192" s="46"/>
    </row>
    <row r="193" spans="23:27" x14ac:dyDescent="0.25">
      <c r="W193" s="46"/>
      <c r="AA193" s="46"/>
    </row>
    <row r="194" spans="23:27" x14ac:dyDescent="0.25">
      <c r="W194" s="46"/>
      <c r="AA194" s="46"/>
    </row>
    <row r="195" spans="23:27" x14ac:dyDescent="0.25">
      <c r="W195" s="46"/>
      <c r="AA195" s="46"/>
    </row>
    <row r="196" spans="23:27" x14ac:dyDescent="0.25">
      <c r="W196" s="46"/>
      <c r="AA196" s="46"/>
    </row>
    <row r="197" spans="23:27" x14ac:dyDescent="0.25">
      <c r="W197" s="46"/>
      <c r="AA197" s="46"/>
    </row>
    <row r="198" spans="23:27" x14ac:dyDescent="0.25">
      <c r="W198" s="46"/>
      <c r="AA198" s="46"/>
    </row>
    <row r="199" spans="23:27" x14ac:dyDescent="0.25">
      <c r="W199" s="46"/>
      <c r="AA199" s="46"/>
    </row>
    <row r="200" spans="23:27" x14ac:dyDescent="0.25">
      <c r="W200" s="46"/>
      <c r="AA200" s="46"/>
    </row>
    <row r="201" spans="23:27" x14ac:dyDescent="0.25">
      <c r="W201" s="46"/>
      <c r="AA201" s="46"/>
    </row>
    <row r="202" spans="23:27" x14ac:dyDescent="0.25">
      <c r="W202" s="46"/>
      <c r="AA202" s="46"/>
    </row>
    <row r="203" spans="23:27" x14ac:dyDescent="0.25">
      <c r="W203" s="46"/>
      <c r="AA203" s="46"/>
    </row>
    <row r="204" spans="23:27" x14ac:dyDescent="0.25">
      <c r="W204" s="46"/>
      <c r="AA204" s="46"/>
    </row>
    <row r="205" spans="23:27" x14ac:dyDescent="0.25">
      <c r="W205" s="46"/>
      <c r="AA205" s="46"/>
    </row>
    <row r="206" spans="23:27" x14ac:dyDescent="0.25">
      <c r="W206" s="46"/>
      <c r="AA206" s="46"/>
    </row>
    <row r="207" spans="23:27" x14ac:dyDescent="0.25">
      <c r="W207" s="46"/>
      <c r="AA207" s="46"/>
    </row>
    <row r="208" spans="23:27" x14ac:dyDescent="0.25">
      <c r="W208" s="46"/>
      <c r="AA208" s="46"/>
    </row>
    <row r="209" spans="23:27" x14ac:dyDescent="0.25">
      <c r="W209" s="46"/>
      <c r="AA209" s="46"/>
    </row>
    <row r="210" spans="23:27" x14ac:dyDescent="0.25">
      <c r="W210" s="46"/>
      <c r="AA210" s="46"/>
    </row>
    <row r="211" spans="23:27" x14ac:dyDescent="0.25">
      <c r="W211" s="46"/>
      <c r="AA211" s="46"/>
    </row>
    <row r="212" spans="23:27" x14ac:dyDescent="0.25">
      <c r="W212" s="46"/>
      <c r="AA212" s="46"/>
    </row>
    <row r="213" spans="23:27" x14ac:dyDescent="0.25">
      <c r="W213" s="46"/>
      <c r="AA213" s="46"/>
    </row>
    <row r="214" spans="23:27" x14ac:dyDescent="0.25">
      <c r="W214" s="46"/>
      <c r="AA214" s="46"/>
    </row>
    <row r="215" spans="23:27" x14ac:dyDescent="0.25">
      <c r="W215" s="46"/>
      <c r="AA215" s="46"/>
    </row>
    <row r="216" spans="23:27" x14ac:dyDescent="0.25">
      <c r="W216" s="46"/>
      <c r="AA216" s="46"/>
    </row>
    <row r="217" spans="23:27" x14ac:dyDescent="0.25">
      <c r="W217" s="46"/>
      <c r="AA217" s="46"/>
    </row>
    <row r="218" spans="23:27" x14ac:dyDescent="0.25">
      <c r="W218" s="46"/>
      <c r="AA218" s="46"/>
    </row>
    <row r="219" spans="23:27" x14ac:dyDescent="0.25">
      <c r="W219" s="46"/>
      <c r="AA219" s="46"/>
    </row>
    <row r="220" spans="23:27" x14ac:dyDescent="0.25">
      <c r="W220" s="46"/>
      <c r="AA220" s="46"/>
    </row>
    <row r="221" spans="23:27" x14ac:dyDescent="0.25">
      <c r="W221" s="46"/>
      <c r="AA221" s="46"/>
    </row>
    <row r="222" spans="23:27" x14ac:dyDescent="0.25">
      <c r="W222" s="46"/>
      <c r="AA222" s="46"/>
    </row>
    <row r="223" spans="23:27" x14ac:dyDescent="0.25">
      <c r="W223" s="46"/>
      <c r="AA223" s="46"/>
    </row>
    <row r="224" spans="23:27" x14ac:dyDescent="0.25">
      <c r="W224" s="46"/>
      <c r="AA224" s="46"/>
    </row>
    <row r="225" spans="23:27" x14ac:dyDescent="0.25">
      <c r="W225" s="46"/>
      <c r="AA225" s="46"/>
    </row>
    <row r="226" spans="23:27" x14ac:dyDescent="0.25">
      <c r="W226" s="46"/>
      <c r="AA226" s="46"/>
    </row>
    <row r="227" spans="23:27" x14ac:dyDescent="0.25">
      <c r="W227" s="46"/>
      <c r="AA227" s="46"/>
    </row>
    <row r="228" spans="23:27" x14ac:dyDescent="0.25">
      <c r="W228" s="46"/>
      <c r="AA228" s="46"/>
    </row>
    <row r="229" spans="23:27" x14ac:dyDescent="0.25">
      <c r="W229" s="46"/>
      <c r="AA229" s="46"/>
    </row>
    <row r="230" spans="23:27" x14ac:dyDescent="0.25">
      <c r="W230" s="46"/>
      <c r="AA230" s="46"/>
    </row>
    <row r="231" spans="23:27" x14ac:dyDescent="0.25">
      <c r="W231" s="46"/>
      <c r="AA231" s="46"/>
    </row>
    <row r="232" spans="23:27" x14ac:dyDescent="0.25">
      <c r="W232" s="46"/>
      <c r="AA232" s="46"/>
    </row>
    <row r="233" spans="23:27" x14ac:dyDescent="0.25">
      <c r="W233" s="46"/>
      <c r="AA233" s="46"/>
    </row>
    <row r="234" spans="23:27" x14ac:dyDescent="0.25">
      <c r="W234" s="46"/>
      <c r="AA234" s="46"/>
    </row>
    <row r="235" spans="23:27" x14ac:dyDescent="0.25">
      <c r="W235" s="46"/>
      <c r="AA235" s="46"/>
    </row>
    <row r="236" spans="23:27" x14ac:dyDescent="0.25">
      <c r="W236" s="46"/>
      <c r="AA236" s="46"/>
    </row>
    <row r="237" spans="23:27" x14ac:dyDescent="0.25">
      <c r="W237" s="46"/>
      <c r="AA237" s="46"/>
    </row>
    <row r="238" spans="23:27" x14ac:dyDescent="0.25">
      <c r="W238" s="46"/>
      <c r="AA238" s="46"/>
    </row>
    <row r="239" spans="23:27" x14ac:dyDescent="0.25">
      <c r="W239" s="46"/>
      <c r="AA239" s="46"/>
    </row>
    <row r="240" spans="23:27" x14ac:dyDescent="0.25">
      <c r="W240" s="46"/>
      <c r="AA240" s="46"/>
    </row>
    <row r="241" spans="23:27" x14ac:dyDescent="0.25">
      <c r="W241" s="46"/>
      <c r="AA241" s="46"/>
    </row>
    <row r="242" spans="23:27" x14ac:dyDescent="0.25">
      <c r="W242" s="46"/>
      <c r="AA242" s="46"/>
    </row>
    <row r="243" spans="23:27" x14ac:dyDescent="0.25">
      <c r="W243" s="46"/>
      <c r="AA243" s="46"/>
    </row>
    <row r="244" spans="23:27" x14ac:dyDescent="0.25">
      <c r="W244" s="46"/>
      <c r="AA244" s="46"/>
    </row>
    <row r="245" spans="23:27" x14ac:dyDescent="0.25">
      <c r="W245" s="46"/>
      <c r="AA245" s="46"/>
    </row>
    <row r="246" spans="23:27" x14ac:dyDescent="0.25">
      <c r="W246" s="46"/>
      <c r="AA246" s="46"/>
    </row>
    <row r="247" spans="23:27" x14ac:dyDescent="0.25">
      <c r="W247" s="46"/>
      <c r="AA247" s="46"/>
    </row>
    <row r="248" spans="23:27" x14ac:dyDescent="0.25">
      <c r="W248" s="46"/>
      <c r="AA248" s="46"/>
    </row>
    <row r="249" spans="23:27" x14ac:dyDescent="0.25">
      <c r="W249" s="46"/>
      <c r="AA249" s="46"/>
    </row>
    <row r="250" spans="23:27" x14ac:dyDescent="0.25">
      <c r="W250" s="46"/>
      <c r="AA250" s="46"/>
    </row>
    <row r="251" spans="23:27" x14ac:dyDescent="0.25">
      <c r="W251" s="46"/>
      <c r="AA251" s="46"/>
    </row>
    <row r="252" spans="23:27" x14ac:dyDescent="0.25">
      <c r="W252" s="46"/>
      <c r="AA252" s="46"/>
    </row>
    <row r="253" spans="23:27" x14ac:dyDescent="0.25">
      <c r="W253" s="46"/>
      <c r="AA253" s="46"/>
    </row>
    <row r="254" spans="23:27" x14ac:dyDescent="0.25">
      <c r="W254" s="46"/>
      <c r="AA254" s="46"/>
    </row>
    <row r="255" spans="23:27" x14ac:dyDescent="0.25">
      <c r="W255" s="46"/>
      <c r="AA255" s="46"/>
    </row>
    <row r="256" spans="23:27" x14ac:dyDescent="0.25">
      <c r="W256" s="46"/>
      <c r="AA256" s="46"/>
    </row>
    <row r="257" spans="23:27" x14ac:dyDescent="0.25">
      <c r="W257" s="46"/>
      <c r="AA257" s="46"/>
    </row>
    <row r="258" spans="23:27" x14ac:dyDescent="0.25">
      <c r="W258" s="46"/>
      <c r="AA258" s="46"/>
    </row>
    <row r="259" spans="23:27" x14ac:dyDescent="0.25">
      <c r="W259" s="46"/>
      <c r="AA259" s="46"/>
    </row>
    <row r="260" spans="23:27" x14ac:dyDescent="0.25">
      <c r="W260" s="46"/>
      <c r="AA260" s="46"/>
    </row>
    <row r="261" spans="23:27" x14ac:dyDescent="0.25">
      <c r="W261" s="46"/>
      <c r="AA261" s="46"/>
    </row>
    <row r="262" spans="23:27" x14ac:dyDescent="0.25">
      <c r="W262" s="46"/>
      <c r="AA262" s="46"/>
    </row>
    <row r="263" spans="23:27" x14ac:dyDescent="0.25">
      <c r="W263" s="46"/>
      <c r="AA263" s="46"/>
    </row>
    <row r="264" spans="23:27" x14ac:dyDescent="0.25">
      <c r="W264" s="46"/>
      <c r="AA264" s="46"/>
    </row>
    <row r="265" spans="23:27" x14ac:dyDescent="0.25">
      <c r="W265" s="46"/>
      <c r="AA265" s="46"/>
    </row>
    <row r="266" spans="23:27" x14ac:dyDescent="0.25">
      <c r="W266" s="46"/>
      <c r="AA266" s="46"/>
    </row>
    <row r="267" spans="23:27" x14ac:dyDescent="0.25">
      <c r="W267" s="46"/>
      <c r="AA267" s="46"/>
    </row>
    <row r="268" spans="23:27" x14ac:dyDescent="0.25">
      <c r="W268" s="46"/>
      <c r="AA268" s="46"/>
    </row>
    <row r="269" spans="23:27" x14ac:dyDescent="0.25">
      <c r="W269" s="46"/>
      <c r="AA269" s="46"/>
    </row>
    <row r="270" spans="23:27" x14ac:dyDescent="0.25">
      <c r="W270" s="46"/>
      <c r="AA270" s="46"/>
    </row>
    <row r="271" spans="23:27" x14ac:dyDescent="0.25">
      <c r="W271" s="46"/>
      <c r="AA271" s="46"/>
    </row>
    <row r="272" spans="23:27" x14ac:dyDescent="0.25">
      <c r="W272" s="46"/>
      <c r="AA272" s="46"/>
    </row>
    <row r="273" spans="23:27" x14ac:dyDescent="0.25">
      <c r="W273" s="46"/>
      <c r="AA273" s="46"/>
    </row>
    <row r="274" spans="23:27" x14ac:dyDescent="0.25">
      <c r="W274" s="46"/>
      <c r="AA274" s="46"/>
    </row>
    <row r="275" spans="23:27" x14ac:dyDescent="0.25">
      <c r="W275" s="46"/>
      <c r="AA275" s="46"/>
    </row>
    <row r="276" spans="23:27" x14ac:dyDescent="0.25">
      <c r="W276" s="46"/>
      <c r="AA276" s="46"/>
    </row>
    <row r="277" spans="23:27" x14ac:dyDescent="0.25">
      <c r="W277" s="46"/>
      <c r="AA277" s="46"/>
    </row>
    <row r="278" spans="23:27" x14ac:dyDescent="0.25">
      <c r="W278" s="46"/>
      <c r="AA278" s="46"/>
    </row>
    <row r="279" spans="23:27" x14ac:dyDescent="0.25">
      <c r="W279" s="46"/>
      <c r="AA279" s="46"/>
    </row>
    <row r="280" spans="23:27" x14ac:dyDescent="0.25">
      <c r="W280" s="46"/>
      <c r="AA280" s="46"/>
    </row>
    <row r="281" spans="23:27" x14ac:dyDescent="0.25">
      <c r="W281" s="46"/>
      <c r="AA281" s="46"/>
    </row>
    <row r="282" spans="23:27" x14ac:dyDescent="0.25">
      <c r="W282" s="46"/>
      <c r="AA282" s="46"/>
    </row>
    <row r="283" spans="23:27" x14ac:dyDescent="0.25">
      <c r="W283" s="46"/>
      <c r="AA283" s="46"/>
    </row>
    <row r="284" spans="23:27" x14ac:dyDescent="0.25">
      <c r="W284" s="46"/>
      <c r="AA284" s="46"/>
    </row>
    <row r="285" spans="23:27" x14ac:dyDescent="0.25">
      <c r="W285" s="46"/>
      <c r="AA285" s="46"/>
    </row>
    <row r="286" spans="23:27" x14ac:dyDescent="0.25">
      <c r="W286" s="46"/>
      <c r="AA286" s="46"/>
    </row>
    <row r="287" spans="23:27" x14ac:dyDescent="0.25">
      <c r="W287" s="46"/>
      <c r="AA287" s="46"/>
    </row>
    <row r="288" spans="23:27" x14ac:dyDescent="0.25">
      <c r="W288" s="46"/>
      <c r="AA288" s="46"/>
    </row>
    <row r="289" spans="23:27" x14ac:dyDescent="0.25">
      <c r="W289" s="46"/>
      <c r="AA289" s="46"/>
    </row>
    <row r="290" spans="23:27" x14ac:dyDescent="0.25">
      <c r="W290" s="46"/>
      <c r="AA290" s="46"/>
    </row>
    <row r="291" spans="23:27" x14ac:dyDescent="0.25">
      <c r="W291" s="46"/>
      <c r="AA291" s="46"/>
    </row>
    <row r="292" spans="23:27" x14ac:dyDescent="0.25">
      <c r="W292" s="46"/>
      <c r="AA292" s="46"/>
    </row>
    <row r="293" spans="23:27" x14ac:dyDescent="0.25">
      <c r="W293" s="46"/>
      <c r="AA293" s="46"/>
    </row>
    <row r="294" spans="23:27" x14ac:dyDescent="0.25">
      <c r="W294" s="46"/>
      <c r="AA294" s="46"/>
    </row>
    <row r="295" spans="23:27" x14ac:dyDescent="0.25">
      <c r="W295" s="46"/>
      <c r="AA295" s="46"/>
    </row>
    <row r="296" spans="23:27" x14ac:dyDescent="0.25">
      <c r="W296" s="46"/>
      <c r="AA296" s="46"/>
    </row>
    <row r="297" spans="23:27" x14ac:dyDescent="0.25">
      <c r="W297" s="46"/>
      <c r="AA297" s="46"/>
    </row>
    <row r="298" spans="23:27" x14ac:dyDescent="0.25">
      <c r="W298" s="46"/>
      <c r="AA298" s="46"/>
    </row>
    <row r="299" spans="23:27" x14ac:dyDescent="0.25">
      <c r="W299" s="46"/>
      <c r="AA299" s="46"/>
    </row>
    <row r="300" spans="23:27" x14ac:dyDescent="0.25">
      <c r="W300" s="46"/>
      <c r="AA300" s="46"/>
    </row>
    <row r="301" spans="23:27" x14ac:dyDescent="0.25">
      <c r="W301" s="46"/>
      <c r="AA301" s="46"/>
    </row>
    <row r="302" spans="23:27" x14ac:dyDescent="0.25">
      <c r="W302" s="46"/>
      <c r="AA302" s="46"/>
    </row>
    <row r="303" spans="23:27" x14ac:dyDescent="0.25">
      <c r="W303" s="46"/>
      <c r="AA303" s="46"/>
    </row>
    <row r="304" spans="23:27" x14ac:dyDescent="0.25">
      <c r="W304" s="46"/>
      <c r="AA304" s="46"/>
    </row>
    <row r="305" spans="23:27" x14ac:dyDescent="0.25">
      <c r="W305" s="46"/>
      <c r="AA305" s="46"/>
    </row>
    <row r="306" spans="23:27" x14ac:dyDescent="0.25">
      <c r="W306" s="46"/>
      <c r="AA306" s="46"/>
    </row>
    <row r="307" spans="23:27" x14ac:dyDescent="0.25">
      <c r="W307" s="46"/>
      <c r="AA307" s="46"/>
    </row>
    <row r="308" spans="23:27" x14ac:dyDescent="0.25">
      <c r="W308" s="46"/>
      <c r="AA308" s="46"/>
    </row>
    <row r="309" spans="23:27" x14ac:dyDescent="0.25">
      <c r="W309" s="46"/>
      <c r="AA309" s="46"/>
    </row>
    <row r="310" spans="23:27" x14ac:dyDescent="0.25">
      <c r="W310" s="46"/>
      <c r="AA310" s="46"/>
    </row>
    <row r="311" spans="23:27" x14ac:dyDescent="0.25">
      <c r="W311" s="46"/>
      <c r="AA311" s="46"/>
    </row>
    <row r="312" spans="23:27" x14ac:dyDescent="0.25">
      <c r="W312" s="46"/>
      <c r="AA312" s="46"/>
    </row>
    <row r="313" spans="23:27" x14ac:dyDescent="0.25">
      <c r="W313" s="46"/>
      <c r="AA313" s="46"/>
    </row>
    <row r="314" spans="23:27" x14ac:dyDescent="0.25">
      <c r="W314" s="46"/>
      <c r="AA314" s="46"/>
    </row>
    <row r="315" spans="23:27" x14ac:dyDescent="0.25">
      <c r="W315" s="46"/>
      <c r="AA315" s="46"/>
    </row>
    <row r="316" spans="23:27" x14ac:dyDescent="0.25">
      <c r="W316" s="46"/>
      <c r="AA316" s="46"/>
    </row>
    <row r="317" spans="23:27" x14ac:dyDescent="0.25">
      <c r="W317" s="46"/>
      <c r="AA317" s="46"/>
    </row>
    <row r="318" spans="23:27" x14ac:dyDescent="0.25">
      <c r="W318" s="46"/>
      <c r="AA318" s="46"/>
    </row>
    <row r="319" spans="23:27" x14ac:dyDescent="0.25">
      <c r="W319" s="46"/>
      <c r="AA319" s="46"/>
    </row>
    <row r="320" spans="23:27" x14ac:dyDescent="0.25">
      <c r="W320" s="46"/>
      <c r="AA320" s="46"/>
    </row>
    <row r="321" spans="23:27" x14ac:dyDescent="0.25">
      <c r="W321" s="46"/>
      <c r="AA321" s="46"/>
    </row>
    <row r="322" spans="23:27" x14ac:dyDescent="0.25">
      <c r="W322" s="46"/>
      <c r="AA322" s="46"/>
    </row>
    <row r="323" spans="23:27" x14ac:dyDescent="0.25">
      <c r="W323" s="46"/>
      <c r="AA323" s="46"/>
    </row>
    <row r="324" spans="23:27" x14ac:dyDescent="0.25">
      <c r="W324" s="46"/>
      <c r="AA324" s="46"/>
    </row>
    <row r="325" spans="23:27" x14ac:dyDescent="0.25">
      <c r="W325" s="46"/>
      <c r="AA325" s="46"/>
    </row>
    <row r="326" spans="23:27" x14ac:dyDescent="0.25">
      <c r="W326" s="46"/>
      <c r="AA326" s="46"/>
    </row>
    <row r="327" spans="23:27" x14ac:dyDescent="0.25">
      <c r="W327" s="46"/>
      <c r="AA327" s="46"/>
    </row>
    <row r="328" spans="23:27" x14ac:dyDescent="0.25">
      <c r="W328" s="46"/>
      <c r="AA328" s="46"/>
    </row>
    <row r="329" spans="23:27" x14ac:dyDescent="0.25">
      <c r="W329" s="46"/>
      <c r="AA329" s="46"/>
    </row>
    <row r="330" spans="23:27" x14ac:dyDescent="0.25">
      <c r="W330" s="46"/>
      <c r="AA330" s="46"/>
    </row>
    <row r="331" spans="23:27" x14ac:dyDescent="0.25">
      <c r="W331" s="46"/>
      <c r="AA331" s="46"/>
    </row>
    <row r="332" spans="23:27" x14ac:dyDescent="0.25">
      <c r="W332" s="46"/>
      <c r="AA332" s="46"/>
    </row>
    <row r="333" spans="23:27" x14ac:dyDescent="0.25">
      <c r="W333" s="46"/>
      <c r="AA333" s="46"/>
    </row>
    <row r="334" spans="23:27" x14ac:dyDescent="0.25">
      <c r="W334" s="46"/>
      <c r="AA334" s="46"/>
    </row>
    <row r="335" spans="23:27" x14ac:dyDescent="0.25">
      <c r="W335" s="46"/>
      <c r="AA335" s="46"/>
    </row>
    <row r="336" spans="23:27" x14ac:dyDescent="0.25">
      <c r="W336" s="46"/>
      <c r="AA336" s="46"/>
    </row>
    <row r="337" spans="23:27" x14ac:dyDescent="0.25">
      <c r="W337" s="46"/>
      <c r="AA337" s="46"/>
    </row>
    <row r="338" spans="23:27" x14ac:dyDescent="0.25">
      <c r="W338" s="46"/>
      <c r="AA338" s="46"/>
    </row>
    <row r="339" spans="23:27" x14ac:dyDescent="0.25">
      <c r="W339" s="46"/>
      <c r="AA339" s="46"/>
    </row>
    <row r="340" spans="23:27" x14ac:dyDescent="0.25">
      <c r="W340" s="46"/>
      <c r="AA340" s="46"/>
    </row>
    <row r="341" spans="23:27" x14ac:dyDescent="0.25">
      <c r="W341" s="46"/>
      <c r="AA341" s="46"/>
    </row>
    <row r="342" spans="23:27" x14ac:dyDescent="0.25">
      <c r="W342" s="46"/>
      <c r="AA342" s="46"/>
    </row>
    <row r="343" spans="23:27" x14ac:dyDescent="0.25">
      <c r="W343" s="46"/>
      <c r="AA343" s="46"/>
    </row>
    <row r="344" spans="23:27" x14ac:dyDescent="0.25">
      <c r="W344" s="46"/>
      <c r="AA344" s="46"/>
    </row>
    <row r="345" spans="23:27" x14ac:dyDescent="0.25">
      <c r="W345" s="46"/>
      <c r="AA345" s="46"/>
    </row>
    <row r="346" spans="23:27" x14ac:dyDescent="0.25">
      <c r="W346" s="46"/>
      <c r="AA346" s="46"/>
    </row>
    <row r="347" spans="23:27" x14ac:dyDescent="0.25">
      <c r="W347" s="46"/>
      <c r="AA347" s="46"/>
    </row>
    <row r="348" spans="23:27" x14ac:dyDescent="0.25">
      <c r="W348" s="46"/>
      <c r="AA348" s="46"/>
    </row>
    <row r="349" spans="23:27" x14ac:dyDescent="0.25">
      <c r="W349" s="46"/>
      <c r="AA349" s="46"/>
    </row>
    <row r="350" spans="23:27" x14ac:dyDescent="0.25">
      <c r="W350" s="46"/>
      <c r="AA350" s="46"/>
    </row>
    <row r="351" spans="23:27" x14ac:dyDescent="0.25">
      <c r="W351" s="46"/>
      <c r="AA351" s="46"/>
    </row>
    <row r="352" spans="23:27" x14ac:dyDescent="0.25">
      <c r="W352" s="46"/>
      <c r="AA352" s="46"/>
    </row>
    <row r="353" spans="23:27" x14ac:dyDescent="0.25">
      <c r="W353" s="46"/>
      <c r="AA353" s="46"/>
    </row>
    <row r="354" spans="23:27" x14ac:dyDescent="0.25">
      <c r="W354" s="46"/>
      <c r="AA354" s="46"/>
    </row>
    <row r="355" spans="23:27" x14ac:dyDescent="0.25">
      <c r="W355" s="46"/>
      <c r="AA355" s="46"/>
    </row>
    <row r="356" spans="23:27" x14ac:dyDescent="0.25">
      <c r="W356" s="46"/>
      <c r="AA356" s="46"/>
    </row>
    <row r="357" spans="23:27" x14ac:dyDescent="0.25">
      <c r="W357" s="46"/>
      <c r="AA357" s="46"/>
    </row>
    <row r="358" spans="23:27" x14ac:dyDescent="0.25">
      <c r="W358" s="46"/>
      <c r="AA358" s="46"/>
    </row>
    <row r="359" spans="23:27" x14ac:dyDescent="0.25">
      <c r="W359" s="46"/>
      <c r="AA359" s="46"/>
    </row>
    <row r="360" spans="23:27" x14ac:dyDescent="0.25">
      <c r="W360" s="46"/>
      <c r="AA360" s="46"/>
    </row>
    <row r="361" spans="23:27" x14ac:dyDescent="0.25">
      <c r="W361" s="46"/>
      <c r="AA361" s="46"/>
    </row>
    <row r="362" spans="23:27" x14ac:dyDescent="0.25">
      <c r="W362" s="46"/>
      <c r="AA362" s="46"/>
    </row>
    <row r="363" spans="23:27" x14ac:dyDescent="0.25">
      <c r="W363" s="46"/>
      <c r="AA363" s="46"/>
    </row>
    <row r="364" spans="23:27" x14ac:dyDescent="0.25">
      <c r="W364" s="46"/>
      <c r="AA364" s="46"/>
    </row>
    <row r="365" spans="23:27" x14ac:dyDescent="0.25">
      <c r="W365" s="46"/>
      <c r="AA365" s="46"/>
    </row>
    <row r="366" spans="23:27" x14ac:dyDescent="0.25">
      <c r="W366" s="46"/>
      <c r="AA366" s="46"/>
    </row>
    <row r="367" spans="23:27" x14ac:dyDescent="0.25">
      <c r="W367" s="46"/>
      <c r="AA367" s="46"/>
    </row>
    <row r="368" spans="23:27" x14ac:dyDescent="0.25">
      <c r="W368" s="46"/>
      <c r="AA368" s="46"/>
    </row>
    <row r="369" spans="23:27" x14ac:dyDescent="0.25">
      <c r="W369" s="46"/>
      <c r="AA369" s="46"/>
    </row>
    <row r="370" spans="23:27" x14ac:dyDescent="0.25">
      <c r="W370" s="46"/>
      <c r="AA370" s="46"/>
    </row>
    <row r="371" spans="23:27" x14ac:dyDescent="0.25">
      <c r="W371" s="46"/>
      <c r="AA371" s="46"/>
    </row>
    <row r="372" spans="23:27" x14ac:dyDescent="0.25">
      <c r="W372" s="46"/>
      <c r="AA372" s="46"/>
    </row>
    <row r="373" spans="23:27" x14ac:dyDescent="0.25">
      <c r="W373" s="46"/>
      <c r="AA373" s="46"/>
    </row>
    <row r="374" spans="23:27" x14ac:dyDescent="0.25">
      <c r="W374" s="46"/>
      <c r="AA374" s="46"/>
    </row>
    <row r="375" spans="23:27" x14ac:dyDescent="0.25">
      <c r="W375" s="46"/>
      <c r="AA375" s="46"/>
    </row>
    <row r="376" spans="23:27" x14ac:dyDescent="0.25">
      <c r="W376" s="46"/>
      <c r="AA376" s="46"/>
    </row>
    <row r="377" spans="23:27" x14ac:dyDescent="0.25">
      <c r="W377" s="46"/>
      <c r="AA377" s="46"/>
    </row>
    <row r="378" spans="23:27" x14ac:dyDescent="0.25">
      <c r="W378" s="46"/>
      <c r="AA378" s="46"/>
    </row>
    <row r="379" spans="23:27" x14ac:dyDescent="0.25">
      <c r="W379" s="46"/>
      <c r="AA379" s="46"/>
    </row>
    <row r="380" spans="23:27" x14ac:dyDescent="0.25">
      <c r="W380" s="46"/>
      <c r="AA380" s="46"/>
    </row>
    <row r="381" spans="23:27" x14ac:dyDescent="0.25">
      <c r="W381" s="46"/>
      <c r="AA381" s="46"/>
    </row>
    <row r="382" spans="23:27" x14ac:dyDescent="0.25">
      <c r="W382" s="46"/>
      <c r="AA382" s="46"/>
    </row>
    <row r="383" spans="23:27" x14ac:dyDescent="0.25">
      <c r="W383" s="46"/>
      <c r="AA383" s="46"/>
    </row>
    <row r="384" spans="23:27" x14ac:dyDescent="0.25">
      <c r="W384" s="46"/>
      <c r="AA384" s="46"/>
    </row>
    <row r="385" spans="23:27" x14ac:dyDescent="0.25">
      <c r="W385" s="46"/>
      <c r="AA385" s="46"/>
    </row>
    <row r="386" spans="23:27" x14ac:dyDescent="0.25">
      <c r="W386" s="46"/>
      <c r="AA386" s="46"/>
    </row>
    <row r="387" spans="23:27" x14ac:dyDescent="0.25">
      <c r="W387" s="46"/>
      <c r="AA387" s="46"/>
    </row>
    <row r="388" spans="23:27" x14ac:dyDescent="0.25">
      <c r="W388" s="46"/>
      <c r="AA388" s="46"/>
    </row>
    <row r="389" spans="23:27" x14ac:dyDescent="0.25">
      <c r="W389" s="46"/>
      <c r="AA389" s="46"/>
    </row>
    <row r="390" spans="23:27" x14ac:dyDescent="0.25">
      <c r="W390" s="46"/>
      <c r="AA390" s="46"/>
    </row>
    <row r="391" spans="23:27" x14ac:dyDescent="0.25">
      <c r="W391" s="46"/>
      <c r="AA391" s="46"/>
    </row>
    <row r="392" spans="23:27" x14ac:dyDescent="0.25">
      <c r="W392" s="46"/>
      <c r="AA392" s="46"/>
    </row>
    <row r="393" spans="23:27" x14ac:dyDescent="0.25">
      <c r="W393" s="46"/>
      <c r="AA393" s="46"/>
    </row>
    <row r="394" spans="23:27" x14ac:dyDescent="0.25">
      <c r="W394" s="46"/>
      <c r="AA394" s="46"/>
    </row>
    <row r="395" spans="23:27" x14ac:dyDescent="0.25">
      <c r="W395" s="46"/>
      <c r="AA395" s="46"/>
    </row>
    <row r="396" spans="23:27" x14ac:dyDescent="0.25">
      <c r="W396" s="46"/>
      <c r="AA396" s="46"/>
    </row>
    <row r="397" spans="23:27" x14ac:dyDescent="0.25">
      <c r="W397" s="46"/>
      <c r="AA397" s="46"/>
    </row>
    <row r="398" spans="23:27" x14ac:dyDescent="0.25">
      <c r="W398" s="46"/>
      <c r="AA398" s="46"/>
    </row>
    <row r="399" spans="23:27" x14ac:dyDescent="0.25">
      <c r="W399" s="46"/>
      <c r="AA399" s="46"/>
    </row>
    <row r="400" spans="23:27" x14ac:dyDescent="0.25">
      <c r="W400" s="46"/>
      <c r="AA400" s="46"/>
    </row>
    <row r="401" spans="23:27" x14ac:dyDescent="0.25">
      <c r="W401" s="46"/>
      <c r="AA401" s="46"/>
    </row>
    <row r="402" spans="23:27" x14ac:dyDescent="0.25">
      <c r="W402" s="46"/>
      <c r="AA402" s="46"/>
    </row>
    <row r="403" spans="23:27" x14ac:dyDescent="0.25">
      <c r="W403" s="46"/>
      <c r="AA403" s="46"/>
    </row>
    <row r="404" spans="23:27" x14ac:dyDescent="0.25">
      <c r="W404" s="46"/>
      <c r="AA404" s="46"/>
    </row>
    <row r="405" spans="23:27" x14ac:dyDescent="0.25">
      <c r="W405" s="46"/>
      <c r="AA405" s="46"/>
    </row>
    <row r="406" spans="23:27" x14ac:dyDescent="0.25">
      <c r="W406" s="46"/>
      <c r="AA406" s="46"/>
    </row>
    <row r="407" spans="23:27" x14ac:dyDescent="0.25">
      <c r="W407" s="46"/>
      <c r="AA407" s="46"/>
    </row>
    <row r="408" spans="23:27" x14ac:dyDescent="0.25">
      <c r="W408" s="46"/>
      <c r="AA408" s="46"/>
    </row>
    <row r="409" spans="23:27" x14ac:dyDescent="0.25">
      <c r="W409" s="46"/>
      <c r="AA409" s="46"/>
    </row>
    <row r="410" spans="23:27" x14ac:dyDescent="0.25">
      <c r="W410" s="46"/>
      <c r="AA410" s="46"/>
    </row>
    <row r="411" spans="23:27" x14ac:dyDescent="0.25">
      <c r="W411" s="46"/>
      <c r="AA411" s="46"/>
    </row>
    <row r="412" spans="23:27" x14ac:dyDescent="0.25">
      <c r="W412" s="46"/>
      <c r="AA412" s="46"/>
    </row>
    <row r="413" spans="23:27" x14ac:dyDescent="0.25">
      <c r="W413" s="46"/>
      <c r="AA413" s="46"/>
    </row>
    <row r="414" spans="23:27" x14ac:dyDescent="0.25">
      <c r="W414" s="46"/>
      <c r="AA414" s="46"/>
    </row>
    <row r="415" spans="23:27" x14ac:dyDescent="0.25">
      <c r="W415" s="46"/>
      <c r="AA415" s="46"/>
    </row>
    <row r="416" spans="23:27" x14ac:dyDescent="0.25">
      <c r="W416" s="46"/>
      <c r="AA416" s="46"/>
    </row>
    <row r="417" spans="23:27" x14ac:dyDescent="0.25">
      <c r="W417" s="46"/>
      <c r="AA417" s="46"/>
    </row>
    <row r="418" spans="23:27" x14ac:dyDescent="0.25">
      <c r="W418" s="46"/>
      <c r="AA418" s="46"/>
    </row>
    <row r="419" spans="23:27" x14ac:dyDescent="0.25">
      <c r="W419" s="46"/>
      <c r="AA419" s="46"/>
    </row>
    <row r="420" spans="23:27" x14ac:dyDescent="0.25">
      <c r="W420" s="46"/>
      <c r="AA420" s="46"/>
    </row>
    <row r="421" spans="23:27" x14ac:dyDescent="0.25">
      <c r="W421" s="46"/>
      <c r="AA421" s="46"/>
    </row>
    <row r="422" spans="23:27" x14ac:dyDescent="0.25">
      <c r="W422" s="46"/>
      <c r="AA422" s="46"/>
    </row>
    <row r="423" spans="23:27" x14ac:dyDescent="0.25">
      <c r="W423" s="46"/>
      <c r="AA423" s="46"/>
    </row>
    <row r="424" spans="23:27" x14ac:dyDescent="0.25">
      <c r="W424" s="46"/>
      <c r="AA424" s="46"/>
    </row>
    <row r="425" spans="23:27" x14ac:dyDescent="0.25">
      <c r="W425" s="46"/>
      <c r="AA425" s="46"/>
    </row>
    <row r="426" spans="23:27" x14ac:dyDescent="0.25">
      <c r="W426" s="46"/>
      <c r="AA426" s="46"/>
    </row>
    <row r="427" spans="23:27" x14ac:dyDescent="0.25">
      <c r="W427" s="46"/>
      <c r="AA427" s="46"/>
    </row>
    <row r="428" spans="23:27" x14ac:dyDescent="0.25">
      <c r="W428" s="46"/>
      <c r="AA428" s="46"/>
    </row>
    <row r="429" spans="23:27" x14ac:dyDescent="0.25">
      <c r="W429" s="46"/>
      <c r="AA429" s="46"/>
    </row>
    <row r="430" spans="23:27" x14ac:dyDescent="0.25">
      <c r="W430" s="46"/>
      <c r="AA430" s="46"/>
    </row>
    <row r="431" spans="23:27" x14ac:dyDescent="0.25">
      <c r="W431" s="46"/>
      <c r="AA431" s="46"/>
    </row>
    <row r="432" spans="23:27" x14ac:dyDescent="0.25">
      <c r="W432" s="46"/>
      <c r="AA432" s="46"/>
    </row>
    <row r="433" spans="23:27" x14ac:dyDescent="0.25">
      <c r="W433" s="46"/>
      <c r="AA433" s="46"/>
    </row>
    <row r="434" spans="23:27" x14ac:dyDescent="0.25">
      <c r="W434" s="46"/>
      <c r="AA434" s="46"/>
    </row>
    <row r="435" spans="23:27" x14ac:dyDescent="0.25">
      <c r="W435" s="46"/>
      <c r="AA435" s="46"/>
    </row>
    <row r="436" spans="23:27" x14ac:dyDescent="0.25">
      <c r="W436" s="46"/>
      <c r="AA436" s="46"/>
    </row>
    <row r="437" spans="23:27" x14ac:dyDescent="0.25">
      <c r="W437" s="46"/>
      <c r="AA437" s="46"/>
    </row>
    <row r="438" spans="23:27" x14ac:dyDescent="0.25">
      <c r="W438" s="46"/>
      <c r="AA438" s="46"/>
    </row>
    <row r="439" spans="23:27" x14ac:dyDescent="0.25">
      <c r="W439" s="46"/>
      <c r="AA439" s="46"/>
    </row>
    <row r="440" spans="23:27" x14ac:dyDescent="0.25">
      <c r="W440" s="46"/>
      <c r="AA440" s="46"/>
    </row>
    <row r="441" spans="23:27" x14ac:dyDescent="0.25">
      <c r="W441" s="46"/>
      <c r="AA441" s="46"/>
    </row>
    <row r="442" spans="23:27" x14ac:dyDescent="0.25">
      <c r="W442" s="46"/>
      <c r="AA442" s="46"/>
    </row>
    <row r="443" spans="23:27" x14ac:dyDescent="0.25">
      <c r="W443" s="46"/>
      <c r="AA443" s="46"/>
    </row>
    <row r="444" spans="23:27" x14ac:dyDescent="0.25">
      <c r="W444" s="46"/>
      <c r="AA444" s="46"/>
    </row>
    <row r="445" spans="23:27" x14ac:dyDescent="0.25">
      <c r="W445" s="46"/>
      <c r="AA445" s="46"/>
    </row>
    <row r="446" spans="23:27" x14ac:dyDescent="0.25">
      <c r="W446" s="46"/>
      <c r="AA446" s="46"/>
    </row>
    <row r="447" spans="23:27" x14ac:dyDescent="0.25">
      <c r="W447" s="46"/>
      <c r="AA447" s="46"/>
    </row>
    <row r="448" spans="23:27" x14ac:dyDescent="0.25">
      <c r="W448" s="46"/>
      <c r="AA448" s="46"/>
    </row>
    <row r="449" spans="23:27" x14ac:dyDescent="0.25">
      <c r="W449" s="46"/>
      <c r="AA449" s="46"/>
    </row>
    <row r="450" spans="23:27" x14ac:dyDescent="0.25">
      <c r="W450" s="46"/>
      <c r="AA450" s="46"/>
    </row>
    <row r="451" spans="23:27" x14ac:dyDescent="0.25">
      <c r="W451" s="46"/>
      <c r="AA451" s="46"/>
    </row>
    <row r="452" spans="23:27" x14ac:dyDescent="0.25">
      <c r="W452" s="46"/>
      <c r="AA452" s="46"/>
    </row>
    <row r="453" spans="23:27" x14ac:dyDescent="0.25">
      <c r="W453" s="46"/>
      <c r="AA453" s="46"/>
    </row>
    <row r="454" spans="23:27" x14ac:dyDescent="0.25">
      <c r="W454" s="46"/>
      <c r="AA454" s="46"/>
    </row>
    <row r="455" spans="23:27" x14ac:dyDescent="0.25">
      <c r="W455" s="46"/>
      <c r="AA455" s="46"/>
    </row>
    <row r="456" spans="23:27" x14ac:dyDescent="0.25">
      <c r="W456" s="46"/>
      <c r="AA456" s="46"/>
    </row>
    <row r="457" spans="23:27" x14ac:dyDescent="0.25">
      <c r="W457" s="46"/>
      <c r="AA457" s="46"/>
    </row>
    <row r="458" spans="23:27" x14ac:dyDescent="0.25">
      <c r="W458" s="46"/>
      <c r="AA458" s="46"/>
    </row>
    <row r="459" spans="23:27" x14ac:dyDescent="0.25">
      <c r="W459" s="46"/>
      <c r="AA459" s="46"/>
    </row>
    <row r="460" spans="23:27" x14ac:dyDescent="0.25">
      <c r="W460" s="46"/>
      <c r="AA460" s="46"/>
    </row>
    <row r="461" spans="23:27" x14ac:dyDescent="0.25">
      <c r="W461" s="46"/>
      <c r="AA461" s="46"/>
    </row>
    <row r="462" spans="23:27" x14ac:dyDescent="0.25">
      <c r="W462" s="46"/>
      <c r="AA462" s="46"/>
    </row>
    <row r="463" spans="23:27" x14ac:dyDescent="0.25">
      <c r="W463" s="46"/>
      <c r="AA463" s="46"/>
    </row>
    <row r="464" spans="23:27" x14ac:dyDescent="0.25">
      <c r="W464" s="46"/>
      <c r="AA464" s="46"/>
    </row>
    <row r="465" spans="23:27" x14ac:dyDescent="0.25">
      <c r="W465" s="46"/>
      <c r="AA465" s="46"/>
    </row>
    <row r="466" spans="23:27" x14ac:dyDescent="0.25">
      <c r="W466" s="46"/>
      <c r="AA466" s="46"/>
    </row>
    <row r="467" spans="23:27" x14ac:dyDescent="0.25">
      <c r="W467" s="46"/>
      <c r="AA467" s="46"/>
    </row>
    <row r="468" spans="23:27" x14ac:dyDescent="0.25">
      <c r="W468" s="46"/>
      <c r="AA468" s="46"/>
    </row>
    <row r="469" spans="23:27" x14ac:dyDescent="0.25">
      <c r="W469" s="46"/>
      <c r="AA469" s="46"/>
    </row>
    <row r="470" spans="23:27" x14ac:dyDescent="0.25">
      <c r="W470" s="46"/>
      <c r="AA470" s="46"/>
    </row>
    <row r="471" spans="23:27" x14ac:dyDescent="0.25">
      <c r="W471" s="46"/>
      <c r="AA471" s="46"/>
    </row>
    <row r="472" spans="23:27" x14ac:dyDescent="0.25">
      <c r="W472" s="46"/>
      <c r="AA472" s="46"/>
    </row>
    <row r="473" spans="23:27" x14ac:dyDescent="0.25">
      <c r="W473" s="46"/>
      <c r="AA473" s="46"/>
    </row>
    <row r="474" spans="23:27" x14ac:dyDescent="0.25">
      <c r="W474" s="46"/>
      <c r="AA474" s="46"/>
    </row>
    <row r="475" spans="23:27" x14ac:dyDescent="0.25">
      <c r="W475" s="46"/>
      <c r="AA475" s="46"/>
    </row>
    <row r="476" spans="23:27" x14ac:dyDescent="0.25">
      <c r="W476" s="46"/>
      <c r="AA476" s="46"/>
    </row>
    <row r="477" spans="23:27" x14ac:dyDescent="0.25">
      <c r="W477" s="46"/>
      <c r="AA477" s="46"/>
    </row>
    <row r="478" spans="23:27" x14ac:dyDescent="0.25">
      <c r="W478" s="46"/>
      <c r="AA478" s="46"/>
    </row>
    <row r="479" spans="23:27" x14ac:dyDescent="0.25">
      <c r="W479" s="46"/>
      <c r="AA479" s="46"/>
    </row>
    <row r="480" spans="23:27" x14ac:dyDescent="0.25">
      <c r="W480" s="46"/>
      <c r="AA480" s="46"/>
    </row>
    <row r="481" spans="23:27" x14ac:dyDescent="0.25">
      <c r="W481" s="46"/>
      <c r="AA481" s="46"/>
    </row>
    <row r="482" spans="23:27" x14ac:dyDescent="0.25">
      <c r="W482" s="46"/>
      <c r="AA482" s="46"/>
    </row>
    <row r="483" spans="23:27" x14ac:dyDescent="0.25">
      <c r="W483" s="46"/>
      <c r="AA483" s="46"/>
    </row>
    <row r="484" spans="23:27" x14ac:dyDescent="0.25">
      <c r="W484" s="46"/>
      <c r="AA484" s="46"/>
    </row>
    <row r="485" spans="23:27" x14ac:dyDescent="0.25">
      <c r="W485" s="46"/>
      <c r="AA485" s="46"/>
    </row>
    <row r="486" spans="23:27" x14ac:dyDescent="0.25">
      <c r="W486" s="46"/>
      <c r="AA486" s="46"/>
    </row>
    <row r="487" spans="23:27" x14ac:dyDescent="0.25">
      <c r="W487" s="46"/>
      <c r="AA487" s="46"/>
    </row>
    <row r="488" spans="23:27" x14ac:dyDescent="0.25">
      <c r="W488" s="46"/>
      <c r="AA488" s="46"/>
    </row>
    <row r="489" spans="23:27" x14ac:dyDescent="0.25">
      <c r="W489" s="46"/>
      <c r="AA489" s="46"/>
    </row>
    <row r="490" spans="23:27" x14ac:dyDescent="0.25">
      <c r="W490" s="46"/>
      <c r="AA490" s="46"/>
    </row>
    <row r="491" spans="23:27" x14ac:dyDescent="0.25">
      <c r="W491" s="46"/>
      <c r="AA491" s="46"/>
    </row>
    <row r="492" spans="23:27" x14ac:dyDescent="0.25">
      <c r="W492" s="46"/>
      <c r="AA492" s="46"/>
    </row>
    <row r="493" spans="23:27" x14ac:dyDescent="0.25">
      <c r="W493" s="46"/>
      <c r="AA493" s="46"/>
    </row>
    <row r="494" spans="23:27" x14ac:dyDescent="0.25">
      <c r="W494" s="46"/>
      <c r="AA494" s="46"/>
    </row>
    <row r="495" spans="23:27" x14ac:dyDescent="0.25">
      <c r="W495" s="46"/>
      <c r="AA495" s="46"/>
    </row>
    <row r="496" spans="23:27" x14ac:dyDescent="0.25">
      <c r="W496" s="46"/>
      <c r="AA496" s="46"/>
    </row>
    <row r="497" spans="23:27" x14ac:dyDescent="0.25">
      <c r="W497" s="46"/>
      <c r="AA497" s="46"/>
    </row>
    <row r="498" spans="23:27" x14ac:dyDescent="0.25">
      <c r="W498" s="46"/>
      <c r="AA498" s="46"/>
    </row>
    <row r="499" spans="23:27" x14ac:dyDescent="0.25">
      <c r="W499" s="46"/>
      <c r="AA499" s="46"/>
    </row>
    <row r="500" spans="23:27" x14ac:dyDescent="0.25">
      <c r="W500" s="46"/>
      <c r="AA500" s="46"/>
    </row>
    <row r="501" spans="23:27" x14ac:dyDescent="0.25">
      <c r="W501" s="46"/>
      <c r="AA501" s="46"/>
    </row>
    <row r="502" spans="23:27" x14ac:dyDescent="0.25">
      <c r="W502" s="46"/>
      <c r="AA502" s="46"/>
    </row>
    <row r="503" spans="23:27" x14ac:dyDescent="0.25">
      <c r="W503" s="46"/>
      <c r="AA503" s="46"/>
    </row>
    <row r="504" spans="23:27" x14ac:dyDescent="0.25">
      <c r="W504" s="46"/>
      <c r="AA504" s="46"/>
    </row>
    <row r="505" spans="23:27" x14ac:dyDescent="0.25">
      <c r="W505" s="46"/>
      <c r="AA505" s="46"/>
    </row>
    <row r="506" spans="23:27" x14ac:dyDescent="0.25">
      <c r="W506" s="46"/>
      <c r="AA506" s="46"/>
    </row>
    <row r="507" spans="23:27" x14ac:dyDescent="0.25">
      <c r="W507" s="46"/>
      <c r="AA507" s="46"/>
    </row>
    <row r="508" spans="23:27" x14ac:dyDescent="0.25">
      <c r="W508" s="46"/>
      <c r="AA508" s="46"/>
    </row>
    <row r="509" spans="23:27" x14ac:dyDescent="0.25">
      <c r="W509" s="46"/>
      <c r="AA509" s="46"/>
    </row>
    <row r="510" spans="23:27" x14ac:dyDescent="0.25">
      <c r="W510" s="46"/>
      <c r="AA510" s="46"/>
    </row>
    <row r="511" spans="23:27" x14ac:dyDescent="0.25">
      <c r="W511" s="46"/>
      <c r="AA511" s="46"/>
    </row>
    <row r="512" spans="23:27" x14ac:dyDescent="0.25">
      <c r="W512" s="46"/>
      <c r="AA512" s="46"/>
    </row>
    <row r="513" spans="23:27" x14ac:dyDescent="0.25">
      <c r="W513" s="46"/>
      <c r="AA513" s="46"/>
    </row>
    <row r="514" spans="23:27" x14ac:dyDescent="0.25">
      <c r="W514" s="46"/>
      <c r="AA514" s="46"/>
    </row>
    <row r="515" spans="23:27" x14ac:dyDescent="0.25">
      <c r="W515" s="46"/>
      <c r="AA515" s="46"/>
    </row>
    <row r="516" spans="23:27" x14ac:dyDescent="0.25">
      <c r="W516" s="46"/>
      <c r="AA516" s="46"/>
    </row>
    <row r="517" spans="23:27" x14ac:dyDescent="0.25">
      <c r="W517" s="46"/>
      <c r="AA517" s="46"/>
    </row>
    <row r="518" spans="23:27" x14ac:dyDescent="0.25">
      <c r="W518" s="46"/>
      <c r="AA518" s="46"/>
    </row>
    <row r="519" spans="23:27" x14ac:dyDescent="0.25">
      <c r="W519" s="46"/>
      <c r="AA519" s="46"/>
    </row>
    <row r="520" spans="23:27" x14ac:dyDescent="0.25">
      <c r="W520" s="46"/>
      <c r="AA520" s="46"/>
    </row>
    <row r="521" spans="23:27" x14ac:dyDescent="0.25">
      <c r="W521" s="46"/>
      <c r="AA521" s="46"/>
    </row>
    <row r="522" spans="23:27" x14ac:dyDescent="0.25">
      <c r="W522" s="46"/>
      <c r="AA522" s="46"/>
    </row>
    <row r="523" spans="23:27" x14ac:dyDescent="0.25">
      <c r="W523" s="46"/>
      <c r="AA523" s="46"/>
    </row>
    <row r="524" spans="23:27" x14ac:dyDescent="0.25">
      <c r="W524" s="46"/>
      <c r="AA524" s="46"/>
    </row>
    <row r="525" spans="23:27" x14ac:dyDescent="0.25">
      <c r="W525" s="46"/>
      <c r="AA525" s="46"/>
    </row>
    <row r="526" spans="23:27" x14ac:dyDescent="0.25">
      <c r="W526" s="46"/>
      <c r="AA526" s="46"/>
    </row>
    <row r="527" spans="23:27" x14ac:dyDescent="0.25">
      <c r="W527" s="46"/>
      <c r="AA527" s="46"/>
    </row>
    <row r="528" spans="23:27" x14ac:dyDescent="0.25">
      <c r="W528" s="46"/>
      <c r="AA528" s="46"/>
    </row>
    <row r="529" spans="23:27" x14ac:dyDescent="0.25">
      <c r="W529" s="46"/>
      <c r="AA529" s="46"/>
    </row>
    <row r="530" spans="23:27" x14ac:dyDescent="0.25">
      <c r="W530" s="46"/>
      <c r="AA530" s="46"/>
    </row>
    <row r="531" spans="23:27" x14ac:dyDescent="0.25">
      <c r="W531" s="46"/>
      <c r="AA531" s="46"/>
    </row>
    <row r="532" spans="23:27" x14ac:dyDescent="0.25">
      <c r="W532" s="46"/>
      <c r="AA532" s="46"/>
    </row>
    <row r="533" spans="23:27" x14ac:dyDescent="0.25">
      <c r="W533" s="46"/>
      <c r="AA533" s="46"/>
    </row>
    <row r="534" spans="23:27" x14ac:dyDescent="0.25">
      <c r="W534" s="46"/>
      <c r="AA534" s="46"/>
    </row>
    <row r="535" spans="23:27" x14ac:dyDescent="0.25">
      <c r="W535" s="46"/>
      <c r="AA535" s="46"/>
    </row>
    <row r="536" spans="23:27" x14ac:dyDescent="0.25">
      <c r="W536" s="46"/>
      <c r="AA536" s="46"/>
    </row>
    <row r="537" spans="23:27" x14ac:dyDescent="0.25">
      <c r="W537" s="46"/>
      <c r="AA537" s="46"/>
    </row>
    <row r="538" spans="23:27" x14ac:dyDescent="0.25">
      <c r="W538" s="46"/>
      <c r="AA538" s="46"/>
    </row>
    <row r="539" spans="23:27" x14ac:dyDescent="0.25">
      <c r="W539" s="46"/>
      <c r="AA539" s="46"/>
    </row>
    <row r="540" spans="23:27" x14ac:dyDescent="0.25">
      <c r="W540" s="46"/>
      <c r="AA540" s="46"/>
    </row>
    <row r="541" spans="23:27" x14ac:dyDescent="0.25">
      <c r="W541" s="46"/>
      <c r="AA541" s="46"/>
    </row>
    <row r="542" spans="23:27" x14ac:dyDescent="0.25">
      <c r="W542" s="46"/>
      <c r="AA542" s="46"/>
    </row>
    <row r="543" spans="23:27" x14ac:dyDescent="0.25">
      <c r="W543" s="46"/>
      <c r="AA543" s="46"/>
    </row>
    <row r="544" spans="23:27" x14ac:dyDescent="0.25">
      <c r="W544" s="46"/>
      <c r="AA544" s="46"/>
    </row>
    <row r="545" spans="23:27" x14ac:dyDescent="0.25">
      <c r="W545" s="46"/>
      <c r="AA545" s="46"/>
    </row>
    <row r="546" spans="23:27" x14ac:dyDescent="0.25">
      <c r="W546" s="46"/>
      <c r="AA546" s="46"/>
    </row>
    <row r="547" spans="23:27" x14ac:dyDescent="0.25">
      <c r="W547" s="46"/>
      <c r="AA547" s="46"/>
    </row>
    <row r="548" spans="23:27" x14ac:dyDescent="0.25">
      <c r="W548" s="46"/>
      <c r="AA548" s="46"/>
    </row>
    <row r="549" spans="23:27" x14ac:dyDescent="0.25">
      <c r="W549" s="46"/>
      <c r="AA549" s="46"/>
    </row>
    <row r="550" spans="23:27" x14ac:dyDescent="0.25">
      <c r="W550" s="46"/>
      <c r="AA550" s="46"/>
    </row>
    <row r="551" spans="23:27" x14ac:dyDescent="0.25">
      <c r="W551" s="46"/>
      <c r="AA551" s="46"/>
    </row>
    <row r="552" spans="23:27" x14ac:dyDescent="0.25">
      <c r="W552" s="46"/>
      <c r="AA552" s="46"/>
    </row>
    <row r="553" spans="23:27" x14ac:dyDescent="0.25">
      <c r="W553" s="46"/>
      <c r="AA553" s="46"/>
    </row>
    <row r="554" spans="23:27" x14ac:dyDescent="0.25">
      <c r="W554" s="46"/>
      <c r="AA554" s="46"/>
    </row>
    <row r="555" spans="23:27" x14ac:dyDescent="0.25">
      <c r="W555" s="46"/>
      <c r="AA555" s="46"/>
    </row>
    <row r="556" spans="23:27" x14ac:dyDescent="0.25">
      <c r="W556" s="46"/>
      <c r="AA556" s="46"/>
    </row>
    <row r="557" spans="23:27" x14ac:dyDescent="0.25">
      <c r="W557" s="46"/>
      <c r="AA557" s="46"/>
    </row>
    <row r="558" spans="23:27" x14ac:dyDescent="0.25">
      <c r="W558" s="46"/>
      <c r="AA558" s="46"/>
    </row>
    <row r="559" spans="23:27" x14ac:dyDescent="0.25">
      <c r="W559" s="46"/>
      <c r="AA559" s="46"/>
    </row>
    <row r="560" spans="23:27" x14ac:dyDescent="0.25">
      <c r="W560" s="46"/>
      <c r="AA560" s="46"/>
    </row>
    <row r="561" spans="23:27" x14ac:dyDescent="0.25">
      <c r="W561" s="46"/>
      <c r="AA561" s="46"/>
    </row>
    <row r="562" spans="23:27" x14ac:dyDescent="0.25">
      <c r="W562" s="46"/>
      <c r="AA562" s="46"/>
    </row>
    <row r="563" spans="23:27" x14ac:dyDescent="0.25">
      <c r="W563" s="46"/>
      <c r="AA563" s="46"/>
    </row>
    <row r="564" spans="23:27" x14ac:dyDescent="0.25">
      <c r="W564" s="46"/>
      <c r="AA564" s="46"/>
    </row>
    <row r="565" spans="23:27" x14ac:dyDescent="0.25">
      <c r="W565" s="46"/>
      <c r="AA565" s="46"/>
    </row>
    <row r="566" spans="23:27" x14ac:dyDescent="0.25">
      <c r="W566" s="46"/>
      <c r="AA566" s="46"/>
    </row>
    <row r="567" spans="23:27" x14ac:dyDescent="0.25">
      <c r="W567" s="46"/>
      <c r="AA567" s="46"/>
    </row>
    <row r="568" spans="23:27" x14ac:dyDescent="0.25">
      <c r="W568" s="46"/>
      <c r="AA568" s="46"/>
    </row>
    <row r="569" spans="23:27" x14ac:dyDescent="0.25">
      <c r="W569" s="46"/>
      <c r="AA569" s="46"/>
    </row>
    <row r="570" spans="23:27" x14ac:dyDescent="0.25">
      <c r="W570" s="46"/>
      <c r="AA570" s="46"/>
    </row>
    <row r="571" spans="23:27" x14ac:dyDescent="0.25">
      <c r="W571" s="46"/>
      <c r="AA571" s="46"/>
    </row>
    <row r="572" spans="23:27" x14ac:dyDescent="0.25">
      <c r="W572" s="46"/>
      <c r="AA572" s="46"/>
    </row>
    <row r="573" spans="23:27" x14ac:dyDescent="0.25">
      <c r="W573" s="46"/>
      <c r="AA573" s="46"/>
    </row>
    <row r="574" spans="23:27" x14ac:dyDescent="0.25">
      <c r="W574" s="46"/>
      <c r="AA574" s="46"/>
    </row>
    <row r="575" spans="23:27" x14ac:dyDescent="0.25">
      <c r="W575" s="46"/>
      <c r="AA575" s="46"/>
    </row>
    <row r="576" spans="23:27" x14ac:dyDescent="0.25">
      <c r="W576" s="46"/>
      <c r="AA576" s="46"/>
    </row>
    <row r="577" spans="23:27" x14ac:dyDescent="0.25">
      <c r="W577" s="46"/>
      <c r="AA577" s="46"/>
    </row>
    <row r="578" spans="23:27" x14ac:dyDescent="0.25">
      <c r="W578" s="46"/>
      <c r="AA578" s="46"/>
    </row>
    <row r="579" spans="23:27" x14ac:dyDescent="0.25">
      <c r="W579" s="46"/>
      <c r="AA579" s="46"/>
    </row>
    <row r="580" spans="23:27" x14ac:dyDescent="0.25">
      <c r="W580" s="46"/>
      <c r="AA580" s="46"/>
    </row>
    <row r="581" spans="23:27" x14ac:dyDescent="0.25">
      <c r="W581" s="46"/>
      <c r="AA581" s="46"/>
    </row>
    <row r="582" spans="23:27" x14ac:dyDescent="0.25">
      <c r="W582" s="46"/>
      <c r="AA582" s="46"/>
    </row>
    <row r="583" spans="23:27" x14ac:dyDescent="0.25">
      <c r="W583" s="46"/>
      <c r="AA583" s="46"/>
    </row>
    <row r="584" spans="23:27" x14ac:dyDescent="0.25">
      <c r="W584" s="46"/>
      <c r="AA584" s="46"/>
    </row>
    <row r="585" spans="23:27" x14ac:dyDescent="0.25">
      <c r="W585" s="46"/>
      <c r="AA585" s="46"/>
    </row>
    <row r="586" spans="23:27" x14ac:dyDescent="0.25">
      <c r="W586" s="46"/>
      <c r="AA586" s="46"/>
    </row>
    <row r="587" spans="23:27" x14ac:dyDescent="0.25">
      <c r="W587" s="46"/>
      <c r="AA587" s="46"/>
    </row>
    <row r="588" spans="23:27" x14ac:dyDescent="0.25">
      <c r="W588" s="46"/>
      <c r="AA588" s="46"/>
    </row>
    <row r="589" spans="23:27" x14ac:dyDescent="0.25">
      <c r="W589" s="46"/>
      <c r="AA589" s="46"/>
    </row>
    <row r="590" spans="23:27" x14ac:dyDescent="0.25">
      <c r="W590" s="46"/>
      <c r="AA590" s="46"/>
    </row>
    <row r="591" spans="23:27" x14ac:dyDescent="0.25">
      <c r="W591" s="46"/>
      <c r="AA591" s="46"/>
    </row>
    <row r="592" spans="23:27" x14ac:dyDescent="0.25">
      <c r="W592" s="46"/>
      <c r="AA592" s="46"/>
    </row>
    <row r="593" spans="23:27" x14ac:dyDescent="0.25">
      <c r="W593" s="46"/>
      <c r="AA593" s="46"/>
    </row>
    <row r="594" spans="23:27" x14ac:dyDescent="0.25">
      <c r="W594" s="46"/>
      <c r="AA594" s="46"/>
    </row>
    <row r="595" spans="23:27" x14ac:dyDescent="0.25">
      <c r="W595" s="46"/>
      <c r="AA595" s="46"/>
    </row>
    <row r="596" spans="23:27" x14ac:dyDescent="0.25">
      <c r="W596" s="46"/>
      <c r="AA596" s="46"/>
    </row>
    <row r="597" spans="23:27" x14ac:dyDescent="0.25">
      <c r="W597" s="46"/>
      <c r="AA597" s="46"/>
    </row>
    <row r="598" spans="23:27" x14ac:dyDescent="0.25">
      <c r="W598" s="46"/>
      <c r="AA598" s="46"/>
    </row>
    <row r="599" spans="23:27" x14ac:dyDescent="0.25">
      <c r="W599" s="46"/>
      <c r="AA599" s="46"/>
    </row>
    <row r="600" spans="23:27" x14ac:dyDescent="0.25">
      <c r="W600" s="46"/>
      <c r="AA600" s="46"/>
    </row>
    <row r="601" spans="23:27" x14ac:dyDescent="0.25">
      <c r="W601" s="46"/>
      <c r="AA601" s="46"/>
    </row>
    <row r="602" spans="23:27" x14ac:dyDescent="0.25">
      <c r="W602" s="46"/>
      <c r="AA602" s="46"/>
    </row>
    <row r="603" spans="23:27" x14ac:dyDescent="0.25">
      <c r="W603" s="46"/>
      <c r="AA603" s="46"/>
    </row>
    <row r="604" spans="23:27" x14ac:dyDescent="0.25">
      <c r="W604" s="46"/>
      <c r="AA604" s="46"/>
    </row>
    <row r="605" spans="23:27" x14ac:dyDescent="0.25">
      <c r="W605" s="46"/>
      <c r="AA605" s="46"/>
    </row>
    <row r="606" spans="23:27" x14ac:dyDescent="0.25">
      <c r="W606" s="46"/>
      <c r="AA606" s="46"/>
    </row>
    <row r="607" spans="23:27" x14ac:dyDescent="0.25">
      <c r="W607" s="46"/>
      <c r="AA607" s="46"/>
    </row>
    <row r="608" spans="23:27" x14ac:dyDescent="0.25">
      <c r="W608" s="46"/>
      <c r="AA608" s="46"/>
    </row>
    <row r="609" spans="23:27" x14ac:dyDescent="0.25">
      <c r="W609" s="46"/>
      <c r="AA609" s="46"/>
    </row>
    <row r="610" spans="23:27" x14ac:dyDescent="0.25">
      <c r="W610" s="46"/>
      <c r="AA610" s="46"/>
    </row>
    <row r="611" spans="23:27" x14ac:dyDescent="0.25">
      <c r="W611" s="46"/>
      <c r="AA611" s="46"/>
    </row>
    <row r="612" spans="23:27" x14ac:dyDescent="0.25">
      <c r="W612" s="46"/>
      <c r="AA612" s="46"/>
    </row>
    <row r="613" spans="23:27" x14ac:dyDescent="0.25">
      <c r="W613" s="46"/>
      <c r="AA613" s="46"/>
    </row>
    <row r="614" spans="23:27" x14ac:dyDescent="0.25">
      <c r="W614" s="46"/>
      <c r="AA614" s="46"/>
    </row>
    <row r="615" spans="23:27" x14ac:dyDescent="0.25">
      <c r="W615" s="46"/>
      <c r="AA615" s="46"/>
    </row>
    <row r="616" spans="23:27" x14ac:dyDescent="0.25">
      <c r="W616" s="46"/>
      <c r="AA616" s="46"/>
    </row>
    <row r="617" spans="23:27" x14ac:dyDescent="0.25">
      <c r="W617" s="46"/>
      <c r="AA617" s="46"/>
    </row>
    <row r="618" spans="23:27" x14ac:dyDescent="0.25">
      <c r="W618" s="46"/>
      <c r="AA618" s="46"/>
    </row>
    <row r="619" spans="23:27" x14ac:dyDescent="0.25">
      <c r="W619" s="46"/>
      <c r="AA619" s="46"/>
    </row>
    <row r="620" spans="23:27" x14ac:dyDescent="0.25">
      <c r="W620" s="46"/>
      <c r="AA620" s="46"/>
    </row>
    <row r="621" spans="23:27" x14ac:dyDescent="0.25">
      <c r="W621" s="46"/>
      <c r="AA621" s="46"/>
    </row>
    <row r="622" spans="23:27" x14ac:dyDescent="0.25">
      <c r="W622" s="46"/>
      <c r="AA622" s="46"/>
    </row>
    <row r="623" spans="23:27" x14ac:dyDescent="0.25">
      <c r="W623" s="46"/>
      <c r="AA623" s="46"/>
    </row>
    <row r="624" spans="23:27" x14ac:dyDescent="0.25">
      <c r="W624" s="46"/>
      <c r="AA624" s="46"/>
    </row>
    <row r="625" spans="23:27" x14ac:dyDescent="0.25">
      <c r="W625" s="46"/>
      <c r="AA625" s="46"/>
    </row>
    <row r="626" spans="23:27" x14ac:dyDescent="0.25">
      <c r="W626" s="46"/>
      <c r="AA626" s="46"/>
    </row>
    <row r="627" spans="23:27" x14ac:dyDescent="0.25">
      <c r="W627" s="46"/>
      <c r="AA627" s="46"/>
    </row>
    <row r="628" spans="23:27" x14ac:dyDescent="0.25">
      <c r="W628" s="46"/>
      <c r="AA628" s="46"/>
    </row>
    <row r="629" spans="23:27" x14ac:dyDescent="0.25">
      <c r="W629" s="46"/>
      <c r="AA629" s="46"/>
    </row>
    <row r="630" spans="23:27" x14ac:dyDescent="0.25">
      <c r="W630" s="46"/>
      <c r="AA630" s="46"/>
    </row>
    <row r="631" spans="23:27" x14ac:dyDescent="0.25">
      <c r="W631" s="46"/>
      <c r="AA631" s="46"/>
    </row>
    <row r="632" spans="23:27" x14ac:dyDescent="0.25">
      <c r="W632" s="46"/>
      <c r="AA632" s="46"/>
    </row>
    <row r="633" spans="23:27" x14ac:dyDescent="0.25">
      <c r="W633" s="46"/>
      <c r="AA633" s="46"/>
    </row>
    <row r="634" spans="23:27" x14ac:dyDescent="0.25">
      <c r="W634" s="46"/>
      <c r="AA634" s="46"/>
    </row>
    <row r="635" spans="23:27" x14ac:dyDescent="0.25">
      <c r="W635" s="46"/>
      <c r="AA635" s="46"/>
    </row>
    <row r="636" spans="23:27" x14ac:dyDescent="0.25">
      <c r="W636" s="46"/>
      <c r="AA636" s="46"/>
    </row>
    <row r="637" spans="23:27" x14ac:dyDescent="0.25">
      <c r="W637" s="46"/>
      <c r="AA637" s="46"/>
    </row>
    <row r="638" spans="23:27" x14ac:dyDescent="0.25">
      <c r="W638" s="46"/>
      <c r="AA638" s="46"/>
    </row>
    <row r="639" spans="23:27" x14ac:dyDescent="0.25">
      <c r="W639" s="46"/>
      <c r="AA639" s="46"/>
    </row>
    <row r="640" spans="23:27" x14ac:dyDescent="0.25">
      <c r="W640" s="46"/>
      <c r="AA640" s="46"/>
    </row>
    <row r="641" spans="23:27" x14ac:dyDescent="0.25">
      <c r="W641" s="46"/>
      <c r="AA641" s="46"/>
    </row>
    <row r="642" spans="23:27" x14ac:dyDescent="0.25">
      <c r="W642" s="46"/>
      <c r="AA642" s="46"/>
    </row>
    <row r="643" spans="23:27" x14ac:dyDescent="0.25">
      <c r="W643" s="46"/>
      <c r="AA643" s="46"/>
    </row>
    <row r="644" spans="23:27" x14ac:dyDescent="0.25">
      <c r="W644" s="46"/>
      <c r="AA644" s="46"/>
    </row>
    <row r="645" spans="23:27" x14ac:dyDescent="0.25">
      <c r="W645" s="46"/>
      <c r="AA645" s="46"/>
    </row>
    <row r="646" spans="23:27" x14ac:dyDescent="0.25">
      <c r="W646" s="46"/>
      <c r="AA646" s="46"/>
    </row>
    <row r="647" spans="23:27" x14ac:dyDescent="0.25">
      <c r="W647" s="46"/>
      <c r="AA647" s="46"/>
    </row>
    <row r="648" spans="23:27" x14ac:dyDescent="0.25">
      <c r="W648" s="46"/>
      <c r="AA648" s="46"/>
    </row>
    <row r="649" spans="23:27" x14ac:dyDescent="0.25">
      <c r="W649" s="46"/>
      <c r="AA649" s="46"/>
    </row>
    <row r="650" spans="23:27" x14ac:dyDescent="0.25">
      <c r="W650" s="46"/>
      <c r="AA650" s="46"/>
    </row>
    <row r="651" spans="23:27" x14ac:dyDescent="0.25">
      <c r="W651" s="46"/>
      <c r="AA651" s="46"/>
    </row>
    <row r="652" spans="23:27" x14ac:dyDescent="0.25">
      <c r="W652" s="46"/>
      <c r="AA652" s="46"/>
    </row>
    <row r="653" spans="23:27" x14ac:dyDescent="0.25">
      <c r="W653" s="46"/>
      <c r="AA653" s="46"/>
    </row>
    <row r="654" spans="23:27" x14ac:dyDescent="0.25">
      <c r="W654" s="46"/>
      <c r="AA654" s="46"/>
    </row>
    <row r="655" spans="23:27" x14ac:dyDescent="0.25">
      <c r="W655" s="46"/>
      <c r="AA655" s="46"/>
    </row>
    <row r="656" spans="23:27" x14ac:dyDescent="0.25">
      <c r="W656" s="46"/>
      <c r="AA656" s="46"/>
    </row>
    <row r="657" spans="23:27" x14ac:dyDescent="0.25">
      <c r="W657" s="46"/>
      <c r="AA657" s="46"/>
    </row>
    <row r="658" spans="23:27" x14ac:dyDescent="0.25">
      <c r="W658" s="46"/>
      <c r="AA658" s="46"/>
    </row>
    <row r="659" spans="23:27" x14ac:dyDescent="0.25">
      <c r="W659" s="46"/>
      <c r="AA659" s="46"/>
    </row>
    <row r="660" spans="23:27" x14ac:dyDescent="0.25">
      <c r="W660" s="46"/>
      <c r="AA660" s="46"/>
    </row>
    <row r="661" spans="23:27" x14ac:dyDescent="0.25">
      <c r="W661" s="46"/>
      <c r="AA661" s="46"/>
    </row>
    <row r="662" spans="23:27" x14ac:dyDescent="0.25">
      <c r="W662" s="46"/>
      <c r="AA662" s="46"/>
    </row>
    <row r="663" spans="23:27" x14ac:dyDescent="0.25">
      <c r="W663" s="46"/>
      <c r="AA663" s="46"/>
    </row>
    <row r="664" spans="23:27" x14ac:dyDescent="0.25">
      <c r="W664" s="46"/>
      <c r="AA664" s="46"/>
    </row>
    <row r="665" spans="23:27" x14ac:dyDescent="0.25">
      <c r="W665" s="46"/>
      <c r="AA665" s="46"/>
    </row>
    <row r="666" spans="23:27" x14ac:dyDescent="0.25">
      <c r="W666" s="46"/>
      <c r="AA666" s="46"/>
    </row>
    <row r="667" spans="23:27" x14ac:dyDescent="0.25">
      <c r="W667" s="46"/>
      <c r="AA667" s="46"/>
    </row>
    <row r="668" spans="23:27" x14ac:dyDescent="0.25">
      <c r="W668" s="46"/>
      <c r="AA668" s="46"/>
    </row>
    <row r="669" spans="23:27" x14ac:dyDescent="0.25">
      <c r="W669" s="46"/>
      <c r="AA669" s="46"/>
    </row>
    <row r="670" spans="23:27" x14ac:dyDescent="0.25">
      <c r="W670" s="46"/>
      <c r="AA670" s="46"/>
    </row>
    <row r="671" spans="23:27" x14ac:dyDescent="0.25">
      <c r="W671" s="46"/>
      <c r="AA671" s="46"/>
    </row>
    <row r="672" spans="23:27" x14ac:dyDescent="0.25">
      <c r="W672" s="46"/>
      <c r="AA672" s="46"/>
    </row>
    <row r="673" spans="23:27" x14ac:dyDescent="0.25">
      <c r="W673" s="46"/>
      <c r="AA673" s="46"/>
    </row>
    <row r="674" spans="23:27" x14ac:dyDescent="0.25">
      <c r="W674" s="46"/>
      <c r="AA674" s="46"/>
    </row>
    <row r="675" spans="23:27" x14ac:dyDescent="0.25">
      <c r="W675" s="46"/>
      <c r="AA675" s="46"/>
    </row>
    <row r="676" spans="23:27" x14ac:dyDescent="0.25">
      <c r="W676" s="46"/>
      <c r="AA676" s="46"/>
    </row>
    <row r="677" spans="23:27" x14ac:dyDescent="0.25">
      <c r="W677" s="46"/>
      <c r="AA677" s="46"/>
    </row>
    <row r="678" spans="23:27" x14ac:dyDescent="0.25">
      <c r="W678" s="46"/>
      <c r="AA678" s="46"/>
    </row>
    <row r="679" spans="23:27" x14ac:dyDescent="0.25">
      <c r="W679" s="46"/>
      <c r="AA679" s="46"/>
    </row>
    <row r="680" spans="23:27" x14ac:dyDescent="0.25">
      <c r="W680" s="46"/>
      <c r="AA680" s="46"/>
    </row>
    <row r="681" spans="23:27" x14ac:dyDescent="0.25">
      <c r="W681" s="46"/>
      <c r="AA681" s="46"/>
    </row>
    <row r="682" spans="23:27" x14ac:dyDescent="0.25">
      <c r="W682" s="46"/>
      <c r="AA682" s="46"/>
    </row>
    <row r="683" spans="23:27" x14ac:dyDescent="0.25">
      <c r="W683" s="46"/>
      <c r="AA683" s="46"/>
    </row>
    <row r="684" spans="23:27" x14ac:dyDescent="0.25">
      <c r="W684" s="46"/>
      <c r="AA684" s="46"/>
    </row>
    <row r="685" spans="23:27" x14ac:dyDescent="0.25">
      <c r="W685" s="46"/>
      <c r="AA685" s="46"/>
    </row>
    <row r="686" spans="23:27" x14ac:dyDescent="0.25">
      <c r="W686" s="46"/>
      <c r="AA686" s="46"/>
    </row>
    <row r="687" spans="23:27" x14ac:dyDescent="0.25">
      <c r="W687" s="46"/>
      <c r="AA687" s="46"/>
    </row>
    <row r="688" spans="23:27" x14ac:dyDescent="0.25">
      <c r="W688" s="46"/>
      <c r="AA688" s="46"/>
    </row>
    <row r="689" spans="23:27" x14ac:dyDescent="0.25">
      <c r="W689" s="46"/>
      <c r="AA689" s="46"/>
    </row>
    <row r="690" spans="23:27" x14ac:dyDescent="0.25">
      <c r="W690" s="46"/>
      <c r="AA690" s="46"/>
    </row>
    <row r="691" spans="23:27" x14ac:dyDescent="0.25">
      <c r="W691" s="46"/>
      <c r="AA691" s="46"/>
    </row>
    <row r="692" spans="23:27" x14ac:dyDescent="0.25">
      <c r="W692" s="46"/>
      <c r="AA692" s="46"/>
    </row>
    <row r="693" spans="23:27" x14ac:dyDescent="0.25">
      <c r="W693" s="46"/>
      <c r="AA693" s="46"/>
    </row>
    <row r="694" spans="23:27" x14ac:dyDescent="0.25">
      <c r="W694" s="46"/>
      <c r="AA694" s="46"/>
    </row>
    <row r="695" spans="23:27" x14ac:dyDescent="0.25">
      <c r="W695" s="46"/>
      <c r="AA695" s="46"/>
    </row>
    <row r="696" spans="23:27" x14ac:dyDescent="0.25">
      <c r="W696" s="46"/>
      <c r="AA696" s="46"/>
    </row>
    <row r="697" spans="23:27" x14ac:dyDescent="0.25">
      <c r="W697" s="46"/>
      <c r="AA697" s="46"/>
    </row>
    <row r="698" spans="23:27" x14ac:dyDescent="0.25">
      <c r="W698" s="46"/>
      <c r="AA698" s="46"/>
    </row>
    <row r="699" spans="23:27" x14ac:dyDescent="0.25">
      <c r="W699" s="46"/>
      <c r="AA699" s="46"/>
    </row>
    <row r="700" spans="23:27" x14ac:dyDescent="0.25">
      <c r="W700" s="46"/>
      <c r="AA700" s="46"/>
    </row>
    <row r="701" spans="23:27" x14ac:dyDescent="0.25">
      <c r="W701" s="46"/>
      <c r="AA701" s="46"/>
    </row>
    <row r="702" spans="23:27" x14ac:dyDescent="0.25">
      <c r="W702" s="46"/>
      <c r="AA702" s="46"/>
    </row>
    <row r="703" spans="23:27" x14ac:dyDescent="0.25">
      <c r="W703" s="46"/>
      <c r="AA703" s="46"/>
    </row>
    <row r="704" spans="23:27" x14ac:dyDescent="0.25">
      <c r="W704" s="46"/>
      <c r="AA704" s="46"/>
    </row>
    <row r="705" spans="23:27" x14ac:dyDescent="0.25">
      <c r="W705" s="46"/>
      <c r="AA705" s="46"/>
    </row>
    <row r="706" spans="23:27" x14ac:dyDescent="0.25">
      <c r="W706" s="46"/>
      <c r="AA706" s="46"/>
    </row>
    <row r="707" spans="23:27" x14ac:dyDescent="0.25">
      <c r="W707" s="46"/>
      <c r="AA707" s="46"/>
    </row>
    <row r="708" spans="23:27" x14ac:dyDescent="0.25">
      <c r="W708" s="46"/>
      <c r="AA708" s="46"/>
    </row>
    <row r="709" spans="23:27" x14ac:dyDescent="0.25">
      <c r="W709" s="46"/>
      <c r="AA709" s="46"/>
    </row>
    <row r="710" spans="23:27" x14ac:dyDescent="0.25">
      <c r="W710" s="46"/>
      <c r="AA710" s="46"/>
    </row>
    <row r="711" spans="23:27" x14ac:dyDescent="0.25">
      <c r="W711" s="46"/>
      <c r="AA711" s="46"/>
    </row>
    <row r="712" spans="23:27" x14ac:dyDescent="0.25">
      <c r="W712" s="46"/>
      <c r="AA712" s="46"/>
    </row>
    <row r="713" spans="23:27" x14ac:dyDescent="0.25">
      <c r="W713" s="46"/>
      <c r="AA713" s="46"/>
    </row>
    <row r="714" spans="23:27" x14ac:dyDescent="0.25">
      <c r="W714" s="46"/>
      <c r="AA714" s="46"/>
    </row>
    <row r="715" spans="23:27" x14ac:dyDescent="0.25">
      <c r="W715" s="46"/>
      <c r="AA715" s="46"/>
    </row>
    <row r="716" spans="23:27" x14ac:dyDescent="0.25">
      <c r="W716" s="46"/>
      <c r="AA716" s="46"/>
    </row>
    <row r="717" spans="23:27" x14ac:dyDescent="0.25">
      <c r="W717" s="46"/>
      <c r="AA717" s="46"/>
    </row>
    <row r="718" spans="23:27" x14ac:dyDescent="0.25">
      <c r="W718" s="46"/>
      <c r="AA718" s="46"/>
    </row>
    <row r="719" spans="23:27" x14ac:dyDescent="0.25">
      <c r="W719" s="46"/>
      <c r="AA719" s="46"/>
    </row>
    <row r="720" spans="23:27" x14ac:dyDescent="0.25">
      <c r="W720" s="46"/>
      <c r="AA720" s="46"/>
    </row>
    <row r="721" spans="23:27" x14ac:dyDescent="0.25">
      <c r="W721" s="46"/>
      <c r="AA721" s="46"/>
    </row>
    <row r="722" spans="23:27" x14ac:dyDescent="0.25">
      <c r="W722" s="46"/>
      <c r="AA722" s="46"/>
    </row>
    <row r="723" spans="23:27" x14ac:dyDescent="0.25">
      <c r="W723" s="46"/>
      <c r="AA723" s="46"/>
    </row>
    <row r="724" spans="23:27" x14ac:dyDescent="0.25">
      <c r="W724" s="46"/>
      <c r="AA724" s="46"/>
    </row>
    <row r="725" spans="23:27" x14ac:dyDescent="0.25">
      <c r="W725" s="46"/>
      <c r="AA725" s="46"/>
    </row>
    <row r="726" spans="23:27" x14ac:dyDescent="0.25">
      <c r="W726" s="46"/>
      <c r="AA726" s="46"/>
    </row>
    <row r="727" spans="23:27" x14ac:dyDescent="0.25">
      <c r="W727" s="46"/>
      <c r="AA727" s="46"/>
    </row>
    <row r="728" spans="23:27" x14ac:dyDescent="0.25">
      <c r="W728" s="46"/>
      <c r="AA728" s="46"/>
    </row>
    <row r="729" spans="23:27" x14ac:dyDescent="0.25">
      <c r="W729" s="46"/>
      <c r="AA729" s="46"/>
    </row>
    <row r="730" spans="23:27" x14ac:dyDescent="0.25">
      <c r="W730" s="46"/>
      <c r="AA730" s="46"/>
    </row>
    <row r="731" spans="23:27" x14ac:dyDescent="0.25">
      <c r="W731" s="46"/>
      <c r="AA731" s="46"/>
    </row>
    <row r="732" spans="23:27" x14ac:dyDescent="0.25">
      <c r="W732" s="46"/>
      <c r="AA732" s="46"/>
    </row>
    <row r="733" spans="23:27" x14ac:dyDescent="0.25">
      <c r="W733" s="46"/>
      <c r="AA733" s="46"/>
    </row>
    <row r="734" spans="23:27" x14ac:dyDescent="0.25">
      <c r="W734" s="46"/>
      <c r="AA734" s="46"/>
    </row>
    <row r="735" spans="23:27" x14ac:dyDescent="0.25">
      <c r="W735" s="46"/>
      <c r="AA735" s="46"/>
    </row>
    <row r="736" spans="23:27" x14ac:dyDescent="0.25">
      <c r="W736" s="46"/>
      <c r="AA736" s="46"/>
    </row>
    <row r="737" spans="23:27" x14ac:dyDescent="0.25">
      <c r="W737" s="46"/>
      <c r="AA737" s="46"/>
    </row>
    <row r="738" spans="23:27" x14ac:dyDescent="0.25">
      <c r="W738" s="46"/>
      <c r="AA738" s="46"/>
    </row>
    <row r="739" spans="23:27" x14ac:dyDescent="0.25">
      <c r="W739" s="46"/>
      <c r="AA739" s="46"/>
    </row>
    <row r="740" spans="23:27" x14ac:dyDescent="0.25">
      <c r="W740" s="46"/>
      <c r="AA740" s="46"/>
    </row>
    <row r="741" spans="23:27" x14ac:dyDescent="0.25">
      <c r="W741" s="46"/>
      <c r="AA741" s="46"/>
    </row>
    <row r="742" spans="23:27" x14ac:dyDescent="0.25">
      <c r="W742" s="46"/>
      <c r="AA742" s="46"/>
    </row>
    <row r="743" spans="23:27" x14ac:dyDescent="0.25">
      <c r="W743" s="46"/>
      <c r="AA743" s="46"/>
    </row>
    <row r="744" spans="23:27" x14ac:dyDescent="0.25">
      <c r="W744" s="46"/>
      <c r="AA744" s="46"/>
    </row>
    <row r="745" spans="23:27" x14ac:dyDescent="0.25">
      <c r="W745" s="46"/>
      <c r="AA745" s="46"/>
    </row>
    <row r="746" spans="23:27" x14ac:dyDescent="0.25">
      <c r="W746" s="46"/>
      <c r="AA746" s="46"/>
    </row>
    <row r="747" spans="23:27" x14ac:dyDescent="0.25">
      <c r="W747" s="46"/>
      <c r="AA747" s="46"/>
    </row>
    <row r="748" spans="23:27" x14ac:dyDescent="0.25">
      <c r="W748" s="46"/>
      <c r="AA748" s="46"/>
    </row>
    <row r="749" spans="23:27" x14ac:dyDescent="0.25">
      <c r="W749" s="46"/>
      <c r="AA749" s="46"/>
    </row>
    <row r="750" spans="23:27" x14ac:dyDescent="0.25">
      <c r="W750" s="46"/>
      <c r="AA750" s="46"/>
    </row>
    <row r="751" spans="23:27" x14ac:dyDescent="0.25">
      <c r="W751" s="46"/>
      <c r="AA751" s="46"/>
    </row>
    <row r="752" spans="23:27" x14ac:dyDescent="0.25">
      <c r="W752" s="46"/>
      <c r="AA752" s="46"/>
    </row>
    <row r="753" spans="23:27" x14ac:dyDescent="0.25">
      <c r="W753" s="46"/>
      <c r="AA753" s="46"/>
    </row>
    <row r="754" spans="23:27" x14ac:dyDescent="0.25">
      <c r="W754" s="46"/>
      <c r="AA754" s="46"/>
    </row>
    <row r="755" spans="23:27" x14ac:dyDescent="0.25">
      <c r="W755" s="46"/>
      <c r="AA755" s="46"/>
    </row>
    <row r="756" spans="23:27" x14ac:dyDescent="0.25">
      <c r="W756" s="46"/>
      <c r="AA756" s="46"/>
    </row>
    <row r="757" spans="23:27" x14ac:dyDescent="0.25">
      <c r="W757" s="46"/>
      <c r="AA757" s="46"/>
    </row>
    <row r="758" spans="23:27" x14ac:dyDescent="0.25">
      <c r="W758" s="46"/>
      <c r="AA758" s="46"/>
    </row>
    <row r="759" spans="23:27" x14ac:dyDescent="0.25">
      <c r="W759" s="46"/>
      <c r="AA759" s="46"/>
    </row>
    <row r="760" spans="23:27" x14ac:dyDescent="0.25">
      <c r="W760" s="46"/>
      <c r="AA760" s="46"/>
    </row>
    <row r="761" spans="23:27" x14ac:dyDescent="0.25">
      <c r="W761" s="46"/>
      <c r="AA761" s="46"/>
    </row>
    <row r="762" spans="23:27" x14ac:dyDescent="0.25">
      <c r="W762" s="46"/>
      <c r="AA762" s="46"/>
    </row>
    <row r="763" spans="23:27" x14ac:dyDescent="0.25">
      <c r="W763" s="46"/>
      <c r="AA763" s="46"/>
    </row>
    <row r="764" spans="23:27" x14ac:dyDescent="0.25">
      <c r="W764" s="46"/>
      <c r="AA764" s="46"/>
    </row>
    <row r="765" spans="23:27" x14ac:dyDescent="0.25">
      <c r="W765" s="46"/>
      <c r="AA765" s="46"/>
    </row>
    <row r="766" spans="23:27" x14ac:dyDescent="0.25">
      <c r="W766" s="46"/>
      <c r="AA766" s="46"/>
    </row>
    <row r="767" spans="23:27" x14ac:dyDescent="0.25">
      <c r="W767" s="46"/>
      <c r="AA767" s="46"/>
    </row>
    <row r="768" spans="23:27" x14ac:dyDescent="0.25">
      <c r="W768" s="46"/>
      <c r="AA768" s="46"/>
    </row>
    <row r="769" spans="23:27" x14ac:dyDescent="0.25">
      <c r="W769" s="46"/>
      <c r="AA769" s="46"/>
    </row>
    <row r="770" spans="23:27" x14ac:dyDescent="0.25">
      <c r="W770" s="46"/>
      <c r="AA770" s="46"/>
    </row>
    <row r="771" spans="23:27" x14ac:dyDescent="0.25">
      <c r="W771" s="46"/>
      <c r="AA771" s="46"/>
    </row>
    <row r="772" spans="23:27" x14ac:dyDescent="0.25">
      <c r="W772" s="46"/>
      <c r="AA772" s="46"/>
    </row>
    <row r="773" spans="23:27" x14ac:dyDescent="0.25">
      <c r="W773" s="46"/>
      <c r="AA773" s="46"/>
    </row>
    <row r="774" spans="23:27" x14ac:dyDescent="0.25">
      <c r="W774" s="46"/>
      <c r="AA774" s="46"/>
    </row>
    <row r="775" spans="23:27" x14ac:dyDescent="0.25">
      <c r="W775" s="46"/>
      <c r="AA775" s="46"/>
    </row>
    <row r="776" spans="23:27" x14ac:dyDescent="0.25">
      <c r="W776" s="46"/>
      <c r="AA776" s="46"/>
    </row>
    <row r="777" spans="23:27" x14ac:dyDescent="0.25">
      <c r="W777" s="46"/>
      <c r="AA777" s="46"/>
    </row>
    <row r="778" spans="23:27" x14ac:dyDescent="0.25">
      <c r="W778" s="46"/>
      <c r="AA778" s="46"/>
    </row>
    <row r="779" spans="23:27" x14ac:dyDescent="0.25">
      <c r="W779" s="46"/>
      <c r="AA779" s="46"/>
    </row>
    <row r="780" spans="23:27" x14ac:dyDescent="0.25">
      <c r="W780" s="46"/>
      <c r="AA780" s="46"/>
    </row>
    <row r="781" spans="23:27" x14ac:dyDescent="0.25">
      <c r="W781" s="46"/>
      <c r="AA781" s="46"/>
    </row>
    <row r="782" spans="23:27" x14ac:dyDescent="0.25">
      <c r="W782" s="46"/>
      <c r="AA782" s="46"/>
    </row>
    <row r="783" spans="23:27" x14ac:dyDescent="0.25">
      <c r="W783" s="46"/>
      <c r="AA783" s="46"/>
    </row>
    <row r="784" spans="23:27" x14ac:dyDescent="0.25">
      <c r="W784" s="46"/>
      <c r="AA784" s="46"/>
    </row>
    <row r="785" spans="23:27" x14ac:dyDescent="0.25">
      <c r="W785" s="46"/>
      <c r="AA785" s="46"/>
    </row>
    <row r="786" spans="23:27" x14ac:dyDescent="0.25">
      <c r="W786" s="46"/>
      <c r="AA786" s="46"/>
    </row>
    <row r="787" spans="23:27" x14ac:dyDescent="0.25">
      <c r="W787" s="46"/>
      <c r="AA787" s="46"/>
    </row>
    <row r="788" spans="23:27" x14ac:dyDescent="0.25">
      <c r="W788" s="46"/>
      <c r="AA788" s="46"/>
    </row>
    <row r="789" spans="23:27" x14ac:dyDescent="0.25">
      <c r="W789" s="46"/>
      <c r="AA789" s="46"/>
    </row>
    <row r="790" spans="23:27" x14ac:dyDescent="0.25">
      <c r="W790" s="46"/>
      <c r="AA790" s="46"/>
    </row>
    <row r="791" spans="23:27" x14ac:dyDescent="0.25">
      <c r="W791" s="46"/>
      <c r="AA791" s="46"/>
    </row>
    <row r="792" spans="23:27" x14ac:dyDescent="0.25">
      <c r="W792" s="46"/>
      <c r="AA792" s="46"/>
    </row>
    <row r="793" spans="23:27" x14ac:dyDescent="0.25">
      <c r="W793" s="46"/>
      <c r="AA793" s="46"/>
    </row>
    <row r="794" spans="23:27" x14ac:dyDescent="0.25">
      <c r="W794" s="46"/>
      <c r="AA794" s="46"/>
    </row>
    <row r="795" spans="23:27" x14ac:dyDescent="0.25">
      <c r="W795" s="46"/>
      <c r="AA795" s="46"/>
    </row>
    <row r="796" spans="23:27" x14ac:dyDescent="0.25">
      <c r="W796" s="46"/>
      <c r="AA796" s="4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Unwind</vt:lpstr>
      <vt:lpstr>Summary by year</vt:lpstr>
      <vt:lpstr>Summary by month</vt:lpstr>
      <vt:lpstr>Summary by deal</vt:lpstr>
      <vt:lpstr>Forward Curves</vt:lpstr>
      <vt:lpstr>Production</vt:lpstr>
      <vt:lpstr>'Summary by month'!Print_Area</vt:lpstr>
      <vt:lpstr>Unwind!Print_Area</vt:lpstr>
      <vt:lpstr>'Summary by deal'!Print_Titles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R. Williams</dc:creator>
  <cp:lastModifiedBy>Havlíček Jan</cp:lastModifiedBy>
  <cp:lastPrinted>2001-03-23T20:05:20Z</cp:lastPrinted>
  <dcterms:created xsi:type="dcterms:W3CDTF">2001-03-03T20:37:31Z</dcterms:created>
  <dcterms:modified xsi:type="dcterms:W3CDTF">2023-09-10T11:44:11Z</dcterms:modified>
</cp:coreProperties>
</file>