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4" i="1" l="1"/>
  <c r="I7" i="1"/>
  <c r="G14" i="1"/>
  <c r="H14" i="1"/>
  <c r="I14" i="1"/>
  <c r="Q14" i="1"/>
  <c r="R14" i="1"/>
  <c r="T14" i="1"/>
  <c r="G15" i="1"/>
  <c r="H15" i="1"/>
  <c r="I15" i="1"/>
  <c r="Q15" i="1"/>
  <c r="R15" i="1"/>
  <c r="S15" i="1"/>
  <c r="T15" i="1"/>
  <c r="G16" i="1"/>
  <c r="H16" i="1"/>
  <c r="I16" i="1"/>
  <c r="Q16" i="1"/>
  <c r="R16" i="1"/>
  <c r="S16" i="1"/>
  <c r="T16" i="1"/>
  <c r="G17" i="1"/>
  <c r="H17" i="1"/>
  <c r="I17" i="1"/>
  <c r="Q17" i="1"/>
  <c r="R17" i="1"/>
  <c r="S17" i="1"/>
  <c r="T17" i="1"/>
  <c r="G18" i="1"/>
  <c r="H18" i="1"/>
  <c r="I18" i="1"/>
  <c r="Q18" i="1"/>
  <c r="R18" i="1"/>
  <c r="S18" i="1"/>
  <c r="T18" i="1"/>
  <c r="G19" i="1"/>
  <c r="H19" i="1"/>
  <c r="I19" i="1"/>
  <c r="Q19" i="1"/>
  <c r="R19" i="1"/>
  <c r="S19" i="1"/>
  <c r="T19" i="1"/>
  <c r="G20" i="1"/>
  <c r="H20" i="1"/>
  <c r="I20" i="1"/>
  <c r="Q20" i="1"/>
  <c r="R20" i="1"/>
  <c r="S20" i="1"/>
  <c r="T20" i="1"/>
  <c r="G21" i="1"/>
  <c r="H21" i="1"/>
  <c r="I21" i="1"/>
  <c r="Q21" i="1"/>
  <c r="R21" i="1"/>
  <c r="S21" i="1"/>
  <c r="T21" i="1"/>
  <c r="G22" i="1"/>
  <c r="H22" i="1"/>
  <c r="I22" i="1"/>
  <c r="Q22" i="1"/>
  <c r="R22" i="1"/>
  <c r="S22" i="1"/>
  <c r="T22" i="1"/>
  <c r="G23" i="1"/>
  <c r="H23" i="1"/>
  <c r="I23" i="1"/>
  <c r="Q23" i="1"/>
  <c r="R23" i="1"/>
  <c r="S23" i="1"/>
  <c r="T23" i="1"/>
  <c r="G24" i="1"/>
  <c r="H24" i="1"/>
  <c r="I24" i="1"/>
  <c r="Q24" i="1"/>
  <c r="R24" i="1"/>
  <c r="T24" i="1"/>
  <c r="G25" i="1"/>
  <c r="H25" i="1"/>
  <c r="I25" i="1"/>
  <c r="Q25" i="1"/>
  <c r="R25" i="1"/>
  <c r="S25" i="1"/>
  <c r="T25" i="1"/>
  <c r="G26" i="1"/>
  <c r="H26" i="1"/>
  <c r="I26" i="1"/>
  <c r="Q26" i="1"/>
  <c r="R26" i="1"/>
  <c r="T26" i="1"/>
  <c r="G27" i="1"/>
  <c r="H27" i="1"/>
  <c r="I27" i="1"/>
  <c r="Q27" i="1"/>
  <c r="R27" i="1"/>
  <c r="T27" i="1"/>
  <c r="G28" i="1"/>
  <c r="H28" i="1"/>
  <c r="I28" i="1"/>
  <c r="Q28" i="1"/>
  <c r="R28" i="1"/>
  <c r="T28" i="1"/>
  <c r="G29" i="1"/>
  <c r="H29" i="1"/>
  <c r="I29" i="1"/>
  <c r="Q29" i="1"/>
  <c r="R29" i="1"/>
  <c r="S29" i="1"/>
  <c r="T29" i="1"/>
  <c r="G30" i="1"/>
  <c r="H30" i="1"/>
  <c r="I30" i="1"/>
  <c r="Q30" i="1"/>
  <c r="R30" i="1"/>
  <c r="S30" i="1"/>
  <c r="T30" i="1"/>
  <c r="G31" i="1"/>
  <c r="H31" i="1"/>
  <c r="I31" i="1"/>
  <c r="Q31" i="1"/>
  <c r="R31" i="1"/>
  <c r="S31" i="1"/>
  <c r="T31" i="1"/>
  <c r="G32" i="1"/>
  <c r="H32" i="1"/>
  <c r="I32" i="1"/>
  <c r="Q32" i="1"/>
  <c r="R32" i="1"/>
  <c r="S32" i="1"/>
  <c r="T32" i="1"/>
  <c r="G33" i="1"/>
  <c r="H33" i="1"/>
  <c r="I33" i="1"/>
  <c r="Q33" i="1"/>
  <c r="R33" i="1"/>
  <c r="T33" i="1"/>
  <c r="G34" i="1"/>
  <c r="H34" i="1"/>
  <c r="I34" i="1"/>
  <c r="Q34" i="1"/>
  <c r="R34" i="1"/>
  <c r="T34" i="1"/>
  <c r="G35" i="1"/>
  <c r="H35" i="1"/>
  <c r="I35" i="1"/>
  <c r="Q35" i="1"/>
  <c r="R35" i="1"/>
  <c r="S35" i="1"/>
  <c r="T35" i="1"/>
  <c r="G36" i="1"/>
  <c r="H36" i="1"/>
  <c r="I36" i="1"/>
  <c r="Q36" i="1"/>
  <c r="R36" i="1"/>
  <c r="S36" i="1"/>
  <c r="T36" i="1"/>
  <c r="G37" i="1"/>
  <c r="H37" i="1"/>
  <c r="I37" i="1"/>
  <c r="Q37" i="1"/>
  <c r="R37" i="1"/>
  <c r="T37" i="1"/>
  <c r="G38" i="1"/>
  <c r="H38" i="1"/>
  <c r="I38" i="1"/>
  <c r="Q38" i="1"/>
  <c r="R38" i="1"/>
  <c r="T38" i="1"/>
  <c r="G39" i="1"/>
  <c r="H39" i="1"/>
  <c r="I39" i="1"/>
  <c r="Q39" i="1"/>
  <c r="R39" i="1"/>
  <c r="S39" i="1"/>
  <c r="T39" i="1"/>
  <c r="G40" i="1"/>
  <c r="H40" i="1"/>
  <c r="I40" i="1"/>
  <c r="Q40" i="1"/>
  <c r="R40" i="1"/>
  <c r="T40" i="1"/>
  <c r="G41" i="1"/>
  <c r="H41" i="1"/>
  <c r="I41" i="1"/>
  <c r="Q41" i="1"/>
  <c r="R41" i="1"/>
  <c r="S41" i="1"/>
  <c r="T41" i="1"/>
  <c r="G42" i="1"/>
  <c r="H42" i="1"/>
  <c r="I42" i="1"/>
  <c r="Q42" i="1"/>
  <c r="R42" i="1"/>
  <c r="S42" i="1"/>
  <c r="T42" i="1"/>
  <c r="G43" i="1"/>
  <c r="H43" i="1"/>
  <c r="I43" i="1"/>
  <c r="Q43" i="1"/>
  <c r="R43" i="1"/>
  <c r="S43" i="1"/>
  <c r="T43" i="1"/>
  <c r="G44" i="1"/>
  <c r="H44" i="1"/>
  <c r="I44" i="1"/>
  <c r="Q44" i="1"/>
  <c r="R44" i="1"/>
  <c r="S44" i="1"/>
  <c r="T44" i="1"/>
  <c r="G45" i="1"/>
  <c r="H45" i="1"/>
  <c r="I45" i="1"/>
  <c r="Q45" i="1"/>
  <c r="R45" i="1"/>
  <c r="T45" i="1"/>
  <c r="G46" i="1"/>
  <c r="H46" i="1"/>
  <c r="I46" i="1"/>
  <c r="Q46" i="1"/>
  <c r="R46" i="1"/>
  <c r="S46" i="1"/>
  <c r="T46" i="1"/>
  <c r="G47" i="1"/>
  <c r="H47" i="1"/>
  <c r="I47" i="1"/>
  <c r="Q47" i="1"/>
  <c r="R47" i="1"/>
  <c r="T47" i="1"/>
  <c r="G48" i="1"/>
  <c r="H48" i="1"/>
  <c r="I48" i="1"/>
  <c r="Q48" i="1"/>
  <c r="R48" i="1"/>
  <c r="S48" i="1"/>
  <c r="T48" i="1"/>
  <c r="F50" i="1"/>
  <c r="J50" i="1"/>
  <c r="L50" i="1"/>
  <c r="O50" i="1"/>
  <c r="P50" i="1"/>
  <c r="Q50" i="1"/>
  <c r="R50" i="1"/>
  <c r="S50" i="1"/>
  <c r="T50" i="1"/>
</calcChain>
</file>

<file path=xl/comments1.xml><?xml version="1.0" encoding="utf-8"?>
<comments xmlns="http://schemas.openxmlformats.org/spreadsheetml/2006/main">
  <authors>
    <author>Mark P. Castiglione</author>
  </authors>
  <commentList>
    <comment ref="C13" authorId="0" shapeId="0">
      <text>
        <r>
          <rPr>
            <b/>
            <sz val="8"/>
            <color indexed="81"/>
            <rFont val="Tahoma"/>
          </rPr>
          <t>Note:</t>
        </r>
        <r>
          <rPr>
            <sz val="8"/>
            <color indexed="81"/>
            <rFont val="Tahoma"/>
          </rPr>
          <t xml:space="preserve">
If on, volumes were included in VPP.  However, all the fields below are collateral for the large VPP except Sutton County Tax.</t>
        </r>
      </text>
    </comment>
  </commentList>
</comments>
</file>

<file path=xl/sharedStrings.xml><?xml version="1.0" encoding="utf-8"?>
<sst xmlns="http://schemas.openxmlformats.org/spreadsheetml/2006/main" count="210" uniqueCount="116">
  <si>
    <t>Summary Page of Information on KCS VPP</t>
  </si>
  <si>
    <t>VPP w/o SC Tax</t>
  </si>
  <si>
    <t>Funding Date</t>
  </si>
  <si>
    <t>SC Tax VPP</t>
  </si>
  <si>
    <t>Total VPP</t>
  </si>
  <si>
    <t>Total VPP Oil</t>
  </si>
  <si>
    <t>Bbls</t>
  </si>
  <si>
    <t>Total VPP Gas</t>
  </si>
  <si>
    <t>MMBtu</t>
  </si>
  <si>
    <t>VPP Equivalent</t>
  </si>
  <si>
    <t>MMBtue</t>
  </si>
  <si>
    <t>Cum</t>
  </si>
  <si>
    <t>VPP</t>
  </si>
  <si>
    <t>Contribution</t>
  </si>
  <si>
    <t>VPP Gas</t>
  </si>
  <si>
    <t>Gas</t>
  </si>
  <si>
    <t>VPP Oil</t>
  </si>
  <si>
    <t>Oil</t>
  </si>
  <si>
    <t>% of Total</t>
  </si>
  <si>
    <t>KCS Pro Rata</t>
  </si>
  <si>
    <t>Fields</t>
  </si>
  <si>
    <t>On/Off</t>
  </si>
  <si>
    <t>Op/Non-Op</t>
  </si>
  <si>
    <t>Operator</t>
  </si>
  <si>
    <t>$MM</t>
  </si>
  <si>
    <t>%</t>
  </si>
  <si>
    <t>BBtu</t>
  </si>
  <si>
    <t>Purchaser</t>
  </si>
  <si>
    <t>MBbls</t>
  </si>
  <si>
    <t>Hall Houston</t>
  </si>
  <si>
    <t>N</t>
  </si>
  <si>
    <t>Hall Houston Oil  Company</t>
  </si>
  <si>
    <t>ENA</t>
  </si>
  <si>
    <t>Sutton County Non-tax (Sonora)</t>
  </si>
  <si>
    <t>O &amp; N</t>
  </si>
  <si>
    <t>KCS Medalion Resources, Inc.</t>
  </si>
  <si>
    <t>Duke Energy Field Services Inc/El Paso Gas Services</t>
  </si>
  <si>
    <t>Enron Reseve Acquisition Corp.</t>
  </si>
  <si>
    <t>Sutton County Tax (Sonora)</t>
  </si>
  <si>
    <t>Hartland Area</t>
  </si>
  <si>
    <t>O</t>
  </si>
  <si>
    <t>KCS Michigan Resources, Inc.</t>
  </si>
  <si>
    <t>WPS Resources Corp.</t>
  </si>
  <si>
    <t>Cypress-Langham</t>
  </si>
  <si>
    <t>KCS Resources, Inc. &amp; Texeco, Inc.</t>
  </si>
  <si>
    <t>Houston Pipeline Company/KCS Energy Marketing, Inc.</t>
  </si>
  <si>
    <t>Elm Grove</t>
  </si>
  <si>
    <r>
      <t xml:space="preserve">KCS Medalion Resources, Inc., Tiger Walker, Cypress Operating, JW Operating, </t>
    </r>
    <r>
      <rPr>
        <sz val="10"/>
        <color indexed="14"/>
        <rFont val="Times New Roman"/>
        <family val="1"/>
      </rPr>
      <t>WSF Inc., Goodrich Oil</t>
    </r>
  </si>
  <si>
    <t>W Shugart</t>
  </si>
  <si>
    <t>Duke Energy Field Services Inc</t>
  </si>
  <si>
    <t>W Arcadia</t>
  </si>
  <si>
    <r>
      <t xml:space="preserve">KCS Medalion Resources, Inc., </t>
    </r>
    <r>
      <rPr>
        <sz val="10"/>
        <color indexed="14"/>
        <rFont val="Times New Roman"/>
        <family val="1"/>
      </rPr>
      <t>PAR Minerals</t>
    </r>
  </si>
  <si>
    <t>El Paso Field Services</t>
  </si>
  <si>
    <t>Wilberton</t>
  </si>
  <si>
    <t>KCS Medalion Resources Inc., Unit Petroleum, Amoco Production Corp., Williford Energy, Questar &amp; Whitmar Exploration Co.</t>
  </si>
  <si>
    <t>Austin Deep</t>
  </si>
  <si>
    <t>KCS Resources, Inc. &amp; Texaco, Inc.</t>
  </si>
  <si>
    <t>Genesis Crude Oil, L. P.</t>
  </si>
  <si>
    <t>Mills Ranch</t>
  </si>
  <si>
    <r>
      <t xml:space="preserve">Chevron USA, Inc., Crescendo Resources, Samson Resources, Bracken Operating L.L.C., Bison Petroleum, Wolf Creek Exploration Company, Midgard, </t>
    </r>
    <r>
      <rPr>
        <sz val="10"/>
        <color indexed="14"/>
        <rFont val="Times New Roman"/>
        <family val="1"/>
      </rPr>
      <t>Crest Resources, 3Tec, SMR</t>
    </r>
    <r>
      <rPr>
        <sz val="10"/>
        <rFont val="Arial"/>
      </rPr>
      <t xml:space="preserve"> </t>
    </r>
  </si>
  <si>
    <t>JOA</t>
  </si>
  <si>
    <t>Mayfield 28</t>
  </si>
  <si>
    <t>Eugene Island 251-262</t>
  </si>
  <si>
    <t>Newfield Exploration Company</t>
  </si>
  <si>
    <t>Provident City</t>
  </si>
  <si>
    <t>Shana Petroleum Co.</t>
  </si>
  <si>
    <t>N Clara</t>
  </si>
  <si>
    <t>Twister Gas Services, L.L.C.</t>
  </si>
  <si>
    <t>TwisterGas Services, L.L.C.</t>
  </si>
  <si>
    <t>N Padre</t>
  </si>
  <si>
    <t>Corpus ChristiGas Marketing L.P.</t>
  </si>
  <si>
    <t>Haley</t>
  </si>
  <si>
    <r>
      <t xml:space="preserve">KCS Medalion Resources, Inc., </t>
    </r>
    <r>
      <rPr>
        <sz val="10"/>
        <color indexed="14"/>
        <rFont val="Times New Roman"/>
        <family val="1"/>
      </rPr>
      <t>Patterson</t>
    </r>
  </si>
  <si>
    <t>Aquila Energy Services</t>
  </si>
  <si>
    <t>Falcon Bob West</t>
  </si>
  <si>
    <t>KCS Resources, Inc.</t>
  </si>
  <si>
    <t>Gulf Energy Marketing, L.L.C.</t>
  </si>
  <si>
    <t>Mocane-Laverne</t>
  </si>
  <si>
    <r>
      <t xml:space="preserve">KCS Medalion Resources, Inc., Cabot Oil &amp; Gas Corp., Phillips Petroleum, Medallion Petroleum, Amoco Production Corp., Cat Production, Latigo Oil &amp; Gas, UMC Petroleum Co., Crawley Petroleum, Universal Resources, Marlin Oil Corp., </t>
    </r>
    <r>
      <rPr>
        <sz val="10"/>
        <color indexed="14"/>
        <rFont val="Times New Roman"/>
        <family val="1"/>
      </rPr>
      <t>Key Production, Unit, Questar, Apache, Ocean, K&amp;M</t>
    </r>
  </si>
  <si>
    <t>Franklin Deep</t>
  </si>
  <si>
    <t>Hilcorp Energy Corp.</t>
  </si>
  <si>
    <t>Bob West</t>
  </si>
  <si>
    <t>Coastal Oil &amp; Gas Corp.</t>
  </si>
  <si>
    <t>Sentinel</t>
  </si>
  <si>
    <r>
      <t xml:space="preserve">KCS Medalion Resources, Inc., Oxley Petroleum Co., Barrett Resources, </t>
    </r>
    <r>
      <rPr>
        <sz val="10"/>
        <color indexed="14"/>
        <rFont val="Times New Roman"/>
        <family val="1"/>
      </rPr>
      <t>Chesapeake</t>
    </r>
  </si>
  <si>
    <t>Simsboro</t>
  </si>
  <si>
    <r>
      <t xml:space="preserve">Energy Development Corp., KCS Medalion Resources, Inc., </t>
    </r>
    <r>
      <rPr>
        <sz val="10"/>
        <color indexed="14"/>
        <rFont val="Times New Roman"/>
        <family val="1"/>
      </rPr>
      <t>PITCO</t>
    </r>
  </si>
  <si>
    <t>Oakhill</t>
  </si>
  <si>
    <r>
      <t xml:space="preserve">Union Pacific Resources, Phillips Petroleum, </t>
    </r>
    <r>
      <rPr>
        <sz val="10"/>
        <color indexed="14"/>
        <rFont val="Times New Roman"/>
        <family val="1"/>
      </rPr>
      <t>Castle</t>
    </r>
  </si>
  <si>
    <t>TXU Corp.</t>
  </si>
  <si>
    <t>Roche Ranch</t>
  </si>
  <si>
    <t>The Wiser Oil Co.</t>
  </si>
  <si>
    <t>The Wiser Oil Company</t>
  </si>
  <si>
    <t>Hayes 11</t>
  </si>
  <si>
    <r>
      <t xml:space="preserve">KCS Michigan Resources, Inc., </t>
    </r>
    <r>
      <rPr>
        <sz val="10"/>
        <color indexed="14"/>
        <rFont val="Times New Roman"/>
        <family val="1"/>
      </rPr>
      <t>Savoy Energy</t>
    </r>
  </si>
  <si>
    <t>S Bayou de Fleur</t>
  </si>
  <si>
    <t>Prize Energy Corporation</t>
  </si>
  <si>
    <t>Midcoast Marketing, Inc.</t>
  </si>
  <si>
    <t>Follett</t>
  </si>
  <si>
    <t xml:space="preserve"> O &amp; N</t>
  </si>
  <si>
    <t xml:space="preserve">KCS Medalion Resources, Inc. &amp; Medalion Petroleum </t>
  </si>
  <si>
    <t>Crossroads</t>
  </si>
  <si>
    <t xml:space="preserve">KCS Medalion Resources, Inc. &amp; Marbob Energy </t>
  </si>
  <si>
    <t>Glasscock Ranch</t>
  </si>
  <si>
    <t>Shell Texas Gas Plants L.P.</t>
  </si>
  <si>
    <t>Gulfmark Energy, Inc.</t>
  </si>
  <si>
    <t>S Dickinson</t>
  </si>
  <si>
    <t>Tejas Gas Marketing, L.L.C.</t>
  </si>
  <si>
    <t>Eaglwing Trading Inc.</t>
  </si>
  <si>
    <t>South Timb 148</t>
  </si>
  <si>
    <t>Welder Ranch</t>
  </si>
  <si>
    <t>Greens Creek</t>
  </si>
  <si>
    <t>Amerada Hess Corporation</t>
  </si>
  <si>
    <t>Hess Energy Services</t>
  </si>
  <si>
    <t>S Drew</t>
  </si>
  <si>
    <t>Total sum by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</si>
</sst>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"/>
    <numFmt numFmtId="166" formatCode="_(* #,##0_);_(* \(#,##0\);_(* &quot;-&quot;??_);_(@_)"/>
    <numFmt numFmtId="167" formatCode="0.0%"/>
    <numFmt numFmtId="168" formatCode="0.000"/>
    <numFmt numFmtId="169" formatCode="0.000%"/>
    <numFmt numFmtId="170" formatCode="_(* #,##0.0_);_(* \(#,##0.0\);_(* &quot;-&quot;??_);_(@_)"/>
    <numFmt numFmtId="171" formatCode="_(* #,##0.000_);_(* \(#,##0.000\);_(* &quot;-&quot;??_);_(@_)"/>
  </numFmts>
  <fonts count="14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sz val="10"/>
      <color indexed="14"/>
      <name val="Times New Roman"/>
      <family val="1"/>
    </font>
    <font>
      <b/>
      <i/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164" fontId="3" fillId="0" borderId="2" xfId="2" applyNumberFormat="1" applyFont="1" applyBorder="1"/>
    <xf numFmtId="165" fontId="0" fillId="0" borderId="0" xfId="0" applyNumberFormat="1"/>
    <xf numFmtId="0" fontId="0" fillId="0" borderId="3" xfId="0" applyBorder="1"/>
    <xf numFmtId="166" fontId="3" fillId="0" borderId="4" xfId="1" applyNumberFormat="1" applyFont="1" applyBorder="1"/>
    <xf numFmtId="0" fontId="0" fillId="0" borderId="0" xfId="0" applyBorder="1"/>
    <xf numFmtId="167" fontId="4" fillId="0" borderId="0" xfId="3" applyNumberFormat="1" applyFont="1"/>
    <xf numFmtId="167" fontId="3" fillId="0" borderId="0" xfId="3" applyNumberFormat="1" applyFont="1" applyAlignment="1">
      <alignment horizontal="right"/>
    </xf>
    <xf numFmtId="167" fontId="3" fillId="0" borderId="0" xfId="3" applyNumberFormat="1" applyFont="1"/>
    <xf numFmtId="0" fontId="0" fillId="0" borderId="5" xfId="0" applyBorder="1"/>
    <xf numFmtId="166" fontId="0" fillId="0" borderId="6" xfId="0" applyNumberFormat="1" applyBorder="1"/>
    <xf numFmtId="167" fontId="5" fillId="0" borderId="0" xfId="3" applyNumberFormat="1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69" fontId="3" fillId="0" borderId="0" xfId="3" applyNumberFormat="1" applyFont="1"/>
    <xf numFmtId="0" fontId="7" fillId="0" borderId="0" xfId="0" applyFont="1" applyAlignment="1">
      <alignment horizontal="center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8" fillId="0" borderId="7" xfId="0" applyFont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170" fontId="3" fillId="0" borderId="0" xfId="1" applyNumberFormat="1" applyFont="1"/>
    <xf numFmtId="37" fontId="3" fillId="0" borderId="0" xfId="1" applyNumberFormat="1" applyFont="1" applyAlignment="1">
      <alignment horizontal="center"/>
    </xf>
    <xf numFmtId="166" fontId="3" fillId="0" borderId="0" xfId="1" applyNumberFormat="1" applyFont="1"/>
    <xf numFmtId="166" fontId="5" fillId="0" borderId="0" xfId="0" applyNumberFormat="1" applyFont="1"/>
    <xf numFmtId="9" fontId="5" fillId="0" borderId="0" xfId="3" applyFont="1"/>
    <xf numFmtId="43" fontId="0" fillId="0" borderId="0" xfId="0" applyNumberFormat="1"/>
    <xf numFmtId="9" fontId="0" fillId="0" borderId="0" xfId="3" applyFont="1"/>
    <xf numFmtId="0" fontId="9" fillId="0" borderId="0" xfId="0" applyFont="1"/>
    <xf numFmtId="0" fontId="0" fillId="0" borderId="0" xfId="0" applyFill="1"/>
    <xf numFmtId="0" fontId="11" fillId="0" borderId="0" xfId="0" applyFont="1"/>
    <xf numFmtId="171" fontId="11" fillId="0" borderId="0" xfId="1" applyNumberFormat="1" applyFont="1"/>
    <xf numFmtId="166" fontId="11" fillId="0" borderId="0" xfId="1" applyNumberFormat="1" applyFont="1"/>
    <xf numFmtId="170" fontId="11" fillId="0" borderId="0" xfId="1" applyNumberFormat="1" applyFont="1"/>
    <xf numFmtId="166" fontId="6" fillId="0" borderId="0" xfId="0" applyNumberFormat="1" applyFont="1"/>
    <xf numFmtId="9" fontId="6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L1" workbookViewId="0">
      <selection activeCell="S19" sqref="S19"/>
    </sheetView>
  </sheetViews>
  <sheetFormatPr defaultRowHeight="13.2" x14ac:dyDescent="0.25"/>
  <cols>
    <col min="1" max="1" width="4.44140625" customWidth="1"/>
    <col min="2" max="2" width="18.5546875" customWidth="1"/>
    <col min="3" max="3" width="17.44140625" customWidth="1"/>
    <col min="4" max="4" width="16.44140625" customWidth="1"/>
    <col min="5" max="5" width="25" bestFit="1" customWidth="1"/>
    <col min="6" max="6" width="11.5546875" bestFit="1" customWidth="1"/>
    <col min="7" max="7" width="11.109375" bestFit="1" customWidth="1"/>
    <col min="8" max="8" width="22.5546875" customWidth="1"/>
    <col min="9" max="9" width="15.44140625" bestFit="1" customWidth="1"/>
    <col min="10" max="10" width="9.5546875" bestFit="1" customWidth="1"/>
    <col min="11" max="11" width="46.33203125" bestFit="1" customWidth="1"/>
    <col min="12" max="12" width="9" bestFit="1" customWidth="1"/>
    <col min="13" max="13" width="33" bestFit="1" customWidth="1"/>
    <col min="14" max="14" width="16.5546875" customWidth="1"/>
    <col min="15" max="15" width="11.44140625" customWidth="1"/>
    <col min="16" max="16" width="9.88671875" bestFit="1" customWidth="1"/>
    <col min="17" max="17" width="13.6640625" bestFit="1" customWidth="1"/>
    <col min="18" max="18" width="11.5546875" bestFit="1" customWidth="1"/>
    <col min="19" max="19" width="15.44140625" bestFit="1" customWidth="1"/>
    <col min="20" max="20" width="10.33203125" customWidth="1"/>
    <col min="21" max="21" width="2.5546875" customWidth="1"/>
    <col min="23" max="23" width="10.88671875" customWidth="1"/>
  </cols>
  <sheetData>
    <row r="1" spans="1:23" ht="17.399999999999999" x14ac:dyDescent="0.3">
      <c r="A1" s="1" t="s">
        <v>0</v>
      </c>
    </row>
    <row r="2" spans="1:23" x14ac:dyDescent="0.25">
      <c r="H2" s="2" t="s">
        <v>1</v>
      </c>
      <c r="I2" s="3">
        <v>168215000</v>
      </c>
    </row>
    <row r="3" spans="1:23" x14ac:dyDescent="0.25">
      <c r="B3" t="s">
        <v>2</v>
      </c>
      <c r="C3" s="4">
        <v>36942</v>
      </c>
      <c r="H3" s="5" t="s">
        <v>3</v>
      </c>
      <c r="I3" s="6">
        <v>9697000</v>
      </c>
    </row>
    <row r="4" spans="1:23" x14ac:dyDescent="0.25">
      <c r="H4" s="5" t="s">
        <v>4</v>
      </c>
      <c r="I4" s="6">
        <f>I2+I3</f>
        <v>177912000</v>
      </c>
      <c r="J4" s="7"/>
      <c r="K4" s="7"/>
    </row>
    <row r="5" spans="1:23" x14ac:dyDescent="0.25">
      <c r="F5" s="8"/>
      <c r="G5" s="9"/>
      <c r="H5" s="5" t="s">
        <v>5</v>
      </c>
      <c r="I5" s="6">
        <v>796997</v>
      </c>
      <c r="J5" s="7" t="s">
        <v>6</v>
      </c>
      <c r="K5" s="7"/>
    </row>
    <row r="6" spans="1:23" x14ac:dyDescent="0.25">
      <c r="F6" s="8"/>
      <c r="G6" s="9"/>
      <c r="H6" s="5" t="s">
        <v>7</v>
      </c>
      <c r="I6" s="6">
        <v>41172390</v>
      </c>
      <c r="J6" s="7" t="s">
        <v>8</v>
      </c>
      <c r="K6" s="7"/>
    </row>
    <row r="7" spans="1:23" x14ac:dyDescent="0.25">
      <c r="F7" s="8"/>
      <c r="G7" s="10"/>
      <c r="H7" s="11" t="s">
        <v>9</v>
      </c>
      <c r="I7" s="12">
        <f>I6+I5*6</f>
        <v>45954372</v>
      </c>
      <c r="J7" s="7" t="s">
        <v>10</v>
      </c>
      <c r="K7" s="7"/>
    </row>
    <row r="8" spans="1:23" x14ac:dyDescent="0.25">
      <c r="F8" s="13"/>
      <c r="G8" s="14"/>
      <c r="H8" s="15"/>
      <c r="I8" s="16"/>
      <c r="J8" s="14"/>
      <c r="K8" s="14"/>
      <c r="L8" s="17"/>
      <c r="M8" s="17"/>
      <c r="O8" s="18"/>
      <c r="V8" s="19"/>
      <c r="W8" s="19"/>
    </row>
    <row r="9" spans="1:23" x14ac:dyDescent="0.25">
      <c r="F9" s="13"/>
      <c r="G9" s="14"/>
      <c r="H9" s="15"/>
      <c r="I9" s="16"/>
      <c r="J9" s="14"/>
      <c r="K9" s="14"/>
      <c r="L9" s="20"/>
      <c r="M9" s="20"/>
      <c r="V9" s="21"/>
      <c r="W9" s="21"/>
    </row>
    <row r="10" spans="1:23" x14ac:dyDescent="0.25">
      <c r="F10" s="13"/>
      <c r="G10" s="14"/>
      <c r="H10" s="15"/>
      <c r="I10" s="16"/>
      <c r="J10" s="14"/>
      <c r="K10" s="14"/>
      <c r="V10" s="22"/>
      <c r="W10" s="23"/>
    </row>
    <row r="11" spans="1:23" x14ac:dyDescent="0.25">
      <c r="F11" s="13"/>
      <c r="G11" s="14"/>
      <c r="H11" s="14"/>
      <c r="I11" s="14" t="s">
        <v>11</v>
      </c>
      <c r="J11" s="14"/>
      <c r="K11" s="14"/>
      <c r="L11" s="14"/>
      <c r="M11" s="14"/>
      <c r="V11" s="22"/>
      <c r="W11" s="23"/>
    </row>
    <row r="12" spans="1:23" x14ac:dyDescent="0.25">
      <c r="F12" s="14" t="s">
        <v>12</v>
      </c>
      <c r="G12" s="14" t="s">
        <v>11</v>
      </c>
      <c r="H12" s="14" t="s">
        <v>13</v>
      </c>
      <c r="I12" s="14" t="s">
        <v>13</v>
      </c>
      <c r="J12" s="14" t="s">
        <v>14</v>
      </c>
      <c r="K12" s="24" t="s">
        <v>15</v>
      </c>
      <c r="L12" s="14" t="s">
        <v>16</v>
      </c>
      <c r="M12" s="24" t="s">
        <v>17</v>
      </c>
      <c r="O12" s="14" t="s">
        <v>14</v>
      </c>
      <c r="P12" s="14" t="s">
        <v>16</v>
      </c>
      <c r="Q12" s="24" t="s">
        <v>12</v>
      </c>
      <c r="R12" s="24" t="s">
        <v>18</v>
      </c>
      <c r="S12" s="24" t="s">
        <v>19</v>
      </c>
      <c r="T12" s="24" t="s">
        <v>18</v>
      </c>
      <c r="V12" s="22"/>
      <c r="W12" s="23"/>
    </row>
    <row r="13" spans="1:23" x14ac:dyDescent="0.25">
      <c r="B13" s="21" t="s">
        <v>20</v>
      </c>
      <c r="C13" s="21" t="s">
        <v>21</v>
      </c>
      <c r="D13" s="21" t="s">
        <v>22</v>
      </c>
      <c r="E13" s="21" t="s">
        <v>23</v>
      </c>
      <c r="F13" s="25" t="s">
        <v>24</v>
      </c>
      <c r="G13" s="25" t="s">
        <v>24</v>
      </c>
      <c r="H13" s="25" t="s">
        <v>25</v>
      </c>
      <c r="I13" s="25" t="s">
        <v>25</v>
      </c>
      <c r="J13" s="25" t="s">
        <v>26</v>
      </c>
      <c r="K13" s="14" t="s">
        <v>27</v>
      </c>
      <c r="L13" s="25" t="s">
        <v>28</v>
      </c>
      <c r="M13" s="14" t="s">
        <v>27</v>
      </c>
      <c r="O13" s="25" t="s">
        <v>24</v>
      </c>
      <c r="P13" s="25" t="s">
        <v>24</v>
      </c>
      <c r="Q13" s="26" t="s">
        <v>10</v>
      </c>
      <c r="R13" s="25" t="s">
        <v>10</v>
      </c>
      <c r="S13" s="25" t="s">
        <v>10</v>
      </c>
      <c r="T13" s="27" t="s">
        <v>10</v>
      </c>
      <c r="V13" s="22"/>
      <c r="W13" s="23"/>
    </row>
    <row r="14" spans="1:23" x14ac:dyDescent="0.25">
      <c r="A14" s="28">
        <v>1</v>
      </c>
      <c r="B14" t="s">
        <v>29</v>
      </c>
      <c r="C14" s="23">
        <v>1</v>
      </c>
      <c r="D14" s="29" t="s">
        <v>30</v>
      </c>
      <c r="E14" s="30" t="s">
        <v>31</v>
      </c>
      <c r="F14" s="31">
        <v>24.191042122233842</v>
      </c>
      <c r="G14" s="31">
        <f>F14</f>
        <v>24.191042122233842</v>
      </c>
      <c r="H14" s="32">
        <f t="shared" ref="H14:I48" si="0">100*F14/$F$50</f>
        <v>13.597158648309005</v>
      </c>
      <c r="I14" s="32">
        <f t="shared" si="0"/>
        <v>13.597158648309005</v>
      </c>
      <c r="J14" s="33">
        <v>5458.8450000000003</v>
      </c>
      <c r="K14" s="33" t="s">
        <v>32</v>
      </c>
      <c r="L14" s="33">
        <v>0</v>
      </c>
      <c r="M14" s="33"/>
      <c r="O14" s="31">
        <v>24.191042122233842</v>
      </c>
      <c r="P14" s="31">
        <v>0</v>
      </c>
      <c r="Q14" s="34">
        <f>(J14*1000)+(L14*1000*6)</f>
        <v>5458845</v>
      </c>
      <c r="R14" s="35">
        <f>Q14/$Q$50</f>
        <v>0.11878837121308067</v>
      </c>
      <c r="S14" s="36"/>
      <c r="T14" s="37">
        <f>S14/$Q$50</f>
        <v>0</v>
      </c>
      <c r="V14" s="22"/>
      <c r="W14" s="23"/>
    </row>
    <row r="15" spans="1:23" ht="26.4" x14ac:dyDescent="0.25">
      <c r="A15" s="28">
        <v>2</v>
      </c>
      <c r="B15" s="38" t="s">
        <v>33</v>
      </c>
      <c r="C15" s="23">
        <v>1</v>
      </c>
      <c r="D15" s="29" t="s">
        <v>34</v>
      </c>
      <c r="E15" s="30" t="s">
        <v>35</v>
      </c>
      <c r="F15" s="31">
        <v>25.379808569017325</v>
      </c>
      <c r="G15" s="31">
        <f t="shared" ref="G15:G48" si="1">F15+G14</f>
        <v>49.570850691251167</v>
      </c>
      <c r="H15" s="32">
        <f t="shared" si="0"/>
        <v>14.265333499604289</v>
      </c>
      <c r="I15" s="32">
        <f t="shared" si="0"/>
        <v>27.86249214791329</v>
      </c>
      <c r="J15" s="33">
        <v>6875.51</v>
      </c>
      <c r="K15" s="33" t="s">
        <v>36</v>
      </c>
      <c r="L15" s="33">
        <v>3.9849999999999999</v>
      </c>
      <c r="M15" s="33" t="s">
        <v>37</v>
      </c>
      <c r="O15" s="31">
        <v>25.313062773087605</v>
      </c>
      <c r="P15" s="31">
        <v>6.6745795929727306E-2</v>
      </c>
      <c r="Q15" s="34">
        <f t="shared" ref="Q15:Q48" si="2">(J15*1000)+(L15*1000*6)</f>
        <v>6899420</v>
      </c>
      <c r="R15" s="35">
        <f t="shared" ref="R15:R50" si="3">Q15/$Q$50</f>
        <v>0.15013631347198042</v>
      </c>
      <c r="S15" s="36">
        <f>Q15/1</f>
        <v>6899420</v>
      </c>
      <c r="T15" s="37">
        <f t="shared" ref="T15:T50" si="4">S15/$Q$50</f>
        <v>0.15013631347198042</v>
      </c>
      <c r="V15" s="22"/>
      <c r="W15" s="23"/>
    </row>
    <row r="16" spans="1:23" ht="26.4" x14ac:dyDescent="0.25">
      <c r="A16" s="28">
        <v>3</v>
      </c>
      <c r="B16" s="38" t="s">
        <v>38</v>
      </c>
      <c r="C16" s="23">
        <v>1</v>
      </c>
      <c r="D16" s="29" t="s">
        <v>34</v>
      </c>
      <c r="E16" s="30" t="s">
        <v>35</v>
      </c>
      <c r="F16" s="31">
        <v>9.6974262018042818</v>
      </c>
      <c r="G16" s="31">
        <f t="shared" si="1"/>
        <v>59.26827689305545</v>
      </c>
      <c r="H16" s="32">
        <f t="shared" si="0"/>
        <v>5.450672272816723</v>
      </c>
      <c r="I16" s="32">
        <f t="shared" si="0"/>
        <v>33.313164420730018</v>
      </c>
      <c r="J16" s="33">
        <v>2637.6750000000002</v>
      </c>
      <c r="K16" s="33" t="s">
        <v>36</v>
      </c>
      <c r="L16" s="33">
        <v>0</v>
      </c>
      <c r="M16" s="33"/>
      <c r="O16" s="31">
        <v>9.6974262018042818</v>
      </c>
      <c r="P16" s="31">
        <v>0</v>
      </c>
      <c r="Q16" s="34">
        <f t="shared" si="2"/>
        <v>2637675</v>
      </c>
      <c r="R16" s="35">
        <f t="shared" si="3"/>
        <v>5.7397694391297521E-2</v>
      </c>
      <c r="S16" s="36">
        <f>Q16/1</f>
        <v>2637675</v>
      </c>
      <c r="T16" s="37">
        <f t="shared" si="4"/>
        <v>5.7397694391297521E-2</v>
      </c>
      <c r="V16" s="22"/>
      <c r="W16" s="23"/>
    </row>
    <row r="17" spans="1:23" ht="26.4" x14ac:dyDescent="0.25">
      <c r="A17" s="28">
        <v>4</v>
      </c>
      <c r="B17" t="s">
        <v>39</v>
      </c>
      <c r="C17" s="23">
        <v>1</v>
      </c>
      <c r="D17" s="29" t="s">
        <v>40</v>
      </c>
      <c r="E17" s="30" t="s">
        <v>41</v>
      </c>
      <c r="F17" s="31">
        <v>12.643399425014268</v>
      </c>
      <c r="G17" s="31">
        <f t="shared" si="1"/>
        <v>71.911676318069723</v>
      </c>
      <c r="H17" s="32">
        <f t="shared" si="0"/>
        <v>7.1065275719499672</v>
      </c>
      <c r="I17" s="32">
        <f t="shared" si="0"/>
        <v>40.419691992679986</v>
      </c>
      <c r="J17" s="33">
        <v>2984.1550000000002</v>
      </c>
      <c r="K17" s="33" t="s">
        <v>42</v>
      </c>
      <c r="L17" s="33">
        <v>42.82</v>
      </c>
      <c r="M17" s="33" t="s">
        <v>37</v>
      </c>
      <c r="O17" s="31">
        <v>11.870145213009744</v>
      </c>
      <c r="P17" s="31">
        <v>0.77325421200451594</v>
      </c>
      <c r="Q17" s="34">
        <f t="shared" si="2"/>
        <v>3241075</v>
      </c>
      <c r="R17" s="35">
        <f t="shared" si="3"/>
        <v>7.0528109926080593E-2</v>
      </c>
      <c r="S17" s="36">
        <f>Q17/1</f>
        <v>3241075</v>
      </c>
      <c r="T17" s="37">
        <f t="shared" si="4"/>
        <v>7.0528109926080593E-2</v>
      </c>
      <c r="V17" s="22"/>
      <c r="W17" s="23"/>
    </row>
    <row r="18" spans="1:23" ht="26.4" x14ac:dyDescent="0.25">
      <c r="A18" s="28">
        <v>5</v>
      </c>
      <c r="B18" t="s">
        <v>43</v>
      </c>
      <c r="C18" s="23">
        <v>1</v>
      </c>
      <c r="D18" s="29" t="s">
        <v>40</v>
      </c>
      <c r="E18" s="30" t="s">
        <v>44</v>
      </c>
      <c r="F18" s="31">
        <v>11.455124486811759</v>
      </c>
      <c r="G18" s="31">
        <f t="shared" si="1"/>
        <v>83.366800804881478</v>
      </c>
      <c r="H18" s="32">
        <f t="shared" si="0"/>
        <v>6.4386289849064946</v>
      </c>
      <c r="I18" s="32">
        <f t="shared" si="0"/>
        <v>46.85832097758648</v>
      </c>
      <c r="J18" s="33">
        <v>2860.56</v>
      </c>
      <c r="K18" s="33" t="s">
        <v>45</v>
      </c>
      <c r="L18" s="33">
        <v>27.05</v>
      </c>
      <c r="M18" s="33" t="s">
        <v>37</v>
      </c>
      <c r="O18" s="31">
        <v>10.964049212239734</v>
      </c>
      <c r="P18" s="31">
        <v>0.49107527457202582</v>
      </c>
      <c r="Q18" s="34">
        <f t="shared" si="2"/>
        <v>3022860</v>
      </c>
      <c r="R18" s="35">
        <f t="shared" si="3"/>
        <v>6.5779595464823232E-2</v>
      </c>
      <c r="S18" s="36">
        <f>Q18/2</f>
        <v>1511430</v>
      </c>
      <c r="T18" s="37">
        <f t="shared" si="4"/>
        <v>3.2889797732411616E-2</v>
      </c>
      <c r="V18" s="22"/>
      <c r="W18" s="23"/>
    </row>
    <row r="19" spans="1:23" ht="52.8" x14ac:dyDescent="0.25">
      <c r="A19" s="28">
        <v>6</v>
      </c>
      <c r="B19" t="s">
        <v>46</v>
      </c>
      <c r="C19" s="23">
        <v>1</v>
      </c>
      <c r="D19" s="29" t="s">
        <v>40</v>
      </c>
      <c r="E19" s="30" t="s">
        <v>47</v>
      </c>
      <c r="F19" s="31">
        <v>11.08426008702056</v>
      </c>
      <c r="G19" s="31">
        <f t="shared" si="1"/>
        <v>94.451060891902046</v>
      </c>
      <c r="H19" s="32">
        <f t="shared" si="0"/>
        <v>6.2301757047422592</v>
      </c>
      <c r="I19" s="32">
        <f t="shared" si="0"/>
        <v>53.088496682328753</v>
      </c>
      <c r="J19" s="33">
        <v>2964.3</v>
      </c>
      <c r="K19" s="33" t="s">
        <v>32</v>
      </c>
      <c r="L19" s="33">
        <v>2.343</v>
      </c>
      <c r="M19" s="33" t="s">
        <v>37</v>
      </c>
      <c r="O19" s="31">
        <v>11.044707277673279</v>
      </c>
      <c r="P19" s="31">
        <v>3.9552809347278992E-2</v>
      </c>
      <c r="Q19" s="34">
        <f t="shared" si="2"/>
        <v>2978358</v>
      </c>
      <c r="R19" s="35">
        <f t="shared" si="3"/>
        <v>6.4811200118239015E-2</v>
      </c>
      <c r="S19" s="36">
        <f>Q19/6</f>
        <v>496393</v>
      </c>
      <c r="T19" s="37">
        <f t="shared" si="4"/>
        <v>1.080186668637317E-2</v>
      </c>
      <c r="V19" s="22"/>
      <c r="W19" s="23"/>
    </row>
    <row r="20" spans="1:23" ht="26.4" x14ac:dyDescent="0.25">
      <c r="A20" s="28">
        <v>7</v>
      </c>
      <c r="B20" t="s">
        <v>48</v>
      </c>
      <c r="C20" s="23">
        <v>1</v>
      </c>
      <c r="D20" s="29" t="s">
        <v>40</v>
      </c>
      <c r="E20" s="30" t="s">
        <v>35</v>
      </c>
      <c r="F20" s="31">
        <v>8.1422138882664292</v>
      </c>
      <c r="G20" s="31">
        <f t="shared" si="1"/>
        <v>102.59327478016847</v>
      </c>
      <c r="H20" s="32">
        <f t="shared" si="0"/>
        <v>4.5765276844138008</v>
      </c>
      <c r="I20" s="32">
        <f t="shared" si="0"/>
        <v>57.665024366742543</v>
      </c>
      <c r="J20" s="33">
        <v>35.25</v>
      </c>
      <c r="K20" s="33" t="s">
        <v>49</v>
      </c>
      <c r="L20" s="33">
        <v>420.68</v>
      </c>
      <c r="M20" s="33" t="s">
        <v>37</v>
      </c>
      <c r="O20" s="31">
        <v>0.1545073959787025</v>
      </c>
      <c r="P20" s="31">
        <v>7.9877064922877263</v>
      </c>
      <c r="Q20" s="34">
        <f t="shared" si="2"/>
        <v>2559330</v>
      </c>
      <c r="R20" s="35">
        <f t="shared" si="3"/>
        <v>5.5692851161147409E-2</v>
      </c>
      <c r="S20" s="36">
        <f>Q20/1</f>
        <v>2559330</v>
      </c>
      <c r="T20" s="37">
        <f t="shared" si="4"/>
        <v>5.5692851161147409E-2</v>
      </c>
      <c r="V20" s="22"/>
      <c r="W20" s="23"/>
    </row>
    <row r="21" spans="1:23" ht="26.4" x14ac:dyDescent="0.25">
      <c r="A21" s="28">
        <v>8</v>
      </c>
      <c r="B21" t="s">
        <v>50</v>
      </c>
      <c r="C21" s="23">
        <v>1</v>
      </c>
      <c r="D21" s="29" t="s">
        <v>34</v>
      </c>
      <c r="E21" s="30" t="s">
        <v>51</v>
      </c>
      <c r="F21" s="31">
        <v>8.3734754563642895</v>
      </c>
      <c r="G21" s="31">
        <f t="shared" si="1"/>
        <v>110.96675023653276</v>
      </c>
      <c r="H21" s="32">
        <f t="shared" si="0"/>
        <v>4.7065138261763018</v>
      </c>
      <c r="I21" s="32">
        <f t="shared" si="0"/>
        <v>62.371538192918841</v>
      </c>
      <c r="J21" s="33">
        <v>1894.2349999999999</v>
      </c>
      <c r="K21" s="33" t="s">
        <v>52</v>
      </c>
      <c r="L21" s="33">
        <v>5.6390000000000002</v>
      </c>
      <c r="M21" s="33" t="s">
        <v>37</v>
      </c>
      <c r="O21" s="31">
        <v>8.2567632821382748</v>
      </c>
      <c r="P21" s="31">
        <v>0.11671217422601225</v>
      </c>
      <c r="Q21" s="34">
        <f t="shared" si="2"/>
        <v>1928069</v>
      </c>
      <c r="R21" s="35">
        <f t="shared" si="3"/>
        <v>4.1956160340957331E-2</v>
      </c>
      <c r="S21" s="36">
        <f>Q21/2</f>
        <v>964034.5</v>
      </c>
      <c r="T21" s="37">
        <f t="shared" si="4"/>
        <v>2.0978080170478666E-2</v>
      </c>
      <c r="V21" s="22"/>
      <c r="W21" s="23"/>
    </row>
    <row r="22" spans="1:23" ht="66" x14ac:dyDescent="0.25">
      <c r="A22" s="28">
        <v>9</v>
      </c>
      <c r="B22" t="s">
        <v>53</v>
      </c>
      <c r="C22" s="23">
        <v>1</v>
      </c>
      <c r="D22" s="29" t="s">
        <v>40</v>
      </c>
      <c r="E22" s="30" t="s">
        <v>54</v>
      </c>
      <c r="F22" s="31">
        <v>6.9880132679948543</v>
      </c>
      <c r="G22" s="31">
        <f t="shared" si="1"/>
        <v>117.95476350452762</v>
      </c>
      <c r="H22" s="32">
        <f t="shared" si="0"/>
        <v>3.9277813895452081</v>
      </c>
      <c r="I22" s="32">
        <f t="shared" si="0"/>
        <v>66.299319582464051</v>
      </c>
      <c r="J22" s="33">
        <v>1826.175</v>
      </c>
      <c r="K22" s="33" t="s">
        <v>32</v>
      </c>
      <c r="L22" s="33">
        <v>0</v>
      </c>
      <c r="M22" s="33"/>
      <c r="O22" s="31">
        <v>6.9880132679948543</v>
      </c>
      <c r="P22" s="31">
        <v>0</v>
      </c>
      <c r="Q22" s="34">
        <f t="shared" si="2"/>
        <v>1826175</v>
      </c>
      <c r="R22" s="35">
        <f t="shared" si="3"/>
        <v>3.9738874029221855E-2</v>
      </c>
      <c r="S22" s="36">
        <f>Q22/6</f>
        <v>304362.5</v>
      </c>
      <c r="T22" s="37">
        <f t="shared" si="4"/>
        <v>6.6231456715369758E-3</v>
      </c>
      <c r="V22" s="22"/>
      <c r="W22" s="23"/>
    </row>
    <row r="23" spans="1:23" ht="26.4" x14ac:dyDescent="0.25">
      <c r="A23" s="28">
        <v>10</v>
      </c>
      <c r="B23" s="38" t="s">
        <v>55</v>
      </c>
      <c r="C23" s="23">
        <v>1</v>
      </c>
      <c r="D23" s="29" t="s">
        <v>40</v>
      </c>
      <c r="E23" s="30" t="s">
        <v>56</v>
      </c>
      <c r="F23" s="31">
        <v>6.9768525858406694</v>
      </c>
      <c r="G23" s="31">
        <f t="shared" si="1"/>
        <v>124.93161609036829</v>
      </c>
      <c r="H23" s="32">
        <f t="shared" si="0"/>
        <v>3.9215082589745189</v>
      </c>
      <c r="I23" s="32">
        <f t="shared" si="0"/>
        <v>70.220827841438577</v>
      </c>
      <c r="J23" s="33">
        <v>1623.31</v>
      </c>
      <c r="K23" s="33" t="s">
        <v>49</v>
      </c>
      <c r="L23" s="33">
        <v>0.96899999999999997</v>
      </c>
      <c r="M23" s="33" t="s">
        <v>57</v>
      </c>
      <c r="O23" s="31">
        <v>6.9560684130461992</v>
      </c>
      <c r="P23" s="31">
        <v>2.0784172794471478E-2</v>
      </c>
      <c r="Q23" s="34">
        <f t="shared" si="2"/>
        <v>1629124</v>
      </c>
      <c r="R23" s="35">
        <f t="shared" si="3"/>
        <v>3.5450903343864651E-2</v>
      </c>
      <c r="S23" s="36">
        <f>Q23/2</f>
        <v>814562</v>
      </c>
      <c r="T23" s="37">
        <f t="shared" si="4"/>
        <v>1.7725451671932325E-2</v>
      </c>
      <c r="V23" s="22"/>
      <c r="W23" s="23"/>
    </row>
    <row r="24" spans="1:23" ht="78.75" customHeight="1" x14ac:dyDescent="0.25">
      <c r="A24" s="28">
        <v>11</v>
      </c>
      <c r="B24" t="s">
        <v>58</v>
      </c>
      <c r="C24" s="23">
        <v>1</v>
      </c>
      <c r="D24" s="29" t="s">
        <v>30</v>
      </c>
      <c r="E24" s="30" t="s">
        <v>59</v>
      </c>
      <c r="F24" s="31">
        <v>6.7969172207166828</v>
      </c>
      <c r="G24" s="31">
        <f t="shared" si="1"/>
        <v>131.72853331108499</v>
      </c>
      <c r="H24" s="32">
        <f t="shared" si="0"/>
        <v>3.8203712474448017</v>
      </c>
      <c r="I24" s="32">
        <f t="shared" si="0"/>
        <v>74.041199088883388</v>
      </c>
      <c r="J24" s="33">
        <v>1785.81</v>
      </c>
      <c r="K24" s="33" t="s">
        <v>32</v>
      </c>
      <c r="L24" s="33">
        <v>0</v>
      </c>
      <c r="M24" s="33" t="s">
        <v>60</v>
      </c>
      <c r="O24" s="31">
        <v>6.7969172207166828</v>
      </c>
      <c r="P24" s="31">
        <v>0</v>
      </c>
      <c r="Q24" s="34">
        <f t="shared" si="2"/>
        <v>1785810</v>
      </c>
      <c r="R24" s="35">
        <f t="shared" si="3"/>
        <v>3.8860502761304191E-2</v>
      </c>
      <c r="S24" s="36"/>
      <c r="T24" s="37">
        <f t="shared" si="4"/>
        <v>0</v>
      </c>
      <c r="V24" s="22"/>
      <c r="W24" s="23"/>
    </row>
    <row r="25" spans="1:23" ht="26.4" x14ac:dyDescent="0.25">
      <c r="A25" s="28">
        <v>12</v>
      </c>
      <c r="B25" t="s">
        <v>61</v>
      </c>
      <c r="C25" s="23">
        <v>1</v>
      </c>
      <c r="D25" s="29" t="s">
        <v>40</v>
      </c>
      <c r="E25" s="30" t="s">
        <v>41</v>
      </c>
      <c r="F25" s="31">
        <v>5.9258940021361237</v>
      </c>
      <c r="G25" s="31">
        <f t="shared" si="1"/>
        <v>137.65442731322111</v>
      </c>
      <c r="H25" s="32">
        <f t="shared" si="0"/>
        <v>3.3307916406813809</v>
      </c>
      <c r="I25" s="32">
        <f t="shared" si="0"/>
        <v>77.371990729564772</v>
      </c>
      <c r="J25" s="33">
        <v>1237</v>
      </c>
      <c r="K25" s="33" t="s">
        <v>42</v>
      </c>
      <c r="L25" s="33">
        <v>55.145000000000003</v>
      </c>
      <c r="M25" s="33" t="s">
        <v>37</v>
      </c>
      <c r="O25" s="31">
        <v>4.943893691266088</v>
      </c>
      <c r="P25" s="31">
        <v>0.98200031087003659</v>
      </c>
      <c r="Q25" s="34">
        <f t="shared" si="2"/>
        <v>1567870</v>
      </c>
      <c r="R25" s="35">
        <f t="shared" si="3"/>
        <v>3.4117972496719134E-2</v>
      </c>
      <c r="S25" s="36">
        <f>Q25/1</f>
        <v>1567870</v>
      </c>
      <c r="T25" s="37">
        <f t="shared" si="4"/>
        <v>3.4117972496719134E-2</v>
      </c>
      <c r="V25" s="22"/>
      <c r="W25" s="23"/>
    </row>
    <row r="26" spans="1:23" ht="26.4" x14ac:dyDescent="0.25">
      <c r="A26" s="28">
        <v>13</v>
      </c>
      <c r="B26" t="s">
        <v>62</v>
      </c>
      <c r="C26" s="23">
        <v>1</v>
      </c>
      <c r="D26" s="29" t="s">
        <v>30</v>
      </c>
      <c r="E26" s="30" t="s">
        <v>63</v>
      </c>
      <c r="F26" s="31">
        <v>5.268717496998593</v>
      </c>
      <c r="G26" s="31">
        <f t="shared" si="1"/>
        <v>142.9231448102197</v>
      </c>
      <c r="H26" s="32">
        <f t="shared" si="0"/>
        <v>2.9614097366217997</v>
      </c>
      <c r="I26" s="32">
        <f t="shared" si="0"/>
        <v>80.333400466186561</v>
      </c>
      <c r="J26" s="33">
        <v>1288.0450000000001</v>
      </c>
      <c r="K26" s="33" t="s">
        <v>32</v>
      </c>
      <c r="L26" s="33">
        <v>0</v>
      </c>
      <c r="M26" s="18" t="s">
        <v>63</v>
      </c>
      <c r="O26" s="31">
        <v>5.268717496998593</v>
      </c>
      <c r="P26" s="31">
        <v>0</v>
      </c>
      <c r="Q26" s="34">
        <f t="shared" si="2"/>
        <v>1288045</v>
      </c>
      <c r="R26" s="35">
        <f t="shared" si="3"/>
        <v>2.8028780373715041E-2</v>
      </c>
      <c r="S26" s="36"/>
      <c r="T26" s="37">
        <f t="shared" si="4"/>
        <v>0</v>
      </c>
      <c r="V26" s="22"/>
      <c r="W26" s="23"/>
    </row>
    <row r="27" spans="1:23" x14ac:dyDescent="0.25">
      <c r="A27" s="28">
        <v>14</v>
      </c>
      <c r="B27" t="s">
        <v>64</v>
      </c>
      <c r="C27" s="23">
        <v>1</v>
      </c>
      <c r="D27" s="29" t="s">
        <v>30</v>
      </c>
      <c r="E27" s="30" t="s">
        <v>65</v>
      </c>
      <c r="F27" s="31">
        <v>4.6045198830885088</v>
      </c>
      <c r="G27" s="31">
        <f t="shared" si="1"/>
        <v>147.5276646933082</v>
      </c>
      <c r="H27" s="32">
        <f t="shared" si="0"/>
        <v>2.588081449046161</v>
      </c>
      <c r="I27" s="32">
        <f t="shared" si="0"/>
        <v>82.921481915232718</v>
      </c>
      <c r="J27" s="33">
        <v>1067.3599999999999</v>
      </c>
      <c r="K27" s="33" t="s">
        <v>65</v>
      </c>
      <c r="L27" s="33">
        <v>21.163</v>
      </c>
      <c r="M27" s="33" t="s">
        <v>37</v>
      </c>
      <c r="O27" s="31">
        <v>4.2078031751099072</v>
      </c>
      <c r="P27" s="31">
        <v>0.39671670797860281</v>
      </c>
      <c r="Q27" s="34">
        <f t="shared" si="2"/>
        <v>1194338</v>
      </c>
      <c r="R27" s="35">
        <f t="shared" si="3"/>
        <v>2.5989649037092707E-2</v>
      </c>
      <c r="S27" s="36"/>
      <c r="T27" s="37">
        <f t="shared" si="4"/>
        <v>0</v>
      </c>
      <c r="V27" s="22"/>
      <c r="W27" s="23"/>
    </row>
    <row r="28" spans="1:23" x14ac:dyDescent="0.25">
      <c r="A28" s="28">
        <v>15</v>
      </c>
      <c r="B28" t="s">
        <v>66</v>
      </c>
      <c r="C28" s="23">
        <v>1</v>
      </c>
      <c r="D28" s="29" t="s">
        <v>30</v>
      </c>
      <c r="E28" s="30" t="s">
        <v>67</v>
      </c>
      <c r="F28" s="31">
        <v>3.8195143127934972</v>
      </c>
      <c r="G28" s="31">
        <f t="shared" si="1"/>
        <v>151.3471790061017</v>
      </c>
      <c r="H28" s="32">
        <f t="shared" si="0"/>
        <v>2.1468501360182164</v>
      </c>
      <c r="I28" s="32">
        <f t="shared" si="0"/>
        <v>85.068332051250948</v>
      </c>
      <c r="J28" s="33">
        <v>508.435</v>
      </c>
      <c r="K28" s="33" t="s">
        <v>68</v>
      </c>
      <c r="L28" s="33">
        <v>97.305000000000007</v>
      </c>
      <c r="M28" s="33" t="s">
        <v>68</v>
      </c>
      <c r="O28" s="31">
        <v>1.9970275159110988</v>
      </c>
      <c r="P28" s="31">
        <v>1.8224867968823992</v>
      </c>
      <c r="Q28" s="34">
        <f t="shared" si="2"/>
        <v>1092265</v>
      </c>
      <c r="R28" s="35">
        <f t="shared" si="3"/>
        <v>2.3768467557341442E-2</v>
      </c>
      <c r="S28" s="36"/>
      <c r="T28" s="37">
        <f t="shared" si="4"/>
        <v>0</v>
      </c>
      <c r="V28" s="22"/>
      <c r="W28" s="23"/>
    </row>
    <row r="29" spans="1:23" ht="26.4" x14ac:dyDescent="0.25">
      <c r="A29" s="28">
        <v>16</v>
      </c>
      <c r="B29" t="s">
        <v>69</v>
      </c>
      <c r="C29" s="23">
        <v>1</v>
      </c>
      <c r="D29" s="29" t="s">
        <v>40</v>
      </c>
      <c r="E29" s="30" t="s">
        <v>35</v>
      </c>
      <c r="F29" s="31">
        <v>3.5694781756840293</v>
      </c>
      <c r="G29" s="31">
        <f t="shared" si="1"/>
        <v>154.91665718178572</v>
      </c>
      <c r="H29" s="32">
        <f t="shared" si="0"/>
        <v>2.0063112949501392</v>
      </c>
      <c r="I29" s="32">
        <f t="shared" si="0"/>
        <v>87.074643346201071</v>
      </c>
      <c r="J29" s="33">
        <v>901.16499999999996</v>
      </c>
      <c r="K29" s="33" t="s">
        <v>70</v>
      </c>
      <c r="L29" s="33">
        <v>2.0379999999999998</v>
      </c>
      <c r="M29" s="33" t="s">
        <v>37</v>
      </c>
      <c r="O29" s="31">
        <v>3.5349129493614808</v>
      </c>
      <c r="P29" s="31">
        <v>3.4565226322548298E-2</v>
      </c>
      <c r="Q29" s="34">
        <f t="shared" si="2"/>
        <v>913393</v>
      </c>
      <c r="R29" s="35">
        <f t="shared" si="3"/>
        <v>1.9876084913095973E-2</v>
      </c>
      <c r="S29" s="36">
        <f>Q29/1</f>
        <v>913393</v>
      </c>
      <c r="T29" s="37">
        <f t="shared" si="4"/>
        <v>1.9876084913095973E-2</v>
      </c>
      <c r="V29" s="22"/>
      <c r="W29" s="23"/>
    </row>
    <row r="30" spans="1:23" ht="26.4" x14ac:dyDescent="0.25">
      <c r="A30" s="28">
        <v>17</v>
      </c>
      <c r="B30" t="s">
        <v>71</v>
      </c>
      <c r="C30" s="23">
        <v>1</v>
      </c>
      <c r="D30" s="29" t="s">
        <v>40</v>
      </c>
      <c r="E30" s="30" t="s">
        <v>72</v>
      </c>
      <c r="F30" s="31">
        <v>3.0349902229199932</v>
      </c>
      <c r="G30" s="31">
        <f t="shared" si="1"/>
        <v>157.95164740470571</v>
      </c>
      <c r="H30" s="32">
        <f t="shared" si="0"/>
        <v>1.7058894506732052</v>
      </c>
      <c r="I30" s="32">
        <f t="shared" si="0"/>
        <v>88.780532796874269</v>
      </c>
      <c r="J30" s="33">
        <v>684.85</v>
      </c>
      <c r="K30" s="33" t="s">
        <v>73</v>
      </c>
      <c r="L30" s="33">
        <v>14.414999999999999</v>
      </c>
      <c r="M30" s="33" t="s">
        <v>37</v>
      </c>
      <c r="O30" s="31">
        <v>2.7799226916595043</v>
      </c>
      <c r="P30" s="31">
        <v>0.2550675312604887</v>
      </c>
      <c r="Q30" s="34">
        <f t="shared" si="2"/>
        <v>771340</v>
      </c>
      <c r="R30" s="35">
        <f t="shared" si="3"/>
        <v>1.6784910040768264E-2</v>
      </c>
      <c r="S30" s="36">
        <f>Q30/2</f>
        <v>385670</v>
      </c>
      <c r="T30" s="37">
        <f t="shared" si="4"/>
        <v>8.3924550203841319E-3</v>
      </c>
      <c r="V30" s="22"/>
      <c r="W30" s="23"/>
    </row>
    <row r="31" spans="1:23" x14ac:dyDescent="0.25">
      <c r="A31" s="28">
        <v>18</v>
      </c>
      <c r="B31" t="s">
        <v>74</v>
      </c>
      <c r="C31" s="23">
        <v>1</v>
      </c>
      <c r="D31" s="29" t="s">
        <v>40</v>
      </c>
      <c r="E31" s="30" t="s">
        <v>75</v>
      </c>
      <c r="F31" s="31">
        <v>3.0879302323254096</v>
      </c>
      <c r="G31" s="31">
        <f t="shared" si="1"/>
        <v>161.03957763703113</v>
      </c>
      <c r="H31" s="32">
        <f t="shared" si="0"/>
        <v>1.7356456597315502</v>
      </c>
      <c r="I31" s="32">
        <f t="shared" si="0"/>
        <v>90.516178456605829</v>
      </c>
      <c r="J31" s="33">
        <v>788.31</v>
      </c>
      <c r="K31" s="33" t="s">
        <v>76</v>
      </c>
      <c r="L31" s="33">
        <v>0</v>
      </c>
      <c r="M31" s="33"/>
      <c r="O31" s="31">
        <v>3.0879302323254096</v>
      </c>
      <c r="P31" s="31">
        <v>0</v>
      </c>
      <c r="Q31" s="34">
        <f t="shared" si="2"/>
        <v>788310</v>
      </c>
      <c r="R31" s="35">
        <f t="shared" si="3"/>
        <v>1.7154189377237054E-2</v>
      </c>
      <c r="S31" s="36">
        <f>Q31/1</f>
        <v>788310</v>
      </c>
      <c r="T31" s="37">
        <f t="shared" si="4"/>
        <v>1.7154189377237054E-2</v>
      </c>
      <c r="V31" s="22"/>
      <c r="W31" s="23"/>
    </row>
    <row r="32" spans="1:23" ht="129.75" customHeight="1" x14ac:dyDescent="0.25">
      <c r="A32" s="28">
        <v>19</v>
      </c>
      <c r="B32" t="s">
        <v>77</v>
      </c>
      <c r="C32" s="23">
        <v>1</v>
      </c>
      <c r="D32" s="29" t="s">
        <v>34</v>
      </c>
      <c r="E32" s="30" t="s">
        <v>78</v>
      </c>
      <c r="F32" s="31">
        <v>2.9399022126948884</v>
      </c>
      <c r="G32" s="31">
        <f t="shared" si="1"/>
        <v>163.979479849726</v>
      </c>
      <c r="H32" s="32">
        <f t="shared" si="0"/>
        <v>1.6524429412566282</v>
      </c>
      <c r="I32" s="32">
        <f t="shared" si="0"/>
        <v>92.168621397862452</v>
      </c>
      <c r="J32" s="33">
        <v>753.52</v>
      </c>
      <c r="K32" s="33" t="s">
        <v>49</v>
      </c>
      <c r="L32" s="33">
        <v>1.8540000000000001</v>
      </c>
      <c r="M32" s="33" t="s">
        <v>37</v>
      </c>
      <c r="O32" s="31">
        <v>2.9074465038617405</v>
      </c>
      <c r="P32" s="31">
        <v>3.2455708833146808E-2</v>
      </c>
      <c r="Q32" s="34">
        <f t="shared" si="2"/>
        <v>764644</v>
      </c>
      <c r="R32" s="35">
        <f t="shared" si="3"/>
        <v>1.6639200291976571E-2</v>
      </c>
      <c r="S32" s="36">
        <f>Q32/16</f>
        <v>47790.25</v>
      </c>
      <c r="T32" s="37">
        <f t="shared" si="4"/>
        <v>1.0399500182485357E-3</v>
      </c>
      <c r="V32" s="22"/>
      <c r="W32" s="23"/>
    </row>
    <row r="33" spans="1:23" x14ac:dyDescent="0.25">
      <c r="A33" s="28">
        <v>20</v>
      </c>
      <c r="B33" t="s">
        <v>79</v>
      </c>
      <c r="C33" s="23">
        <v>1</v>
      </c>
      <c r="D33" s="29" t="s">
        <v>30</v>
      </c>
      <c r="E33" s="30" t="s">
        <v>80</v>
      </c>
      <c r="F33" s="31">
        <v>2.061771249641585</v>
      </c>
      <c r="G33" s="31">
        <f t="shared" si="1"/>
        <v>166.0412510993676</v>
      </c>
      <c r="H33" s="32">
        <f t="shared" si="0"/>
        <v>1.1588682552924352</v>
      </c>
      <c r="I33" s="32">
        <f t="shared" si="0"/>
        <v>93.327489653154885</v>
      </c>
      <c r="J33" s="33">
        <v>465.77</v>
      </c>
      <c r="K33" s="33" t="s">
        <v>32</v>
      </c>
      <c r="L33" s="33">
        <v>0</v>
      </c>
      <c r="M33" s="33" t="s">
        <v>80</v>
      </c>
      <c r="O33" s="31">
        <v>2.061771249641585</v>
      </c>
      <c r="P33" s="31">
        <v>0</v>
      </c>
      <c r="Q33" s="34">
        <f t="shared" si="2"/>
        <v>465770</v>
      </c>
      <c r="R33" s="35">
        <f t="shared" si="3"/>
        <v>1.0135488305661102E-2</v>
      </c>
      <c r="S33" s="36"/>
      <c r="T33" s="37">
        <f t="shared" si="4"/>
        <v>0</v>
      </c>
      <c r="V33" s="22"/>
      <c r="W33" s="23"/>
    </row>
    <row r="34" spans="1:23" x14ac:dyDescent="0.25">
      <c r="A34" s="28">
        <v>21</v>
      </c>
      <c r="B34" t="s">
        <v>81</v>
      </c>
      <c r="C34" s="23">
        <v>1</v>
      </c>
      <c r="D34" s="29" t="s">
        <v>30</v>
      </c>
      <c r="E34" s="30" t="s">
        <v>82</v>
      </c>
      <c r="F34" s="31">
        <v>1.9114977945229334</v>
      </c>
      <c r="G34" s="31">
        <f t="shared" si="1"/>
        <v>167.95274889389054</v>
      </c>
      <c r="H34" s="32">
        <f t="shared" si="0"/>
        <v>1.0744034356474861</v>
      </c>
      <c r="I34" s="32">
        <f t="shared" si="0"/>
        <v>94.401893088802382</v>
      </c>
      <c r="J34" s="33">
        <v>493.02499999999998</v>
      </c>
      <c r="K34" s="33" t="s">
        <v>76</v>
      </c>
      <c r="L34" s="33">
        <v>0</v>
      </c>
      <c r="M34" s="33"/>
      <c r="O34" s="31">
        <v>1.9114977945229334</v>
      </c>
      <c r="P34" s="31">
        <v>0</v>
      </c>
      <c r="Q34" s="34">
        <f t="shared" si="2"/>
        <v>493025</v>
      </c>
      <c r="R34" s="35">
        <f t="shared" si="3"/>
        <v>1.0728576597673884E-2</v>
      </c>
      <c r="S34" s="36"/>
      <c r="T34" s="37">
        <f t="shared" si="4"/>
        <v>0</v>
      </c>
      <c r="V34" s="22"/>
      <c r="W34" s="23"/>
    </row>
    <row r="35" spans="1:23" ht="39.75" customHeight="1" x14ac:dyDescent="0.25">
      <c r="A35" s="28">
        <v>22</v>
      </c>
      <c r="B35" t="s">
        <v>83</v>
      </c>
      <c r="C35" s="23">
        <v>1</v>
      </c>
      <c r="D35" s="29" t="s">
        <v>40</v>
      </c>
      <c r="E35" s="30" t="s">
        <v>84</v>
      </c>
      <c r="F35" s="31">
        <v>1.7988111426641087</v>
      </c>
      <c r="G35" s="31">
        <f t="shared" si="1"/>
        <v>169.75156003655465</v>
      </c>
      <c r="H35" s="32">
        <f t="shared" si="0"/>
        <v>1.0110651852683115</v>
      </c>
      <c r="I35" s="32">
        <f t="shared" si="0"/>
        <v>95.412958274070704</v>
      </c>
      <c r="J35" s="33">
        <v>450.745</v>
      </c>
      <c r="K35" s="33"/>
      <c r="L35" s="33">
        <v>0</v>
      </c>
      <c r="M35" s="33"/>
      <c r="O35" s="31">
        <v>1.7988111426641087</v>
      </c>
      <c r="P35" s="31">
        <v>0</v>
      </c>
      <c r="Q35" s="34">
        <f t="shared" si="2"/>
        <v>450745</v>
      </c>
      <c r="R35" s="35">
        <f t="shared" si="3"/>
        <v>9.8085335602018462E-3</v>
      </c>
      <c r="S35" s="36">
        <f>Q35/4</f>
        <v>112686.25</v>
      </c>
      <c r="T35" s="37">
        <f t="shared" si="4"/>
        <v>2.4521333900504616E-3</v>
      </c>
      <c r="V35" s="22"/>
      <c r="W35" s="23"/>
    </row>
    <row r="36" spans="1:23" ht="39.6" x14ac:dyDescent="0.25">
      <c r="A36" s="28">
        <v>23</v>
      </c>
      <c r="B36" t="s">
        <v>85</v>
      </c>
      <c r="C36" s="23">
        <v>1</v>
      </c>
      <c r="D36" s="29" t="s">
        <v>34</v>
      </c>
      <c r="E36" s="30" t="s">
        <v>86</v>
      </c>
      <c r="F36" s="31">
        <v>1.574185304984913</v>
      </c>
      <c r="G36" s="31">
        <f t="shared" si="1"/>
        <v>171.32574534153957</v>
      </c>
      <c r="H36" s="32">
        <f t="shared" si="0"/>
        <v>0.88480881582376547</v>
      </c>
      <c r="I36" s="32">
        <f t="shared" si="0"/>
        <v>96.297767089894478</v>
      </c>
      <c r="J36" s="33">
        <v>379.22500000000002</v>
      </c>
      <c r="K36" s="33" t="s">
        <v>32</v>
      </c>
      <c r="L36" s="33">
        <v>2.4609999999999999</v>
      </c>
      <c r="M36" s="33" t="s">
        <v>37</v>
      </c>
      <c r="O36" s="31">
        <v>1.5293691976266617</v>
      </c>
      <c r="P36" s="31">
        <v>4.4816107358250423E-2</v>
      </c>
      <c r="Q36" s="34">
        <f t="shared" si="2"/>
        <v>393991</v>
      </c>
      <c r="R36" s="35">
        <f t="shared" si="3"/>
        <v>8.5735259313303204E-3</v>
      </c>
      <c r="S36" s="36">
        <f>Q36/3</f>
        <v>131330.33333333334</v>
      </c>
      <c r="T36" s="37">
        <f t="shared" si="4"/>
        <v>2.8578419771101071E-3</v>
      </c>
      <c r="V36" s="22"/>
      <c r="W36" s="23"/>
    </row>
    <row r="37" spans="1:23" ht="26.4" x14ac:dyDescent="0.25">
      <c r="A37" s="28">
        <v>24</v>
      </c>
      <c r="B37" t="s">
        <v>87</v>
      </c>
      <c r="C37" s="23">
        <v>1</v>
      </c>
      <c r="D37" s="29" t="s">
        <v>30</v>
      </c>
      <c r="E37" s="30" t="s">
        <v>88</v>
      </c>
      <c r="F37" s="31">
        <v>1.6360961574147566</v>
      </c>
      <c r="G37" s="31">
        <f t="shared" si="1"/>
        <v>172.96184149895433</v>
      </c>
      <c r="H37" s="32">
        <f t="shared" si="0"/>
        <v>0.91960730355683129</v>
      </c>
      <c r="I37" s="32">
        <f t="shared" si="0"/>
        <v>97.217374393451308</v>
      </c>
      <c r="J37" s="33">
        <v>429.19</v>
      </c>
      <c r="K37" s="33" t="s">
        <v>89</v>
      </c>
      <c r="L37" s="33">
        <v>0</v>
      </c>
      <c r="M37" s="33" t="s">
        <v>60</v>
      </c>
      <c r="O37" s="31">
        <v>1.6360961574147566</v>
      </c>
      <c r="P37" s="31">
        <v>0</v>
      </c>
      <c r="Q37" s="34">
        <f t="shared" si="2"/>
        <v>429190</v>
      </c>
      <c r="R37" s="35">
        <f t="shared" si="3"/>
        <v>9.3394813446694477E-3</v>
      </c>
      <c r="S37" s="36"/>
      <c r="T37" s="37">
        <f t="shared" si="4"/>
        <v>0</v>
      </c>
      <c r="V37" s="22"/>
      <c r="W37" s="23"/>
    </row>
    <row r="38" spans="1:23" x14ac:dyDescent="0.25">
      <c r="A38" s="28">
        <v>25</v>
      </c>
      <c r="B38" t="s">
        <v>90</v>
      </c>
      <c r="C38" s="23">
        <v>1</v>
      </c>
      <c r="D38" s="29" t="s">
        <v>30</v>
      </c>
      <c r="E38" s="30" t="s">
        <v>91</v>
      </c>
      <c r="F38" s="31">
        <v>1.0859021796969854</v>
      </c>
      <c r="G38" s="31">
        <f t="shared" si="1"/>
        <v>174.0477436786513</v>
      </c>
      <c r="H38" s="32">
        <f t="shared" si="0"/>
        <v>0.6103575091671587</v>
      </c>
      <c r="I38" s="32">
        <f t="shared" si="0"/>
        <v>97.827731902618453</v>
      </c>
      <c r="J38" s="33">
        <v>255.495</v>
      </c>
      <c r="K38" s="33" t="s">
        <v>32</v>
      </c>
      <c r="L38" s="33">
        <v>0</v>
      </c>
      <c r="M38" s="33" t="s">
        <v>92</v>
      </c>
      <c r="O38" s="31">
        <v>1.0859021796969854</v>
      </c>
      <c r="P38" s="31">
        <v>0</v>
      </c>
      <c r="Q38" s="34">
        <f t="shared" si="2"/>
        <v>255495</v>
      </c>
      <c r="R38" s="35">
        <f t="shared" si="3"/>
        <v>5.5597539228694065E-3</v>
      </c>
      <c r="S38" s="36"/>
      <c r="T38" s="37">
        <f t="shared" si="4"/>
        <v>0</v>
      </c>
      <c r="V38" s="22"/>
      <c r="W38" s="23"/>
    </row>
    <row r="39" spans="1:23" ht="26.4" x14ac:dyDescent="0.25">
      <c r="A39" s="28">
        <v>26</v>
      </c>
      <c r="B39" t="s">
        <v>93</v>
      </c>
      <c r="C39" s="23">
        <v>1</v>
      </c>
      <c r="D39" s="29" t="s">
        <v>40</v>
      </c>
      <c r="E39" s="30" t="s">
        <v>94</v>
      </c>
      <c r="F39" s="31">
        <v>1.0870013006012851</v>
      </c>
      <c r="G39" s="31">
        <f t="shared" si="1"/>
        <v>175.13474497925259</v>
      </c>
      <c r="H39" s="32">
        <f t="shared" si="0"/>
        <v>0.61097529657928917</v>
      </c>
      <c r="I39" s="32">
        <f t="shared" si="0"/>
        <v>98.438707199197736</v>
      </c>
      <c r="J39" s="33">
        <v>31.175000000000001</v>
      </c>
      <c r="K39" s="33" t="s">
        <v>42</v>
      </c>
      <c r="L39" s="33">
        <v>50.7</v>
      </c>
      <c r="M39" s="33" t="s">
        <v>37</v>
      </c>
      <c r="O39" s="31">
        <v>0.14717793843258548</v>
      </c>
      <c r="P39" s="31">
        <v>0.93982336216869955</v>
      </c>
      <c r="Q39" s="34">
        <f t="shared" si="2"/>
        <v>335375</v>
      </c>
      <c r="R39" s="35">
        <f t="shared" si="3"/>
        <v>7.2979998508085368E-3</v>
      </c>
      <c r="S39" s="36">
        <f>Q39/2</f>
        <v>167687.5</v>
      </c>
      <c r="T39" s="37">
        <f t="shared" si="4"/>
        <v>3.6489999254042684E-3</v>
      </c>
      <c r="V39" s="22"/>
      <c r="W39" s="23"/>
    </row>
    <row r="40" spans="1:23" x14ac:dyDescent="0.25">
      <c r="A40" s="28">
        <v>27</v>
      </c>
      <c r="B40" t="s">
        <v>95</v>
      </c>
      <c r="C40" s="23">
        <v>1</v>
      </c>
      <c r="D40" s="29" t="s">
        <v>30</v>
      </c>
      <c r="E40" s="30" t="s">
        <v>96</v>
      </c>
      <c r="F40" s="31">
        <v>0.30621713576748827</v>
      </c>
      <c r="G40" s="31">
        <f t="shared" si="1"/>
        <v>175.44096211502008</v>
      </c>
      <c r="H40" s="32">
        <f t="shared" si="0"/>
        <v>0.17211672629987693</v>
      </c>
      <c r="I40" s="32">
        <f t="shared" si="0"/>
        <v>98.610823925497627</v>
      </c>
      <c r="J40" s="33">
        <v>70.03</v>
      </c>
      <c r="K40" s="33" t="s">
        <v>97</v>
      </c>
      <c r="L40" s="33">
        <v>0</v>
      </c>
      <c r="M40" s="18" t="s">
        <v>96</v>
      </c>
      <c r="O40" s="31">
        <v>0.30621713576748827</v>
      </c>
      <c r="P40" s="31">
        <v>0</v>
      </c>
      <c r="Q40" s="34">
        <f t="shared" si="2"/>
        <v>70030</v>
      </c>
      <c r="R40" s="35">
        <f t="shared" si="3"/>
        <v>1.5239028834949588E-3</v>
      </c>
      <c r="S40" s="36"/>
      <c r="T40" s="37">
        <f t="shared" si="4"/>
        <v>0</v>
      </c>
      <c r="V40" s="22"/>
      <c r="W40" s="23"/>
    </row>
    <row r="41" spans="1:23" ht="26.4" x14ac:dyDescent="0.25">
      <c r="A41" s="28">
        <v>28</v>
      </c>
      <c r="B41" t="s">
        <v>98</v>
      </c>
      <c r="C41" s="23">
        <v>1</v>
      </c>
      <c r="D41" s="29" t="s">
        <v>99</v>
      </c>
      <c r="E41" s="30" t="s">
        <v>100</v>
      </c>
      <c r="F41" s="31">
        <v>1.4104235713086339</v>
      </c>
      <c r="G41" s="31">
        <f t="shared" si="1"/>
        <v>176.85138568632871</v>
      </c>
      <c r="H41" s="32">
        <f t="shared" si="0"/>
        <v>0.79276258391414667</v>
      </c>
      <c r="I41" s="32">
        <f t="shared" si="0"/>
        <v>99.403586509411767</v>
      </c>
      <c r="J41" s="33">
        <v>365.23</v>
      </c>
      <c r="K41" s="33" t="s">
        <v>49</v>
      </c>
      <c r="L41" s="33">
        <v>1.7949999999999999</v>
      </c>
      <c r="M41" s="33" t="s">
        <v>37</v>
      </c>
      <c r="O41" s="31">
        <v>1.3788513370754285</v>
      </c>
      <c r="P41" s="31">
        <v>3.1572234233204939E-2</v>
      </c>
      <c r="Q41" s="34">
        <f t="shared" si="2"/>
        <v>376000</v>
      </c>
      <c r="R41" s="35">
        <f t="shared" si="3"/>
        <v>8.1820289046709207E-3</v>
      </c>
      <c r="S41" s="36">
        <f>Q41/2</f>
        <v>188000</v>
      </c>
      <c r="T41" s="37">
        <f t="shared" si="4"/>
        <v>4.0910144523354603E-3</v>
      </c>
      <c r="V41" s="22"/>
      <c r="W41" s="23"/>
    </row>
    <row r="42" spans="1:23" ht="26.4" x14ac:dyDescent="0.25">
      <c r="A42" s="28">
        <v>29</v>
      </c>
      <c r="B42" t="s">
        <v>101</v>
      </c>
      <c r="C42" s="23">
        <v>1</v>
      </c>
      <c r="D42" s="29" t="s">
        <v>30</v>
      </c>
      <c r="E42" s="30" t="s">
        <v>102</v>
      </c>
      <c r="F42" s="31">
        <v>0.84934040042448766</v>
      </c>
      <c r="G42" s="31">
        <f t="shared" si="1"/>
        <v>177.70072608675321</v>
      </c>
      <c r="H42" s="32">
        <f t="shared" si="0"/>
        <v>0.47739225588697526</v>
      </c>
      <c r="I42" s="32">
        <f t="shared" si="0"/>
        <v>99.880978765298735</v>
      </c>
      <c r="J42" s="33">
        <v>0</v>
      </c>
      <c r="K42" s="33"/>
      <c r="L42" s="33">
        <v>46.634999999999998</v>
      </c>
      <c r="M42" s="33" t="s">
        <v>37</v>
      </c>
      <c r="O42" s="31">
        <v>0</v>
      </c>
      <c r="P42" s="31">
        <v>0.84934040042448766</v>
      </c>
      <c r="Q42" s="34">
        <f t="shared" si="2"/>
        <v>279810</v>
      </c>
      <c r="R42" s="35">
        <f t="shared" si="3"/>
        <v>6.0888657122765161E-3</v>
      </c>
      <c r="S42" s="36">
        <f>Q42/2</f>
        <v>139905</v>
      </c>
      <c r="T42" s="37">
        <f t="shared" si="4"/>
        <v>3.0444328561382581E-3</v>
      </c>
      <c r="V42" s="22"/>
      <c r="W42" s="23"/>
    </row>
    <row r="43" spans="1:23" x14ac:dyDescent="0.25">
      <c r="A43" s="28">
        <v>30</v>
      </c>
      <c r="B43" t="s">
        <v>103</v>
      </c>
      <c r="C43" s="23">
        <v>0</v>
      </c>
      <c r="D43" s="29" t="s">
        <v>30</v>
      </c>
      <c r="E43" s="30" t="s">
        <v>75</v>
      </c>
      <c r="F43" s="31">
        <v>0</v>
      </c>
      <c r="G43" s="31">
        <f t="shared" si="1"/>
        <v>177.70072608675321</v>
      </c>
      <c r="H43" s="32">
        <f t="shared" si="0"/>
        <v>0</v>
      </c>
      <c r="I43" s="32">
        <f t="shared" si="0"/>
        <v>99.880978765298735</v>
      </c>
      <c r="J43" s="33">
        <v>0</v>
      </c>
      <c r="K43" s="33" t="s">
        <v>104</v>
      </c>
      <c r="L43" s="33">
        <v>0</v>
      </c>
      <c r="M43" s="33" t="s">
        <v>105</v>
      </c>
      <c r="O43" s="31">
        <v>0</v>
      </c>
      <c r="P43" s="31">
        <v>0</v>
      </c>
      <c r="Q43" s="34">
        <f t="shared" si="2"/>
        <v>0</v>
      </c>
      <c r="R43" s="35">
        <f t="shared" si="3"/>
        <v>0</v>
      </c>
      <c r="S43" s="36">
        <f>Q43/1</f>
        <v>0</v>
      </c>
      <c r="T43" s="37">
        <f t="shared" si="4"/>
        <v>0</v>
      </c>
      <c r="V43" s="22"/>
      <c r="W43" s="23"/>
    </row>
    <row r="44" spans="1:23" ht="26.4" x14ac:dyDescent="0.25">
      <c r="A44" s="28">
        <v>31</v>
      </c>
      <c r="B44" t="s">
        <v>106</v>
      </c>
      <c r="C44" s="23">
        <v>0</v>
      </c>
      <c r="D44" s="29" t="s">
        <v>40</v>
      </c>
      <c r="E44" s="30" t="s">
        <v>35</v>
      </c>
      <c r="F44" s="31">
        <v>0</v>
      </c>
      <c r="G44" s="31">
        <f t="shared" si="1"/>
        <v>177.70072608675321</v>
      </c>
      <c r="H44" s="32">
        <f t="shared" si="0"/>
        <v>0</v>
      </c>
      <c r="I44" s="32">
        <f t="shared" si="0"/>
        <v>99.880978765298735</v>
      </c>
      <c r="J44" s="33">
        <v>0</v>
      </c>
      <c r="K44" s="33" t="s">
        <v>107</v>
      </c>
      <c r="L44" s="33">
        <v>0</v>
      </c>
      <c r="M44" s="33" t="s">
        <v>108</v>
      </c>
      <c r="O44" s="31">
        <v>0</v>
      </c>
      <c r="P44" s="31">
        <v>0</v>
      </c>
      <c r="Q44" s="34">
        <f t="shared" si="2"/>
        <v>0</v>
      </c>
      <c r="R44" s="35">
        <f t="shared" si="3"/>
        <v>0</v>
      </c>
      <c r="S44" s="36">
        <f>Q44/1</f>
        <v>0</v>
      </c>
      <c r="T44" s="37">
        <f t="shared" si="4"/>
        <v>0</v>
      </c>
      <c r="V44" s="22"/>
      <c r="W44" s="23"/>
    </row>
    <row r="45" spans="1:23" ht="26.4" x14ac:dyDescent="0.25">
      <c r="A45" s="28">
        <v>32</v>
      </c>
      <c r="B45" t="s">
        <v>109</v>
      </c>
      <c r="C45" s="23">
        <v>1</v>
      </c>
      <c r="D45" s="29" t="s">
        <v>30</v>
      </c>
      <c r="E45" s="30" t="s">
        <v>63</v>
      </c>
      <c r="F45" s="31">
        <v>0.21175363004656655</v>
      </c>
      <c r="G45" s="31">
        <f t="shared" si="1"/>
        <v>177.91247971679977</v>
      </c>
      <c r="H45" s="32">
        <f t="shared" si="0"/>
        <v>0.11902123470126152</v>
      </c>
      <c r="I45" s="32">
        <f t="shared" si="0"/>
        <v>100</v>
      </c>
      <c r="J45" s="33">
        <v>57.994999999999997</v>
      </c>
      <c r="K45" s="33" t="s">
        <v>63</v>
      </c>
      <c r="L45" s="33">
        <v>0</v>
      </c>
      <c r="M45" s="33" t="s">
        <v>63</v>
      </c>
      <c r="O45" s="31">
        <v>0.21175363004656655</v>
      </c>
      <c r="P45" s="31">
        <v>0</v>
      </c>
      <c r="Q45" s="34">
        <f t="shared" si="2"/>
        <v>57995</v>
      </c>
      <c r="R45" s="35">
        <f t="shared" si="3"/>
        <v>1.2620126763999734E-3</v>
      </c>
      <c r="S45" s="36"/>
      <c r="T45" s="37">
        <f t="shared" si="4"/>
        <v>0</v>
      </c>
      <c r="V45" s="22"/>
      <c r="W45" s="23"/>
    </row>
    <row r="46" spans="1:23" x14ac:dyDescent="0.25">
      <c r="A46" s="28">
        <v>33</v>
      </c>
      <c r="B46" t="s">
        <v>110</v>
      </c>
      <c r="C46" s="23">
        <v>0</v>
      </c>
      <c r="D46" s="29" t="s">
        <v>40</v>
      </c>
      <c r="E46" s="30" t="s">
        <v>75</v>
      </c>
      <c r="F46" s="31">
        <v>0</v>
      </c>
      <c r="G46" s="31">
        <f t="shared" si="1"/>
        <v>177.91247971679977</v>
      </c>
      <c r="H46" s="32">
        <f t="shared" si="0"/>
        <v>0</v>
      </c>
      <c r="I46" s="32">
        <f t="shared" si="0"/>
        <v>100</v>
      </c>
      <c r="J46" s="33">
        <v>0</v>
      </c>
      <c r="K46" s="33" t="s">
        <v>32</v>
      </c>
      <c r="L46" s="33">
        <v>0</v>
      </c>
      <c r="M46" s="33" t="s">
        <v>105</v>
      </c>
      <c r="O46" s="31">
        <v>0</v>
      </c>
      <c r="P46" s="31">
        <v>0</v>
      </c>
      <c r="Q46" s="34">
        <f t="shared" si="2"/>
        <v>0</v>
      </c>
      <c r="R46" s="35">
        <f t="shared" si="3"/>
        <v>0</v>
      </c>
      <c r="S46" s="36">
        <f>Q46/1</f>
        <v>0</v>
      </c>
      <c r="T46" s="37">
        <f t="shared" si="4"/>
        <v>0</v>
      </c>
      <c r="V46" s="22"/>
      <c r="W46" s="23"/>
    </row>
    <row r="47" spans="1:23" x14ac:dyDescent="0.25">
      <c r="A47" s="28">
        <v>34</v>
      </c>
      <c r="B47" t="s">
        <v>111</v>
      </c>
      <c r="C47" s="23">
        <v>0</v>
      </c>
      <c r="D47" s="29" t="s">
        <v>30</v>
      </c>
      <c r="E47" s="30" t="s">
        <v>112</v>
      </c>
      <c r="F47" s="31">
        <v>0</v>
      </c>
      <c r="G47" s="31">
        <f t="shared" si="1"/>
        <v>177.91247971679977</v>
      </c>
      <c r="H47" s="32">
        <f t="shared" si="0"/>
        <v>0</v>
      </c>
      <c r="I47" s="32">
        <f t="shared" si="0"/>
        <v>100</v>
      </c>
      <c r="J47" s="33">
        <v>0</v>
      </c>
      <c r="K47" s="33" t="s">
        <v>113</v>
      </c>
      <c r="L47" s="33">
        <v>0</v>
      </c>
      <c r="M47" s="33" t="s">
        <v>113</v>
      </c>
      <c r="O47" s="31">
        <v>0</v>
      </c>
      <c r="P47" s="31">
        <v>0</v>
      </c>
      <c r="Q47" s="34">
        <f t="shared" si="2"/>
        <v>0</v>
      </c>
      <c r="R47" s="35">
        <f t="shared" si="3"/>
        <v>0</v>
      </c>
      <c r="S47" s="36"/>
      <c r="T47" s="37">
        <f t="shared" si="4"/>
        <v>0</v>
      </c>
      <c r="V47" s="22"/>
      <c r="W47" s="23"/>
    </row>
    <row r="48" spans="1:23" ht="26.4" x14ac:dyDescent="0.25">
      <c r="A48" s="28">
        <v>35</v>
      </c>
      <c r="B48" t="s">
        <v>114</v>
      </c>
      <c r="C48" s="23">
        <v>0</v>
      </c>
      <c r="D48" s="29" t="s">
        <v>40</v>
      </c>
      <c r="E48" s="30" t="s">
        <v>35</v>
      </c>
      <c r="F48" s="31">
        <v>0</v>
      </c>
      <c r="G48" s="31">
        <f t="shared" si="1"/>
        <v>177.91247971679977</v>
      </c>
      <c r="H48" s="32">
        <f t="shared" si="0"/>
        <v>0</v>
      </c>
      <c r="I48" s="32">
        <f t="shared" si="0"/>
        <v>100</v>
      </c>
      <c r="J48" s="33">
        <v>0</v>
      </c>
      <c r="K48" s="33"/>
      <c r="L48" s="33">
        <v>0</v>
      </c>
      <c r="M48" s="33"/>
      <c r="O48" s="31">
        <v>0</v>
      </c>
      <c r="P48" s="31">
        <v>0</v>
      </c>
      <c r="Q48" s="34">
        <f t="shared" si="2"/>
        <v>0</v>
      </c>
      <c r="R48" s="35">
        <f t="shared" si="3"/>
        <v>0</v>
      </c>
      <c r="S48" s="36">
        <f>Q48/1</f>
        <v>0</v>
      </c>
      <c r="T48" s="37">
        <f t="shared" si="4"/>
        <v>0</v>
      </c>
      <c r="V48" s="22"/>
      <c r="W48" s="23"/>
    </row>
    <row r="49" spans="1:23" x14ac:dyDescent="0.25">
      <c r="A49" s="39"/>
      <c r="Q49" s="34"/>
      <c r="R49" s="35"/>
      <c r="T49" s="37"/>
      <c r="V49" s="22"/>
      <c r="W49" s="23"/>
    </row>
    <row r="50" spans="1:23" ht="13.8" x14ac:dyDescent="0.3">
      <c r="A50" s="39"/>
      <c r="B50" s="40" t="s">
        <v>115</v>
      </c>
      <c r="C50" s="40"/>
      <c r="D50" s="40"/>
      <c r="E50" s="40"/>
      <c r="F50" s="41">
        <f>SUM(F14:F48)</f>
        <v>177.91247971679977</v>
      </c>
      <c r="G50" s="40"/>
      <c r="H50" s="40"/>
      <c r="I50" s="40"/>
      <c r="J50" s="42">
        <f>SUM(J14:J48)</f>
        <v>41172.390000000007</v>
      </c>
      <c r="K50" s="42"/>
      <c r="L50" s="42">
        <f>SUM(L14:L48)</f>
        <v>796.99700000000018</v>
      </c>
      <c r="M50" s="42"/>
      <c r="O50" s="43">
        <f>SUM(O14:O48)</f>
        <v>163.02780439930612</v>
      </c>
      <c r="P50" s="43">
        <f>SUM(P14:P48)</f>
        <v>14.884675317493626</v>
      </c>
      <c r="Q50" s="44">
        <f>SUM(Q14:Q49)</f>
        <v>45954372</v>
      </c>
      <c r="R50" s="45">
        <f t="shared" si="3"/>
        <v>1</v>
      </c>
      <c r="S50" s="36">
        <f>SUM(S14:S49)</f>
        <v>23870924.333333332</v>
      </c>
      <c r="T50" s="37">
        <f t="shared" si="4"/>
        <v>0.51944838530996207</v>
      </c>
      <c r="V50" s="22"/>
      <c r="W50" s="23"/>
    </row>
    <row r="51" spans="1:23" ht="13.8" x14ac:dyDescent="0.3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V51" s="22"/>
      <c r="W51" s="23"/>
    </row>
    <row r="52" spans="1:23" x14ac:dyDescent="0.25">
      <c r="A52" s="39"/>
      <c r="V52" s="22"/>
      <c r="W52" s="23"/>
    </row>
    <row r="53" spans="1:23" x14ac:dyDescent="0.25">
      <c r="A53" s="39"/>
      <c r="V53" s="22"/>
      <c r="W53" s="23"/>
    </row>
    <row r="54" spans="1:23" x14ac:dyDescent="0.25">
      <c r="A54" s="39"/>
      <c r="V54" s="22"/>
      <c r="W54" s="23"/>
    </row>
    <row r="55" spans="1:23" x14ac:dyDescent="0.25">
      <c r="A55" s="39"/>
      <c r="V55" s="22"/>
      <c r="W55" s="23"/>
    </row>
    <row r="56" spans="1:23" x14ac:dyDescent="0.25">
      <c r="A56" s="39"/>
      <c r="V56" s="22"/>
      <c r="W56" s="23"/>
    </row>
    <row r="57" spans="1:23" x14ac:dyDescent="0.25">
      <c r="A57" s="39"/>
      <c r="V57" s="22"/>
      <c r="W57" s="23"/>
    </row>
    <row r="58" spans="1:23" x14ac:dyDescent="0.25">
      <c r="A58" s="39"/>
      <c r="V58" s="22"/>
      <c r="W58" s="23"/>
    </row>
    <row r="59" spans="1:23" x14ac:dyDescent="0.25">
      <c r="A59" s="39"/>
      <c r="V59" s="22"/>
      <c r="W59" s="23"/>
    </row>
    <row r="60" spans="1:23" x14ac:dyDescent="0.25">
      <c r="A60" s="39"/>
      <c r="V60" s="22"/>
      <c r="W60" s="23"/>
    </row>
    <row r="61" spans="1:23" x14ac:dyDescent="0.25">
      <c r="A61" s="39"/>
      <c r="V61" s="22"/>
      <c r="W61" s="23"/>
    </row>
    <row r="62" spans="1:23" x14ac:dyDescent="0.25">
      <c r="A62" s="39"/>
      <c r="V62" s="22"/>
      <c r="W62" s="23"/>
    </row>
    <row r="63" spans="1:23" x14ac:dyDescent="0.25">
      <c r="A63" s="39"/>
      <c r="V63" s="22"/>
      <c r="W63" s="23"/>
    </row>
    <row r="64" spans="1:23" x14ac:dyDescent="0.25">
      <c r="A64" s="39"/>
      <c r="V64" s="22"/>
      <c r="W64" s="23"/>
    </row>
    <row r="65" spans="22:23" x14ac:dyDescent="0.25">
      <c r="V65" s="22"/>
      <c r="W65" s="23"/>
    </row>
    <row r="66" spans="22:23" x14ac:dyDescent="0.25">
      <c r="V66" s="22"/>
      <c r="W66" s="23"/>
    </row>
    <row r="67" spans="22:23" x14ac:dyDescent="0.25">
      <c r="V67" s="22"/>
      <c r="W67" s="23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rkhan</dc:creator>
  <cp:lastModifiedBy>Havlíček Jan</cp:lastModifiedBy>
  <dcterms:created xsi:type="dcterms:W3CDTF">2001-06-07T22:30:14Z</dcterms:created>
  <dcterms:modified xsi:type="dcterms:W3CDTF">2023-09-10T11:44:19Z</dcterms:modified>
</cp:coreProperties>
</file>