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36" windowWidth="14220" windowHeight="9096" tabRatio="723" firstSheet="1" activeTab="10"/>
  </bookViews>
  <sheets>
    <sheet name="9-19-01" sheetId="4" r:id="rId1"/>
    <sheet name="9-20-01" sheetId="5" r:id="rId2"/>
    <sheet name="9-21-01" sheetId="6" r:id="rId3"/>
    <sheet name="9-24-01" sheetId="7" r:id="rId4"/>
    <sheet name="9-25-01" sheetId="8" r:id="rId5"/>
    <sheet name="9-26-01" sheetId="9" r:id="rId6"/>
    <sheet name="9-27-01" sheetId="12" r:id="rId7"/>
    <sheet name="9-28-01" sheetId="13" r:id="rId8"/>
    <sheet name="10-1-01" sheetId="14" r:id="rId9"/>
    <sheet name="10-2-01" sheetId="15" r:id="rId10"/>
    <sheet name="10-3-01" sheetId="16" r:id="rId11"/>
    <sheet name="10-4-01" sheetId="17" r:id="rId12"/>
    <sheet name="Sheet2" sheetId="2" r:id="rId13"/>
    <sheet name="Sheet3" sheetId="3" r:id="rId14"/>
  </sheets>
  <externalReferences>
    <externalReference r:id="rId15"/>
    <externalReference r:id="rId16"/>
  </externalReferences>
  <calcPr calcId="92512"/>
</workbook>
</file>

<file path=xl/calcChain.xml><?xml version="1.0" encoding="utf-8"?>
<calcChain xmlns="http://schemas.openxmlformats.org/spreadsheetml/2006/main">
  <c r="G4" i="14" l="1"/>
  <c r="H4" i="14"/>
  <c r="I4" i="14"/>
  <c r="Q4" i="14"/>
  <c r="R4" i="14"/>
  <c r="S4" i="14"/>
  <c r="F5" i="14"/>
  <c r="G5" i="14"/>
  <c r="H5" i="14"/>
  <c r="P5" i="14"/>
  <c r="Q5" i="14"/>
  <c r="R5" i="14"/>
  <c r="F6" i="14"/>
  <c r="G6" i="14"/>
  <c r="H6" i="14"/>
  <c r="P6" i="14"/>
  <c r="Q6" i="14"/>
  <c r="R6" i="14"/>
  <c r="F7" i="14"/>
  <c r="G7" i="14"/>
  <c r="H7" i="14"/>
  <c r="P7" i="14"/>
  <c r="Q7" i="14"/>
  <c r="R7" i="14"/>
  <c r="F8" i="14"/>
  <c r="G8" i="14"/>
  <c r="H8" i="14"/>
  <c r="P8" i="14"/>
  <c r="Q8" i="14"/>
  <c r="R8" i="14"/>
  <c r="F9" i="14"/>
  <c r="G9" i="14"/>
  <c r="H9" i="14"/>
  <c r="P9" i="14"/>
  <c r="Q9" i="14"/>
  <c r="R9" i="14"/>
  <c r="F10" i="14"/>
  <c r="G10" i="14"/>
  <c r="H10" i="14"/>
  <c r="P10" i="14"/>
  <c r="Q10" i="14"/>
  <c r="R10" i="14"/>
  <c r="F11" i="14"/>
  <c r="G11" i="14"/>
  <c r="H11" i="14"/>
  <c r="P11" i="14"/>
  <c r="Q11" i="14"/>
  <c r="R11" i="14"/>
  <c r="F12" i="14"/>
  <c r="G12" i="14"/>
  <c r="H12" i="14"/>
  <c r="P12" i="14"/>
  <c r="Q12" i="14"/>
  <c r="R12" i="14"/>
  <c r="F13" i="14"/>
  <c r="G13" i="14"/>
  <c r="H13" i="14"/>
  <c r="P13" i="14"/>
  <c r="Q13" i="14"/>
  <c r="R13" i="14"/>
  <c r="F14" i="14"/>
  <c r="G14" i="14"/>
  <c r="H14" i="14"/>
  <c r="P14" i="14"/>
  <c r="Q14" i="14"/>
  <c r="R14" i="14"/>
  <c r="F15" i="14"/>
  <c r="G15" i="14"/>
  <c r="H15" i="14"/>
  <c r="P15" i="14"/>
  <c r="Q15" i="14"/>
  <c r="R15" i="14"/>
  <c r="F16" i="14"/>
  <c r="G16" i="14"/>
  <c r="H16" i="14"/>
  <c r="P16" i="14"/>
  <c r="Q16" i="14"/>
  <c r="R16" i="14"/>
  <c r="F17" i="14"/>
  <c r="G17" i="14"/>
  <c r="H17" i="14"/>
  <c r="P17" i="14"/>
  <c r="Q17" i="14"/>
  <c r="R17" i="14"/>
  <c r="F18" i="14"/>
  <c r="G18" i="14"/>
  <c r="H18" i="14"/>
  <c r="P18" i="14"/>
  <c r="Q18" i="14"/>
  <c r="R18" i="14"/>
  <c r="F19" i="14"/>
  <c r="G19" i="14"/>
  <c r="H19" i="14"/>
  <c r="P19" i="14"/>
  <c r="Q19" i="14"/>
  <c r="R19" i="14"/>
  <c r="F20" i="14"/>
  <c r="G20" i="14"/>
  <c r="H20" i="14"/>
  <c r="P20" i="14"/>
  <c r="Q20" i="14"/>
  <c r="R20" i="14"/>
  <c r="F21" i="14"/>
  <c r="G21" i="14"/>
  <c r="H21" i="14"/>
  <c r="P21" i="14"/>
  <c r="Q21" i="14"/>
  <c r="R21" i="14"/>
  <c r="F22" i="14"/>
  <c r="G22" i="14"/>
  <c r="H22" i="14"/>
  <c r="P22" i="14"/>
  <c r="Q22" i="14"/>
  <c r="R22" i="14"/>
  <c r="F23" i="14"/>
  <c r="G23" i="14"/>
  <c r="H23" i="14"/>
  <c r="P23" i="14"/>
  <c r="Q23" i="14"/>
  <c r="R23" i="14"/>
  <c r="F24" i="14"/>
  <c r="G24" i="14"/>
  <c r="H24" i="14"/>
  <c r="P24" i="14"/>
  <c r="Q24" i="14"/>
  <c r="R24" i="14"/>
  <c r="F25" i="14"/>
  <c r="G25" i="14"/>
  <c r="H25" i="14"/>
  <c r="P25" i="14"/>
  <c r="Q25" i="14"/>
  <c r="R25" i="14"/>
  <c r="F26" i="14"/>
  <c r="G26" i="14"/>
  <c r="H26" i="14"/>
  <c r="P26" i="14"/>
  <c r="Q26" i="14"/>
  <c r="R26" i="14"/>
  <c r="F27" i="14"/>
  <c r="G27" i="14"/>
  <c r="H27" i="14"/>
  <c r="P27" i="14"/>
  <c r="Q27" i="14"/>
  <c r="R27" i="14"/>
  <c r="F28" i="14"/>
  <c r="G28" i="14"/>
  <c r="H28" i="14"/>
  <c r="P28" i="14"/>
  <c r="Q28" i="14"/>
  <c r="R28" i="14"/>
  <c r="F29" i="14"/>
  <c r="G29" i="14"/>
  <c r="H29" i="14"/>
  <c r="Q29" i="14"/>
  <c r="R29" i="14"/>
  <c r="F30" i="14"/>
  <c r="G30" i="14"/>
  <c r="H30" i="14"/>
  <c r="P30" i="14"/>
  <c r="Q30" i="14"/>
  <c r="R30" i="14"/>
  <c r="F31" i="14"/>
  <c r="G31" i="14"/>
  <c r="H31" i="14"/>
  <c r="P31" i="14"/>
  <c r="Q31" i="14"/>
  <c r="R31" i="14"/>
  <c r="F32" i="14"/>
  <c r="G32" i="14"/>
  <c r="H32" i="14"/>
  <c r="P32" i="14"/>
  <c r="Q32" i="14"/>
  <c r="F33" i="14"/>
  <c r="G33" i="14"/>
  <c r="H33" i="14"/>
  <c r="P33" i="14"/>
  <c r="Q33" i="14"/>
  <c r="F34" i="14"/>
  <c r="G34" i="14"/>
  <c r="H34" i="14"/>
  <c r="P34" i="14"/>
  <c r="Q34" i="14"/>
  <c r="F35" i="14"/>
  <c r="G35" i="14"/>
  <c r="H35" i="14"/>
  <c r="N35" i="14"/>
  <c r="Q35" i="14"/>
  <c r="R35" i="14"/>
  <c r="F36" i="14"/>
  <c r="G36" i="14"/>
  <c r="H36" i="14"/>
  <c r="F37" i="14"/>
  <c r="G37" i="14"/>
  <c r="H37" i="14"/>
  <c r="Q37" i="14"/>
  <c r="F38" i="14"/>
  <c r="G38" i="14"/>
  <c r="H38" i="14"/>
  <c r="F39" i="14"/>
  <c r="G39" i="14"/>
  <c r="H39" i="14"/>
  <c r="F40" i="14"/>
  <c r="G40" i="14"/>
  <c r="H40" i="14"/>
  <c r="F41" i="14"/>
  <c r="G41" i="14"/>
  <c r="H41" i="14"/>
  <c r="F42" i="14"/>
  <c r="G42" i="14"/>
  <c r="H42" i="14"/>
  <c r="F43" i="14"/>
  <c r="G43" i="14"/>
  <c r="H43" i="14"/>
  <c r="F44" i="14"/>
  <c r="G44" i="14"/>
  <c r="H44" i="14"/>
  <c r="F45" i="14"/>
  <c r="G45" i="14"/>
  <c r="H45" i="14"/>
  <c r="F46" i="14"/>
  <c r="G46" i="14"/>
  <c r="H46" i="14"/>
  <c r="F47" i="14"/>
  <c r="G47" i="14"/>
  <c r="H47" i="14"/>
  <c r="F48" i="14"/>
  <c r="G48" i="14"/>
  <c r="H48" i="14"/>
  <c r="F49" i="14"/>
  <c r="G49" i="14"/>
  <c r="H49" i="14"/>
  <c r="F50" i="14"/>
  <c r="G50" i="14"/>
  <c r="H50" i="14"/>
  <c r="F51" i="14"/>
  <c r="G51" i="14"/>
  <c r="H51" i="14"/>
  <c r="F52" i="14"/>
  <c r="G52" i="14"/>
  <c r="H52" i="14"/>
  <c r="F53" i="14"/>
  <c r="G53" i="14"/>
  <c r="H53" i="14"/>
  <c r="F54" i="14"/>
  <c r="G54" i="14"/>
  <c r="H54" i="14"/>
  <c r="D55" i="14"/>
  <c r="G55" i="14"/>
  <c r="H55" i="14"/>
  <c r="G57" i="14"/>
  <c r="L57" i="14"/>
  <c r="O58" i="14"/>
  <c r="E59" i="14"/>
  <c r="O59" i="14"/>
  <c r="E60" i="14"/>
  <c r="G4" i="15"/>
  <c r="H4" i="15"/>
  <c r="I4" i="15"/>
  <c r="Q4" i="15"/>
  <c r="R4" i="15"/>
  <c r="S4" i="15"/>
  <c r="F5" i="15"/>
  <c r="G5" i="15"/>
  <c r="H5" i="15"/>
  <c r="P5" i="15"/>
  <c r="Q5" i="15"/>
  <c r="R5" i="15"/>
  <c r="F6" i="15"/>
  <c r="G6" i="15"/>
  <c r="H6" i="15"/>
  <c r="P6" i="15"/>
  <c r="Q6" i="15"/>
  <c r="R6" i="15"/>
  <c r="F7" i="15"/>
  <c r="G7" i="15"/>
  <c r="H7" i="15"/>
  <c r="P7" i="15"/>
  <c r="Q7" i="15"/>
  <c r="R7" i="15"/>
  <c r="F8" i="15"/>
  <c r="G8" i="15"/>
  <c r="H8" i="15"/>
  <c r="P8" i="15"/>
  <c r="Q8" i="15"/>
  <c r="R8" i="15"/>
  <c r="F9" i="15"/>
  <c r="G9" i="15"/>
  <c r="H9" i="15"/>
  <c r="P9" i="15"/>
  <c r="Q9" i="15"/>
  <c r="R9" i="15"/>
  <c r="F10" i="15"/>
  <c r="G10" i="15"/>
  <c r="H10" i="15"/>
  <c r="P10" i="15"/>
  <c r="Q10" i="15"/>
  <c r="R10" i="15"/>
  <c r="F11" i="15"/>
  <c r="G11" i="15"/>
  <c r="H11" i="15"/>
  <c r="P11" i="15"/>
  <c r="Q11" i="15"/>
  <c r="R11" i="15"/>
  <c r="F12" i="15"/>
  <c r="G12" i="15"/>
  <c r="H12" i="15"/>
  <c r="P12" i="15"/>
  <c r="Q12" i="15"/>
  <c r="R12" i="15"/>
  <c r="F13" i="15"/>
  <c r="G13" i="15"/>
  <c r="H13" i="15"/>
  <c r="P13" i="15"/>
  <c r="Q13" i="15"/>
  <c r="R13" i="15"/>
  <c r="F14" i="15"/>
  <c r="G14" i="15"/>
  <c r="H14" i="15"/>
  <c r="P14" i="15"/>
  <c r="Q14" i="15"/>
  <c r="R14" i="15"/>
  <c r="F15" i="15"/>
  <c r="G15" i="15"/>
  <c r="H15" i="15"/>
  <c r="P15" i="15"/>
  <c r="Q15" i="15"/>
  <c r="R15" i="15"/>
  <c r="F16" i="15"/>
  <c r="G16" i="15"/>
  <c r="H16" i="15"/>
  <c r="P16" i="15"/>
  <c r="Q16" i="15"/>
  <c r="R16" i="15"/>
  <c r="F17" i="15"/>
  <c r="G17" i="15"/>
  <c r="H17" i="15"/>
  <c r="P17" i="15"/>
  <c r="Q17" i="15"/>
  <c r="R17" i="15"/>
  <c r="F18" i="15"/>
  <c r="G18" i="15"/>
  <c r="H18" i="15"/>
  <c r="P18" i="15"/>
  <c r="Q18" i="15"/>
  <c r="R18" i="15"/>
  <c r="F19" i="15"/>
  <c r="G19" i="15"/>
  <c r="H19" i="15"/>
  <c r="P19" i="15"/>
  <c r="Q19" i="15"/>
  <c r="R19" i="15"/>
  <c r="F20" i="15"/>
  <c r="G20" i="15"/>
  <c r="H20" i="15"/>
  <c r="P20" i="15"/>
  <c r="Q20" i="15"/>
  <c r="R20" i="15"/>
  <c r="F21" i="15"/>
  <c r="G21" i="15"/>
  <c r="H21" i="15"/>
  <c r="P21" i="15"/>
  <c r="Q21" i="15"/>
  <c r="R21" i="15"/>
  <c r="F22" i="15"/>
  <c r="G22" i="15"/>
  <c r="H22" i="15"/>
  <c r="P22" i="15"/>
  <c r="Q22" i="15"/>
  <c r="R22" i="15"/>
  <c r="F23" i="15"/>
  <c r="G23" i="15"/>
  <c r="H23" i="15"/>
  <c r="P23" i="15"/>
  <c r="Q23" i="15"/>
  <c r="R23" i="15"/>
  <c r="F24" i="15"/>
  <c r="G24" i="15"/>
  <c r="H24" i="15"/>
  <c r="P24" i="15"/>
  <c r="Q24" i="15"/>
  <c r="R24" i="15"/>
  <c r="F25" i="15"/>
  <c r="G25" i="15"/>
  <c r="H25" i="15"/>
  <c r="P25" i="15"/>
  <c r="Q25" i="15"/>
  <c r="R25" i="15"/>
  <c r="F26" i="15"/>
  <c r="G26" i="15"/>
  <c r="H26" i="15"/>
  <c r="P26" i="15"/>
  <c r="Q26" i="15"/>
  <c r="R26" i="15"/>
  <c r="F27" i="15"/>
  <c r="G27" i="15"/>
  <c r="H27" i="15"/>
  <c r="P27" i="15"/>
  <c r="Q27" i="15"/>
  <c r="R27" i="15"/>
  <c r="F28" i="15"/>
  <c r="G28" i="15"/>
  <c r="H28" i="15"/>
  <c r="P28" i="15"/>
  <c r="Q28" i="15"/>
  <c r="R28" i="15"/>
  <c r="F29" i="15"/>
  <c r="G29" i="15"/>
  <c r="H29" i="15"/>
  <c r="P29" i="15"/>
  <c r="Q29" i="15"/>
  <c r="R29" i="15"/>
  <c r="F30" i="15"/>
  <c r="G30" i="15"/>
  <c r="H30" i="15"/>
  <c r="P30" i="15"/>
  <c r="Q30" i="15"/>
  <c r="R30" i="15"/>
  <c r="F31" i="15"/>
  <c r="G31" i="15"/>
  <c r="H31" i="15"/>
  <c r="P31" i="15"/>
  <c r="Q31" i="15"/>
  <c r="R31" i="15"/>
  <c r="F32" i="15"/>
  <c r="G32" i="15"/>
  <c r="H32" i="15"/>
  <c r="P32" i="15"/>
  <c r="Q32" i="15"/>
  <c r="F33" i="15"/>
  <c r="G33" i="15"/>
  <c r="H33" i="15"/>
  <c r="P33" i="15"/>
  <c r="Q33" i="15"/>
  <c r="F34" i="15"/>
  <c r="G34" i="15"/>
  <c r="H34" i="15"/>
  <c r="P34" i="15"/>
  <c r="Q34" i="15"/>
  <c r="F35" i="15"/>
  <c r="G35" i="15"/>
  <c r="H35" i="15"/>
  <c r="N35" i="15"/>
  <c r="Q35" i="15"/>
  <c r="R35" i="15"/>
  <c r="F36" i="15"/>
  <c r="G36" i="15"/>
  <c r="H36" i="15"/>
  <c r="F37" i="15"/>
  <c r="G37" i="15"/>
  <c r="H37" i="15"/>
  <c r="Q37" i="15"/>
  <c r="F38" i="15"/>
  <c r="G38" i="15"/>
  <c r="H38" i="15"/>
  <c r="F39" i="15"/>
  <c r="G39" i="15"/>
  <c r="H39" i="15"/>
  <c r="F40" i="15"/>
  <c r="G40" i="15"/>
  <c r="H40" i="15"/>
  <c r="F41" i="15"/>
  <c r="G41" i="15"/>
  <c r="H41" i="15"/>
  <c r="F42" i="15"/>
  <c r="G42" i="15"/>
  <c r="H42" i="15"/>
  <c r="F43" i="15"/>
  <c r="G43" i="15"/>
  <c r="H43" i="15"/>
  <c r="F44" i="15"/>
  <c r="G44" i="15"/>
  <c r="H44" i="15"/>
  <c r="F45" i="15"/>
  <c r="G45" i="15"/>
  <c r="H45" i="15"/>
  <c r="F46" i="15"/>
  <c r="G46" i="15"/>
  <c r="H46" i="15"/>
  <c r="F47" i="15"/>
  <c r="G47" i="15"/>
  <c r="H47" i="15"/>
  <c r="F48" i="15"/>
  <c r="G48" i="15"/>
  <c r="H48" i="15"/>
  <c r="F49" i="15"/>
  <c r="G49" i="15"/>
  <c r="H49" i="15"/>
  <c r="F50" i="15"/>
  <c r="G50" i="15"/>
  <c r="H50" i="15"/>
  <c r="F51" i="15"/>
  <c r="G51" i="15"/>
  <c r="H51" i="15"/>
  <c r="F52" i="15"/>
  <c r="G52" i="15"/>
  <c r="H52" i="15"/>
  <c r="F53" i="15"/>
  <c r="G53" i="15"/>
  <c r="H53" i="15"/>
  <c r="F54" i="15"/>
  <c r="G54" i="15"/>
  <c r="H54" i="15"/>
  <c r="F55" i="15"/>
  <c r="G55" i="15"/>
  <c r="H55" i="15"/>
  <c r="D56" i="15"/>
  <c r="G56" i="15"/>
  <c r="H56" i="15"/>
  <c r="G58" i="15"/>
  <c r="L58" i="15"/>
  <c r="O59" i="15"/>
  <c r="E60" i="15"/>
  <c r="O60" i="15"/>
  <c r="E61" i="15"/>
  <c r="G4" i="16"/>
  <c r="H4" i="16"/>
  <c r="I4" i="16"/>
  <c r="Q4" i="16"/>
  <c r="R4" i="16"/>
  <c r="S4" i="16"/>
  <c r="F5" i="16"/>
  <c r="G5" i="16"/>
  <c r="H5" i="16"/>
  <c r="P5" i="16"/>
  <c r="Q5" i="16"/>
  <c r="R5" i="16"/>
  <c r="F6" i="16"/>
  <c r="G6" i="16"/>
  <c r="H6" i="16"/>
  <c r="P6" i="16"/>
  <c r="Q6" i="16"/>
  <c r="R6" i="16"/>
  <c r="F7" i="16"/>
  <c r="G7" i="16"/>
  <c r="H7" i="16"/>
  <c r="P7" i="16"/>
  <c r="Q7" i="16"/>
  <c r="R7" i="16"/>
  <c r="F8" i="16"/>
  <c r="G8" i="16"/>
  <c r="H8" i="16"/>
  <c r="P8" i="16"/>
  <c r="Q8" i="16"/>
  <c r="R8" i="16"/>
  <c r="F9" i="16"/>
  <c r="G9" i="16"/>
  <c r="H9" i="16"/>
  <c r="P9" i="16"/>
  <c r="Q9" i="16"/>
  <c r="R9" i="16"/>
  <c r="F10" i="16"/>
  <c r="G10" i="16"/>
  <c r="H10" i="16"/>
  <c r="P10" i="16"/>
  <c r="Q10" i="16"/>
  <c r="R10" i="16"/>
  <c r="F11" i="16"/>
  <c r="G11" i="16"/>
  <c r="H11" i="16"/>
  <c r="P11" i="16"/>
  <c r="Q11" i="16"/>
  <c r="R11" i="16"/>
  <c r="S11" i="16"/>
  <c r="F12" i="16"/>
  <c r="G12" i="16"/>
  <c r="H12" i="16"/>
  <c r="P12" i="16"/>
  <c r="Q12" i="16"/>
  <c r="R12" i="16"/>
  <c r="S12" i="16"/>
  <c r="F13" i="16"/>
  <c r="G13" i="16"/>
  <c r="H13" i="16"/>
  <c r="P13" i="16"/>
  <c r="Q13" i="16"/>
  <c r="R13" i="16"/>
  <c r="S13" i="16"/>
  <c r="F14" i="16"/>
  <c r="G14" i="16"/>
  <c r="H14" i="16"/>
  <c r="P14" i="16"/>
  <c r="Q14" i="16"/>
  <c r="R14" i="16"/>
  <c r="S14" i="16"/>
  <c r="F15" i="16"/>
  <c r="G15" i="16"/>
  <c r="H15" i="16"/>
  <c r="P15" i="16"/>
  <c r="Q15" i="16"/>
  <c r="R15" i="16"/>
  <c r="S15" i="16"/>
  <c r="F16" i="16"/>
  <c r="G16" i="16"/>
  <c r="H16" i="16"/>
  <c r="P16" i="16"/>
  <c r="Q16" i="16"/>
  <c r="R16" i="16"/>
  <c r="S16" i="16"/>
  <c r="F17" i="16"/>
  <c r="G17" i="16"/>
  <c r="H17" i="16"/>
  <c r="P17" i="16"/>
  <c r="Q17" i="16"/>
  <c r="R17" i="16"/>
  <c r="S17" i="16"/>
  <c r="F18" i="16"/>
  <c r="G18" i="16"/>
  <c r="H18" i="16"/>
  <c r="P18" i="16"/>
  <c r="Q18" i="16"/>
  <c r="R18" i="16"/>
  <c r="S18" i="16"/>
  <c r="F19" i="16"/>
  <c r="G19" i="16"/>
  <c r="H19" i="16"/>
  <c r="P19" i="16"/>
  <c r="Q19" i="16"/>
  <c r="R19" i="16"/>
  <c r="S19" i="16"/>
  <c r="F20" i="16"/>
  <c r="G20" i="16"/>
  <c r="H20" i="16"/>
  <c r="P20" i="16"/>
  <c r="Q20" i="16"/>
  <c r="R20" i="16"/>
  <c r="S20" i="16"/>
  <c r="F21" i="16"/>
  <c r="G21" i="16"/>
  <c r="H21" i="16"/>
  <c r="P21" i="16"/>
  <c r="Q21" i="16"/>
  <c r="R21" i="16"/>
  <c r="F22" i="16"/>
  <c r="G22" i="16"/>
  <c r="H22" i="16"/>
  <c r="P22" i="16"/>
  <c r="Q22" i="16"/>
  <c r="R22" i="16"/>
  <c r="F23" i="16"/>
  <c r="G23" i="16"/>
  <c r="H23" i="16"/>
  <c r="P23" i="16"/>
  <c r="Q23" i="16"/>
  <c r="R23" i="16"/>
  <c r="F24" i="16"/>
  <c r="G24" i="16"/>
  <c r="H24" i="16"/>
  <c r="P24" i="16"/>
  <c r="Q24" i="16"/>
  <c r="R24" i="16"/>
  <c r="F25" i="16"/>
  <c r="G25" i="16"/>
  <c r="H25" i="16"/>
  <c r="P25" i="16"/>
  <c r="Q25" i="16"/>
  <c r="R25" i="16"/>
  <c r="F26" i="16"/>
  <c r="G26" i="16"/>
  <c r="H26" i="16"/>
  <c r="P26" i="16"/>
  <c r="Q26" i="16"/>
  <c r="R26" i="16"/>
  <c r="F27" i="16"/>
  <c r="G27" i="16"/>
  <c r="H27" i="16"/>
  <c r="P27" i="16"/>
  <c r="Q27" i="16"/>
  <c r="R27" i="16"/>
  <c r="F28" i="16"/>
  <c r="G28" i="16"/>
  <c r="H28" i="16"/>
  <c r="P28" i="16"/>
  <c r="Q28" i="16"/>
  <c r="R28" i="16"/>
  <c r="F29" i="16"/>
  <c r="G29" i="16"/>
  <c r="H29" i="16"/>
  <c r="P29" i="16"/>
  <c r="Q29" i="16"/>
  <c r="R29" i="16"/>
  <c r="F30" i="16"/>
  <c r="G30" i="16"/>
  <c r="H30" i="16"/>
  <c r="P30" i="16"/>
  <c r="Q30" i="16"/>
  <c r="R30" i="16"/>
  <c r="F31" i="16"/>
  <c r="G31" i="16"/>
  <c r="H31" i="16"/>
  <c r="P31" i="16"/>
  <c r="Q31" i="16"/>
  <c r="R31" i="16"/>
  <c r="F32" i="16"/>
  <c r="G32" i="16"/>
  <c r="H32" i="16"/>
  <c r="P32" i="16"/>
  <c r="Q32" i="16"/>
  <c r="R32" i="16"/>
  <c r="F33" i="16"/>
  <c r="G33" i="16"/>
  <c r="H33" i="16"/>
  <c r="P33" i="16"/>
  <c r="Q33" i="16"/>
  <c r="R33" i="16"/>
  <c r="F34" i="16"/>
  <c r="G34" i="16"/>
  <c r="H34" i="16"/>
  <c r="P34" i="16"/>
  <c r="Q34" i="16"/>
  <c r="F35" i="16"/>
  <c r="G35" i="16"/>
  <c r="H35" i="16"/>
  <c r="P35" i="16"/>
  <c r="Q35" i="16"/>
  <c r="F36" i="16"/>
  <c r="G36" i="16"/>
  <c r="H36" i="16"/>
  <c r="N36" i="16"/>
  <c r="Q36" i="16"/>
  <c r="R36" i="16"/>
  <c r="F37" i="16"/>
  <c r="G37" i="16"/>
  <c r="H37" i="16"/>
  <c r="F38" i="16"/>
  <c r="G38" i="16"/>
  <c r="H38" i="16"/>
  <c r="Q38" i="16"/>
  <c r="F39" i="16"/>
  <c r="G39" i="16"/>
  <c r="H39" i="16"/>
  <c r="F40" i="16"/>
  <c r="G40" i="16"/>
  <c r="H40" i="16"/>
  <c r="F41" i="16"/>
  <c r="G41" i="16"/>
  <c r="H41" i="16"/>
  <c r="F42" i="16"/>
  <c r="G42" i="16"/>
  <c r="H42" i="16"/>
  <c r="F43" i="16"/>
  <c r="G43" i="16"/>
  <c r="H43" i="16"/>
  <c r="F44" i="16"/>
  <c r="G44" i="16"/>
  <c r="H44" i="16"/>
  <c r="F45" i="16"/>
  <c r="G45" i="16"/>
  <c r="H45" i="16"/>
  <c r="F46" i="16"/>
  <c r="G46" i="16"/>
  <c r="H46" i="16"/>
  <c r="F47" i="16"/>
  <c r="G47" i="16"/>
  <c r="H47" i="16"/>
  <c r="F48" i="16"/>
  <c r="G48" i="16"/>
  <c r="H48" i="16"/>
  <c r="F49" i="16"/>
  <c r="G49" i="16"/>
  <c r="H49" i="16"/>
  <c r="F50" i="16"/>
  <c r="G50" i="16"/>
  <c r="H50" i="16"/>
  <c r="F51" i="16"/>
  <c r="G51" i="16"/>
  <c r="H51" i="16"/>
  <c r="F52" i="16"/>
  <c r="G52" i="16"/>
  <c r="H52" i="16"/>
  <c r="F53" i="16"/>
  <c r="G53" i="16"/>
  <c r="H53" i="16"/>
  <c r="F54" i="16"/>
  <c r="G54" i="16"/>
  <c r="H54" i="16"/>
  <c r="F55" i="16"/>
  <c r="G55" i="16"/>
  <c r="H55" i="16"/>
  <c r="F56" i="16"/>
  <c r="G56" i="16"/>
  <c r="H56" i="16"/>
  <c r="F57" i="16"/>
  <c r="G57" i="16"/>
  <c r="H57" i="16"/>
  <c r="F58" i="16"/>
  <c r="G58" i="16"/>
  <c r="H58" i="16"/>
  <c r="F59" i="16"/>
  <c r="G59" i="16"/>
  <c r="H59" i="16"/>
  <c r="F60" i="16"/>
  <c r="G60" i="16"/>
  <c r="H60" i="16"/>
  <c r="F61" i="16"/>
  <c r="G61" i="16"/>
  <c r="H61" i="16"/>
  <c r="F62" i="16"/>
  <c r="G62" i="16"/>
  <c r="H62" i="16"/>
  <c r="F63" i="16"/>
  <c r="G63" i="16"/>
  <c r="H63" i="16"/>
  <c r="F64" i="16"/>
  <c r="G64" i="16"/>
  <c r="H64" i="16"/>
  <c r="F65" i="16"/>
  <c r="G65" i="16"/>
  <c r="H65" i="16"/>
  <c r="F66" i="16"/>
  <c r="G66" i="16"/>
  <c r="H66" i="16"/>
  <c r="F67" i="16"/>
  <c r="G67" i="16"/>
  <c r="H67" i="16"/>
  <c r="F68" i="16"/>
  <c r="G68" i="16"/>
  <c r="H68" i="16"/>
  <c r="F69" i="16"/>
  <c r="G69" i="16"/>
  <c r="H69" i="16"/>
  <c r="D70" i="16"/>
  <c r="G70" i="16"/>
  <c r="H70" i="16"/>
  <c r="G72" i="16"/>
  <c r="L73" i="16"/>
  <c r="E74" i="16"/>
  <c r="O74" i="16"/>
  <c r="E75" i="16"/>
  <c r="O75" i="16"/>
  <c r="G4" i="17"/>
  <c r="H4" i="17"/>
  <c r="I4" i="17"/>
  <c r="Q4" i="17"/>
  <c r="R4" i="17"/>
  <c r="S4" i="17"/>
  <c r="F5" i="17"/>
  <c r="G5" i="17"/>
  <c r="H5" i="17"/>
  <c r="P5" i="17"/>
  <c r="Q5" i="17"/>
  <c r="R5" i="17"/>
  <c r="F6" i="17"/>
  <c r="G6" i="17"/>
  <c r="H6" i="17"/>
  <c r="P6" i="17"/>
  <c r="Q6" i="17"/>
  <c r="R6" i="17"/>
  <c r="F7" i="17"/>
  <c r="G7" i="17"/>
  <c r="H7" i="17"/>
  <c r="P7" i="17"/>
  <c r="Q7" i="17"/>
  <c r="R7" i="17"/>
  <c r="F8" i="17"/>
  <c r="G8" i="17"/>
  <c r="H8" i="17"/>
  <c r="P8" i="17"/>
  <c r="Q8" i="17"/>
  <c r="R8" i="17"/>
  <c r="F9" i="17"/>
  <c r="G9" i="17"/>
  <c r="H9" i="17"/>
  <c r="P9" i="17"/>
  <c r="Q9" i="17"/>
  <c r="R9" i="17"/>
  <c r="F10" i="17"/>
  <c r="G10" i="17"/>
  <c r="H10" i="17"/>
  <c r="P10" i="17"/>
  <c r="Q10" i="17"/>
  <c r="R10" i="17"/>
  <c r="F11" i="17"/>
  <c r="G11" i="17"/>
  <c r="H11" i="17"/>
  <c r="P11" i="17"/>
  <c r="Q11" i="17"/>
  <c r="R11" i="17"/>
  <c r="S11" i="17"/>
  <c r="F12" i="17"/>
  <c r="G12" i="17"/>
  <c r="H12" i="17"/>
  <c r="P12" i="17"/>
  <c r="Q12" i="17"/>
  <c r="R12" i="17"/>
  <c r="S12" i="17"/>
  <c r="F13" i="17"/>
  <c r="G13" i="17"/>
  <c r="H13" i="17"/>
  <c r="P13" i="17"/>
  <c r="Q13" i="17"/>
  <c r="R13" i="17"/>
  <c r="S13" i="17"/>
  <c r="F14" i="17"/>
  <c r="G14" i="17"/>
  <c r="H14" i="17"/>
  <c r="P14" i="17"/>
  <c r="Q14" i="17"/>
  <c r="R14" i="17"/>
  <c r="S14" i="17"/>
  <c r="F15" i="17"/>
  <c r="G15" i="17"/>
  <c r="H15" i="17"/>
  <c r="P15" i="17"/>
  <c r="Q15" i="17"/>
  <c r="R15" i="17"/>
  <c r="S15" i="17"/>
  <c r="F16" i="17"/>
  <c r="G16" i="17"/>
  <c r="H16" i="17"/>
  <c r="P16" i="17"/>
  <c r="Q16" i="17"/>
  <c r="R16" i="17"/>
  <c r="S16" i="17"/>
  <c r="F17" i="17"/>
  <c r="G17" i="17"/>
  <c r="H17" i="17"/>
  <c r="P17" i="17"/>
  <c r="Q17" i="17"/>
  <c r="R17" i="17"/>
  <c r="S17" i="17"/>
  <c r="F18" i="17"/>
  <c r="G18" i="17"/>
  <c r="H18" i="17"/>
  <c r="P18" i="17"/>
  <c r="Q18" i="17"/>
  <c r="R18" i="17"/>
  <c r="F19" i="17"/>
  <c r="G19" i="17"/>
  <c r="H19" i="17"/>
  <c r="P19" i="17"/>
  <c r="Q19" i="17"/>
  <c r="R19" i="17"/>
  <c r="F20" i="17"/>
  <c r="G20" i="17"/>
  <c r="H20" i="17"/>
  <c r="P20" i="17"/>
  <c r="Q20" i="17"/>
  <c r="R20" i="17"/>
  <c r="F21" i="17"/>
  <c r="G21" i="17"/>
  <c r="H21" i="17"/>
  <c r="P21" i="17"/>
  <c r="Q21" i="17"/>
  <c r="R21" i="17"/>
  <c r="F22" i="17"/>
  <c r="G22" i="17"/>
  <c r="H22" i="17"/>
  <c r="P22" i="17"/>
  <c r="Q22" i="17"/>
  <c r="R22" i="17"/>
  <c r="F23" i="17"/>
  <c r="G23" i="17"/>
  <c r="H23" i="17"/>
  <c r="P23" i="17"/>
  <c r="Q23" i="17"/>
  <c r="R23" i="17"/>
  <c r="F24" i="17"/>
  <c r="G24" i="17"/>
  <c r="H24" i="17"/>
  <c r="P24" i="17"/>
  <c r="Q24" i="17"/>
  <c r="R24" i="17"/>
  <c r="F25" i="17"/>
  <c r="G25" i="17"/>
  <c r="H25" i="17"/>
  <c r="P25" i="17"/>
  <c r="Q25" i="17"/>
  <c r="R25" i="17"/>
  <c r="F26" i="17"/>
  <c r="G26" i="17"/>
  <c r="H26" i="17"/>
  <c r="P26" i="17"/>
  <c r="Q26" i="17"/>
  <c r="R26" i="17"/>
  <c r="F27" i="17"/>
  <c r="G27" i="17"/>
  <c r="H27" i="17"/>
  <c r="P27" i="17"/>
  <c r="Q27" i="17"/>
  <c r="R27" i="17"/>
  <c r="F28" i="17"/>
  <c r="G28" i="17"/>
  <c r="H28" i="17"/>
  <c r="P28" i="17"/>
  <c r="Q28" i="17"/>
  <c r="R28" i="17"/>
  <c r="F29" i="17"/>
  <c r="G29" i="17"/>
  <c r="H29" i="17"/>
  <c r="P29" i="17"/>
  <c r="Q29" i="17"/>
  <c r="R29" i="17"/>
  <c r="F30" i="17"/>
  <c r="G30" i="17"/>
  <c r="H30" i="17"/>
  <c r="P30" i="17"/>
  <c r="Q30" i="17"/>
  <c r="F31" i="17"/>
  <c r="G31" i="17"/>
  <c r="H31" i="17"/>
  <c r="P31" i="17"/>
  <c r="Q31" i="17"/>
  <c r="F32" i="17"/>
  <c r="G32" i="17"/>
  <c r="H32" i="17"/>
  <c r="N32" i="17"/>
  <c r="Q32" i="17"/>
  <c r="R32" i="17"/>
  <c r="F33" i="17"/>
  <c r="G33" i="17"/>
  <c r="H33" i="17"/>
  <c r="F34" i="17"/>
  <c r="G34" i="17"/>
  <c r="H34" i="17"/>
  <c r="Q34" i="17"/>
  <c r="F35" i="17"/>
  <c r="G35" i="17"/>
  <c r="H35" i="17"/>
  <c r="F36" i="17"/>
  <c r="G36" i="17"/>
  <c r="H36" i="17"/>
  <c r="F37" i="17"/>
  <c r="G37" i="17"/>
  <c r="H37" i="17"/>
  <c r="F38" i="17"/>
  <c r="G38" i="17"/>
  <c r="H38" i="17"/>
  <c r="F39" i="17"/>
  <c r="G39" i="17"/>
  <c r="H39" i="17"/>
  <c r="F40" i="17"/>
  <c r="G40" i="17"/>
  <c r="H40" i="17"/>
  <c r="F41" i="17"/>
  <c r="G41" i="17"/>
  <c r="H41" i="17"/>
  <c r="F42" i="17"/>
  <c r="G42" i="17"/>
  <c r="H42" i="17"/>
  <c r="F43" i="17"/>
  <c r="G43" i="17"/>
  <c r="H43" i="17"/>
  <c r="F44" i="17"/>
  <c r="G44" i="17"/>
  <c r="H44" i="17"/>
  <c r="F45" i="17"/>
  <c r="G45" i="17"/>
  <c r="H45" i="17"/>
  <c r="F46" i="17"/>
  <c r="G46" i="17"/>
  <c r="H46" i="17"/>
  <c r="F47" i="17"/>
  <c r="G47" i="17"/>
  <c r="H47" i="17"/>
  <c r="F48" i="17"/>
  <c r="G48" i="17"/>
  <c r="H48" i="17"/>
  <c r="F49" i="17"/>
  <c r="G49" i="17"/>
  <c r="H49" i="17"/>
  <c r="F50" i="17"/>
  <c r="G50" i="17"/>
  <c r="H50" i="17"/>
  <c r="F51" i="17"/>
  <c r="G51" i="17"/>
  <c r="H51" i="17"/>
  <c r="F52" i="17"/>
  <c r="G52" i="17"/>
  <c r="H52" i="17"/>
  <c r="F53" i="17"/>
  <c r="G53" i="17"/>
  <c r="H53" i="17"/>
  <c r="F54" i="17"/>
  <c r="G54" i="17"/>
  <c r="H54" i="17"/>
  <c r="F55" i="17"/>
  <c r="G55" i="17"/>
  <c r="H55" i="17"/>
  <c r="F56" i="17"/>
  <c r="G56" i="17"/>
  <c r="H56" i="17"/>
  <c r="F57" i="17"/>
  <c r="G57" i="17"/>
  <c r="H57" i="17"/>
  <c r="F58" i="17"/>
  <c r="G58" i="17"/>
  <c r="H58" i="17"/>
  <c r="F59" i="17"/>
  <c r="G59" i="17"/>
  <c r="H59" i="17"/>
  <c r="F60" i="17"/>
  <c r="G60" i="17"/>
  <c r="H60" i="17"/>
  <c r="F61" i="17"/>
  <c r="G61" i="17"/>
  <c r="H61" i="17"/>
  <c r="F62" i="17"/>
  <c r="G62" i="17"/>
  <c r="H62" i="17"/>
  <c r="F63" i="17"/>
  <c r="G63" i="17"/>
  <c r="H63" i="17"/>
  <c r="F64" i="17"/>
  <c r="G64" i="17"/>
  <c r="H64" i="17"/>
  <c r="D65" i="17"/>
  <c r="G65" i="17"/>
  <c r="H65" i="17"/>
  <c r="G67" i="17"/>
  <c r="L68" i="17"/>
  <c r="E69" i="17"/>
  <c r="O69" i="17"/>
  <c r="E70" i="17"/>
  <c r="O70" i="17"/>
  <c r="G4" i="4"/>
  <c r="H4" i="4"/>
  <c r="I4" i="4"/>
  <c r="Q4" i="4"/>
  <c r="R4" i="4"/>
  <c r="S4" i="4"/>
  <c r="F5" i="4"/>
  <c r="G5" i="4"/>
  <c r="H5" i="4"/>
  <c r="P5" i="4"/>
  <c r="Q5" i="4"/>
  <c r="R5" i="4"/>
  <c r="G6" i="4"/>
  <c r="H6" i="4"/>
  <c r="P6" i="4"/>
  <c r="Q6" i="4"/>
  <c r="R6" i="4"/>
  <c r="F7" i="4"/>
  <c r="G7" i="4"/>
  <c r="H7" i="4"/>
  <c r="P7" i="4"/>
  <c r="Q7" i="4"/>
  <c r="R7" i="4"/>
  <c r="F8" i="4"/>
  <c r="G8" i="4"/>
  <c r="H8" i="4"/>
  <c r="P8" i="4"/>
  <c r="Q8" i="4"/>
  <c r="R8" i="4"/>
  <c r="F9" i="4"/>
  <c r="G9" i="4"/>
  <c r="H9" i="4"/>
  <c r="P9" i="4"/>
  <c r="Q9" i="4"/>
  <c r="R9" i="4"/>
  <c r="F10" i="4"/>
  <c r="G10" i="4"/>
  <c r="H10" i="4"/>
  <c r="P10" i="4"/>
  <c r="Q10" i="4"/>
  <c r="R10" i="4"/>
  <c r="F11" i="4"/>
  <c r="G11" i="4"/>
  <c r="H11" i="4"/>
  <c r="P11" i="4"/>
  <c r="Q11" i="4"/>
  <c r="R11" i="4"/>
  <c r="F12" i="4"/>
  <c r="G12" i="4"/>
  <c r="H12" i="4"/>
  <c r="P12" i="4"/>
  <c r="Q12" i="4"/>
  <c r="R12" i="4"/>
  <c r="F13" i="4"/>
  <c r="G13" i="4"/>
  <c r="H13" i="4"/>
  <c r="P13" i="4"/>
  <c r="Q13" i="4"/>
  <c r="R13" i="4"/>
  <c r="F14" i="4"/>
  <c r="G14" i="4"/>
  <c r="H14" i="4"/>
  <c r="P14" i="4"/>
  <c r="Q14" i="4"/>
  <c r="R14" i="4"/>
  <c r="F15" i="4"/>
  <c r="G15" i="4"/>
  <c r="H15" i="4"/>
  <c r="P15" i="4"/>
  <c r="Q15" i="4"/>
  <c r="R15" i="4"/>
  <c r="F16" i="4"/>
  <c r="G16" i="4"/>
  <c r="H16" i="4"/>
  <c r="P16" i="4"/>
  <c r="Q16" i="4"/>
  <c r="R16" i="4"/>
  <c r="F17" i="4"/>
  <c r="G17" i="4"/>
  <c r="H17" i="4"/>
  <c r="P17" i="4"/>
  <c r="Q17" i="4"/>
  <c r="R17" i="4"/>
  <c r="F18" i="4"/>
  <c r="G18" i="4"/>
  <c r="H18" i="4"/>
  <c r="P18" i="4"/>
  <c r="Q18" i="4"/>
  <c r="R18" i="4"/>
  <c r="F19" i="4"/>
  <c r="G19" i="4"/>
  <c r="H19" i="4"/>
  <c r="P19" i="4"/>
  <c r="R19" i="4"/>
  <c r="F20" i="4"/>
  <c r="G20" i="4"/>
  <c r="H20" i="4"/>
  <c r="P20" i="4"/>
  <c r="R20" i="4"/>
  <c r="F21" i="4"/>
  <c r="G21" i="4"/>
  <c r="H21" i="4"/>
  <c r="P21" i="4"/>
  <c r="R21" i="4"/>
  <c r="F22" i="4"/>
  <c r="G22" i="4"/>
  <c r="H22" i="4"/>
  <c r="P22" i="4"/>
  <c r="R22" i="4"/>
  <c r="F23" i="4"/>
  <c r="G23" i="4"/>
  <c r="H23" i="4"/>
  <c r="P23" i="4"/>
  <c r="R23" i="4"/>
  <c r="F24" i="4"/>
  <c r="G24" i="4"/>
  <c r="H24" i="4"/>
  <c r="P24" i="4"/>
  <c r="R24" i="4"/>
  <c r="F25" i="4"/>
  <c r="G25" i="4"/>
  <c r="H25" i="4"/>
  <c r="P25" i="4"/>
  <c r="R25" i="4"/>
  <c r="F26" i="4"/>
  <c r="G26" i="4"/>
  <c r="H26" i="4"/>
  <c r="P26" i="4"/>
  <c r="R26" i="4"/>
  <c r="F27" i="4"/>
  <c r="G27" i="4"/>
  <c r="H27" i="4"/>
  <c r="P27" i="4"/>
  <c r="R27" i="4"/>
  <c r="F28" i="4"/>
  <c r="G28" i="4"/>
  <c r="H28" i="4"/>
  <c r="P28" i="4"/>
  <c r="R28" i="4"/>
  <c r="F29" i="4"/>
  <c r="G29" i="4"/>
  <c r="H29" i="4"/>
  <c r="P29" i="4"/>
  <c r="R29" i="4"/>
  <c r="F30" i="4"/>
  <c r="G30" i="4"/>
  <c r="H30" i="4"/>
  <c r="P30" i="4"/>
  <c r="R30" i="4"/>
  <c r="F31" i="4"/>
  <c r="G31" i="4"/>
  <c r="H31" i="4"/>
  <c r="P31" i="4"/>
  <c r="R31" i="4"/>
  <c r="F32" i="4"/>
  <c r="G32" i="4"/>
  <c r="H32" i="4"/>
  <c r="P32" i="4"/>
  <c r="F33" i="4"/>
  <c r="G33" i="4"/>
  <c r="H33" i="4"/>
  <c r="P33" i="4"/>
  <c r="F34" i="4"/>
  <c r="G34" i="4"/>
  <c r="H34" i="4"/>
  <c r="P34" i="4"/>
  <c r="F35" i="4"/>
  <c r="G35" i="4"/>
  <c r="H35" i="4"/>
  <c r="N35" i="4"/>
  <c r="Q35" i="4"/>
  <c r="F36" i="4"/>
  <c r="G36" i="4"/>
  <c r="H36" i="4"/>
  <c r="F37" i="4"/>
  <c r="G37" i="4"/>
  <c r="H37" i="4"/>
  <c r="Q37" i="4"/>
  <c r="F38" i="4"/>
  <c r="G38" i="4"/>
  <c r="H38" i="4"/>
  <c r="F39" i="4"/>
  <c r="G39" i="4"/>
  <c r="H39" i="4"/>
  <c r="F40" i="4"/>
  <c r="G40" i="4"/>
  <c r="H40" i="4"/>
  <c r="F41" i="4"/>
  <c r="G41" i="4"/>
  <c r="H41" i="4"/>
  <c r="F42" i="4"/>
  <c r="G42" i="4"/>
  <c r="H42" i="4"/>
  <c r="F43" i="4"/>
  <c r="G43" i="4"/>
  <c r="H43" i="4"/>
  <c r="F44" i="4"/>
  <c r="G44" i="4"/>
  <c r="H44" i="4"/>
  <c r="F45" i="4"/>
  <c r="G45" i="4"/>
  <c r="H45" i="4"/>
  <c r="F46" i="4"/>
  <c r="G46" i="4"/>
  <c r="H46" i="4"/>
  <c r="F47" i="4"/>
  <c r="G47" i="4"/>
  <c r="H47" i="4"/>
  <c r="F48" i="4"/>
  <c r="G48" i="4"/>
  <c r="H48" i="4"/>
  <c r="F49" i="4"/>
  <c r="G49" i="4"/>
  <c r="H49" i="4"/>
  <c r="F50" i="4"/>
  <c r="G50" i="4"/>
  <c r="H50" i="4"/>
  <c r="F51" i="4"/>
  <c r="G51" i="4"/>
  <c r="H51" i="4"/>
  <c r="D52" i="4"/>
  <c r="G52" i="4"/>
  <c r="G54" i="4"/>
  <c r="L54" i="4"/>
  <c r="D55" i="4"/>
  <c r="G4" i="5"/>
  <c r="H4" i="5"/>
  <c r="I4" i="5"/>
  <c r="Q4" i="5"/>
  <c r="R4" i="5"/>
  <c r="S4" i="5"/>
  <c r="F5" i="5"/>
  <c r="G5" i="5"/>
  <c r="H5" i="5"/>
  <c r="P5" i="5"/>
  <c r="Q5" i="5"/>
  <c r="R5" i="5"/>
  <c r="F6" i="5"/>
  <c r="G6" i="5"/>
  <c r="H6" i="5"/>
  <c r="P6" i="5"/>
  <c r="Q6" i="5"/>
  <c r="R6" i="5"/>
  <c r="F7" i="5"/>
  <c r="G7" i="5"/>
  <c r="H7" i="5"/>
  <c r="P7" i="5"/>
  <c r="Q7" i="5"/>
  <c r="R7" i="5"/>
  <c r="F8" i="5"/>
  <c r="G8" i="5"/>
  <c r="H8" i="5"/>
  <c r="P8" i="5"/>
  <c r="Q8" i="5"/>
  <c r="R8" i="5"/>
  <c r="F9" i="5"/>
  <c r="G9" i="5"/>
  <c r="H9" i="5"/>
  <c r="P9" i="5"/>
  <c r="Q9" i="5"/>
  <c r="R9" i="5"/>
  <c r="F10" i="5"/>
  <c r="G10" i="5"/>
  <c r="H10" i="5"/>
  <c r="P10" i="5"/>
  <c r="Q10" i="5"/>
  <c r="R10" i="5"/>
  <c r="F11" i="5"/>
  <c r="G11" i="5"/>
  <c r="H11" i="5"/>
  <c r="P11" i="5"/>
  <c r="Q11" i="5"/>
  <c r="R11" i="5"/>
  <c r="F12" i="5"/>
  <c r="G12" i="5"/>
  <c r="H12" i="5"/>
  <c r="P12" i="5"/>
  <c r="Q12" i="5"/>
  <c r="R12" i="5"/>
  <c r="F13" i="5"/>
  <c r="G13" i="5"/>
  <c r="H13" i="5"/>
  <c r="P13" i="5"/>
  <c r="Q13" i="5"/>
  <c r="R13" i="5"/>
  <c r="F14" i="5"/>
  <c r="G14" i="5"/>
  <c r="H14" i="5"/>
  <c r="P14" i="5"/>
  <c r="Q14" i="5"/>
  <c r="R14" i="5"/>
  <c r="F15" i="5"/>
  <c r="G15" i="5"/>
  <c r="H15" i="5"/>
  <c r="P15" i="5"/>
  <c r="Q15" i="5"/>
  <c r="R15" i="5"/>
  <c r="F16" i="5"/>
  <c r="G16" i="5"/>
  <c r="H16" i="5"/>
  <c r="P16" i="5"/>
  <c r="Q16" i="5"/>
  <c r="R16" i="5"/>
  <c r="F17" i="5"/>
  <c r="G17" i="5"/>
  <c r="H17" i="5"/>
  <c r="P17" i="5"/>
  <c r="Q17" i="5"/>
  <c r="R17" i="5"/>
  <c r="F18" i="5"/>
  <c r="G18" i="5"/>
  <c r="H18" i="5"/>
  <c r="P18" i="5"/>
  <c r="Q18" i="5"/>
  <c r="R18" i="5"/>
  <c r="F19" i="5"/>
  <c r="G19" i="5"/>
  <c r="H19" i="5"/>
  <c r="P19" i="5"/>
  <c r="R19" i="5"/>
  <c r="F20" i="5"/>
  <c r="G20" i="5"/>
  <c r="H20" i="5"/>
  <c r="P20" i="5"/>
  <c r="R20" i="5"/>
  <c r="F21" i="5"/>
  <c r="G21" i="5"/>
  <c r="H21" i="5"/>
  <c r="P21" i="5"/>
  <c r="R21" i="5"/>
  <c r="F22" i="5"/>
  <c r="G22" i="5"/>
  <c r="H22" i="5"/>
  <c r="P22" i="5"/>
  <c r="R22" i="5"/>
  <c r="F23" i="5"/>
  <c r="G23" i="5"/>
  <c r="H23" i="5"/>
  <c r="P23" i="5"/>
  <c r="R23" i="5"/>
  <c r="F24" i="5"/>
  <c r="G24" i="5"/>
  <c r="H24" i="5"/>
  <c r="P24" i="5"/>
  <c r="R24" i="5"/>
  <c r="F25" i="5"/>
  <c r="G25" i="5"/>
  <c r="H25" i="5"/>
  <c r="P25" i="5"/>
  <c r="R25" i="5"/>
  <c r="F26" i="5"/>
  <c r="G26" i="5"/>
  <c r="H26" i="5"/>
  <c r="P26" i="5"/>
  <c r="R26" i="5"/>
  <c r="F27" i="5"/>
  <c r="G27" i="5"/>
  <c r="H27" i="5"/>
  <c r="P27" i="5"/>
  <c r="R27" i="5"/>
  <c r="F28" i="5"/>
  <c r="G28" i="5"/>
  <c r="H28" i="5"/>
  <c r="P28" i="5"/>
  <c r="R28" i="5"/>
  <c r="F29" i="5"/>
  <c r="G29" i="5"/>
  <c r="H29" i="5"/>
  <c r="P29" i="5"/>
  <c r="R29" i="5"/>
  <c r="F30" i="5"/>
  <c r="G30" i="5"/>
  <c r="H30" i="5"/>
  <c r="P30" i="5"/>
  <c r="R30" i="5"/>
  <c r="F31" i="5"/>
  <c r="G31" i="5"/>
  <c r="H31" i="5"/>
  <c r="P31" i="5"/>
  <c r="R31" i="5"/>
  <c r="F32" i="5"/>
  <c r="G32" i="5"/>
  <c r="H32" i="5"/>
  <c r="P32" i="5"/>
  <c r="F33" i="5"/>
  <c r="G33" i="5"/>
  <c r="H33" i="5"/>
  <c r="P33" i="5"/>
  <c r="F34" i="5"/>
  <c r="G34" i="5"/>
  <c r="H34" i="5"/>
  <c r="P34" i="5"/>
  <c r="F35" i="5"/>
  <c r="G35" i="5"/>
  <c r="H35" i="5"/>
  <c r="N35" i="5"/>
  <c r="Q35" i="5"/>
  <c r="F36" i="5"/>
  <c r="G36" i="5"/>
  <c r="H36" i="5"/>
  <c r="F37" i="5"/>
  <c r="G37" i="5"/>
  <c r="H37" i="5"/>
  <c r="Q37" i="5"/>
  <c r="F38" i="5"/>
  <c r="G38" i="5"/>
  <c r="H38" i="5"/>
  <c r="F39" i="5"/>
  <c r="G39" i="5"/>
  <c r="H39" i="5"/>
  <c r="F40" i="5"/>
  <c r="G40" i="5"/>
  <c r="H40" i="5"/>
  <c r="F41" i="5"/>
  <c r="G41" i="5"/>
  <c r="H41" i="5"/>
  <c r="F42" i="5"/>
  <c r="G42" i="5"/>
  <c r="H42" i="5"/>
  <c r="F43" i="5"/>
  <c r="G43" i="5"/>
  <c r="H43" i="5"/>
  <c r="F44" i="5"/>
  <c r="G44" i="5"/>
  <c r="H44" i="5"/>
  <c r="F45" i="5"/>
  <c r="G45" i="5"/>
  <c r="H45" i="5"/>
  <c r="F46" i="5"/>
  <c r="G46" i="5"/>
  <c r="H46" i="5"/>
  <c r="F47" i="5"/>
  <c r="G47" i="5"/>
  <c r="H47" i="5"/>
  <c r="F48" i="5"/>
  <c r="G48" i="5"/>
  <c r="H48" i="5"/>
  <c r="F49" i="5"/>
  <c r="G49" i="5"/>
  <c r="H49" i="5"/>
  <c r="F50" i="5"/>
  <c r="G50" i="5"/>
  <c r="H50" i="5"/>
  <c r="D51" i="5"/>
  <c r="G51" i="5"/>
  <c r="G53" i="5"/>
  <c r="L53" i="5"/>
  <c r="G4" i="6"/>
  <c r="H4" i="6"/>
  <c r="I4" i="6"/>
  <c r="Q4" i="6"/>
  <c r="R4" i="6"/>
  <c r="S4" i="6"/>
  <c r="F5" i="6"/>
  <c r="G5" i="6"/>
  <c r="H5" i="6"/>
  <c r="P5" i="6"/>
  <c r="Q5" i="6"/>
  <c r="R5" i="6"/>
  <c r="F6" i="6"/>
  <c r="G6" i="6"/>
  <c r="H6" i="6"/>
  <c r="P6" i="6"/>
  <c r="Q6" i="6"/>
  <c r="R6" i="6"/>
  <c r="F7" i="6"/>
  <c r="G7" i="6"/>
  <c r="H7" i="6"/>
  <c r="P7" i="6"/>
  <c r="Q7" i="6"/>
  <c r="R7" i="6"/>
  <c r="F8" i="6"/>
  <c r="G8" i="6"/>
  <c r="H8" i="6"/>
  <c r="P8" i="6"/>
  <c r="Q8" i="6"/>
  <c r="R8" i="6"/>
  <c r="F9" i="6"/>
  <c r="G9" i="6"/>
  <c r="H9" i="6"/>
  <c r="P9" i="6"/>
  <c r="Q9" i="6"/>
  <c r="R9" i="6"/>
  <c r="F10" i="6"/>
  <c r="G10" i="6"/>
  <c r="H10" i="6"/>
  <c r="P10" i="6"/>
  <c r="Q10" i="6"/>
  <c r="R10" i="6"/>
  <c r="F11" i="6"/>
  <c r="G11" i="6"/>
  <c r="H11" i="6"/>
  <c r="P11" i="6"/>
  <c r="Q11" i="6"/>
  <c r="R11" i="6"/>
  <c r="F12" i="6"/>
  <c r="G12" i="6"/>
  <c r="H12" i="6"/>
  <c r="P12" i="6"/>
  <c r="Q12" i="6"/>
  <c r="R12" i="6"/>
  <c r="F13" i="6"/>
  <c r="G13" i="6"/>
  <c r="H13" i="6"/>
  <c r="P13" i="6"/>
  <c r="Q13" i="6"/>
  <c r="R13" i="6"/>
  <c r="F14" i="6"/>
  <c r="G14" i="6"/>
  <c r="H14" i="6"/>
  <c r="P14" i="6"/>
  <c r="Q14" i="6"/>
  <c r="R14" i="6"/>
  <c r="F15" i="6"/>
  <c r="G15" i="6"/>
  <c r="H15" i="6"/>
  <c r="P15" i="6"/>
  <c r="Q15" i="6"/>
  <c r="R15" i="6"/>
  <c r="F16" i="6"/>
  <c r="G16" i="6"/>
  <c r="H16" i="6"/>
  <c r="P16" i="6"/>
  <c r="Q16" i="6"/>
  <c r="R16" i="6"/>
  <c r="F17" i="6"/>
  <c r="G17" i="6"/>
  <c r="H17" i="6"/>
  <c r="P17" i="6"/>
  <c r="Q17" i="6"/>
  <c r="R17" i="6"/>
  <c r="F18" i="6"/>
  <c r="G18" i="6"/>
  <c r="H18" i="6"/>
  <c r="P18" i="6"/>
  <c r="Q18" i="6"/>
  <c r="R18" i="6"/>
  <c r="F19" i="6"/>
  <c r="G19" i="6"/>
  <c r="H19" i="6"/>
  <c r="P19" i="6"/>
  <c r="Q19" i="6"/>
  <c r="R19" i="6"/>
  <c r="F20" i="6"/>
  <c r="G20" i="6"/>
  <c r="H20" i="6"/>
  <c r="P20" i="6"/>
  <c r="Q20" i="6"/>
  <c r="R20" i="6"/>
  <c r="F21" i="6"/>
  <c r="G21" i="6"/>
  <c r="H21" i="6"/>
  <c r="P21" i="6"/>
  <c r="R21" i="6"/>
  <c r="F22" i="6"/>
  <c r="G22" i="6"/>
  <c r="H22" i="6"/>
  <c r="P22" i="6"/>
  <c r="R22" i="6"/>
  <c r="F23" i="6"/>
  <c r="G23" i="6"/>
  <c r="H23" i="6"/>
  <c r="P23" i="6"/>
  <c r="R23" i="6"/>
  <c r="F24" i="6"/>
  <c r="G24" i="6"/>
  <c r="H24" i="6"/>
  <c r="P24" i="6"/>
  <c r="R24" i="6"/>
  <c r="F25" i="6"/>
  <c r="G25" i="6"/>
  <c r="H25" i="6"/>
  <c r="P25" i="6"/>
  <c r="R25" i="6"/>
  <c r="F26" i="6"/>
  <c r="G26" i="6"/>
  <c r="H26" i="6"/>
  <c r="P26" i="6"/>
  <c r="R26" i="6"/>
  <c r="F27" i="6"/>
  <c r="G27" i="6"/>
  <c r="H27" i="6"/>
  <c r="P27" i="6"/>
  <c r="R27" i="6"/>
  <c r="F28" i="6"/>
  <c r="G28" i="6"/>
  <c r="H28" i="6"/>
  <c r="P28" i="6"/>
  <c r="R28" i="6"/>
  <c r="F29" i="6"/>
  <c r="G29" i="6"/>
  <c r="H29" i="6"/>
  <c r="P29" i="6"/>
  <c r="R29" i="6"/>
  <c r="F30" i="6"/>
  <c r="G30" i="6"/>
  <c r="H30" i="6"/>
  <c r="P30" i="6"/>
  <c r="R30" i="6"/>
  <c r="F31" i="6"/>
  <c r="G31" i="6"/>
  <c r="H31" i="6"/>
  <c r="P31" i="6"/>
  <c r="R31" i="6"/>
  <c r="F32" i="6"/>
  <c r="G32" i="6"/>
  <c r="H32" i="6"/>
  <c r="P32" i="6"/>
  <c r="F33" i="6"/>
  <c r="G33" i="6"/>
  <c r="H33" i="6"/>
  <c r="P33" i="6"/>
  <c r="F34" i="6"/>
  <c r="G34" i="6"/>
  <c r="H34" i="6"/>
  <c r="P34" i="6"/>
  <c r="F35" i="6"/>
  <c r="G35" i="6"/>
  <c r="H35" i="6"/>
  <c r="N35" i="6"/>
  <c r="Q35" i="6"/>
  <c r="R35" i="6"/>
  <c r="F36" i="6"/>
  <c r="G36" i="6"/>
  <c r="H36" i="6"/>
  <c r="F37" i="6"/>
  <c r="G37" i="6"/>
  <c r="H37" i="6"/>
  <c r="Q37" i="6"/>
  <c r="F38" i="6"/>
  <c r="G38" i="6"/>
  <c r="H38" i="6"/>
  <c r="F39" i="6"/>
  <c r="G39" i="6"/>
  <c r="H39" i="6"/>
  <c r="F40" i="6"/>
  <c r="G40" i="6"/>
  <c r="H40" i="6"/>
  <c r="F41" i="6"/>
  <c r="G41" i="6"/>
  <c r="H41" i="6"/>
  <c r="F42" i="6"/>
  <c r="G42" i="6"/>
  <c r="H42" i="6"/>
  <c r="F43" i="6"/>
  <c r="G43" i="6"/>
  <c r="H43" i="6"/>
  <c r="F44" i="6"/>
  <c r="G44" i="6"/>
  <c r="H44" i="6"/>
  <c r="F45" i="6"/>
  <c r="G45" i="6"/>
  <c r="H45" i="6"/>
  <c r="F46" i="6"/>
  <c r="G46" i="6"/>
  <c r="H46" i="6"/>
  <c r="F47" i="6"/>
  <c r="G47" i="6"/>
  <c r="H47" i="6"/>
  <c r="F48" i="6"/>
  <c r="G48" i="6"/>
  <c r="H48" i="6"/>
  <c r="F49" i="6"/>
  <c r="G49" i="6"/>
  <c r="H49" i="6"/>
  <c r="F50" i="6"/>
  <c r="G50" i="6"/>
  <c r="H50" i="6"/>
  <c r="D51" i="6"/>
  <c r="G51" i="6"/>
  <c r="H51" i="6"/>
  <c r="G53" i="6"/>
  <c r="L53" i="6"/>
  <c r="G4" i="7"/>
  <c r="H4" i="7"/>
  <c r="I4" i="7"/>
  <c r="Q4" i="7"/>
  <c r="R4" i="7"/>
  <c r="S4" i="7"/>
  <c r="F5" i="7"/>
  <c r="G5" i="7"/>
  <c r="H5" i="7"/>
  <c r="P5" i="7"/>
  <c r="Q5" i="7"/>
  <c r="R5" i="7"/>
  <c r="F6" i="7"/>
  <c r="G6" i="7"/>
  <c r="H6" i="7"/>
  <c r="P6" i="7"/>
  <c r="Q6" i="7"/>
  <c r="R6" i="7"/>
  <c r="F7" i="7"/>
  <c r="G7" i="7"/>
  <c r="H7" i="7"/>
  <c r="P7" i="7"/>
  <c r="Q7" i="7"/>
  <c r="R7" i="7"/>
  <c r="F8" i="7"/>
  <c r="G8" i="7"/>
  <c r="H8" i="7"/>
  <c r="P8" i="7"/>
  <c r="Q8" i="7"/>
  <c r="R8" i="7"/>
  <c r="F9" i="7"/>
  <c r="G9" i="7"/>
  <c r="H9" i="7"/>
  <c r="P9" i="7"/>
  <c r="Q9" i="7"/>
  <c r="R9" i="7"/>
  <c r="F10" i="7"/>
  <c r="G10" i="7"/>
  <c r="H10" i="7"/>
  <c r="P10" i="7"/>
  <c r="Q10" i="7"/>
  <c r="R10" i="7"/>
  <c r="F11" i="7"/>
  <c r="G11" i="7"/>
  <c r="H11" i="7"/>
  <c r="P11" i="7"/>
  <c r="Q11" i="7"/>
  <c r="R11" i="7"/>
  <c r="F12" i="7"/>
  <c r="G12" i="7"/>
  <c r="H12" i="7"/>
  <c r="P12" i="7"/>
  <c r="Q12" i="7"/>
  <c r="R12" i="7"/>
  <c r="F13" i="7"/>
  <c r="G13" i="7"/>
  <c r="H13" i="7"/>
  <c r="P13" i="7"/>
  <c r="Q13" i="7"/>
  <c r="R13" i="7"/>
  <c r="F14" i="7"/>
  <c r="G14" i="7"/>
  <c r="H14" i="7"/>
  <c r="P14" i="7"/>
  <c r="Q14" i="7"/>
  <c r="R14" i="7"/>
  <c r="F15" i="7"/>
  <c r="G15" i="7"/>
  <c r="H15" i="7"/>
  <c r="P15" i="7"/>
  <c r="Q15" i="7"/>
  <c r="R15" i="7"/>
  <c r="F16" i="7"/>
  <c r="G16" i="7"/>
  <c r="H16" i="7"/>
  <c r="P16" i="7"/>
  <c r="Q16" i="7"/>
  <c r="R16" i="7"/>
  <c r="F17" i="7"/>
  <c r="G17" i="7"/>
  <c r="H17" i="7"/>
  <c r="P17" i="7"/>
  <c r="Q17" i="7"/>
  <c r="R17" i="7"/>
  <c r="F18" i="7"/>
  <c r="G18" i="7"/>
  <c r="H18" i="7"/>
  <c r="P18" i="7"/>
  <c r="Q18" i="7"/>
  <c r="R18" i="7"/>
  <c r="F19" i="7"/>
  <c r="G19" i="7"/>
  <c r="H19" i="7"/>
  <c r="P19" i="7"/>
  <c r="Q19" i="7"/>
  <c r="R19" i="7"/>
  <c r="F20" i="7"/>
  <c r="G20" i="7"/>
  <c r="H20" i="7"/>
  <c r="P20" i="7"/>
  <c r="Q20" i="7"/>
  <c r="R20" i="7"/>
  <c r="F21" i="7"/>
  <c r="G21" i="7"/>
  <c r="H21" i="7"/>
  <c r="P21" i="7"/>
  <c r="R21" i="7"/>
  <c r="F22" i="7"/>
  <c r="G22" i="7"/>
  <c r="H22" i="7"/>
  <c r="P22" i="7"/>
  <c r="R22" i="7"/>
  <c r="F23" i="7"/>
  <c r="G23" i="7"/>
  <c r="H23" i="7"/>
  <c r="P23" i="7"/>
  <c r="R23" i="7"/>
  <c r="F24" i="7"/>
  <c r="G24" i="7"/>
  <c r="H24" i="7"/>
  <c r="P24" i="7"/>
  <c r="R24" i="7"/>
  <c r="F25" i="7"/>
  <c r="G25" i="7"/>
  <c r="H25" i="7"/>
  <c r="P25" i="7"/>
  <c r="R25" i="7"/>
  <c r="F26" i="7"/>
  <c r="G26" i="7"/>
  <c r="H26" i="7"/>
  <c r="P26" i="7"/>
  <c r="R26" i="7"/>
  <c r="F27" i="7"/>
  <c r="G27" i="7"/>
  <c r="H27" i="7"/>
  <c r="P27" i="7"/>
  <c r="R27" i="7"/>
  <c r="F28" i="7"/>
  <c r="G28" i="7"/>
  <c r="H28" i="7"/>
  <c r="P28" i="7"/>
  <c r="R28" i="7"/>
  <c r="F29" i="7"/>
  <c r="G29" i="7"/>
  <c r="H29" i="7"/>
  <c r="P29" i="7"/>
  <c r="R29" i="7"/>
  <c r="F30" i="7"/>
  <c r="G30" i="7"/>
  <c r="H30" i="7"/>
  <c r="P30" i="7"/>
  <c r="R30" i="7"/>
  <c r="F31" i="7"/>
  <c r="G31" i="7"/>
  <c r="H31" i="7"/>
  <c r="P31" i="7"/>
  <c r="R31" i="7"/>
  <c r="F32" i="7"/>
  <c r="G32" i="7"/>
  <c r="H32" i="7"/>
  <c r="P32" i="7"/>
  <c r="F33" i="7"/>
  <c r="G33" i="7"/>
  <c r="H33" i="7"/>
  <c r="P33" i="7"/>
  <c r="F34" i="7"/>
  <c r="G34" i="7"/>
  <c r="H34" i="7"/>
  <c r="P34" i="7"/>
  <c r="F35" i="7"/>
  <c r="G35" i="7"/>
  <c r="H35" i="7"/>
  <c r="N35" i="7"/>
  <c r="Q35" i="7"/>
  <c r="R35" i="7"/>
  <c r="F36" i="7"/>
  <c r="G36" i="7"/>
  <c r="H36" i="7"/>
  <c r="F37" i="7"/>
  <c r="G37" i="7"/>
  <c r="H37" i="7"/>
  <c r="Q37" i="7"/>
  <c r="F38" i="7"/>
  <c r="G38" i="7"/>
  <c r="H38" i="7"/>
  <c r="F39" i="7"/>
  <c r="G39" i="7"/>
  <c r="H39" i="7"/>
  <c r="F40" i="7"/>
  <c r="G40" i="7"/>
  <c r="H40" i="7"/>
  <c r="F41" i="7"/>
  <c r="G41" i="7"/>
  <c r="H41" i="7"/>
  <c r="F42" i="7"/>
  <c r="G42" i="7"/>
  <c r="H42" i="7"/>
  <c r="F43" i="7"/>
  <c r="G43" i="7"/>
  <c r="H43" i="7"/>
  <c r="F44" i="7"/>
  <c r="G44" i="7"/>
  <c r="H44" i="7"/>
  <c r="F45" i="7"/>
  <c r="G45" i="7"/>
  <c r="H45" i="7"/>
  <c r="F46" i="7"/>
  <c r="G46" i="7"/>
  <c r="H46" i="7"/>
  <c r="F47" i="7"/>
  <c r="G47" i="7"/>
  <c r="H47" i="7"/>
  <c r="F48" i="7"/>
  <c r="G48" i="7"/>
  <c r="H48" i="7"/>
  <c r="F49" i="7"/>
  <c r="G49" i="7"/>
  <c r="H49" i="7"/>
  <c r="Q49" i="7"/>
  <c r="F50" i="7"/>
  <c r="G50" i="7"/>
  <c r="H50" i="7"/>
  <c r="D51" i="7"/>
  <c r="G51" i="7"/>
  <c r="H51" i="7"/>
  <c r="G53" i="7"/>
  <c r="L53" i="7"/>
  <c r="G54" i="7"/>
  <c r="O54" i="7"/>
  <c r="E55" i="7"/>
  <c r="O55" i="7"/>
  <c r="E56" i="7"/>
  <c r="G4" i="8"/>
  <c r="H4" i="8"/>
  <c r="I4" i="8"/>
  <c r="Q4" i="8"/>
  <c r="R4" i="8"/>
  <c r="S4" i="8"/>
  <c r="F5" i="8"/>
  <c r="G5" i="8"/>
  <c r="H5" i="8"/>
  <c r="P5" i="8"/>
  <c r="Q5" i="8"/>
  <c r="R5" i="8"/>
  <c r="F6" i="8"/>
  <c r="G6" i="8"/>
  <c r="H6" i="8"/>
  <c r="P6" i="8"/>
  <c r="Q6" i="8"/>
  <c r="R6" i="8"/>
  <c r="F7" i="8"/>
  <c r="G7" i="8"/>
  <c r="H7" i="8"/>
  <c r="P7" i="8"/>
  <c r="Q7" i="8"/>
  <c r="R7" i="8"/>
  <c r="F8" i="8"/>
  <c r="G8" i="8"/>
  <c r="H8" i="8"/>
  <c r="P8" i="8"/>
  <c r="Q8" i="8"/>
  <c r="R8" i="8"/>
  <c r="F9" i="8"/>
  <c r="G9" i="8"/>
  <c r="H9" i="8"/>
  <c r="P9" i="8"/>
  <c r="Q9" i="8"/>
  <c r="R9" i="8"/>
  <c r="F10" i="8"/>
  <c r="G10" i="8"/>
  <c r="H10" i="8"/>
  <c r="P10" i="8"/>
  <c r="Q10" i="8"/>
  <c r="R10" i="8"/>
  <c r="F11" i="8"/>
  <c r="G11" i="8"/>
  <c r="H11" i="8"/>
  <c r="P11" i="8"/>
  <c r="Q11" i="8"/>
  <c r="R11" i="8"/>
  <c r="T11" i="8"/>
  <c r="F12" i="8"/>
  <c r="G12" i="8"/>
  <c r="H12" i="8"/>
  <c r="P12" i="8"/>
  <c r="Q12" i="8"/>
  <c r="R12" i="8"/>
  <c r="T12" i="8"/>
  <c r="F13" i="8"/>
  <c r="G13" i="8"/>
  <c r="H13" i="8"/>
  <c r="P13" i="8"/>
  <c r="Q13" i="8"/>
  <c r="R13" i="8"/>
  <c r="T13" i="8"/>
  <c r="F14" i="8"/>
  <c r="G14" i="8"/>
  <c r="H14" i="8"/>
  <c r="P14" i="8"/>
  <c r="Q14" i="8"/>
  <c r="R14" i="8"/>
  <c r="T14" i="8"/>
  <c r="F15" i="8"/>
  <c r="G15" i="8"/>
  <c r="H15" i="8"/>
  <c r="P15" i="8"/>
  <c r="Q15" i="8"/>
  <c r="R15" i="8"/>
  <c r="T15" i="8"/>
  <c r="F16" i="8"/>
  <c r="G16" i="8"/>
  <c r="H16" i="8"/>
  <c r="P16" i="8"/>
  <c r="Q16" i="8"/>
  <c r="R16" i="8"/>
  <c r="T16" i="8"/>
  <c r="F17" i="8"/>
  <c r="G17" i="8"/>
  <c r="H17" i="8"/>
  <c r="P17" i="8"/>
  <c r="Q17" i="8"/>
  <c r="R17" i="8"/>
  <c r="T17" i="8"/>
  <c r="F18" i="8"/>
  <c r="G18" i="8"/>
  <c r="H18" i="8"/>
  <c r="P18" i="8"/>
  <c r="Q18" i="8"/>
  <c r="R18" i="8"/>
  <c r="T18" i="8"/>
  <c r="F19" i="8"/>
  <c r="G19" i="8"/>
  <c r="H19" i="8"/>
  <c r="P19" i="8"/>
  <c r="Q19" i="8"/>
  <c r="R19" i="8"/>
  <c r="T19" i="8"/>
  <c r="F20" i="8"/>
  <c r="G20" i="8"/>
  <c r="H20" i="8"/>
  <c r="P20" i="8"/>
  <c r="Q20" i="8"/>
  <c r="R20" i="8"/>
  <c r="T20" i="8"/>
  <c r="F21" i="8"/>
  <c r="G21" i="8"/>
  <c r="H21" i="8"/>
  <c r="P21" i="8"/>
  <c r="R21" i="8"/>
  <c r="T21" i="8"/>
  <c r="F22" i="8"/>
  <c r="G22" i="8"/>
  <c r="H22" i="8"/>
  <c r="P22" i="8"/>
  <c r="R22" i="8"/>
  <c r="T22" i="8"/>
  <c r="F23" i="8"/>
  <c r="G23" i="8"/>
  <c r="H23" i="8"/>
  <c r="P23" i="8"/>
  <c r="R23" i="8"/>
  <c r="T23" i="8"/>
  <c r="F24" i="8"/>
  <c r="G24" i="8"/>
  <c r="H24" i="8"/>
  <c r="P24" i="8"/>
  <c r="R24" i="8"/>
  <c r="T24" i="8"/>
  <c r="F25" i="8"/>
  <c r="G25" i="8"/>
  <c r="H25" i="8"/>
  <c r="P25" i="8"/>
  <c r="R25" i="8"/>
  <c r="T25" i="8"/>
  <c r="F26" i="8"/>
  <c r="G26" i="8"/>
  <c r="H26" i="8"/>
  <c r="P26" i="8"/>
  <c r="R26" i="8"/>
  <c r="T26" i="8"/>
  <c r="F27" i="8"/>
  <c r="G27" i="8"/>
  <c r="H27" i="8"/>
  <c r="P27" i="8"/>
  <c r="R27" i="8"/>
  <c r="T27" i="8"/>
  <c r="F28" i="8"/>
  <c r="G28" i="8"/>
  <c r="H28" i="8"/>
  <c r="P28" i="8"/>
  <c r="R28" i="8"/>
  <c r="T28" i="8"/>
  <c r="F29" i="8"/>
  <c r="G29" i="8"/>
  <c r="H29" i="8"/>
  <c r="P29" i="8"/>
  <c r="R29" i="8"/>
  <c r="T29" i="8"/>
  <c r="F30" i="8"/>
  <c r="G30" i="8"/>
  <c r="H30" i="8"/>
  <c r="P30" i="8"/>
  <c r="R30" i="8"/>
  <c r="T30" i="8"/>
  <c r="F31" i="8"/>
  <c r="G31" i="8"/>
  <c r="H31" i="8"/>
  <c r="P31" i="8"/>
  <c r="R31" i="8"/>
  <c r="T31" i="8"/>
  <c r="F32" i="8"/>
  <c r="G32" i="8"/>
  <c r="H32" i="8"/>
  <c r="P32" i="8"/>
  <c r="T32" i="8"/>
  <c r="F33" i="8"/>
  <c r="G33" i="8"/>
  <c r="H33" i="8"/>
  <c r="P33" i="8"/>
  <c r="T33" i="8"/>
  <c r="F34" i="8"/>
  <c r="G34" i="8"/>
  <c r="H34" i="8"/>
  <c r="P34" i="8"/>
  <c r="T34" i="8"/>
  <c r="F35" i="8"/>
  <c r="G35" i="8"/>
  <c r="H35" i="8"/>
  <c r="N35" i="8"/>
  <c r="Q35" i="8"/>
  <c r="R35" i="8"/>
  <c r="F36" i="8"/>
  <c r="G36" i="8"/>
  <c r="H36" i="8"/>
  <c r="F37" i="8"/>
  <c r="G37" i="8"/>
  <c r="H37" i="8"/>
  <c r="Q37" i="8"/>
  <c r="F38" i="8"/>
  <c r="G38" i="8"/>
  <c r="H38" i="8"/>
  <c r="F39" i="8"/>
  <c r="G39" i="8"/>
  <c r="H39" i="8"/>
  <c r="F40" i="8"/>
  <c r="G40" i="8"/>
  <c r="H40" i="8"/>
  <c r="F41" i="8"/>
  <c r="G41" i="8"/>
  <c r="H41" i="8"/>
  <c r="F42" i="8"/>
  <c r="G42" i="8"/>
  <c r="H42" i="8"/>
  <c r="F43" i="8"/>
  <c r="G43" i="8"/>
  <c r="H43" i="8"/>
  <c r="F44" i="8"/>
  <c r="G44" i="8"/>
  <c r="H44" i="8"/>
  <c r="F45" i="8"/>
  <c r="G45" i="8"/>
  <c r="H45" i="8"/>
  <c r="F46" i="8"/>
  <c r="G46" i="8"/>
  <c r="H46" i="8"/>
  <c r="F47" i="8"/>
  <c r="G47" i="8"/>
  <c r="H47" i="8"/>
  <c r="F48" i="8"/>
  <c r="G48" i="8"/>
  <c r="H48" i="8"/>
  <c r="F49" i="8"/>
  <c r="G49" i="8"/>
  <c r="H49" i="8"/>
  <c r="F50" i="8"/>
  <c r="G50" i="8"/>
  <c r="H50" i="8"/>
  <c r="D51" i="8"/>
  <c r="G51" i="8"/>
  <c r="H51" i="8"/>
  <c r="G53" i="8"/>
  <c r="L53" i="8"/>
  <c r="O54" i="8"/>
  <c r="E55" i="8"/>
  <c r="O55" i="8"/>
  <c r="E56" i="8"/>
  <c r="G4" i="9"/>
  <c r="H4" i="9"/>
  <c r="I4" i="9"/>
  <c r="Q4" i="9"/>
  <c r="R4" i="9"/>
  <c r="S4" i="9"/>
  <c r="F5" i="9"/>
  <c r="G5" i="9"/>
  <c r="H5" i="9"/>
  <c r="P5" i="9"/>
  <c r="Q5" i="9"/>
  <c r="R5" i="9"/>
  <c r="T5" i="9"/>
  <c r="F6" i="9"/>
  <c r="G6" i="9"/>
  <c r="H6" i="9"/>
  <c r="P6" i="9"/>
  <c r="Q6" i="9"/>
  <c r="R6" i="9"/>
  <c r="T6" i="9"/>
  <c r="F7" i="9"/>
  <c r="G7" i="9"/>
  <c r="H7" i="9"/>
  <c r="P7" i="9"/>
  <c r="Q7" i="9"/>
  <c r="R7" i="9"/>
  <c r="T7" i="9"/>
  <c r="F8" i="9"/>
  <c r="G8" i="9"/>
  <c r="H8" i="9"/>
  <c r="P8" i="9"/>
  <c r="Q8" i="9"/>
  <c r="R8" i="9"/>
  <c r="T8" i="9"/>
  <c r="F9" i="9"/>
  <c r="G9" i="9"/>
  <c r="H9" i="9"/>
  <c r="P9" i="9"/>
  <c r="Q9" i="9"/>
  <c r="R9" i="9"/>
  <c r="T9" i="9"/>
  <c r="F10" i="9"/>
  <c r="G10" i="9"/>
  <c r="H10" i="9"/>
  <c r="P10" i="9"/>
  <c r="Q10" i="9"/>
  <c r="R10" i="9"/>
  <c r="T10" i="9"/>
  <c r="F11" i="9"/>
  <c r="G11" i="9"/>
  <c r="H11" i="9"/>
  <c r="P11" i="9"/>
  <c r="Q11" i="9"/>
  <c r="R11" i="9"/>
  <c r="T11" i="9"/>
  <c r="F12" i="9"/>
  <c r="G12" i="9"/>
  <c r="H12" i="9"/>
  <c r="P12" i="9"/>
  <c r="Q12" i="9"/>
  <c r="R12" i="9"/>
  <c r="T12" i="9"/>
  <c r="F13" i="9"/>
  <c r="G13" i="9"/>
  <c r="H13" i="9"/>
  <c r="P13" i="9"/>
  <c r="Q13" i="9"/>
  <c r="R13" i="9"/>
  <c r="T13" i="9"/>
  <c r="F14" i="9"/>
  <c r="G14" i="9"/>
  <c r="H14" i="9"/>
  <c r="P14" i="9"/>
  <c r="Q14" i="9"/>
  <c r="R14" i="9"/>
  <c r="T14" i="9"/>
  <c r="F15" i="9"/>
  <c r="G15" i="9"/>
  <c r="H15" i="9"/>
  <c r="P15" i="9"/>
  <c r="Q15" i="9"/>
  <c r="R15" i="9"/>
  <c r="T15" i="9"/>
  <c r="F16" i="9"/>
  <c r="G16" i="9"/>
  <c r="H16" i="9"/>
  <c r="P16" i="9"/>
  <c r="Q16" i="9"/>
  <c r="R16" i="9"/>
  <c r="T16" i="9"/>
  <c r="F17" i="9"/>
  <c r="G17" i="9"/>
  <c r="H17" i="9"/>
  <c r="P17" i="9"/>
  <c r="Q17" i="9"/>
  <c r="R17" i="9"/>
  <c r="T17" i="9"/>
  <c r="F18" i="9"/>
  <c r="G18" i="9"/>
  <c r="H18" i="9"/>
  <c r="P18" i="9"/>
  <c r="Q18" i="9"/>
  <c r="R18" i="9"/>
  <c r="T18" i="9"/>
  <c r="F19" i="9"/>
  <c r="G19" i="9"/>
  <c r="H19" i="9"/>
  <c r="P19" i="9"/>
  <c r="Q19" i="9"/>
  <c r="R19" i="9"/>
  <c r="T19" i="9"/>
  <c r="F20" i="9"/>
  <c r="G20" i="9"/>
  <c r="H20" i="9"/>
  <c r="P20" i="9"/>
  <c r="Q20" i="9"/>
  <c r="R20" i="9"/>
  <c r="T20" i="9"/>
  <c r="F21" i="9"/>
  <c r="G21" i="9"/>
  <c r="H21" i="9"/>
  <c r="P21" i="9"/>
  <c r="R21" i="9"/>
  <c r="T21" i="9"/>
  <c r="F22" i="9"/>
  <c r="G22" i="9"/>
  <c r="H22" i="9"/>
  <c r="P22" i="9"/>
  <c r="R22" i="9"/>
  <c r="T22" i="9"/>
  <c r="F23" i="9"/>
  <c r="G23" i="9"/>
  <c r="H23" i="9"/>
  <c r="P23" i="9"/>
  <c r="R23" i="9"/>
  <c r="T23" i="9"/>
  <c r="F24" i="9"/>
  <c r="G24" i="9"/>
  <c r="H24" i="9"/>
  <c r="P24" i="9"/>
  <c r="R24" i="9"/>
  <c r="T24" i="9"/>
  <c r="F25" i="9"/>
  <c r="G25" i="9"/>
  <c r="H25" i="9"/>
  <c r="P25" i="9"/>
  <c r="R25" i="9"/>
  <c r="T25" i="9"/>
  <c r="F26" i="9"/>
  <c r="G26" i="9"/>
  <c r="H26" i="9"/>
  <c r="P26" i="9"/>
  <c r="R26" i="9"/>
  <c r="T26" i="9"/>
  <c r="F27" i="9"/>
  <c r="G27" i="9"/>
  <c r="H27" i="9"/>
  <c r="P27" i="9"/>
  <c r="R27" i="9"/>
  <c r="T27" i="9"/>
  <c r="F28" i="9"/>
  <c r="G28" i="9"/>
  <c r="H28" i="9"/>
  <c r="P28" i="9"/>
  <c r="R28" i="9"/>
  <c r="F29" i="9"/>
  <c r="G29" i="9"/>
  <c r="H29" i="9"/>
  <c r="P29" i="9"/>
  <c r="R29" i="9"/>
  <c r="F30" i="9"/>
  <c r="G30" i="9"/>
  <c r="H30" i="9"/>
  <c r="P30" i="9"/>
  <c r="R30" i="9"/>
  <c r="F31" i="9"/>
  <c r="G31" i="9"/>
  <c r="H31" i="9"/>
  <c r="P31" i="9"/>
  <c r="R31" i="9"/>
  <c r="F32" i="9"/>
  <c r="G32" i="9"/>
  <c r="H32" i="9"/>
  <c r="P32" i="9"/>
  <c r="F33" i="9"/>
  <c r="G33" i="9"/>
  <c r="H33" i="9"/>
  <c r="P33" i="9"/>
  <c r="F34" i="9"/>
  <c r="G34" i="9"/>
  <c r="H34" i="9"/>
  <c r="P34" i="9"/>
  <c r="F35" i="9"/>
  <c r="G35" i="9"/>
  <c r="H35" i="9"/>
  <c r="N35" i="9"/>
  <c r="Q35" i="9"/>
  <c r="R35" i="9"/>
  <c r="F36" i="9"/>
  <c r="G36" i="9"/>
  <c r="H36" i="9"/>
  <c r="F37" i="9"/>
  <c r="G37" i="9"/>
  <c r="H37" i="9"/>
  <c r="Q37" i="9"/>
  <c r="F38" i="9"/>
  <c r="G38" i="9"/>
  <c r="H38" i="9"/>
  <c r="F39" i="9"/>
  <c r="G39" i="9"/>
  <c r="H39" i="9"/>
  <c r="F40" i="9"/>
  <c r="G40" i="9"/>
  <c r="H40" i="9"/>
  <c r="F41" i="9"/>
  <c r="G41" i="9"/>
  <c r="H41" i="9"/>
  <c r="F42" i="9"/>
  <c r="G42" i="9"/>
  <c r="H42" i="9"/>
  <c r="F43" i="9"/>
  <c r="G43" i="9"/>
  <c r="H43" i="9"/>
  <c r="F44" i="9"/>
  <c r="G44" i="9"/>
  <c r="H44" i="9"/>
  <c r="F45" i="9"/>
  <c r="G45" i="9"/>
  <c r="H45" i="9"/>
  <c r="F46" i="9"/>
  <c r="G46" i="9"/>
  <c r="H46" i="9"/>
  <c r="F47" i="9"/>
  <c r="G47" i="9"/>
  <c r="H47" i="9"/>
  <c r="F48" i="9"/>
  <c r="G48" i="9"/>
  <c r="H48" i="9"/>
  <c r="F49" i="9"/>
  <c r="G49" i="9"/>
  <c r="H49" i="9"/>
  <c r="Q49" i="9"/>
  <c r="F50" i="9"/>
  <c r="G50" i="9"/>
  <c r="H50" i="9"/>
  <c r="D51" i="9"/>
  <c r="G51" i="9"/>
  <c r="H51" i="9"/>
  <c r="L53" i="9"/>
  <c r="O54" i="9"/>
  <c r="E55" i="9"/>
  <c r="O55" i="9"/>
  <c r="E56" i="9"/>
  <c r="F4" i="12"/>
  <c r="G4" i="12"/>
  <c r="H4" i="12"/>
  <c r="I4" i="12"/>
  <c r="P4" i="12"/>
  <c r="Q4" i="12"/>
  <c r="R4" i="12"/>
  <c r="S4" i="12"/>
  <c r="F5" i="12"/>
  <c r="G5" i="12"/>
  <c r="H5" i="12"/>
  <c r="P5" i="12"/>
  <c r="Q5" i="12"/>
  <c r="R5" i="12"/>
  <c r="F6" i="12"/>
  <c r="G6" i="12"/>
  <c r="H6" i="12"/>
  <c r="P6" i="12"/>
  <c r="Q6" i="12"/>
  <c r="R6" i="12"/>
  <c r="F7" i="12"/>
  <c r="G7" i="12"/>
  <c r="H7" i="12"/>
  <c r="P7" i="12"/>
  <c r="Q7" i="12"/>
  <c r="R7" i="12"/>
  <c r="F8" i="12"/>
  <c r="G8" i="12"/>
  <c r="H8" i="12"/>
  <c r="P8" i="12"/>
  <c r="Q8" i="12"/>
  <c r="R8" i="12"/>
  <c r="F9" i="12"/>
  <c r="G9" i="12"/>
  <c r="H9" i="12"/>
  <c r="P9" i="12"/>
  <c r="Q9" i="12"/>
  <c r="R9" i="12"/>
  <c r="F10" i="12"/>
  <c r="G10" i="12"/>
  <c r="H10" i="12"/>
  <c r="P10" i="12"/>
  <c r="Q10" i="12"/>
  <c r="R10" i="12"/>
  <c r="F11" i="12"/>
  <c r="G11" i="12"/>
  <c r="H11" i="12"/>
  <c r="P11" i="12"/>
  <c r="Q11" i="12"/>
  <c r="R11" i="12"/>
  <c r="F12" i="12"/>
  <c r="G12" i="12"/>
  <c r="H12" i="12"/>
  <c r="P12" i="12"/>
  <c r="Q12" i="12"/>
  <c r="R12" i="12"/>
  <c r="F13" i="12"/>
  <c r="G13" i="12"/>
  <c r="H13" i="12"/>
  <c r="P13" i="12"/>
  <c r="Q13" i="12"/>
  <c r="R13" i="12"/>
  <c r="F14" i="12"/>
  <c r="G14" i="12"/>
  <c r="H14" i="12"/>
  <c r="P14" i="12"/>
  <c r="Q14" i="12"/>
  <c r="R14" i="12"/>
  <c r="F15" i="12"/>
  <c r="G15" i="12"/>
  <c r="H15" i="12"/>
  <c r="P15" i="12"/>
  <c r="Q15" i="12"/>
  <c r="R15" i="12"/>
  <c r="F16" i="12"/>
  <c r="G16" i="12"/>
  <c r="H16" i="12"/>
  <c r="P16" i="12"/>
  <c r="Q16" i="12"/>
  <c r="R16" i="12"/>
  <c r="F17" i="12"/>
  <c r="G17" i="12"/>
  <c r="H17" i="12"/>
  <c r="P17" i="12"/>
  <c r="Q17" i="12"/>
  <c r="R17" i="12"/>
  <c r="F18" i="12"/>
  <c r="G18" i="12"/>
  <c r="H18" i="12"/>
  <c r="P18" i="12"/>
  <c r="Q18" i="12"/>
  <c r="R18" i="12"/>
  <c r="F19" i="12"/>
  <c r="G19" i="12"/>
  <c r="H19" i="12"/>
  <c r="P19" i="12"/>
  <c r="Q19" i="12"/>
  <c r="R19" i="12"/>
  <c r="F20" i="12"/>
  <c r="G20" i="12"/>
  <c r="H20" i="12"/>
  <c r="P20" i="12"/>
  <c r="Q20" i="12"/>
  <c r="R20" i="12"/>
  <c r="F21" i="12"/>
  <c r="G21" i="12"/>
  <c r="H21" i="12"/>
  <c r="P21" i="12"/>
  <c r="R21" i="12"/>
  <c r="F22" i="12"/>
  <c r="G22" i="12"/>
  <c r="H22" i="12"/>
  <c r="P22" i="12"/>
  <c r="R22" i="12"/>
  <c r="F23" i="12"/>
  <c r="G23" i="12"/>
  <c r="H23" i="12"/>
  <c r="P23" i="12"/>
  <c r="R23" i="12"/>
  <c r="F24" i="12"/>
  <c r="G24" i="12"/>
  <c r="H24" i="12"/>
  <c r="P24" i="12"/>
  <c r="R24" i="12"/>
  <c r="F25" i="12"/>
  <c r="G25" i="12"/>
  <c r="H25" i="12"/>
  <c r="P25" i="12"/>
  <c r="R25" i="12"/>
  <c r="F26" i="12"/>
  <c r="G26" i="12"/>
  <c r="H26" i="12"/>
  <c r="P26" i="12"/>
  <c r="R26" i="12"/>
  <c r="F27" i="12"/>
  <c r="G27" i="12"/>
  <c r="H27" i="12"/>
  <c r="P27" i="12"/>
  <c r="R27" i="12"/>
  <c r="F28" i="12"/>
  <c r="G28" i="12"/>
  <c r="H28" i="12"/>
  <c r="P28" i="12"/>
  <c r="R28" i="12"/>
  <c r="F29" i="12"/>
  <c r="G29" i="12"/>
  <c r="H29" i="12"/>
  <c r="P29" i="12"/>
  <c r="R29" i="12"/>
  <c r="F30" i="12"/>
  <c r="G30" i="12"/>
  <c r="H30" i="12"/>
  <c r="P30" i="12"/>
  <c r="R30" i="12"/>
  <c r="F31" i="12"/>
  <c r="G31" i="12"/>
  <c r="H31" i="12"/>
  <c r="P31" i="12"/>
  <c r="R31" i="12"/>
  <c r="F32" i="12"/>
  <c r="G32" i="12"/>
  <c r="H32" i="12"/>
  <c r="P32" i="12"/>
  <c r="F33" i="12"/>
  <c r="G33" i="12"/>
  <c r="H33" i="12"/>
  <c r="P33" i="12"/>
  <c r="F34" i="12"/>
  <c r="G34" i="12"/>
  <c r="H34" i="12"/>
  <c r="P34" i="12"/>
  <c r="F35" i="12"/>
  <c r="G35" i="12"/>
  <c r="H35" i="12"/>
  <c r="N35" i="12"/>
  <c r="Q35" i="12"/>
  <c r="R35" i="12"/>
  <c r="F36" i="12"/>
  <c r="G36" i="12"/>
  <c r="H36" i="12"/>
  <c r="F37" i="12"/>
  <c r="G37" i="12"/>
  <c r="H37" i="12"/>
  <c r="Q37" i="12"/>
  <c r="R37" i="12"/>
  <c r="F38" i="12"/>
  <c r="G38" i="12"/>
  <c r="H38" i="12"/>
  <c r="F39" i="12"/>
  <c r="G39" i="12"/>
  <c r="H39" i="12"/>
  <c r="F40" i="12"/>
  <c r="G40" i="12"/>
  <c r="H40" i="12"/>
  <c r="F41" i="12"/>
  <c r="G41" i="12"/>
  <c r="H41" i="12"/>
  <c r="F42" i="12"/>
  <c r="G42" i="12"/>
  <c r="H42" i="12"/>
  <c r="F43" i="12"/>
  <c r="G43" i="12"/>
  <c r="H43" i="12"/>
  <c r="F44" i="12"/>
  <c r="G44" i="12"/>
  <c r="H44" i="12"/>
  <c r="F45" i="12"/>
  <c r="G45" i="12"/>
  <c r="H45" i="12"/>
  <c r="F46" i="12"/>
  <c r="G46" i="12"/>
  <c r="H46" i="12"/>
  <c r="F47" i="12"/>
  <c r="G47" i="12"/>
  <c r="H47" i="12"/>
  <c r="F48" i="12"/>
  <c r="G48" i="12"/>
  <c r="H48" i="12"/>
  <c r="F49" i="12"/>
  <c r="G49" i="12"/>
  <c r="H49" i="12"/>
  <c r="F50" i="12"/>
  <c r="G50" i="12"/>
  <c r="H50" i="12"/>
  <c r="D51" i="12"/>
  <c r="G51" i="12"/>
  <c r="H51" i="12"/>
  <c r="G53" i="12"/>
  <c r="H53" i="12"/>
  <c r="L53" i="12"/>
  <c r="O53" i="12"/>
  <c r="O54" i="12"/>
  <c r="E55" i="12"/>
  <c r="E56" i="12"/>
  <c r="G4" i="13"/>
  <c r="H4" i="13"/>
  <c r="I4" i="13"/>
  <c r="Q4" i="13"/>
  <c r="R4" i="13"/>
  <c r="S4" i="13"/>
  <c r="F5" i="13"/>
  <c r="G5" i="13"/>
  <c r="H5" i="13"/>
  <c r="P5" i="13"/>
  <c r="Q5" i="13"/>
  <c r="R5" i="13"/>
  <c r="F6" i="13"/>
  <c r="G6" i="13"/>
  <c r="H6" i="13"/>
  <c r="P6" i="13"/>
  <c r="Q6" i="13"/>
  <c r="R6" i="13"/>
  <c r="F7" i="13"/>
  <c r="G7" i="13"/>
  <c r="H7" i="13"/>
  <c r="P7" i="13"/>
  <c r="Q7" i="13"/>
  <c r="R7" i="13"/>
  <c r="F8" i="13"/>
  <c r="G8" i="13"/>
  <c r="H8" i="13"/>
  <c r="P8" i="13"/>
  <c r="Q8" i="13"/>
  <c r="R8" i="13"/>
  <c r="F9" i="13"/>
  <c r="G9" i="13"/>
  <c r="H9" i="13"/>
  <c r="P9" i="13"/>
  <c r="Q9" i="13"/>
  <c r="R9" i="13"/>
  <c r="F10" i="13"/>
  <c r="G10" i="13"/>
  <c r="H10" i="13"/>
  <c r="P10" i="13"/>
  <c r="Q10" i="13"/>
  <c r="R10" i="13"/>
  <c r="X10" i="13"/>
  <c r="F11" i="13"/>
  <c r="G11" i="13"/>
  <c r="H11" i="13"/>
  <c r="P11" i="13"/>
  <c r="Q11" i="13"/>
  <c r="R11" i="13"/>
  <c r="X11" i="13"/>
  <c r="F12" i="13"/>
  <c r="G12" i="13"/>
  <c r="H12" i="13"/>
  <c r="P12" i="13"/>
  <c r="Q12" i="13"/>
  <c r="R12" i="13"/>
  <c r="X12" i="13"/>
  <c r="F13" i="13"/>
  <c r="G13" i="13"/>
  <c r="H13" i="13"/>
  <c r="P13" i="13"/>
  <c r="Q13" i="13"/>
  <c r="R13" i="13"/>
  <c r="X13" i="13"/>
  <c r="F14" i="13"/>
  <c r="G14" i="13"/>
  <c r="H14" i="13"/>
  <c r="P14" i="13"/>
  <c r="Q14" i="13"/>
  <c r="R14" i="13"/>
  <c r="X14" i="13"/>
  <c r="F15" i="13"/>
  <c r="G15" i="13"/>
  <c r="H15" i="13"/>
  <c r="P15" i="13"/>
  <c r="Q15" i="13"/>
  <c r="R15" i="13"/>
  <c r="X15" i="13"/>
  <c r="F16" i="13"/>
  <c r="G16" i="13"/>
  <c r="H16" i="13"/>
  <c r="P16" i="13"/>
  <c r="Q16" i="13"/>
  <c r="R16" i="13"/>
  <c r="X16" i="13"/>
  <c r="F17" i="13"/>
  <c r="G17" i="13"/>
  <c r="H17" i="13"/>
  <c r="P17" i="13"/>
  <c r="Q17" i="13"/>
  <c r="R17" i="13"/>
  <c r="X17" i="13"/>
  <c r="F18" i="13"/>
  <c r="G18" i="13"/>
  <c r="H18" i="13"/>
  <c r="P18" i="13"/>
  <c r="Q18" i="13"/>
  <c r="R18" i="13"/>
  <c r="X18" i="13"/>
  <c r="F19" i="13"/>
  <c r="G19" i="13"/>
  <c r="H19" i="13"/>
  <c r="P19" i="13"/>
  <c r="Q19" i="13"/>
  <c r="R19" i="13"/>
  <c r="X19" i="13"/>
  <c r="F20" i="13"/>
  <c r="G20" i="13"/>
  <c r="H20" i="13"/>
  <c r="P20" i="13"/>
  <c r="Q20" i="13"/>
  <c r="R20" i="13"/>
  <c r="X20" i="13"/>
  <c r="F21" i="13"/>
  <c r="G21" i="13"/>
  <c r="H21" i="13"/>
  <c r="P21" i="13"/>
  <c r="Q21" i="13"/>
  <c r="R21" i="13"/>
  <c r="X21" i="13"/>
  <c r="F22" i="13"/>
  <c r="G22" i="13"/>
  <c r="H22" i="13"/>
  <c r="P22" i="13"/>
  <c r="Q22" i="13"/>
  <c r="R22" i="13"/>
  <c r="X22" i="13"/>
  <c r="F23" i="13"/>
  <c r="G23" i="13"/>
  <c r="H23" i="13"/>
  <c r="P23" i="13"/>
  <c r="Q23" i="13"/>
  <c r="R23" i="13"/>
  <c r="X23" i="13"/>
  <c r="F24" i="13"/>
  <c r="G24" i="13"/>
  <c r="H24" i="13"/>
  <c r="P24" i="13"/>
  <c r="Q24" i="13"/>
  <c r="R24" i="13"/>
  <c r="X24" i="13"/>
  <c r="F25" i="13"/>
  <c r="G25" i="13"/>
  <c r="H25" i="13"/>
  <c r="P25" i="13"/>
  <c r="Q25" i="13"/>
  <c r="R25" i="13"/>
  <c r="X25" i="13"/>
  <c r="F26" i="13"/>
  <c r="G26" i="13"/>
  <c r="H26" i="13"/>
  <c r="P26" i="13"/>
  <c r="Q26" i="13"/>
  <c r="R26" i="13"/>
  <c r="X26" i="13"/>
  <c r="F27" i="13"/>
  <c r="G27" i="13"/>
  <c r="H27" i="13"/>
  <c r="P27" i="13"/>
  <c r="Q27" i="13"/>
  <c r="R27" i="13"/>
  <c r="X27" i="13"/>
  <c r="F28" i="13"/>
  <c r="G28" i="13"/>
  <c r="H28" i="13"/>
  <c r="P28" i="13"/>
  <c r="Q28" i="13"/>
  <c r="R28" i="13"/>
  <c r="X28" i="13"/>
  <c r="F29" i="13"/>
  <c r="G29" i="13"/>
  <c r="H29" i="13"/>
  <c r="P29" i="13"/>
  <c r="Q29" i="13"/>
  <c r="R29" i="13"/>
  <c r="X29" i="13"/>
  <c r="F30" i="13"/>
  <c r="G30" i="13"/>
  <c r="H30" i="13"/>
  <c r="P30" i="13"/>
  <c r="Q30" i="13"/>
  <c r="R30" i="13"/>
  <c r="X30" i="13"/>
  <c r="F31" i="13"/>
  <c r="G31" i="13"/>
  <c r="H31" i="13"/>
  <c r="P31" i="13"/>
  <c r="Q31" i="13"/>
  <c r="R31" i="13"/>
  <c r="X31" i="13"/>
  <c r="F32" i="13"/>
  <c r="G32" i="13"/>
  <c r="H32" i="13"/>
  <c r="P32" i="13"/>
  <c r="Q32" i="13"/>
  <c r="X32" i="13"/>
  <c r="F33" i="13"/>
  <c r="G33" i="13"/>
  <c r="H33" i="13"/>
  <c r="P33" i="13"/>
  <c r="Q33" i="13"/>
  <c r="X33" i="13"/>
  <c r="F34" i="13"/>
  <c r="G34" i="13"/>
  <c r="H34" i="13"/>
  <c r="P34" i="13"/>
  <c r="Q34" i="13"/>
  <c r="X34" i="13"/>
  <c r="F35" i="13"/>
  <c r="G35" i="13"/>
  <c r="H35" i="13"/>
  <c r="N35" i="13"/>
  <c r="Q35" i="13"/>
  <c r="R35" i="13"/>
  <c r="X35" i="13"/>
  <c r="F36" i="13"/>
  <c r="G36" i="13"/>
  <c r="H36" i="13"/>
  <c r="F37" i="13"/>
  <c r="G37" i="13"/>
  <c r="H37" i="13"/>
  <c r="Q37" i="13"/>
  <c r="F38" i="13"/>
  <c r="G38" i="13"/>
  <c r="H38" i="13"/>
  <c r="F39" i="13"/>
  <c r="G39" i="13"/>
  <c r="H39" i="13"/>
  <c r="F40" i="13"/>
  <c r="G40" i="13"/>
  <c r="H40" i="13"/>
  <c r="F41" i="13"/>
  <c r="G41" i="13"/>
  <c r="H41" i="13"/>
  <c r="F42" i="13"/>
  <c r="G42" i="13"/>
  <c r="H42" i="13"/>
  <c r="F43" i="13"/>
  <c r="G43" i="13"/>
  <c r="H43" i="13"/>
  <c r="F44" i="13"/>
  <c r="G44" i="13"/>
  <c r="H44" i="13"/>
  <c r="F45" i="13"/>
  <c r="G45" i="13"/>
  <c r="H45" i="13"/>
  <c r="F46" i="13"/>
  <c r="G46" i="13"/>
  <c r="H46" i="13"/>
  <c r="F47" i="13"/>
  <c r="G47" i="13"/>
  <c r="H47" i="13"/>
  <c r="F48" i="13"/>
  <c r="G48" i="13"/>
  <c r="H48" i="13"/>
  <c r="F49" i="13"/>
  <c r="G49" i="13"/>
  <c r="H49" i="13"/>
  <c r="F50" i="13"/>
  <c r="G50" i="13"/>
  <c r="H50" i="13"/>
  <c r="D51" i="13"/>
  <c r="G51" i="13"/>
  <c r="H51" i="13"/>
  <c r="G53" i="13"/>
  <c r="L53" i="13"/>
  <c r="O54" i="13"/>
  <c r="E55" i="13"/>
  <c r="O55" i="13"/>
  <c r="E56" i="13"/>
</calcChain>
</file>

<file path=xl/sharedStrings.xml><?xml version="1.0" encoding="utf-8"?>
<sst xmlns="http://schemas.openxmlformats.org/spreadsheetml/2006/main" count="2018" uniqueCount="81">
  <si>
    <t>Katy</t>
  </si>
  <si>
    <t>Carthage</t>
  </si>
  <si>
    <t>Deal</t>
  </si>
  <si>
    <t>Volume</t>
  </si>
  <si>
    <t>Counterparty</t>
  </si>
  <si>
    <t>Price</t>
  </si>
  <si>
    <t>GD Mark</t>
  </si>
  <si>
    <t>P&amp;L</t>
  </si>
  <si>
    <t>Petrocom Energy Group, Ltd.</t>
  </si>
  <si>
    <t>USGT/Aquila, L.P.</t>
  </si>
  <si>
    <t>Aquila Energy Marketing Corporation</t>
  </si>
  <si>
    <t>e prime, inc.</t>
  </si>
  <si>
    <t>Texaco Natural Gas Inc.</t>
  </si>
  <si>
    <t>PG&amp;E Energy Trading-Gas Corporation</t>
  </si>
  <si>
    <t>Coral Energy Resources, L.P.</t>
  </si>
  <si>
    <t>El Paso Merchant Energy, L.P.</t>
  </si>
  <si>
    <t>AEP Energy Services, Inc.</t>
  </si>
  <si>
    <t>Duke Energy</t>
  </si>
  <si>
    <t>State of Texas</t>
  </si>
  <si>
    <t>Entergy-Koch Trading, LP</t>
  </si>
  <si>
    <t>Mirant Americas Energy Marketing, L.P.</t>
  </si>
  <si>
    <t>Reliant Energy Services, Inc.</t>
  </si>
  <si>
    <t>AEP</t>
  </si>
  <si>
    <t>Calpine</t>
  </si>
  <si>
    <t xml:space="preserve">ONEOK  </t>
  </si>
  <si>
    <t>TotalFinaElf</t>
  </si>
  <si>
    <t>Fix</t>
  </si>
  <si>
    <t>GDD</t>
  </si>
  <si>
    <t>Type</t>
  </si>
  <si>
    <t>Previous Day True-Up</t>
  </si>
  <si>
    <t>Trade Date</t>
  </si>
  <si>
    <t>GD Mid</t>
  </si>
  <si>
    <t>Mirant</t>
  </si>
  <si>
    <t>Entergy-Koch</t>
  </si>
  <si>
    <t>Koch Midstream</t>
  </si>
  <si>
    <t>Duke</t>
  </si>
  <si>
    <t>E-prime</t>
  </si>
  <si>
    <t>El Paso</t>
  </si>
  <si>
    <t>Tenn-Z0</t>
  </si>
  <si>
    <t>Tenaska</t>
  </si>
  <si>
    <t>AEP/HPL</t>
  </si>
  <si>
    <t>Aquila</t>
  </si>
  <si>
    <t>Oneok</t>
  </si>
  <si>
    <t>Darren</t>
  </si>
  <si>
    <t>Dynegy</t>
  </si>
  <si>
    <t>Petrocom</t>
  </si>
  <si>
    <t>Coral</t>
  </si>
  <si>
    <t>PG&amp;E</t>
  </si>
  <si>
    <t>Conoco</t>
  </si>
  <si>
    <t>Reliant</t>
  </si>
  <si>
    <t>Koch</t>
  </si>
  <si>
    <t>East Desk</t>
  </si>
  <si>
    <t>ONEOK Energy Marketing and Trading Company, L.P.</t>
  </si>
  <si>
    <t>Duke Energy Trading and Marketing, L.L.C.</t>
  </si>
  <si>
    <t>Dynegy Marketing and Trade</t>
  </si>
  <si>
    <t>Sempra Energy Trading Corp.</t>
  </si>
  <si>
    <t>Calpine Energy Services, L.P.</t>
  </si>
  <si>
    <t>Adams Resources Marketing, Ltd.</t>
  </si>
  <si>
    <t>Texas Energy Transfer</t>
  </si>
  <si>
    <t>min</t>
  </si>
  <si>
    <t>max</t>
  </si>
  <si>
    <t>Min</t>
  </si>
  <si>
    <t>Max</t>
  </si>
  <si>
    <t>Total Vol</t>
  </si>
  <si>
    <t>Buy</t>
  </si>
  <si>
    <t>Sell</t>
  </si>
  <si>
    <t>Koch Midstream Services Company, LLC</t>
  </si>
  <si>
    <t>Duke Field Services</t>
  </si>
  <si>
    <t>BP Energy Company</t>
  </si>
  <si>
    <t>Entex Gas Resources Corp.</t>
  </si>
  <si>
    <t>volume</t>
  </si>
  <si>
    <t>TOTAL CASH P&amp;L</t>
  </si>
  <si>
    <t>Conoco Inc.</t>
  </si>
  <si>
    <t>e-prime</t>
  </si>
  <si>
    <t>Western Gas Resources, Inc.</t>
  </si>
  <si>
    <t>Sempra</t>
  </si>
  <si>
    <t>OGE Energy Resources, Inc.</t>
  </si>
  <si>
    <t>Highland</t>
  </si>
  <si>
    <t>Tenaska Marketing Ventures</t>
  </si>
  <si>
    <t>Kinder Morgan Texas Pipeline, L.P.</t>
  </si>
  <si>
    <t>Texaco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</si>
</sst>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m/dd/yyyy\ hh:mm\am\pm"/>
    <numFmt numFmtId="165" formatCode="#,###.##"/>
    <numFmt numFmtId="166" formatCode="#,###.00###"/>
    <numFmt numFmtId="170" formatCode="&quot;$&quot;#,##0.00"/>
    <numFmt numFmtId="176" formatCode="0.0000"/>
    <numFmt numFmtId="179" formatCode="0.000"/>
  </numFmts>
  <fonts count="10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u/>
      <sz val="11"/>
      <name val="Arial"/>
      <family val="2"/>
    </font>
    <font>
      <sz val="11"/>
      <name val="Arial"/>
      <family val="2"/>
    </font>
    <font>
      <b/>
      <sz val="14"/>
      <color indexed="56"/>
      <name val="Arial"/>
      <family val="2"/>
    </font>
    <font>
      <b/>
      <sz val="12"/>
      <color indexed="12"/>
      <name val="Arial"/>
      <family val="2"/>
    </font>
    <font>
      <sz val="10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6" fontId="2" fillId="3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2" fillId="0" borderId="0" xfId="0" applyFont="1" applyAlignment="1">
      <alignment horizontal="center"/>
    </xf>
    <xf numFmtId="170" fontId="4" fillId="4" borderId="3" xfId="0" applyNumberFormat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166" fontId="0" fillId="5" borderId="0" xfId="0" applyNumberFormat="1" applyFill="1" applyAlignment="1">
      <alignment horizontal="center"/>
    </xf>
    <xf numFmtId="176" fontId="0" fillId="5" borderId="0" xfId="0" applyNumberFormat="1" applyFill="1" applyAlignment="1">
      <alignment horizontal="center"/>
    </xf>
    <xf numFmtId="170" fontId="0" fillId="5" borderId="0" xfId="0" applyNumberFormat="1" applyFill="1" applyAlignment="1">
      <alignment horizontal="center"/>
    </xf>
    <xf numFmtId="0" fontId="0" fillId="5" borderId="0" xfId="0" applyFill="1" applyBorder="1" applyAlignment="1">
      <alignment horizontal="center"/>
    </xf>
    <xf numFmtId="166" fontId="0" fillId="5" borderId="0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66" fontId="0" fillId="5" borderId="2" xfId="0" applyNumberFormat="1" applyFill="1" applyBorder="1" applyAlignment="1">
      <alignment horizontal="center"/>
    </xf>
    <xf numFmtId="176" fontId="0" fillId="5" borderId="2" xfId="0" applyNumberFormat="1" applyFill="1" applyBorder="1" applyAlignment="1">
      <alignment horizontal="center"/>
    </xf>
    <xf numFmtId="170" fontId="0" fillId="5" borderId="2" xfId="0" applyNumberForma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70" fontId="4" fillId="4" borderId="1" xfId="0" applyNumberFormat="1" applyFont="1" applyFill="1" applyBorder="1" applyAlignment="1">
      <alignment horizontal="center"/>
    </xf>
    <xf numFmtId="15" fontId="4" fillId="3" borderId="1" xfId="0" applyNumberFormat="1" applyFont="1" applyFill="1" applyBorder="1" applyAlignment="1">
      <alignment horizontal="center"/>
    </xf>
    <xf numFmtId="179" fontId="0" fillId="0" borderId="0" xfId="0" applyNumberFormat="1" applyAlignment="1">
      <alignment horizontal="center"/>
    </xf>
    <xf numFmtId="176" fontId="0" fillId="5" borderId="0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170" fontId="7" fillId="7" borderId="5" xfId="0" applyNumberFormat="1" applyFont="1" applyFill="1" applyBorder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170" fontId="9" fillId="0" borderId="0" xfId="0" applyNumberFormat="1" applyFont="1" applyAlignment="1">
      <alignment horizontal="center"/>
    </xf>
    <xf numFmtId="0" fontId="4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Gasdaily/PHYSICAL/TEXAS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_Trading\Gasdaily\PHYSICAL\TEXASJ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 refreshError="1"/>
      <sheetData sheetId="1" refreshError="1">
        <row r="3">
          <cell r="A3">
            <v>37132</v>
          </cell>
          <cell r="B3">
            <v>2.2999999999999998</v>
          </cell>
          <cell r="C3">
            <v>2.2999999999999998</v>
          </cell>
          <cell r="D3">
            <v>0</v>
          </cell>
          <cell r="E3">
            <v>2.3730000000000002</v>
          </cell>
          <cell r="F3">
            <v>2.38</v>
          </cell>
          <cell r="G3">
            <v>6.9999999999996732E-3</v>
          </cell>
          <cell r="H3">
            <v>2.4</v>
          </cell>
          <cell r="I3">
            <v>2.3849999999999998</v>
          </cell>
          <cell r="J3">
            <v>-1.5000000000000124E-2</v>
          </cell>
          <cell r="K3">
            <v>2.4119999999999999</v>
          </cell>
          <cell r="L3">
            <v>2.4500000000000002</v>
          </cell>
          <cell r="M3">
            <v>3.8000000000000256E-2</v>
          </cell>
        </row>
        <row r="4">
          <cell r="A4">
            <v>37133</v>
          </cell>
          <cell r="B4">
            <v>2.3260000000000001</v>
          </cell>
          <cell r="C4">
            <v>2.3149999999999999</v>
          </cell>
          <cell r="D4">
            <v>-1.1000000000000121E-2</v>
          </cell>
          <cell r="E4">
            <v>2.363</v>
          </cell>
          <cell r="F4">
            <v>2.3650000000000002</v>
          </cell>
          <cell r="G4">
            <v>2.0000000000002238E-3</v>
          </cell>
          <cell r="H4">
            <v>2.4049999999999998</v>
          </cell>
          <cell r="I4">
            <v>2.39</v>
          </cell>
          <cell r="J4">
            <v>-1.499999999999968E-2</v>
          </cell>
          <cell r="K4">
            <v>2.415</v>
          </cell>
          <cell r="L4">
            <v>2.46</v>
          </cell>
          <cell r="M4">
            <v>4.4999999999999929E-2</v>
          </cell>
        </row>
        <row r="5">
          <cell r="A5">
            <v>37134</v>
          </cell>
          <cell r="B5">
            <v>1.97</v>
          </cell>
          <cell r="C5">
            <v>1.98</v>
          </cell>
          <cell r="D5">
            <v>1.0000000000000009E-2</v>
          </cell>
          <cell r="E5">
            <v>2.024</v>
          </cell>
          <cell r="F5">
            <v>2.0150000000000001</v>
          </cell>
          <cell r="G5">
            <v>-8.999999999999897E-3</v>
          </cell>
          <cell r="H5">
            <v>2.0779999999999998</v>
          </cell>
          <cell r="I5">
            <v>2.09</v>
          </cell>
          <cell r="J5">
            <v>1.2000000000000011E-2</v>
          </cell>
          <cell r="K5">
            <v>2.1</v>
          </cell>
          <cell r="L5">
            <v>2.1549999999999998</v>
          </cell>
          <cell r="M5">
            <v>5.4999999999999716E-2</v>
          </cell>
        </row>
        <row r="6">
          <cell r="A6">
            <v>37138</v>
          </cell>
          <cell r="B6">
            <v>2.0649999999999999</v>
          </cell>
          <cell r="C6">
            <v>2.06</v>
          </cell>
          <cell r="D6">
            <v>-4.9999999999998934E-3</v>
          </cell>
          <cell r="E6">
            <v>2.1030000000000002</v>
          </cell>
          <cell r="F6">
            <v>2.1</v>
          </cell>
          <cell r="G6">
            <v>-3.0000000000001137E-3</v>
          </cell>
          <cell r="H6">
            <v>2.1560000000000001</v>
          </cell>
          <cell r="I6">
            <v>2.1549999999999998</v>
          </cell>
          <cell r="J6">
            <v>-1.000000000000334E-3</v>
          </cell>
          <cell r="K6">
            <v>2.1789999999999998</v>
          </cell>
          <cell r="L6">
            <v>2.2050000000000001</v>
          </cell>
          <cell r="M6">
            <v>2.6000000000000245E-2</v>
          </cell>
        </row>
        <row r="7">
          <cell r="A7">
            <v>37139</v>
          </cell>
          <cell r="B7">
            <v>2.157</v>
          </cell>
          <cell r="C7">
            <v>2.1549999999999998</v>
          </cell>
          <cell r="D7">
            <v>-2.0000000000002238E-3</v>
          </cell>
          <cell r="E7">
            <v>2.2320000000000002</v>
          </cell>
          <cell r="F7">
            <v>2.2349999999999999</v>
          </cell>
          <cell r="G7">
            <v>2.9999999999996696E-3</v>
          </cell>
          <cell r="H7">
            <v>2.2450000000000001</v>
          </cell>
          <cell r="I7">
            <v>2.2450000000000001</v>
          </cell>
          <cell r="J7">
            <v>0</v>
          </cell>
          <cell r="K7">
            <v>2.2709999999999999</v>
          </cell>
          <cell r="L7">
            <v>2.3050000000000002</v>
          </cell>
          <cell r="M7">
            <v>3.4000000000000252E-2</v>
          </cell>
        </row>
        <row r="8">
          <cell r="A8">
            <v>37140</v>
          </cell>
          <cell r="B8">
            <v>2.2320000000000002</v>
          </cell>
          <cell r="C8">
            <v>2.2200000000000002</v>
          </cell>
          <cell r="D8">
            <v>-1.2000000000000011E-2</v>
          </cell>
          <cell r="E8">
            <v>2.3460000000000001</v>
          </cell>
          <cell r="F8">
            <v>2.33</v>
          </cell>
          <cell r="G8">
            <v>-1.6000000000000014E-2</v>
          </cell>
          <cell r="H8">
            <v>2.33</v>
          </cell>
          <cell r="I8">
            <v>2.3199999999999998</v>
          </cell>
          <cell r="J8">
            <v>-1.0000000000000231E-2</v>
          </cell>
          <cell r="K8">
            <v>2.3530000000000002</v>
          </cell>
          <cell r="L8">
            <v>2.375</v>
          </cell>
          <cell r="M8">
            <v>2.1999999999999797E-2</v>
          </cell>
        </row>
        <row r="9">
          <cell r="A9">
            <v>37141</v>
          </cell>
          <cell r="B9">
            <v>2.1230000000000002</v>
          </cell>
          <cell r="C9">
            <v>2.125</v>
          </cell>
          <cell r="D9">
            <v>1.9999999999997797E-3</v>
          </cell>
          <cell r="E9">
            <v>2.2480000000000002</v>
          </cell>
          <cell r="F9">
            <v>2.2450000000000001</v>
          </cell>
          <cell r="G9">
            <v>-3.0000000000001137E-3</v>
          </cell>
          <cell r="H9">
            <v>2.2189999999999999</v>
          </cell>
          <cell r="I9">
            <v>2.2200000000000002</v>
          </cell>
          <cell r="J9">
            <v>1.000000000000334E-3</v>
          </cell>
          <cell r="K9">
            <v>2.2429999999999999</v>
          </cell>
          <cell r="L9">
            <v>2.2799999999999998</v>
          </cell>
          <cell r="M9">
            <v>3.6999999999999922E-2</v>
          </cell>
        </row>
        <row r="10">
          <cell r="A10">
            <v>37144</v>
          </cell>
          <cell r="B10">
            <v>2.2130000000000001</v>
          </cell>
          <cell r="C10">
            <v>2.2050000000000001</v>
          </cell>
          <cell r="D10">
            <v>-8.0000000000000071E-3</v>
          </cell>
          <cell r="E10">
            <v>2.3050000000000002</v>
          </cell>
          <cell r="F10">
            <v>2.31</v>
          </cell>
          <cell r="G10">
            <v>4.9999999999998934E-3</v>
          </cell>
          <cell r="H10">
            <v>2.3210000000000002</v>
          </cell>
          <cell r="I10">
            <v>2.3199999999999998</v>
          </cell>
          <cell r="J10">
            <v>-1.000000000000334E-3</v>
          </cell>
          <cell r="K10">
            <v>2.34</v>
          </cell>
          <cell r="L10">
            <v>2.37</v>
          </cell>
          <cell r="M10">
            <v>3.0000000000000249E-2</v>
          </cell>
        </row>
        <row r="11">
          <cell r="A11">
            <v>37145</v>
          </cell>
          <cell r="C11">
            <v>2.2050000000000001</v>
          </cell>
          <cell r="D11">
            <v>2.2050000000000001</v>
          </cell>
          <cell r="F11">
            <v>2.355</v>
          </cell>
          <cell r="G11">
            <v>2.355</v>
          </cell>
          <cell r="I11">
            <v>2.38</v>
          </cell>
          <cell r="L11">
            <v>2.4750000000000001</v>
          </cell>
          <cell r="M11">
            <v>2.4750000000000001</v>
          </cell>
        </row>
        <row r="12">
          <cell r="A12">
            <v>37146</v>
          </cell>
          <cell r="B12">
            <v>2.27</v>
          </cell>
          <cell r="C12">
            <v>2.27</v>
          </cell>
          <cell r="D12">
            <v>0</v>
          </cell>
          <cell r="E12">
            <v>2.3420000000000001</v>
          </cell>
          <cell r="F12">
            <v>2.34</v>
          </cell>
          <cell r="G12">
            <v>-2.0000000000002238E-3</v>
          </cell>
          <cell r="H12">
            <v>2.37</v>
          </cell>
          <cell r="I12">
            <v>2.3849999999999998</v>
          </cell>
          <cell r="J12">
            <v>1.499999999999968E-2</v>
          </cell>
          <cell r="K12">
            <v>2.41</v>
          </cell>
          <cell r="L12">
            <v>2.42</v>
          </cell>
          <cell r="M12">
            <v>9.9999999999997868E-3</v>
          </cell>
        </row>
        <row r="13">
          <cell r="A13">
            <v>37147</v>
          </cell>
          <cell r="B13">
            <v>2.2050000000000001</v>
          </cell>
          <cell r="C13">
            <v>2.21</v>
          </cell>
          <cell r="D13">
            <v>4.9999999999998934E-3</v>
          </cell>
          <cell r="E13">
            <v>2.3065000000000002</v>
          </cell>
          <cell r="F13">
            <v>2.31</v>
          </cell>
          <cell r="G13">
            <v>3.4999999999998366E-3</v>
          </cell>
          <cell r="H13">
            <v>2.3149999999999999</v>
          </cell>
          <cell r="I13">
            <v>2.3149999999999999</v>
          </cell>
          <cell r="J13">
            <v>0</v>
          </cell>
          <cell r="K13">
            <v>2.3420000000000001</v>
          </cell>
          <cell r="L13">
            <v>2.3650000000000002</v>
          </cell>
          <cell r="M13">
            <v>2.3000000000000131E-2</v>
          </cell>
        </row>
        <row r="14">
          <cell r="A14">
            <v>37148</v>
          </cell>
          <cell r="B14">
            <v>2.19</v>
          </cell>
          <cell r="C14">
            <v>2.19</v>
          </cell>
          <cell r="D14">
            <v>0</v>
          </cell>
          <cell r="E14">
            <v>2.3050000000000002</v>
          </cell>
          <cell r="F14">
            <v>2.2999999999999998</v>
          </cell>
          <cell r="G14">
            <v>-5.0000000000003375E-3</v>
          </cell>
          <cell r="H14">
            <v>2.3290000000000002</v>
          </cell>
          <cell r="I14">
            <v>2.3199999999999998</v>
          </cell>
          <cell r="J14">
            <v>-9.0000000000003411E-3</v>
          </cell>
          <cell r="K14">
            <v>2.3519999999999999</v>
          </cell>
          <cell r="L14">
            <v>2.38</v>
          </cell>
          <cell r="M14">
            <v>2.8000000000000025E-2</v>
          </cell>
        </row>
        <row r="15">
          <cell r="A15">
            <v>37151</v>
          </cell>
          <cell r="B15">
            <v>2.19</v>
          </cell>
          <cell r="C15">
            <v>2.19</v>
          </cell>
          <cell r="D15">
            <v>0</v>
          </cell>
          <cell r="E15">
            <v>2.2770000000000001</v>
          </cell>
          <cell r="F15">
            <v>2.2799999999999998</v>
          </cell>
          <cell r="G15">
            <v>2.9999999999996696E-3</v>
          </cell>
          <cell r="H15">
            <v>2.2989999999999999</v>
          </cell>
          <cell r="I15">
            <v>2.2999999999999998</v>
          </cell>
          <cell r="J15">
            <v>9.9999999999988987E-4</v>
          </cell>
          <cell r="K15">
            <v>2.3199999999999998</v>
          </cell>
          <cell r="L15">
            <v>2.3450000000000002</v>
          </cell>
          <cell r="M15">
            <v>2.5000000000000355E-2</v>
          </cell>
        </row>
        <row r="16">
          <cell r="A16">
            <v>37152</v>
          </cell>
          <cell r="B16">
            <v>2.0550000000000002</v>
          </cell>
          <cell r="C16">
            <v>2.06</v>
          </cell>
          <cell r="D16">
            <v>4.9999999999998934E-3</v>
          </cell>
          <cell r="E16">
            <v>2.14</v>
          </cell>
          <cell r="F16">
            <v>2.1349999999999998</v>
          </cell>
          <cell r="G16">
            <v>-5.0000000000003375E-3</v>
          </cell>
          <cell r="H16">
            <v>2.1549999999999998</v>
          </cell>
          <cell r="I16">
            <v>2.1549999999999998</v>
          </cell>
          <cell r="J16">
            <v>0</v>
          </cell>
          <cell r="K16">
            <v>2.1800000000000002</v>
          </cell>
          <cell r="L16">
            <v>2.21</v>
          </cell>
          <cell r="M16">
            <v>2.9999999999999805E-2</v>
          </cell>
        </row>
        <row r="17">
          <cell r="A17">
            <v>37153</v>
          </cell>
          <cell r="B17">
            <v>2</v>
          </cell>
          <cell r="C17">
            <v>2</v>
          </cell>
          <cell r="D17">
            <v>0</v>
          </cell>
          <cell r="E17">
            <v>2.0950000000000002</v>
          </cell>
          <cell r="F17">
            <v>2.0950000000000002</v>
          </cell>
          <cell r="G17">
            <v>0</v>
          </cell>
          <cell r="H17">
            <v>2.11</v>
          </cell>
          <cell r="I17">
            <v>2.105</v>
          </cell>
          <cell r="J17">
            <v>-4.9999999999998934E-3</v>
          </cell>
          <cell r="K17">
            <v>2.14</v>
          </cell>
          <cell r="L17">
            <v>2.17</v>
          </cell>
          <cell r="M17">
            <v>2.9999999999999805E-2</v>
          </cell>
        </row>
        <row r="18">
          <cell r="A18">
            <v>37154</v>
          </cell>
          <cell r="B18">
            <v>1.9350000000000001</v>
          </cell>
          <cell r="C18">
            <v>1.925</v>
          </cell>
          <cell r="D18">
            <v>-1.0000000000000009E-2</v>
          </cell>
          <cell r="E18">
            <v>2.032</v>
          </cell>
          <cell r="F18">
            <v>2.0249999999999999</v>
          </cell>
          <cell r="G18">
            <v>-7.0000000000001172E-3</v>
          </cell>
          <cell r="H18">
            <v>2.0510000000000002</v>
          </cell>
          <cell r="I18">
            <v>2.0499999999999998</v>
          </cell>
          <cell r="J18">
            <v>-1.000000000000334E-3</v>
          </cell>
          <cell r="K18">
            <v>2.0779999999999998</v>
          </cell>
          <cell r="L18">
            <v>2.1</v>
          </cell>
          <cell r="M18">
            <v>2.2000000000000242E-2</v>
          </cell>
        </row>
        <row r="19">
          <cell r="A19">
            <v>37155</v>
          </cell>
          <cell r="B19">
            <v>1.8149999999999999</v>
          </cell>
          <cell r="C19">
            <v>1.82</v>
          </cell>
          <cell r="D19">
            <v>5.0000000000001155E-3</v>
          </cell>
          <cell r="E19">
            <v>1.99</v>
          </cell>
          <cell r="F19">
            <v>1.9950000000000001</v>
          </cell>
          <cell r="G19">
            <v>5.0000000000001155E-3</v>
          </cell>
          <cell r="H19">
            <v>2.0099999999999998</v>
          </cell>
          <cell r="I19">
            <v>2.0049999999999999</v>
          </cell>
          <cell r="J19">
            <v>-4.9999999999998934E-3</v>
          </cell>
          <cell r="K19">
            <v>2.04</v>
          </cell>
          <cell r="L19">
            <v>2.0550000000000002</v>
          </cell>
          <cell r="M19">
            <v>1.5000000000000124E-2</v>
          </cell>
        </row>
        <row r="20">
          <cell r="A20">
            <v>37158</v>
          </cell>
          <cell r="B20">
            <v>1.82</v>
          </cell>
          <cell r="C20">
            <v>1.81</v>
          </cell>
          <cell r="D20">
            <v>-1.0000000000000009E-2</v>
          </cell>
          <cell r="E20">
            <v>1.95</v>
          </cell>
          <cell r="F20">
            <v>1.9450000000000001</v>
          </cell>
          <cell r="G20">
            <v>-4.9999999999998934E-3</v>
          </cell>
          <cell r="H20">
            <v>1.9550000000000001</v>
          </cell>
          <cell r="I20">
            <v>1.95</v>
          </cell>
          <cell r="J20">
            <v>-5.0000000000001155E-3</v>
          </cell>
          <cell r="K20">
            <v>1.9850000000000001</v>
          </cell>
          <cell r="L20">
            <v>2</v>
          </cell>
          <cell r="M20">
            <v>1.4999999999999902E-2</v>
          </cell>
        </row>
        <row r="21">
          <cell r="A21">
            <v>37159</v>
          </cell>
          <cell r="B21">
            <v>1.77</v>
          </cell>
          <cell r="C21">
            <v>1.7649999999999999</v>
          </cell>
          <cell r="D21">
            <v>-5.0000000000001155E-3</v>
          </cell>
          <cell r="E21">
            <v>1.9</v>
          </cell>
          <cell r="F21">
            <v>1.905</v>
          </cell>
          <cell r="G21">
            <v>5.0000000000001155E-3</v>
          </cell>
          <cell r="H21">
            <v>1.905</v>
          </cell>
          <cell r="I21">
            <v>1.91</v>
          </cell>
          <cell r="J21">
            <v>4.9999999999998934E-3</v>
          </cell>
          <cell r="K21">
            <v>1.9350000000000001</v>
          </cell>
          <cell r="L21">
            <v>1.96</v>
          </cell>
          <cell r="M21">
            <v>2.4999999999999911E-2</v>
          </cell>
        </row>
        <row r="22">
          <cell r="A22">
            <v>37160</v>
          </cell>
          <cell r="B22">
            <v>1.71</v>
          </cell>
          <cell r="C22">
            <v>1.71</v>
          </cell>
          <cell r="D22">
            <v>0</v>
          </cell>
          <cell r="E22">
            <v>1.86</v>
          </cell>
          <cell r="F22">
            <v>1.855</v>
          </cell>
          <cell r="G22">
            <v>-5.0000000000001155E-3</v>
          </cell>
          <cell r="H22">
            <v>1.849</v>
          </cell>
          <cell r="I22">
            <v>1.85</v>
          </cell>
          <cell r="J22">
            <v>1.0000000000001119E-3</v>
          </cell>
          <cell r="K22">
            <v>1.87</v>
          </cell>
          <cell r="L22">
            <v>1.905</v>
          </cell>
          <cell r="M22">
            <v>3.499999999999992E-2</v>
          </cell>
        </row>
        <row r="23">
          <cell r="A23">
            <v>37161</v>
          </cell>
          <cell r="B23">
            <v>1.7</v>
          </cell>
          <cell r="C23">
            <v>0</v>
          </cell>
          <cell r="D23" t="str">
            <v>N/A</v>
          </cell>
          <cell r="E23">
            <v>1.845</v>
          </cell>
          <cell r="F23">
            <v>0</v>
          </cell>
          <cell r="G23" t="str">
            <v>N/A</v>
          </cell>
          <cell r="H23">
            <v>1.849</v>
          </cell>
          <cell r="I23">
            <v>0</v>
          </cell>
          <cell r="J23" t="str">
            <v>N/A</v>
          </cell>
          <cell r="K23">
            <v>1.87</v>
          </cell>
          <cell r="L23">
            <v>0</v>
          </cell>
          <cell r="M23" t="str">
            <v>N/A</v>
          </cell>
        </row>
        <row r="24">
          <cell r="A24">
            <v>37162</v>
          </cell>
          <cell r="C24">
            <v>0</v>
          </cell>
          <cell r="D24" t="str">
            <v>N/A</v>
          </cell>
          <cell r="F24">
            <v>0</v>
          </cell>
          <cell r="G24" t="str">
            <v>N/A</v>
          </cell>
          <cell r="I24">
            <v>0</v>
          </cell>
          <cell r="J24" t="str">
            <v>N/A</v>
          </cell>
          <cell r="L24">
            <v>0</v>
          </cell>
          <cell r="M24" t="str">
            <v>N/A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/>
      <sheetData sheetId="1">
        <row r="3">
          <cell r="A3">
            <v>37132</v>
          </cell>
          <cell r="B3">
            <v>2.2999999999999998</v>
          </cell>
          <cell r="C3">
            <v>2.2999999999999998</v>
          </cell>
          <cell r="D3">
            <v>0</v>
          </cell>
          <cell r="E3">
            <v>2.3730000000000002</v>
          </cell>
          <cell r="F3">
            <v>2.38</v>
          </cell>
          <cell r="G3">
            <v>6.9999999999996732E-3</v>
          </cell>
          <cell r="H3">
            <v>2.4</v>
          </cell>
          <cell r="I3">
            <v>2.3849999999999998</v>
          </cell>
          <cell r="J3">
            <v>-1.5000000000000124E-2</v>
          </cell>
          <cell r="K3">
            <v>2.4119999999999999</v>
          </cell>
          <cell r="L3">
            <v>2.4500000000000002</v>
          </cell>
          <cell r="M3">
            <v>3.8000000000000256E-2</v>
          </cell>
        </row>
        <row r="4">
          <cell r="A4">
            <v>37133</v>
          </cell>
          <cell r="B4">
            <v>2.3260000000000001</v>
          </cell>
          <cell r="C4">
            <v>2.3149999999999999</v>
          </cell>
          <cell r="D4">
            <v>-1.1000000000000121E-2</v>
          </cell>
          <cell r="E4">
            <v>2.363</v>
          </cell>
          <cell r="F4">
            <v>2.3650000000000002</v>
          </cell>
          <cell r="G4">
            <v>2.0000000000002238E-3</v>
          </cell>
          <cell r="H4">
            <v>2.4049999999999998</v>
          </cell>
          <cell r="I4">
            <v>2.39</v>
          </cell>
          <cell r="J4">
            <v>-1.499999999999968E-2</v>
          </cell>
          <cell r="K4">
            <v>2.415</v>
          </cell>
          <cell r="L4">
            <v>2.46</v>
          </cell>
          <cell r="M4">
            <v>4.4999999999999929E-2</v>
          </cell>
        </row>
        <row r="5">
          <cell r="A5">
            <v>37134</v>
          </cell>
          <cell r="B5">
            <v>1.97</v>
          </cell>
          <cell r="C5">
            <v>1.98</v>
          </cell>
          <cell r="D5">
            <v>1.0000000000000009E-2</v>
          </cell>
          <cell r="E5">
            <v>2.024</v>
          </cell>
          <cell r="F5">
            <v>2.0150000000000001</v>
          </cell>
          <cell r="G5">
            <v>-8.999999999999897E-3</v>
          </cell>
          <cell r="H5">
            <v>2.0779999999999998</v>
          </cell>
          <cell r="I5">
            <v>2.09</v>
          </cell>
          <cell r="J5">
            <v>1.2000000000000011E-2</v>
          </cell>
          <cell r="K5">
            <v>2.1</v>
          </cell>
          <cell r="L5">
            <v>2.1549999999999998</v>
          </cell>
          <cell r="M5">
            <v>5.4999999999999716E-2</v>
          </cell>
        </row>
        <row r="6">
          <cell r="A6">
            <v>37138</v>
          </cell>
          <cell r="B6">
            <v>2.0649999999999999</v>
          </cell>
          <cell r="C6">
            <v>2.06</v>
          </cell>
          <cell r="D6">
            <v>-4.9999999999998934E-3</v>
          </cell>
          <cell r="E6">
            <v>2.1030000000000002</v>
          </cell>
          <cell r="F6">
            <v>2.1</v>
          </cell>
          <cell r="G6">
            <v>-3.0000000000001137E-3</v>
          </cell>
          <cell r="H6">
            <v>2.1560000000000001</v>
          </cell>
          <cell r="I6">
            <v>2.1549999999999998</v>
          </cell>
          <cell r="J6">
            <v>-1.000000000000334E-3</v>
          </cell>
          <cell r="K6">
            <v>2.1789999999999998</v>
          </cell>
          <cell r="L6">
            <v>2.2050000000000001</v>
          </cell>
          <cell r="M6">
            <v>2.6000000000000245E-2</v>
          </cell>
        </row>
        <row r="7">
          <cell r="A7">
            <v>37139</v>
          </cell>
          <cell r="B7">
            <v>2.157</v>
          </cell>
          <cell r="C7">
            <v>2.1549999999999998</v>
          </cell>
          <cell r="D7">
            <v>-2.0000000000002238E-3</v>
          </cell>
          <cell r="E7">
            <v>2.2320000000000002</v>
          </cell>
          <cell r="F7">
            <v>2.2349999999999999</v>
          </cell>
          <cell r="G7">
            <v>2.9999999999996696E-3</v>
          </cell>
          <cell r="H7">
            <v>2.2450000000000001</v>
          </cell>
          <cell r="I7">
            <v>2.2450000000000001</v>
          </cell>
          <cell r="J7">
            <v>0</v>
          </cell>
          <cell r="K7">
            <v>2.2709999999999999</v>
          </cell>
          <cell r="L7">
            <v>2.3050000000000002</v>
          </cell>
          <cell r="M7">
            <v>3.4000000000000252E-2</v>
          </cell>
        </row>
        <row r="8">
          <cell r="A8">
            <v>37140</v>
          </cell>
          <cell r="B8">
            <v>2.2320000000000002</v>
          </cell>
          <cell r="C8">
            <v>2.2200000000000002</v>
          </cell>
          <cell r="D8">
            <v>-1.2000000000000011E-2</v>
          </cell>
          <cell r="E8">
            <v>2.3460000000000001</v>
          </cell>
          <cell r="F8">
            <v>2.33</v>
          </cell>
          <cell r="G8">
            <v>-1.6000000000000014E-2</v>
          </cell>
          <cell r="H8">
            <v>2.33</v>
          </cell>
          <cell r="I8">
            <v>2.3199999999999998</v>
          </cell>
          <cell r="J8">
            <v>-1.0000000000000231E-2</v>
          </cell>
          <cell r="K8">
            <v>2.3530000000000002</v>
          </cell>
          <cell r="L8">
            <v>2.375</v>
          </cell>
          <cell r="M8">
            <v>2.1999999999999797E-2</v>
          </cell>
        </row>
        <row r="9">
          <cell r="A9">
            <v>37141</v>
          </cell>
          <cell r="B9">
            <v>2.1230000000000002</v>
          </cell>
          <cell r="C9">
            <v>2.125</v>
          </cell>
          <cell r="D9">
            <v>1.9999999999997797E-3</v>
          </cell>
          <cell r="E9">
            <v>2.2480000000000002</v>
          </cell>
          <cell r="F9">
            <v>2.2450000000000001</v>
          </cell>
          <cell r="G9">
            <v>-3.0000000000001137E-3</v>
          </cell>
          <cell r="H9">
            <v>2.2189999999999999</v>
          </cell>
          <cell r="I9">
            <v>2.2200000000000002</v>
          </cell>
          <cell r="J9">
            <v>1.000000000000334E-3</v>
          </cell>
          <cell r="K9">
            <v>2.2429999999999999</v>
          </cell>
          <cell r="L9">
            <v>2.2799999999999998</v>
          </cell>
          <cell r="M9">
            <v>3.6999999999999922E-2</v>
          </cell>
        </row>
        <row r="10">
          <cell r="A10">
            <v>37144</v>
          </cell>
          <cell r="B10">
            <v>2.2130000000000001</v>
          </cell>
          <cell r="C10">
            <v>2.2050000000000001</v>
          </cell>
          <cell r="D10">
            <v>-8.0000000000000071E-3</v>
          </cell>
          <cell r="E10">
            <v>2.3050000000000002</v>
          </cell>
          <cell r="F10">
            <v>2.31</v>
          </cell>
          <cell r="G10">
            <v>4.9999999999998934E-3</v>
          </cell>
          <cell r="H10">
            <v>2.3210000000000002</v>
          </cell>
          <cell r="I10">
            <v>2.3199999999999998</v>
          </cell>
          <cell r="J10">
            <v>-1.000000000000334E-3</v>
          </cell>
          <cell r="K10">
            <v>2.34</v>
          </cell>
          <cell r="L10">
            <v>2.37</v>
          </cell>
          <cell r="M10">
            <v>3.0000000000000249E-2</v>
          </cell>
        </row>
        <row r="11">
          <cell r="A11">
            <v>37145</v>
          </cell>
          <cell r="C11">
            <v>2.2050000000000001</v>
          </cell>
          <cell r="D11">
            <v>2.2050000000000001</v>
          </cell>
          <cell r="F11">
            <v>2.355</v>
          </cell>
          <cell r="G11">
            <v>2.355</v>
          </cell>
          <cell r="I11">
            <v>2.38</v>
          </cell>
          <cell r="L11">
            <v>2.4750000000000001</v>
          </cell>
          <cell r="M11">
            <v>2.4750000000000001</v>
          </cell>
        </row>
        <row r="12">
          <cell r="A12">
            <v>37146</v>
          </cell>
          <cell r="B12">
            <v>2.27</v>
          </cell>
          <cell r="C12">
            <v>2.27</v>
          </cell>
          <cell r="D12">
            <v>0</v>
          </cell>
          <cell r="E12">
            <v>2.3420000000000001</v>
          </cell>
          <cell r="F12">
            <v>2.34</v>
          </cell>
          <cell r="G12">
            <v>-2.0000000000002238E-3</v>
          </cell>
          <cell r="H12">
            <v>2.37</v>
          </cell>
          <cell r="I12">
            <v>2.3849999999999998</v>
          </cell>
          <cell r="J12">
            <v>1.499999999999968E-2</v>
          </cell>
          <cell r="K12">
            <v>2.41</v>
          </cell>
          <cell r="L12">
            <v>2.42</v>
          </cell>
          <cell r="M12">
            <v>9.9999999999997868E-3</v>
          </cell>
        </row>
        <row r="13">
          <cell r="A13">
            <v>37147</v>
          </cell>
          <cell r="B13">
            <v>2.2050000000000001</v>
          </cell>
          <cell r="C13">
            <v>2.21</v>
          </cell>
          <cell r="D13">
            <v>4.9999999999998934E-3</v>
          </cell>
          <cell r="E13">
            <v>2.3065000000000002</v>
          </cell>
          <cell r="F13">
            <v>2.31</v>
          </cell>
          <cell r="G13">
            <v>3.4999999999998366E-3</v>
          </cell>
          <cell r="H13">
            <v>2.3149999999999999</v>
          </cell>
          <cell r="I13">
            <v>2.3149999999999999</v>
          </cell>
          <cell r="J13">
            <v>0</v>
          </cell>
          <cell r="K13">
            <v>2.3420000000000001</v>
          </cell>
          <cell r="L13">
            <v>2.3650000000000002</v>
          </cell>
          <cell r="M13">
            <v>2.3000000000000131E-2</v>
          </cell>
        </row>
        <row r="14">
          <cell r="A14">
            <v>37148</v>
          </cell>
          <cell r="B14">
            <v>2.19</v>
          </cell>
          <cell r="C14">
            <v>2.19</v>
          </cell>
          <cell r="D14">
            <v>0</v>
          </cell>
          <cell r="E14">
            <v>2.3050000000000002</v>
          </cell>
          <cell r="F14">
            <v>2.2999999999999998</v>
          </cell>
          <cell r="G14">
            <v>-5.0000000000003375E-3</v>
          </cell>
          <cell r="H14">
            <v>2.3290000000000002</v>
          </cell>
          <cell r="I14">
            <v>2.3199999999999998</v>
          </cell>
          <cell r="J14">
            <v>-9.0000000000003411E-3</v>
          </cell>
          <cell r="K14">
            <v>2.3519999999999999</v>
          </cell>
          <cell r="L14">
            <v>2.38</v>
          </cell>
          <cell r="M14">
            <v>2.8000000000000025E-2</v>
          </cell>
        </row>
        <row r="15">
          <cell r="A15">
            <v>37151</v>
          </cell>
          <cell r="B15">
            <v>2.19</v>
          </cell>
          <cell r="C15">
            <v>2.19</v>
          </cell>
          <cell r="D15">
            <v>0</v>
          </cell>
          <cell r="E15">
            <v>2.2770000000000001</v>
          </cell>
          <cell r="F15">
            <v>2.2799999999999998</v>
          </cell>
          <cell r="G15">
            <v>2.9999999999996696E-3</v>
          </cell>
          <cell r="H15">
            <v>2.2989999999999999</v>
          </cell>
          <cell r="I15">
            <v>2.2999999999999998</v>
          </cell>
          <cell r="J15">
            <v>9.9999999999988987E-4</v>
          </cell>
          <cell r="K15">
            <v>2.3199999999999998</v>
          </cell>
          <cell r="L15">
            <v>2.3450000000000002</v>
          </cell>
          <cell r="M15">
            <v>2.5000000000000355E-2</v>
          </cell>
        </row>
        <row r="16">
          <cell r="A16">
            <v>37152</v>
          </cell>
          <cell r="B16">
            <v>2.0550000000000002</v>
          </cell>
          <cell r="C16">
            <v>2.06</v>
          </cell>
          <cell r="D16">
            <v>4.9999999999998934E-3</v>
          </cell>
          <cell r="E16">
            <v>2.14</v>
          </cell>
          <cell r="F16">
            <v>2.1349999999999998</v>
          </cell>
          <cell r="G16">
            <v>-5.0000000000003375E-3</v>
          </cell>
          <cell r="H16">
            <v>2.1549999999999998</v>
          </cell>
          <cell r="I16">
            <v>2.1549999999999998</v>
          </cell>
          <cell r="J16">
            <v>0</v>
          </cell>
          <cell r="K16">
            <v>2.1800000000000002</v>
          </cell>
          <cell r="L16">
            <v>2.21</v>
          </cell>
          <cell r="M16">
            <v>2.9999999999999805E-2</v>
          </cell>
        </row>
        <row r="17">
          <cell r="A17">
            <v>37153</v>
          </cell>
          <cell r="B17">
            <v>2</v>
          </cell>
          <cell r="C17">
            <v>2</v>
          </cell>
          <cell r="D17">
            <v>0</v>
          </cell>
          <cell r="E17">
            <v>2.0950000000000002</v>
          </cell>
          <cell r="F17">
            <v>2.0950000000000002</v>
          </cell>
          <cell r="G17">
            <v>0</v>
          </cell>
          <cell r="H17">
            <v>2.11</v>
          </cell>
          <cell r="I17">
            <v>2.105</v>
          </cell>
          <cell r="J17">
            <v>-4.9999999999998934E-3</v>
          </cell>
          <cell r="K17">
            <v>2.14</v>
          </cell>
          <cell r="L17">
            <v>2.17</v>
          </cell>
          <cell r="M17">
            <v>2.9999999999999805E-2</v>
          </cell>
        </row>
        <row r="18">
          <cell r="A18">
            <v>37154</v>
          </cell>
          <cell r="B18">
            <v>1.9350000000000001</v>
          </cell>
          <cell r="C18">
            <v>1.925</v>
          </cell>
          <cell r="D18">
            <v>-1.0000000000000009E-2</v>
          </cell>
          <cell r="E18">
            <v>2.032</v>
          </cell>
          <cell r="F18">
            <v>2.0249999999999999</v>
          </cell>
          <cell r="G18">
            <v>-7.0000000000001172E-3</v>
          </cell>
          <cell r="H18">
            <v>2.0510000000000002</v>
          </cell>
          <cell r="I18">
            <v>2.0499999999999998</v>
          </cell>
          <cell r="J18">
            <v>-1.000000000000334E-3</v>
          </cell>
          <cell r="K18">
            <v>2.0779999999999998</v>
          </cell>
          <cell r="L18">
            <v>2.1</v>
          </cell>
          <cell r="M18">
            <v>2.2000000000000242E-2</v>
          </cell>
        </row>
        <row r="19">
          <cell r="A19">
            <v>37155</v>
          </cell>
          <cell r="B19">
            <v>1.8149999999999999</v>
          </cell>
          <cell r="C19">
            <v>1.82</v>
          </cell>
          <cell r="D19">
            <v>5.0000000000001155E-3</v>
          </cell>
          <cell r="E19">
            <v>1.99</v>
          </cell>
          <cell r="F19">
            <v>1.9950000000000001</v>
          </cell>
          <cell r="G19">
            <v>5.0000000000001155E-3</v>
          </cell>
          <cell r="H19">
            <v>2.0099999999999998</v>
          </cell>
          <cell r="I19">
            <v>2.0049999999999999</v>
          </cell>
          <cell r="J19">
            <v>-4.9999999999998934E-3</v>
          </cell>
          <cell r="K19">
            <v>2.04</v>
          </cell>
          <cell r="L19">
            <v>2.0550000000000002</v>
          </cell>
          <cell r="M19">
            <v>1.5000000000000124E-2</v>
          </cell>
        </row>
        <row r="20">
          <cell r="A20">
            <v>37158</v>
          </cell>
          <cell r="B20">
            <v>1.82</v>
          </cell>
          <cell r="C20">
            <v>1.81</v>
          </cell>
          <cell r="D20">
            <v>-1.0000000000000009E-2</v>
          </cell>
          <cell r="E20">
            <v>1.95</v>
          </cell>
          <cell r="F20">
            <v>1.9450000000000001</v>
          </cell>
          <cell r="G20">
            <v>-4.9999999999998934E-3</v>
          </cell>
          <cell r="H20">
            <v>1.9550000000000001</v>
          </cell>
          <cell r="I20">
            <v>1.95</v>
          </cell>
          <cell r="J20">
            <v>-5.0000000000001155E-3</v>
          </cell>
          <cell r="K20">
            <v>1.9850000000000001</v>
          </cell>
          <cell r="L20">
            <v>2</v>
          </cell>
          <cell r="M20">
            <v>1.4999999999999902E-2</v>
          </cell>
        </row>
        <row r="21">
          <cell r="A21">
            <v>37159</v>
          </cell>
          <cell r="B21">
            <v>1.77</v>
          </cell>
          <cell r="C21">
            <v>1.7649999999999999</v>
          </cell>
          <cell r="D21">
            <v>-5.0000000000001155E-3</v>
          </cell>
          <cell r="E21">
            <v>1.9</v>
          </cell>
          <cell r="F21">
            <v>1.905</v>
          </cell>
          <cell r="G21">
            <v>5.0000000000001155E-3</v>
          </cell>
          <cell r="H21">
            <v>1.905</v>
          </cell>
          <cell r="I21">
            <v>1.91</v>
          </cell>
          <cell r="J21">
            <v>4.9999999999998934E-3</v>
          </cell>
          <cell r="K21">
            <v>1.9350000000000001</v>
          </cell>
          <cell r="L21">
            <v>1.96</v>
          </cell>
          <cell r="M21">
            <v>2.4999999999999911E-2</v>
          </cell>
        </row>
        <row r="22">
          <cell r="A22">
            <v>37160</v>
          </cell>
          <cell r="B22">
            <v>1.71</v>
          </cell>
          <cell r="C22">
            <v>1.71</v>
          </cell>
          <cell r="D22">
            <v>0</v>
          </cell>
          <cell r="E22">
            <v>1.86</v>
          </cell>
          <cell r="F22">
            <v>1.855</v>
          </cell>
          <cell r="G22">
            <v>-5.0000000000001155E-3</v>
          </cell>
          <cell r="H22">
            <v>1.849</v>
          </cell>
          <cell r="I22">
            <v>1.85</v>
          </cell>
          <cell r="J22">
            <v>1.0000000000001119E-3</v>
          </cell>
          <cell r="K22">
            <v>1.87</v>
          </cell>
          <cell r="L22">
            <v>1.905</v>
          </cell>
          <cell r="M22">
            <v>3.499999999999992E-2</v>
          </cell>
        </row>
        <row r="23">
          <cell r="A23">
            <v>37161</v>
          </cell>
          <cell r="B23">
            <v>1.7</v>
          </cell>
          <cell r="C23">
            <v>1.6950000000000001</v>
          </cell>
          <cell r="D23">
            <v>-4.9999999999998934E-3</v>
          </cell>
          <cell r="E23">
            <v>1.845</v>
          </cell>
          <cell r="F23">
            <v>1.84</v>
          </cell>
          <cell r="G23">
            <v>-4.9999999999998934E-3</v>
          </cell>
          <cell r="H23">
            <v>1.849</v>
          </cell>
          <cell r="I23">
            <v>1.85</v>
          </cell>
          <cell r="J23">
            <v>1.0000000000001119E-3</v>
          </cell>
          <cell r="K23">
            <v>1.87</v>
          </cell>
          <cell r="L23">
            <v>1.9</v>
          </cell>
          <cell r="M23">
            <v>2.9999999999999805E-2</v>
          </cell>
        </row>
        <row r="25">
          <cell r="A25">
            <v>37162</v>
          </cell>
          <cell r="B25">
            <v>1.64</v>
          </cell>
          <cell r="C25">
            <v>1.6</v>
          </cell>
          <cell r="D25">
            <v>-3.9999999999999813E-2</v>
          </cell>
          <cell r="E25">
            <v>1.855</v>
          </cell>
          <cell r="F25">
            <v>1.7050000000000001</v>
          </cell>
          <cell r="G25">
            <v>-0.14999999999999991</v>
          </cell>
          <cell r="H25">
            <v>1.82</v>
          </cell>
          <cell r="I25">
            <v>1.7250000000000001</v>
          </cell>
          <cell r="J25">
            <v>-9.4999999999999973E-2</v>
          </cell>
          <cell r="K25">
            <v>1.8</v>
          </cell>
          <cell r="L25">
            <v>1.7949999999999999</v>
          </cell>
          <cell r="M25">
            <v>-5.0000000000001155E-3</v>
          </cell>
        </row>
        <row r="26">
          <cell r="A26">
            <v>37165</v>
          </cell>
          <cell r="B26">
            <v>1.605</v>
          </cell>
          <cell r="C26">
            <v>1.59</v>
          </cell>
          <cell r="D26">
            <v>-1.4999999999999902E-2</v>
          </cell>
          <cell r="E26">
            <v>1.645</v>
          </cell>
          <cell r="F26">
            <v>1.65</v>
          </cell>
          <cell r="G26">
            <v>4.9999999999998934E-3</v>
          </cell>
          <cell r="H26">
            <v>1.645</v>
          </cell>
          <cell r="I26">
            <v>1.67</v>
          </cell>
          <cell r="J26">
            <v>2.4999999999999911E-2</v>
          </cell>
          <cell r="K26">
            <v>1.68</v>
          </cell>
          <cell r="L26">
            <v>1.7350000000000001</v>
          </cell>
          <cell r="M26">
            <v>5.500000000000016E-2</v>
          </cell>
        </row>
        <row r="27">
          <cell r="A27">
            <v>37166</v>
          </cell>
          <cell r="B27">
            <v>1.65</v>
          </cell>
          <cell r="C27">
            <v>1.645</v>
          </cell>
          <cell r="D27">
            <v>-4.9999999999998934E-3</v>
          </cell>
          <cell r="E27">
            <v>1.7050000000000001</v>
          </cell>
          <cell r="F27">
            <v>1.68</v>
          </cell>
          <cell r="G27">
            <v>-2.5000000000000133E-2</v>
          </cell>
          <cell r="H27">
            <v>1.71</v>
          </cell>
          <cell r="I27">
            <v>1.73</v>
          </cell>
          <cell r="J27">
            <v>2.0000000000000018E-2</v>
          </cell>
          <cell r="K27">
            <v>1.742</v>
          </cell>
          <cell r="L27">
            <v>1.7849999999999999</v>
          </cell>
          <cell r="M27">
            <v>4.2999999999999927E-2</v>
          </cell>
        </row>
        <row r="28">
          <cell r="A28">
            <v>37167</v>
          </cell>
          <cell r="B28">
            <v>1.835</v>
          </cell>
          <cell r="C28">
            <v>0</v>
          </cell>
          <cell r="D28" t="str">
            <v>N/A</v>
          </cell>
          <cell r="E28">
            <v>1.925</v>
          </cell>
          <cell r="F28">
            <v>0</v>
          </cell>
          <cell r="G28" t="str">
            <v>N/A</v>
          </cell>
          <cell r="H28">
            <v>1.92</v>
          </cell>
          <cell r="I28">
            <v>0</v>
          </cell>
          <cell r="J28" t="str">
            <v>N/A</v>
          </cell>
          <cell r="K28">
            <v>1.952</v>
          </cell>
          <cell r="L28">
            <v>0</v>
          </cell>
          <cell r="M28" t="str">
            <v>N/A</v>
          </cell>
        </row>
        <row r="29">
          <cell r="A29">
            <v>37168</v>
          </cell>
          <cell r="C29">
            <v>0</v>
          </cell>
          <cell r="D29" t="str">
            <v>N/A</v>
          </cell>
          <cell r="F29">
            <v>0</v>
          </cell>
          <cell r="G29" t="str">
            <v>N/A</v>
          </cell>
          <cell r="I29">
            <v>0</v>
          </cell>
          <cell r="J29" t="str">
            <v>N/A</v>
          </cell>
          <cell r="L29">
            <v>0</v>
          </cell>
          <cell r="M29" t="str">
            <v>N/A</v>
          </cell>
        </row>
        <row r="30">
          <cell r="A30">
            <v>37169</v>
          </cell>
          <cell r="C30">
            <v>0</v>
          </cell>
          <cell r="D30" t="str">
            <v>N/A</v>
          </cell>
          <cell r="F30">
            <v>0</v>
          </cell>
          <cell r="G30" t="str">
            <v>N/A</v>
          </cell>
          <cell r="I30">
            <v>0</v>
          </cell>
          <cell r="J30" t="str">
            <v>N/A</v>
          </cell>
          <cell r="L30">
            <v>0</v>
          </cell>
          <cell r="M30" t="str">
            <v>N/A</v>
          </cell>
        </row>
        <row r="31">
          <cell r="A31">
            <v>37170</v>
          </cell>
          <cell r="C31">
            <v>0</v>
          </cell>
          <cell r="D31" t="str">
            <v>N/A</v>
          </cell>
          <cell r="F31">
            <v>0</v>
          </cell>
          <cell r="G31" t="str">
            <v>N/A</v>
          </cell>
          <cell r="I31">
            <v>0</v>
          </cell>
          <cell r="J31" t="str">
            <v>N/A</v>
          </cell>
          <cell r="L31">
            <v>0</v>
          </cell>
          <cell r="M31" t="str">
            <v>N/A</v>
          </cell>
        </row>
        <row r="32">
          <cell r="A32">
            <v>37171</v>
          </cell>
          <cell r="C32">
            <v>0</v>
          </cell>
          <cell r="D32" t="str">
            <v>N/A</v>
          </cell>
          <cell r="F32">
            <v>0</v>
          </cell>
          <cell r="G32" t="str">
            <v>N/A</v>
          </cell>
          <cell r="I32">
            <v>0</v>
          </cell>
          <cell r="J32" t="str">
            <v>N/A</v>
          </cell>
          <cell r="L32">
            <v>0</v>
          </cell>
          <cell r="M32" t="str">
            <v>N/A</v>
          </cell>
        </row>
        <row r="33">
          <cell r="A33">
            <v>37172</v>
          </cell>
          <cell r="C33">
            <v>0</v>
          </cell>
          <cell r="D33" t="str">
            <v>N/A</v>
          </cell>
          <cell r="F33">
            <v>0</v>
          </cell>
          <cell r="G33" t="str">
            <v>N/A</v>
          </cell>
          <cell r="I33">
            <v>0</v>
          </cell>
          <cell r="J33" t="str">
            <v>N/A</v>
          </cell>
          <cell r="L33">
            <v>0</v>
          </cell>
          <cell r="M33" t="str">
            <v>N/A</v>
          </cell>
        </row>
        <row r="34">
          <cell r="A34">
            <v>37173</v>
          </cell>
          <cell r="C34">
            <v>0</v>
          </cell>
          <cell r="D34" t="str">
            <v>N/A</v>
          </cell>
          <cell r="F34">
            <v>0</v>
          </cell>
          <cell r="G34" t="str">
            <v>N/A</v>
          </cell>
          <cell r="I34">
            <v>0</v>
          </cell>
          <cell r="J34" t="str">
            <v>N/A</v>
          </cell>
          <cell r="L34">
            <v>0</v>
          </cell>
          <cell r="M34" t="str">
            <v>N/A</v>
          </cell>
        </row>
        <row r="35">
          <cell r="A35">
            <v>37174</v>
          </cell>
          <cell r="C35">
            <v>0</v>
          </cell>
          <cell r="D35" t="str">
            <v>N/A</v>
          </cell>
          <cell r="F35">
            <v>0</v>
          </cell>
          <cell r="G35" t="str">
            <v>N/A</v>
          </cell>
          <cell r="I35">
            <v>0</v>
          </cell>
          <cell r="J35" t="str">
            <v>N/A</v>
          </cell>
          <cell r="L35">
            <v>0</v>
          </cell>
          <cell r="M35" t="str">
            <v>N/A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55"/>
  <sheetViews>
    <sheetView topLeftCell="B1" zoomScale="80" workbookViewId="0">
      <pane ySplit="3" topLeftCell="A13" activePane="bottomLeft" state="frozenSplit"/>
      <selection activeCell="B48" sqref="B48"/>
      <selection pane="bottomLeft" activeCell="G23" sqref="G23"/>
    </sheetView>
  </sheetViews>
  <sheetFormatPr defaultRowHeight="13.2" x14ac:dyDescent="0.25"/>
  <cols>
    <col min="1" max="1" width="7.5546875" style="1" hidden="1" customWidth="1"/>
    <col min="2" max="2" width="35.33203125" style="1" bestFit="1" customWidth="1"/>
    <col min="3" max="3" width="6.5546875" style="1" customWidth="1"/>
    <col min="4" max="4" width="11.6640625" style="1" customWidth="1"/>
    <col min="5" max="5" width="12.44140625" style="1" bestFit="1" customWidth="1"/>
    <col min="6" max="6" width="9.6640625" style="1" customWidth="1"/>
    <col min="7" max="7" width="10.33203125" style="1" bestFit="1" customWidth="1"/>
    <col min="8" max="8" width="9.109375" style="1" hidden="1" customWidth="1"/>
    <col min="9" max="9" width="8.33203125" style="1" hidden="1" customWidth="1"/>
    <col min="10" max="10" width="4" style="1" customWidth="1"/>
    <col min="11" max="11" width="7.88671875" style="1" hidden="1" customWidth="1"/>
    <col min="12" max="12" width="35.6640625" style="1" bestFit="1" customWidth="1"/>
    <col min="13" max="13" width="6.44140625" style="1" customWidth="1"/>
    <col min="14" max="14" width="9.33203125" style="1" bestFit="1" customWidth="1"/>
    <col min="15" max="15" width="6.5546875" style="1" bestFit="1" customWidth="1"/>
    <col min="16" max="16" width="9.33203125" style="1" bestFit="1" customWidth="1"/>
    <col min="17" max="17" width="9.88671875" style="1" bestFit="1" customWidth="1"/>
    <col min="18" max="18" width="9.33203125" style="1" bestFit="1" customWidth="1"/>
  </cols>
  <sheetData>
    <row r="1" spans="1:19" ht="17.399999999999999" x14ac:dyDescent="0.3">
      <c r="B1" s="2" t="s">
        <v>0</v>
      </c>
      <c r="D1" s="12" t="s">
        <v>30</v>
      </c>
      <c r="E1" s="30">
        <v>37153</v>
      </c>
      <c r="L1" s="2" t="s">
        <v>1</v>
      </c>
    </row>
    <row r="3" spans="1:19" s="25" customFormat="1" ht="13.8" x14ac:dyDescent="0.25">
      <c r="A3" s="25" t="s">
        <v>2</v>
      </c>
      <c r="B3" s="25" t="s">
        <v>4</v>
      </c>
      <c r="C3" s="25" t="s">
        <v>28</v>
      </c>
      <c r="D3" s="25" t="s">
        <v>3</v>
      </c>
      <c r="E3" s="25" t="s">
        <v>5</v>
      </c>
      <c r="F3" s="25" t="s">
        <v>31</v>
      </c>
      <c r="G3" s="25" t="s">
        <v>7</v>
      </c>
      <c r="K3" s="25" t="s">
        <v>2</v>
      </c>
      <c r="L3" s="25" t="s">
        <v>4</v>
      </c>
      <c r="M3" s="25" t="s">
        <v>28</v>
      </c>
      <c r="N3" s="25" t="s">
        <v>3</v>
      </c>
      <c r="O3" s="25" t="s">
        <v>5</v>
      </c>
      <c r="P3" s="25" t="s">
        <v>6</v>
      </c>
      <c r="Q3" s="25" t="s">
        <v>7</v>
      </c>
      <c r="R3" s="26"/>
    </row>
    <row r="4" spans="1:19" x14ac:dyDescent="0.25">
      <c r="A4" s="1">
        <v>1</v>
      </c>
      <c r="B4" s="33" t="s">
        <v>24</v>
      </c>
      <c r="C4" s="1" t="s">
        <v>26</v>
      </c>
      <c r="D4" s="4">
        <v>5000</v>
      </c>
      <c r="E4" s="31">
        <v>2.09</v>
      </c>
      <c r="F4" s="8">
        <v>2.11</v>
      </c>
      <c r="G4" s="6">
        <f>D4*(F4-E4)</f>
        <v>100.00000000000009</v>
      </c>
      <c r="H4" s="1">
        <f t="shared" ref="H4:H50" si="0">IF(D4&lt;0,ABS(D4),D4)</f>
        <v>5000</v>
      </c>
      <c r="I4" s="7">
        <f>SUMPRODUCT(E4:E47,H4:H47)/SUM(H4:H47)</f>
        <v>2.1125872093023257</v>
      </c>
      <c r="J4" s="7"/>
      <c r="K4" s="1">
        <v>1</v>
      </c>
      <c r="L4" s="1" t="s">
        <v>25</v>
      </c>
      <c r="M4" s="1" t="s">
        <v>26</v>
      </c>
      <c r="N4" s="4">
        <v>2800</v>
      </c>
      <c r="O4" s="31">
        <v>2.08</v>
      </c>
      <c r="P4" s="8">
        <v>2.0950000000000002</v>
      </c>
      <c r="Q4" s="6">
        <f t="shared" ref="Q4:Q18" si="1">N4*(P4-O4)</f>
        <v>42.000000000000348</v>
      </c>
      <c r="R4" s="1">
        <f>IF(N4&lt;0,ABS(N4),N4)</f>
        <v>2800</v>
      </c>
      <c r="S4" s="7">
        <f>SUMPRODUCT(O4:O26,R4:R26)/SUM(R4:R26)</f>
        <v>2.0954289834174475</v>
      </c>
    </row>
    <row r="5" spans="1:19" x14ac:dyDescent="0.25">
      <c r="A5" s="1">
        <v>2</v>
      </c>
      <c r="B5" s="33" t="s">
        <v>24</v>
      </c>
      <c r="C5" s="1" t="s">
        <v>26</v>
      </c>
      <c r="D5" s="4">
        <v>5000</v>
      </c>
      <c r="E5" s="31">
        <v>2.08</v>
      </c>
      <c r="F5" s="7">
        <f t="shared" ref="F5:F51" si="2">IF(E5&lt;1,0,$F$4)</f>
        <v>2.11</v>
      </c>
      <c r="G5" s="6">
        <f t="shared" ref="G5:G34" si="3">D5*(F5-E5)</f>
        <v>149.99999999999903</v>
      </c>
      <c r="H5" s="1">
        <f t="shared" si="0"/>
        <v>5000</v>
      </c>
      <c r="K5" s="1">
        <v>2</v>
      </c>
      <c r="L5" s="1" t="s">
        <v>19</v>
      </c>
      <c r="M5" s="1" t="s">
        <v>26</v>
      </c>
      <c r="N5" s="4">
        <v>5000</v>
      </c>
      <c r="O5" s="31">
        <v>2.08</v>
      </c>
      <c r="P5" s="7">
        <f>IF(O5&lt;1,0,$P$4)</f>
        <v>2.0950000000000002</v>
      </c>
      <c r="Q5" s="6">
        <f t="shared" si="1"/>
        <v>75.000000000000625</v>
      </c>
      <c r="R5" s="1">
        <f t="shared" ref="R5:R31" si="4">IF(N5&lt;0,ABS(N5),N5)</f>
        <v>5000</v>
      </c>
    </row>
    <row r="6" spans="1:19" x14ac:dyDescent="0.25">
      <c r="A6" s="1">
        <v>3</v>
      </c>
      <c r="B6" s="33" t="s">
        <v>24</v>
      </c>
      <c r="C6" s="1" t="s">
        <v>26</v>
      </c>
      <c r="D6" s="4">
        <v>5000</v>
      </c>
      <c r="E6" s="31">
        <v>2.085</v>
      </c>
      <c r="F6" s="7">
        <v>2.11</v>
      </c>
      <c r="G6" s="6">
        <f t="shared" si="3"/>
        <v>124.99999999999956</v>
      </c>
      <c r="H6" s="1">
        <f t="shared" si="0"/>
        <v>5000</v>
      </c>
      <c r="K6" s="1">
        <v>3</v>
      </c>
      <c r="L6" s="1" t="s">
        <v>20</v>
      </c>
      <c r="M6" s="1" t="s">
        <v>26</v>
      </c>
      <c r="N6" s="4">
        <v>5000</v>
      </c>
      <c r="O6" s="31">
        <v>2.0674999999999999</v>
      </c>
      <c r="P6" s="7">
        <f t="shared" ref="P6:P34" si="5">IF(O6&lt;1,0,$P$4)</f>
        <v>2.0950000000000002</v>
      </c>
      <c r="Q6" s="6">
        <f t="shared" si="1"/>
        <v>137.50000000000151</v>
      </c>
      <c r="R6" s="1">
        <f t="shared" si="4"/>
        <v>5000</v>
      </c>
    </row>
    <row r="7" spans="1:19" x14ac:dyDescent="0.25">
      <c r="A7" s="1">
        <v>4</v>
      </c>
      <c r="B7" s="33" t="s">
        <v>24</v>
      </c>
      <c r="C7" s="1" t="s">
        <v>26</v>
      </c>
      <c r="D7" s="4">
        <v>5000</v>
      </c>
      <c r="E7" s="31">
        <v>2.105</v>
      </c>
      <c r="F7" s="7">
        <f t="shared" si="2"/>
        <v>2.11</v>
      </c>
      <c r="G7" s="6">
        <f t="shared" si="3"/>
        <v>24.999999999999467</v>
      </c>
      <c r="H7" s="1">
        <f t="shared" si="0"/>
        <v>5000</v>
      </c>
      <c r="K7" s="1">
        <v>4</v>
      </c>
      <c r="L7" s="1" t="s">
        <v>22</v>
      </c>
      <c r="M7" s="1" t="s">
        <v>26</v>
      </c>
      <c r="N7" s="4">
        <v>5000</v>
      </c>
      <c r="O7" s="31">
        <v>2.105</v>
      </c>
      <c r="P7" s="7">
        <f t="shared" si="5"/>
        <v>2.0950000000000002</v>
      </c>
      <c r="Q7" s="6">
        <f t="shared" si="1"/>
        <v>-49.999999999998934</v>
      </c>
      <c r="R7" s="1">
        <f t="shared" si="4"/>
        <v>5000</v>
      </c>
    </row>
    <row r="8" spans="1:19" x14ac:dyDescent="0.25">
      <c r="A8" s="1">
        <v>5</v>
      </c>
      <c r="B8" s="33" t="s">
        <v>15</v>
      </c>
      <c r="C8" s="1" t="s">
        <v>26</v>
      </c>
      <c r="D8" s="4">
        <v>5000</v>
      </c>
      <c r="E8" s="31">
        <v>2.17</v>
      </c>
      <c r="F8" s="7">
        <f t="shared" si="2"/>
        <v>2.11</v>
      </c>
      <c r="G8" s="6">
        <f t="shared" si="3"/>
        <v>-300.00000000000028</v>
      </c>
      <c r="H8" s="1">
        <f t="shared" si="0"/>
        <v>5000</v>
      </c>
      <c r="K8" s="1">
        <v>5</v>
      </c>
      <c r="L8" s="1" t="s">
        <v>15</v>
      </c>
      <c r="M8" s="1" t="s">
        <v>26</v>
      </c>
      <c r="N8" s="4">
        <v>5000</v>
      </c>
      <c r="O8" s="31">
        <v>2.0950000000000002</v>
      </c>
      <c r="P8" s="7">
        <f t="shared" si="5"/>
        <v>2.0950000000000002</v>
      </c>
      <c r="Q8" s="6">
        <f t="shared" si="1"/>
        <v>0</v>
      </c>
      <c r="R8" s="1">
        <f t="shared" si="4"/>
        <v>5000</v>
      </c>
    </row>
    <row r="9" spans="1:19" x14ac:dyDescent="0.25">
      <c r="A9" s="1">
        <v>6</v>
      </c>
      <c r="B9" s="33" t="s">
        <v>16</v>
      </c>
      <c r="C9" s="1" t="s">
        <v>26</v>
      </c>
      <c r="D9" s="4">
        <v>5000</v>
      </c>
      <c r="E9" s="31">
        <v>2.1475</v>
      </c>
      <c r="F9" s="7">
        <f t="shared" si="2"/>
        <v>2.11</v>
      </c>
      <c r="G9" s="6">
        <f t="shared" si="3"/>
        <v>-187.50000000000045</v>
      </c>
      <c r="H9" s="1">
        <f t="shared" si="0"/>
        <v>5000</v>
      </c>
      <c r="K9" s="1">
        <v>6</v>
      </c>
      <c r="L9" s="1" t="s">
        <v>22</v>
      </c>
      <c r="M9" s="1" t="s">
        <v>26</v>
      </c>
      <c r="N9" s="4">
        <v>5000</v>
      </c>
      <c r="O9" s="31">
        <v>2.11</v>
      </c>
      <c r="P9" s="7">
        <f t="shared" si="5"/>
        <v>2.0950000000000002</v>
      </c>
      <c r="Q9" s="6">
        <f t="shared" si="1"/>
        <v>-74.999999999998408</v>
      </c>
      <c r="R9" s="1">
        <f t="shared" si="4"/>
        <v>5000</v>
      </c>
    </row>
    <row r="10" spans="1:19" x14ac:dyDescent="0.25">
      <c r="A10" s="1">
        <v>7</v>
      </c>
      <c r="B10" s="33" t="s">
        <v>24</v>
      </c>
      <c r="C10" s="1" t="s">
        <v>26</v>
      </c>
      <c r="D10" s="4">
        <v>5000</v>
      </c>
      <c r="E10" s="31">
        <v>2.19</v>
      </c>
      <c r="F10" s="7">
        <f t="shared" si="2"/>
        <v>2.11</v>
      </c>
      <c r="G10" s="6">
        <f t="shared" si="3"/>
        <v>-400.00000000000034</v>
      </c>
      <c r="H10" s="1">
        <f t="shared" si="0"/>
        <v>5000</v>
      </c>
      <c r="K10" s="1">
        <v>7</v>
      </c>
      <c r="L10" s="1" t="s">
        <v>20</v>
      </c>
      <c r="M10" s="1" t="s">
        <v>26</v>
      </c>
      <c r="N10" s="4">
        <v>1500</v>
      </c>
      <c r="O10" s="31">
        <v>2.06</v>
      </c>
      <c r="P10" s="7">
        <f t="shared" si="5"/>
        <v>2.0950000000000002</v>
      </c>
      <c r="Q10" s="6">
        <f t="shared" si="1"/>
        <v>52.500000000000213</v>
      </c>
      <c r="R10" s="1">
        <f t="shared" si="4"/>
        <v>1500</v>
      </c>
    </row>
    <row r="11" spans="1:19" x14ac:dyDescent="0.25">
      <c r="A11" s="1">
        <v>8</v>
      </c>
      <c r="B11" s="33" t="s">
        <v>18</v>
      </c>
      <c r="C11" s="1" t="s">
        <v>26</v>
      </c>
      <c r="D11" s="4">
        <v>1500</v>
      </c>
      <c r="E11" s="31">
        <v>2.0699999999999998</v>
      </c>
      <c r="F11" s="7">
        <f t="shared" si="2"/>
        <v>2.11</v>
      </c>
      <c r="G11" s="6">
        <f t="shared" si="3"/>
        <v>60.000000000000057</v>
      </c>
      <c r="H11" s="1">
        <f t="shared" si="0"/>
        <v>1500</v>
      </c>
      <c r="K11" s="1">
        <v>8</v>
      </c>
      <c r="L11" s="1" t="s">
        <v>15</v>
      </c>
      <c r="M11" s="1" t="s">
        <v>26</v>
      </c>
      <c r="N11" s="4">
        <v>5050</v>
      </c>
      <c r="O11" s="31">
        <v>2.08</v>
      </c>
      <c r="P11" s="7">
        <f t="shared" si="5"/>
        <v>2.0950000000000002</v>
      </c>
      <c r="Q11" s="6">
        <f t="shared" si="1"/>
        <v>75.750000000000625</v>
      </c>
      <c r="R11" s="1">
        <f t="shared" si="4"/>
        <v>5050</v>
      </c>
    </row>
    <row r="12" spans="1:19" x14ac:dyDescent="0.25">
      <c r="A12" s="1">
        <v>9</v>
      </c>
      <c r="D12" s="4"/>
      <c r="E12" s="31"/>
      <c r="F12" s="7">
        <f t="shared" si="2"/>
        <v>0</v>
      </c>
      <c r="G12" s="6">
        <f t="shared" si="3"/>
        <v>0</v>
      </c>
      <c r="H12" s="1">
        <f t="shared" si="0"/>
        <v>0</v>
      </c>
      <c r="K12" s="1">
        <v>9</v>
      </c>
      <c r="L12" s="1" t="s">
        <v>21</v>
      </c>
      <c r="M12" s="1" t="s">
        <v>26</v>
      </c>
      <c r="N12" s="4">
        <v>5000</v>
      </c>
      <c r="O12" s="31">
        <v>2.09</v>
      </c>
      <c r="P12" s="7">
        <f t="shared" si="5"/>
        <v>2.0950000000000002</v>
      </c>
      <c r="Q12" s="6">
        <f t="shared" si="1"/>
        <v>25.000000000001688</v>
      </c>
      <c r="R12" s="1">
        <f t="shared" si="4"/>
        <v>5000</v>
      </c>
    </row>
    <row r="13" spans="1:19" x14ac:dyDescent="0.25">
      <c r="A13" s="1">
        <v>10</v>
      </c>
      <c r="D13" s="4"/>
      <c r="E13" s="31"/>
      <c r="F13" s="7">
        <f t="shared" si="2"/>
        <v>0</v>
      </c>
      <c r="G13" s="6">
        <f t="shared" si="3"/>
        <v>0</v>
      </c>
      <c r="H13" s="1">
        <f t="shared" si="0"/>
        <v>0</v>
      </c>
      <c r="K13" s="1">
        <v>10</v>
      </c>
      <c r="L13" s="1" t="s">
        <v>15</v>
      </c>
      <c r="M13" s="1" t="s">
        <v>26</v>
      </c>
      <c r="N13" s="4">
        <v>5000</v>
      </c>
      <c r="O13" s="31">
        <v>2.1</v>
      </c>
      <c r="P13" s="7">
        <f t="shared" si="5"/>
        <v>2.0950000000000002</v>
      </c>
      <c r="Q13" s="6">
        <f t="shared" si="1"/>
        <v>-24.999999999999467</v>
      </c>
      <c r="R13" s="1">
        <f t="shared" si="4"/>
        <v>5000</v>
      </c>
    </row>
    <row r="14" spans="1:19" x14ac:dyDescent="0.25">
      <c r="A14" s="1">
        <v>11</v>
      </c>
      <c r="D14" s="4"/>
      <c r="E14" s="31"/>
      <c r="F14" s="7">
        <f t="shared" si="2"/>
        <v>0</v>
      </c>
      <c r="G14" s="6">
        <f t="shared" si="3"/>
        <v>0</v>
      </c>
      <c r="H14" s="1">
        <f t="shared" si="0"/>
        <v>0</v>
      </c>
      <c r="K14" s="1">
        <v>11</v>
      </c>
      <c r="L14" s="1" t="s">
        <v>13</v>
      </c>
      <c r="M14" s="1" t="s">
        <v>26</v>
      </c>
      <c r="N14" s="1">
        <v>-5000</v>
      </c>
      <c r="O14" s="31">
        <v>2.0874999999999999</v>
      </c>
      <c r="P14" s="7">
        <f t="shared" si="5"/>
        <v>2.0950000000000002</v>
      </c>
      <c r="Q14" s="6">
        <f t="shared" si="1"/>
        <v>-37.500000000001421</v>
      </c>
      <c r="R14" s="1">
        <f t="shared" si="4"/>
        <v>5000</v>
      </c>
    </row>
    <row r="15" spans="1:19" x14ac:dyDescent="0.25">
      <c r="A15" s="1">
        <v>12</v>
      </c>
      <c r="D15" s="4"/>
      <c r="E15" s="31"/>
      <c r="F15" s="7">
        <f t="shared" si="2"/>
        <v>0</v>
      </c>
      <c r="G15" s="6">
        <f t="shared" si="3"/>
        <v>0</v>
      </c>
      <c r="H15" s="1">
        <f t="shared" si="0"/>
        <v>0</v>
      </c>
      <c r="K15" s="1">
        <v>12</v>
      </c>
      <c r="L15" s="1" t="s">
        <v>19</v>
      </c>
      <c r="M15" s="1" t="s">
        <v>26</v>
      </c>
      <c r="N15" s="1">
        <v>-5000</v>
      </c>
      <c r="O15" s="31">
        <v>2.1150000000000002</v>
      </c>
      <c r="P15" s="7">
        <f t="shared" si="5"/>
        <v>2.0950000000000002</v>
      </c>
      <c r="Q15" s="6">
        <f t="shared" si="1"/>
        <v>100.00000000000009</v>
      </c>
      <c r="R15" s="1">
        <f t="shared" si="4"/>
        <v>5000</v>
      </c>
    </row>
    <row r="16" spans="1:19" x14ac:dyDescent="0.25">
      <c r="A16" s="1">
        <v>13</v>
      </c>
      <c r="B16" s="33" t="s">
        <v>13</v>
      </c>
      <c r="C16" s="1" t="s">
        <v>26</v>
      </c>
      <c r="D16" s="1">
        <v>-5000</v>
      </c>
      <c r="E16" s="31">
        <v>2.09</v>
      </c>
      <c r="F16" s="7">
        <f t="shared" si="2"/>
        <v>2.11</v>
      </c>
      <c r="G16" s="6">
        <f t="shared" si="3"/>
        <v>-100.00000000000009</v>
      </c>
      <c r="H16" s="1">
        <f t="shared" si="0"/>
        <v>5000</v>
      </c>
      <c r="K16" s="1">
        <v>13</v>
      </c>
      <c r="L16" s="1" t="s">
        <v>19</v>
      </c>
      <c r="M16" s="1" t="s">
        <v>26</v>
      </c>
      <c r="N16" s="1">
        <v>-5000</v>
      </c>
      <c r="O16" s="31">
        <v>2.12</v>
      </c>
      <c r="P16" s="7">
        <f t="shared" si="5"/>
        <v>2.0950000000000002</v>
      </c>
      <c r="Q16" s="6">
        <f t="shared" si="1"/>
        <v>124.99999999999956</v>
      </c>
      <c r="R16" s="1">
        <f t="shared" si="4"/>
        <v>5000</v>
      </c>
    </row>
    <row r="17" spans="1:18" x14ac:dyDescent="0.25">
      <c r="A17" s="1">
        <v>14</v>
      </c>
      <c r="B17" s="33" t="s">
        <v>9</v>
      </c>
      <c r="C17" s="1" t="s">
        <v>26</v>
      </c>
      <c r="D17" s="1">
        <v>-10000</v>
      </c>
      <c r="E17" s="31">
        <v>2.09</v>
      </c>
      <c r="F17" s="7">
        <f t="shared" si="2"/>
        <v>2.11</v>
      </c>
      <c r="G17" s="6">
        <f t="shared" si="3"/>
        <v>-200.00000000000017</v>
      </c>
      <c r="H17" s="1">
        <f t="shared" si="0"/>
        <v>10000</v>
      </c>
      <c r="K17" s="1">
        <v>14</v>
      </c>
      <c r="L17" s="1" t="s">
        <v>11</v>
      </c>
      <c r="M17" s="1" t="s">
        <v>26</v>
      </c>
      <c r="N17" s="1">
        <v>-5000</v>
      </c>
      <c r="O17" s="31">
        <v>2.1</v>
      </c>
      <c r="P17" s="7">
        <f t="shared" si="5"/>
        <v>2.0950000000000002</v>
      </c>
      <c r="Q17" s="6">
        <f t="shared" si="1"/>
        <v>24.999999999999467</v>
      </c>
      <c r="R17" s="1">
        <f t="shared" si="4"/>
        <v>5000</v>
      </c>
    </row>
    <row r="18" spans="1:18" x14ac:dyDescent="0.25">
      <c r="A18" s="1">
        <v>15</v>
      </c>
      <c r="B18" s="33" t="s">
        <v>8</v>
      </c>
      <c r="C18" s="1" t="s">
        <v>26</v>
      </c>
      <c r="D18" s="1">
        <v>-5000</v>
      </c>
      <c r="E18" s="31">
        <v>2.0975000000000001</v>
      </c>
      <c r="F18" s="7">
        <f t="shared" si="2"/>
        <v>2.11</v>
      </c>
      <c r="G18" s="6">
        <f t="shared" si="3"/>
        <v>-62.499999999998664</v>
      </c>
      <c r="H18" s="1">
        <f t="shared" si="0"/>
        <v>5000</v>
      </c>
      <c r="K18" s="1">
        <v>15</v>
      </c>
      <c r="L18" s="1" t="s">
        <v>19</v>
      </c>
      <c r="M18" s="1" t="s">
        <v>26</v>
      </c>
      <c r="N18" s="1">
        <v>-5000</v>
      </c>
      <c r="O18" s="31">
        <v>2.11</v>
      </c>
      <c r="P18" s="7">
        <f t="shared" si="5"/>
        <v>2.0950000000000002</v>
      </c>
      <c r="Q18" s="6">
        <f t="shared" si="1"/>
        <v>74.999999999998408</v>
      </c>
      <c r="R18" s="1">
        <f t="shared" si="4"/>
        <v>5000</v>
      </c>
    </row>
    <row r="19" spans="1:18" x14ac:dyDescent="0.25">
      <c r="A19" s="1">
        <v>16</v>
      </c>
      <c r="B19" s="33" t="s">
        <v>14</v>
      </c>
      <c r="C19" s="1" t="s">
        <v>26</v>
      </c>
      <c r="D19" s="1">
        <v>-10000</v>
      </c>
      <c r="E19" s="31">
        <v>2.0874999999999999</v>
      </c>
      <c r="F19" s="7">
        <f t="shared" si="2"/>
        <v>2.11</v>
      </c>
      <c r="G19" s="6">
        <f t="shared" si="3"/>
        <v>-224.99999999999966</v>
      </c>
      <c r="H19" s="1">
        <f t="shared" si="0"/>
        <v>10000</v>
      </c>
      <c r="K19" s="1">
        <v>16</v>
      </c>
      <c r="M19" s="1" t="s">
        <v>26</v>
      </c>
      <c r="O19" s="31"/>
      <c r="P19" s="7">
        <f t="shared" si="5"/>
        <v>0</v>
      </c>
      <c r="R19" s="1">
        <f t="shared" si="4"/>
        <v>0</v>
      </c>
    </row>
    <row r="20" spans="1:18" x14ac:dyDescent="0.25">
      <c r="A20" s="1">
        <v>17</v>
      </c>
      <c r="B20" s="33" t="s">
        <v>12</v>
      </c>
      <c r="C20" s="1" t="s">
        <v>26</v>
      </c>
      <c r="D20" s="1">
        <v>-5000</v>
      </c>
      <c r="E20" s="31">
        <v>2.08</v>
      </c>
      <c r="F20" s="7">
        <f t="shared" si="2"/>
        <v>2.11</v>
      </c>
      <c r="G20" s="6">
        <f t="shared" si="3"/>
        <v>-149.99999999999903</v>
      </c>
      <c r="H20" s="1">
        <f t="shared" si="0"/>
        <v>5000</v>
      </c>
      <c r="K20" s="1">
        <v>17</v>
      </c>
      <c r="M20" s="1" t="s">
        <v>26</v>
      </c>
      <c r="O20" s="31"/>
      <c r="P20" s="7">
        <f t="shared" si="5"/>
        <v>0</v>
      </c>
      <c r="R20" s="1">
        <f t="shared" si="4"/>
        <v>0</v>
      </c>
    </row>
    <row r="21" spans="1:18" x14ac:dyDescent="0.25">
      <c r="A21" s="1">
        <v>18</v>
      </c>
      <c r="B21" s="33" t="s">
        <v>14</v>
      </c>
      <c r="C21" s="1" t="s">
        <v>26</v>
      </c>
      <c r="D21" s="1">
        <v>-5000</v>
      </c>
      <c r="E21" s="31">
        <v>2.08</v>
      </c>
      <c r="F21" s="7">
        <f t="shared" si="2"/>
        <v>2.11</v>
      </c>
      <c r="G21" s="6">
        <f t="shared" si="3"/>
        <v>-149.99999999999903</v>
      </c>
      <c r="H21" s="1">
        <f t="shared" si="0"/>
        <v>5000</v>
      </c>
      <c r="K21" s="1">
        <v>18</v>
      </c>
      <c r="M21" s="1" t="s">
        <v>26</v>
      </c>
      <c r="O21" s="31"/>
      <c r="P21" s="7">
        <f t="shared" si="5"/>
        <v>0</v>
      </c>
      <c r="R21" s="1">
        <f t="shared" si="4"/>
        <v>0</v>
      </c>
    </row>
    <row r="22" spans="1:18" x14ac:dyDescent="0.25">
      <c r="A22" s="1">
        <v>19</v>
      </c>
      <c r="B22" s="33" t="s">
        <v>14</v>
      </c>
      <c r="C22" s="1" t="s">
        <v>26</v>
      </c>
      <c r="D22" s="1">
        <v>-10000</v>
      </c>
      <c r="E22" s="31">
        <v>2.0825</v>
      </c>
      <c r="F22" s="7">
        <f t="shared" si="2"/>
        <v>2.11</v>
      </c>
      <c r="G22" s="6">
        <f t="shared" si="3"/>
        <v>-274.99999999999858</v>
      </c>
      <c r="H22" s="1">
        <f t="shared" si="0"/>
        <v>10000</v>
      </c>
      <c r="K22" s="1">
        <v>19</v>
      </c>
      <c r="M22" s="1" t="s">
        <v>26</v>
      </c>
      <c r="O22" s="31"/>
      <c r="P22" s="7">
        <f t="shared" si="5"/>
        <v>0</v>
      </c>
      <c r="R22" s="1">
        <f t="shared" si="4"/>
        <v>0</v>
      </c>
    </row>
    <row r="23" spans="1:18" x14ac:dyDescent="0.25">
      <c r="A23" s="1">
        <v>20</v>
      </c>
      <c r="B23" s="33" t="s">
        <v>14</v>
      </c>
      <c r="C23" s="1" t="s">
        <v>26</v>
      </c>
      <c r="D23" s="1">
        <v>-10000</v>
      </c>
      <c r="E23" s="31">
        <v>2.085</v>
      </c>
      <c r="F23" s="7">
        <f t="shared" si="2"/>
        <v>2.11</v>
      </c>
      <c r="G23" s="6">
        <f t="shared" si="3"/>
        <v>-249.99999999999912</v>
      </c>
      <c r="H23" s="1">
        <f t="shared" si="0"/>
        <v>10000</v>
      </c>
      <c r="K23" s="1">
        <v>20</v>
      </c>
      <c r="M23" s="1" t="s">
        <v>26</v>
      </c>
      <c r="O23" s="31"/>
      <c r="P23" s="7">
        <f t="shared" si="5"/>
        <v>0</v>
      </c>
      <c r="R23" s="1">
        <f t="shared" si="4"/>
        <v>0</v>
      </c>
    </row>
    <row r="24" spans="1:18" x14ac:dyDescent="0.25">
      <c r="A24" s="1">
        <v>21</v>
      </c>
      <c r="B24" s="33" t="s">
        <v>10</v>
      </c>
      <c r="C24" s="1" t="s">
        <v>26</v>
      </c>
      <c r="D24" s="1">
        <v>-10000</v>
      </c>
      <c r="E24" s="31">
        <v>2.0950000000000002</v>
      </c>
      <c r="F24" s="7">
        <f t="shared" si="2"/>
        <v>2.11</v>
      </c>
      <c r="G24" s="6">
        <f t="shared" si="3"/>
        <v>-149.99999999999682</v>
      </c>
      <c r="H24" s="1">
        <f t="shared" si="0"/>
        <v>10000</v>
      </c>
      <c r="K24" s="1">
        <v>21</v>
      </c>
      <c r="M24" s="1" t="s">
        <v>26</v>
      </c>
      <c r="O24" s="31"/>
      <c r="P24" s="7">
        <f t="shared" si="5"/>
        <v>0</v>
      </c>
      <c r="R24" s="1">
        <f t="shared" si="4"/>
        <v>0</v>
      </c>
    </row>
    <row r="25" spans="1:18" x14ac:dyDescent="0.25">
      <c r="A25" s="1">
        <v>22</v>
      </c>
      <c r="B25" s="33" t="s">
        <v>16</v>
      </c>
      <c r="C25" s="1" t="s">
        <v>26</v>
      </c>
      <c r="D25" s="1">
        <v>-15000</v>
      </c>
      <c r="E25" s="31">
        <v>2.105</v>
      </c>
      <c r="F25" s="7">
        <f t="shared" si="2"/>
        <v>2.11</v>
      </c>
      <c r="G25" s="6">
        <f t="shared" si="3"/>
        <v>-74.999999999998408</v>
      </c>
      <c r="H25" s="1">
        <f t="shared" si="0"/>
        <v>15000</v>
      </c>
      <c r="K25" s="1">
        <v>22</v>
      </c>
      <c r="M25" s="1" t="s">
        <v>26</v>
      </c>
      <c r="O25" s="31"/>
      <c r="P25" s="7">
        <f t="shared" si="5"/>
        <v>0</v>
      </c>
      <c r="R25" s="1">
        <f t="shared" si="4"/>
        <v>0</v>
      </c>
    </row>
    <row r="26" spans="1:18" x14ac:dyDescent="0.25">
      <c r="A26" s="1">
        <v>23</v>
      </c>
      <c r="B26" s="33" t="s">
        <v>8</v>
      </c>
      <c r="C26" s="1" t="s">
        <v>26</v>
      </c>
      <c r="D26" s="1">
        <v>-5000</v>
      </c>
      <c r="E26" s="31">
        <v>2.1150000000000002</v>
      </c>
      <c r="F26" s="7">
        <f t="shared" si="2"/>
        <v>2.11</v>
      </c>
      <c r="G26" s="6">
        <f t="shared" si="3"/>
        <v>25.000000000001688</v>
      </c>
      <c r="H26" s="1">
        <f t="shared" si="0"/>
        <v>5000</v>
      </c>
      <c r="K26" s="1">
        <v>23</v>
      </c>
      <c r="M26" s="1" t="s">
        <v>26</v>
      </c>
      <c r="O26" s="31"/>
      <c r="P26" s="7">
        <f t="shared" si="5"/>
        <v>0</v>
      </c>
      <c r="R26" s="1">
        <f t="shared" si="4"/>
        <v>0</v>
      </c>
    </row>
    <row r="27" spans="1:18" x14ac:dyDescent="0.25">
      <c r="A27" s="1">
        <v>24</v>
      </c>
      <c r="B27" s="1" t="s">
        <v>16</v>
      </c>
      <c r="C27" s="1" t="s">
        <v>26</v>
      </c>
      <c r="D27" s="1">
        <v>-10000</v>
      </c>
      <c r="E27" s="31">
        <v>2.11</v>
      </c>
      <c r="F27" s="7">
        <f t="shared" si="2"/>
        <v>2.11</v>
      </c>
      <c r="G27" s="6">
        <f t="shared" si="3"/>
        <v>0</v>
      </c>
      <c r="H27" s="1">
        <f t="shared" si="0"/>
        <v>10000</v>
      </c>
      <c r="K27" s="1">
        <v>24</v>
      </c>
      <c r="M27" s="1" t="s">
        <v>26</v>
      </c>
      <c r="P27" s="7">
        <f t="shared" si="5"/>
        <v>0</v>
      </c>
      <c r="R27" s="1">
        <f t="shared" si="4"/>
        <v>0</v>
      </c>
    </row>
    <row r="28" spans="1:18" x14ac:dyDescent="0.25">
      <c r="A28" s="1">
        <v>25</v>
      </c>
      <c r="B28" s="33" t="s">
        <v>24</v>
      </c>
      <c r="C28" s="1" t="s">
        <v>26</v>
      </c>
      <c r="D28" s="1">
        <v>-5500</v>
      </c>
      <c r="E28" s="31">
        <v>2.12</v>
      </c>
      <c r="F28" s="7">
        <f t="shared" si="2"/>
        <v>2.11</v>
      </c>
      <c r="G28" s="6">
        <f t="shared" si="3"/>
        <v>55.000000000001272</v>
      </c>
      <c r="H28" s="1">
        <f t="shared" si="0"/>
        <v>5500</v>
      </c>
      <c r="K28" s="1">
        <v>25</v>
      </c>
      <c r="M28" s="1" t="s">
        <v>26</v>
      </c>
      <c r="P28" s="7">
        <f t="shared" si="5"/>
        <v>0</v>
      </c>
      <c r="R28" s="1">
        <f t="shared" si="4"/>
        <v>0</v>
      </c>
    </row>
    <row r="29" spans="1:18" x14ac:dyDescent="0.25">
      <c r="A29" s="1">
        <v>26</v>
      </c>
      <c r="B29" s="33" t="s">
        <v>24</v>
      </c>
      <c r="C29" s="1" t="s">
        <v>26</v>
      </c>
      <c r="D29" s="1">
        <v>-5000</v>
      </c>
      <c r="E29" s="31">
        <v>2.13</v>
      </c>
      <c r="F29" s="7">
        <f t="shared" si="2"/>
        <v>2.11</v>
      </c>
      <c r="G29" s="6">
        <f t="shared" si="3"/>
        <v>100.00000000000009</v>
      </c>
      <c r="H29" s="1">
        <f t="shared" si="0"/>
        <v>5000</v>
      </c>
      <c r="K29" s="14">
        <v>26</v>
      </c>
      <c r="L29" s="14"/>
      <c r="M29" s="14" t="s">
        <v>27</v>
      </c>
      <c r="N29" s="14"/>
      <c r="O29" s="14"/>
      <c r="P29" s="32">
        <f t="shared" si="5"/>
        <v>0</v>
      </c>
      <c r="Q29" s="14"/>
      <c r="R29" s="14">
        <f t="shared" si="4"/>
        <v>0</v>
      </c>
    </row>
    <row r="30" spans="1:18" x14ac:dyDescent="0.25">
      <c r="A30" s="1">
        <v>27</v>
      </c>
      <c r="B30" s="33" t="s">
        <v>24</v>
      </c>
      <c r="C30" s="1" t="s">
        <v>26</v>
      </c>
      <c r="D30" s="1">
        <v>-5000</v>
      </c>
      <c r="E30" s="31">
        <v>2.14</v>
      </c>
      <c r="F30" s="7">
        <f t="shared" si="2"/>
        <v>2.11</v>
      </c>
      <c r="G30" s="6">
        <f t="shared" si="3"/>
        <v>150.00000000000125</v>
      </c>
      <c r="H30" s="1">
        <f t="shared" si="0"/>
        <v>5000</v>
      </c>
      <c r="K30" s="14">
        <v>27</v>
      </c>
      <c r="L30" s="14"/>
      <c r="M30" s="14" t="s">
        <v>27</v>
      </c>
      <c r="N30" s="14"/>
      <c r="O30" s="14"/>
      <c r="P30" s="32">
        <f t="shared" si="5"/>
        <v>0</v>
      </c>
      <c r="Q30" s="14"/>
      <c r="R30" s="14">
        <f t="shared" si="4"/>
        <v>0</v>
      </c>
    </row>
    <row r="31" spans="1:18" x14ac:dyDescent="0.25">
      <c r="A31" s="1">
        <v>28</v>
      </c>
      <c r="B31" s="33" t="s">
        <v>24</v>
      </c>
      <c r="C31" s="1" t="s">
        <v>26</v>
      </c>
      <c r="D31" s="1">
        <v>-5000</v>
      </c>
      <c r="E31" s="31">
        <v>2.1549999999999998</v>
      </c>
      <c r="F31" s="7">
        <f t="shared" si="2"/>
        <v>2.11</v>
      </c>
      <c r="G31" s="6">
        <f t="shared" si="3"/>
        <v>224.99999999999966</v>
      </c>
      <c r="H31" s="1">
        <f t="shared" si="0"/>
        <v>5000</v>
      </c>
      <c r="K31" s="14">
        <v>28</v>
      </c>
      <c r="L31" s="14"/>
      <c r="M31" s="14" t="s">
        <v>27</v>
      </c>
      <c r="N31" s="14"/>
      <c r="O31" s="14"/>
      <c r="P31" s="32">
        <f t="shared" si="5"/>
        <v>0</v>
      </c>
      <c r="Q31" s="18"/>
      <c r="R31" s="14">
        <f t="shared" si="4"/>
        <v>0</v>
      </c>
    </row>
    <row r="32" spans="1:18" x14ac:dyDescent="0.25">
      <c r="A32" s="1">
        <v>29</v>
      </c>
      <c r="B32" s="33" t="s">
        <v>24</v>
      </c>
      <c r="C32" s="1" t="s">
        <v>26</v>
      </c>
      <c r="D32" s="1">
        <v>-5000</v>
      </c>
      <c r="E32" s="31">
        <v>2.17</v>
      </c>
      <c r="F32" s="7">
        <f t="shared" si="2"/>
        <v>2.11</v>
      </c>
      <c r="G32" s="6">
        <f t="shared" si="3"/>
        <v>300.00000000000028</v>
      </c>
      <c r="H32" s="1">
        <f t="shared" si="0"/>
        <v>5000</v>
      </c>
      <c r="K32" s="14">
        <v>29</v>
      </c>
      <c r="L32" s="14"/>
      <c r="M32" s="14" t="s">
        <v>27</v>
      </c>
      <c r="N32" s="14"/>
      <c r="O32" s="14"/>
      <c r="P32" s="32">
        <f t="shared" si="5"/>
        <v>0</v>
      </c>
      <c r="Q32" s="14"/>
      <c r="R32" s="14"/>
    </row>
    <row r="33" spans="1:18" x14ac:dyDescent="0.25">
      <c r="A33" s="1">
        <v>30</v>
      </c>
      <c r="B33" s="33" t="s">
        <v>24</v>
      </c>
      <c r="C33" s="1" t="s">
        <v>26</v>
      </c>
      <c r="D33" s="1">
        <v>-5000</v>
      </c>
      <c r="E33" s="31">
        <v>2.19</v>
      </c>
      <c r="F33" s="7">
        <f t="shared" si="2"/>
        <v>2.11</v>
      </c>
      <c r="G33" s="6">
        <f t="shared" si="3"/>
        <v>400.00000000000034</v>
      </c>
      <c r="H33" s="1">
        <f t="shared" si="0"/>
        <v>5000</v>
      </c>
      <c r="K33" s="14">
        <v>30</v>
      </c>
      <c r="L33" s="14"/>
      <c r="M33" s="14" t="s">
        <v>27</v>
      </c>
      <c r="N33" s="14"/>
      <c r="O33" s="14"/>
      <c r="P33" s="32">
        <f t="shared" si="5"/>
        <v>0</v>
      </c>
      <c r="Q33" s="14"/>
      <c r="R33" s="14"/>
    </row>
    <row r="34" spans="1:18" ht="13.8" thickBot="1" x14ac:dyDescent="0.3">
      <c r="A34" s="1">
        <v>31</v>
      </c>
      <c r="B34" s="33" t="s">
        <v>8</v>
      </c>
      <c r="C34" s="1" t="s">
        <v>26</v>
      </c>
      <c r="D34" s="1">
        <v>-5000</v>
      </c>
      <c r="E34" s="31">
        <v>2.19</v>
      </c>
      <c r="F34" s="7">
        <f t="shared" si="2"/>
        <v>2.11</v>
      </c>
      <c r="G34" s="6">
        <f t="shared" si="3"/>
        <v>400.00000000000034</v>
      </c>
      <c r="H34" s="1">
        <f t="shared" si="0"/>
        <v>5000</v>
      </c>
      <c r="K34" s="20">
        <v>31</v>
      </c>
      <c r="L34" s="20"/>
      <c r="M34" s="20" t="s">
        <v>27</v>
      </c>
      <c r="N34" s="20"/>
      <c r="O34" s="20"/>
      <c r="P34" s="22">
        <f t="shared" si="5"/>
        <v>0</v>
      </c>
      <c r="Q34" s="24"/>
      <c r="R34" s="20"/>
    </row>
    <row r="35" spans="1:18" ht="15.6" x14ac:dyDescent="0.3">
      <c r="A35" s="1">
        <v>32</v>
      </c>
      <c r="C35" s="1" t="s">
        <v>26</v>
      </c>
      <c r="E35" s="31"/>
      <c r="F35" s="7">
        <f t="shared" si="2"/>
        <v>0</v>
      </c>
      <c r="G35" s="6">
        <f t="shared" ref="G35:G40" si="6">D35*(F35-E35)</f>
        <v>0</v>
      </c>
      <c r="H35" s="1">
        <f t="shared" si="0"/>
        <v>0</v>
      </c>
      <c r="K35" s="3"/>
      <c r="N35" s="27">
        <f>SUM(N4:N34)</f>
        <v>19350</v>
      </c>
      <c r="Q35" s="13">
        <f>SUM(Q4:Q31)</f>
        <v>545.25000000000432</v>
      </c>
    </row>
    <row r="36" spans="1:18" x14ac:dyDescent="0.25">
      <c r="A36" s="1">
        <v>33</v>
      </c>
      <c r="C36" s="1" t="s">
        <v>26</v>
      </c>
      <c r="E36" s="31"/>
      <c r="F36" s="7">
        <f t="shared" si="2"/>
        <v>0</v>
      </c>
      <c r="G36" s="6">
        <f t="shared" si="6"/>
        <v>0</v>
      </c>
      <c r="H36" s="1">
        <f t="shared" si="0"/>
        <v>0</v>
      </c>
      <c r="K36" s="3"/>
    </row>
    <row r="37" spans="1:18" ht="15.6" x14ac:dyDescent="0.3">
      <c r="A37" s="1">
        <v>34</v>
      </c>
      <c r="C37" s="1" t="s">
        <v>26</v>
      </c>
      <c r="E37" s="31"/>
      <c r="F37" s="7">
        <f t="shared" si="2"/>
        <v>0</v>
      </c>
      <c r="G37" s="6">
        <f t="shared" si="6"/>
        <v>0</v>
      </c>
      <c r="H37" s="1">
        <f t="shared" si="0"/>
        <v>0</v>
      </c>
      <c r="K37" s="3"/>
      <c r="P37" s="28" t="s">
        <v>29</v>
      </c>
      <c r="Q37" s="29">
        <f>N35*VLOOKUP((E1-1),[1]Historical!$A$3:$M$145,7)</f>
        <v>-96.750000000006537</v>
      </c>
    </row>
    <row r="38" spans="1:18" hidden="1" x14ac:dyDescent="0.25">
      <c r="A38" s="1">
        <v>35</v>
      </c>
      <c r="C38" s="1" t="s">
        <v>26</v>
      </c>
      <c r="E38" s="5"/>
      <c r="F38" s="7">
        <f t="shared" si="2"/>
        <v>0</v>
      </c>
      <c r="G38" s="6">
        <f t="shared" si="6"/>
        <v>0</v>
      </c>
      <c r="H38" s="1">
        <f t="shared" si="0"/>
        <v>0</v>
      </c>
      <c r="K38" s="3"/>
    </row>
    <row r="39" spans="1:18" hidden="1" x14ac:dyDescent="0.25">
      <c r="A39" s="1">
        <v>36</v>
      </c>
      <c r="C39" s="1" t="s">
        <v>26</v>
      </c>
      <c r="E39" s="5"/>
      <c r="F39" s="7">
        <f t="shared" si="2"/>
        <v>0</v>
      </c>
      <c r="G39" s="6">
        <f t="shared" si="6"/>
        <v>0</v>
      </c>
      <c r="H39" s="1">
        <f t="shared" si="0"/>
        <v>0</v>
      </c>
      <c r="K39" s="3"/>
    </row>
    <row r="40" spans="1:18" hidden="1" x14ac:dyDescent="0.25">
      <c r="A40" s="1">
        <v>37</v>
      </c>
      <c r="C40" s="1" t="s">
        <v>26</v>
      </c>
      <c r="E40" s="5"/>
      <c r="F40" s="7">
        <f t="shared" si="2"/>
        <v>0</v>
      </c>
      <c r="G40" s="6">
        <f t="shared" si="6"/>
        <v>0</v>
      </c>
      <c r="H40" s="1">
        <f t="shared" si="0"/>
        <v>0</v>
      </c>
      <c r="K40" s="3"/>
    </row>
    <row r="41" spans="1:18" hidden="1" x14ac:dyDescent="0.25">
      <c r="A41" s="1">
        <v>38</v>
      </c>
      <c r="C41" s="1" t="s">
        <v>26</v>
      </c>
      <c r="E41" s="5"/>
      <c r="F41" s="7">
        <f t="shared" si="2"/>
        <v>0</v>
      </c>
      <c r="G41" s="6">
        <f t="shared" ref="G41:G51" si="7">D41*(F41-E41)</f>
        <v>0</v>
      </c>
      <c r="H41" s="1">
        <f t="shared" si="0"/>
        <v>0</v>
      </c>
      <c r="K41" s="3"/>
    </row>
    <row r="42" spans="1:18" hidden="1" x14ac:dyDescent="0.25">
      <c r="A42" s="1">
        <v>39</v>
      </c>
      <c r="C42" s="1" t="s">
        <v>26</v>
      </c>
      <c r="E42" s="5"/>
      <c r="F42" s="7">
        <f t="shared" si="2"/>
        <v>0</v>
      </c>
      <c r="G42" s="6">
        <f t="shared" si="7"/>
        <v>0</v>
      </c>
      <c r="H42" s="1">
        <f t="shared" si="0"/>
        <v>0</v>
      </c>
      <c r="K42" s="3"/>
    </row>
    <row r="43" spans="1:18" hidden="1" x14ac:dyDescent="0.25">
      <c r="A43" s="1">
        <v>40</v>
      </c>
      <c r="C43" s="1" t="s">
        <v>26</v>
      </c>
      <c r="E43" s="5"/>
      <c r="F43" s="7">
        <f t="shared" si="2"/>
        <v>0</v>
      </c>
      <c r="G43" s="6">
        <f t="shared" si="7"/>
        <v>0</v>
      </c>
      <c r="H43" s="1">
        <f t="shared" si="0"/>
        <v>0</v>
      </c>
      <c r="K43" s="3"/>
    </row>
    <row r="44" spans="1:18" hidden="1" x14ac:dyDescent="0.25">
      <c r="A44" s="1">
        <v>41</v>
      </c>
      <c r="C44" s="1" t="s">
        <v>26</v>
      </c>
      <c r="E44" s="5"/>
      <c r="F44" s="7">
        <f t="shared" si="2"/>
        <v>0</v>
      </c>
      <c r="G44" s="6">
        <f t="shared" si="7"/>
        <v>0</v>
      </c>
      <c r="H44" s="1">
        <f t="shared" si="0"/>
        <v>0</v>
      </c>
      <c r="K44" s="3"/>
    </row>
    <row r="45" spans="1:18" hidden="1" x14ac:dyDescent="0.25">
      <c r="A45" s="1">
        <v>42</v>
      </c>
      <c r="C45" s="1" t="s">
        <v>26</v>
      </c>
      <c r="E45" s="5"/>
      <c r="F45" s="7">
        <f t="shared" si="2"/>
        <v>0</v>
      </c>
      <c r="G45" s="6">
        <f t="shared" si="7"/>
        <v>0</v>
      </c>
      <c r="H45" s="1">
        <f t="shared" si="0"/>
        <v>0</v>
      </c>
      <c r="K45" s="3"/>
    </row>
    <row r="46" spans="1:18" hidden="1" x14ac:dyDescent="0.25">
      <c r="A46" s="1">
        <v>43</v>
      </c>
      <c r="C46" s="1" t="s">
        <v>26</v>
      </c>
      <c r="E46" s="5"/>
      <c r="F46" s="7">
        <f t="shared" si="2"/>
        <v>0</v>
      </c>
      <c r="G46" s="6">
        <f t="shared" si="7"/>
        <v>0</v>
      </c>
      <c r="H46" s="1">
        <f t="shared" si="0"/>
        <v>0</v>
      </c>
      <c r="K46" s="3"/>
    </row>
    <row r="47" spans="1:18" hidden="1" x14ac:dyDescent="0.25">
      <c r="A47" s="1">
        <v>44</v>
      </c>
      <c r="C47" s="1" t="s">
        <v>26</v>
      </c>
      <c r="E47" s="5"/>
      <c r="F47" s="7">
        <f t="shared" si="2"/>
        <v>0</v>
      </c>
      <c r="G47" s="6">
        <f t="shared" si="7"/>
        <v>0</v>
      </c>
      <c r="H47" s="1">
        <f t="shared" si="0"/>
        <v>0</v>
      </c>
      <c r="K47" s="3"/>
    </row>
    <row r="48" spans="1:18" x14ac:dyDescent="0.25">
      <c r="A48" s="18">
        <v>45</v>
      </c>
      <c r="B48" s="14"/>
      <c r="C48" s="14" t="s">
        <v>27</v>
      </c>
      <c r="D48" s="14"/>
      <c r="E48" s="15"/>
      <c r="F48" s="16">
        <f t="shared" si="2"/>
        <v>0</v>
      </c>
      <c r="G48" s="17">
        <f t="shared" si="7"/>
        <v>0</v>
      </c>
      <c r="H48" s="14">
        <f t="shared" si="0"/>
        <v>0</v>
      </c>
      <c r="K48" s="3"/>
    </row>
    <row r="49" spans="1:18" x14ac:dyDescent="0.25">
      <c r="A49" s="18">
        <v>46</v>
      </c>
      <c r="B49" s="18" t="s">
        <v>17</v>
      </c>
      <c r="C49" s="18" t="s">
        <v>27</v>
      </c>
      <c r="D49" s="18">
        <v>-10000</v>
      </c>
      <c r="E49" s="19">
        <v>5.0000000000000001E-3</v>
      </c>
      <c r="F49" s="16">
        <f t="shared" si="2"/>
        <v>0</v>
      </c>
      <c r="G49" s="17">
        <f t="shared" si="7"/>
        <v>50</v>
      </c>
      <c r="H49" s="14">
        <f t="shared" si="0"/>
        <v>10000</v>
      </c>
      <c r="K49" s="3"/>
      <c r="M49" s="9"/>
    </row>
    <row r="50" spans="1:18" x14ac:dyDescent="0.25">
      <c r="A50" s="18">
        <v>47</v>
      </c>
      <c r="B50" s="14"/>
      <c r="C50" s="14" t="s">
        <v>27</v>
      </c>
      <c r="D50" s="14"/>
      <c r="E50" s="15"/>
      <c r="F50" s="16">
        <f t="shared" si="2"/>
        <v>0</v>
      </c>
      <c r="G50" s="17">
        <f t="shared" si="7"/>
        <v>0</v>
      </c>
      <c r="H50" s="14">
        <f t="shared" si="0"/>
        <v>0</v>
      </c>
      <c r="K50" s="3"/>
    </row>
    <row r="51" spans="1:18" s="11" customFormat="1" x14ac:dyDescent="0.25">
      <c r="A51" s="20">
        <v>48</v>
      </c>
      <c r="B51" s="20"/>
      <c r="C51" s="20" t="s">
        <v>27</v>
      </c>
      <c r="D51" s="20"/>
      <c r="E51" s="21"/>
      <c r="F51" s="22">
        <f t="shared" si="2"/>
        <v>0</v>
      </c>
      <c r="G51" s="23">
        <f t="shared" si="7"/>
        <v>0</v>
      </c>
      <c r="H51" s="20">
        <f>IF(D51&lt;0,ABS(D51),D51)</f>
        <v>0</v>
      </c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1:18" ht="15.6" x14ac:dyDescent="0.3">
      <c r="D52" s="27">
        <f>SUM(D4:D51)</f>
        <v>-109000</v>
      </c>
      <c r="G52" s="13">
        <f>SUM(G4:G51)</f>
        <v>-359.99999999998818</v>
      </c>
    </row>
    <row r="53" spans="1:18" ht="13.8" thickBot="1" x14ac:dyDescent="0.3"/>
    <row r="54" spans="1:18" ht="18" thickBot="1" x14ac:dyDescent="0.35">
      <c r="F54" s="28" t="s">
        <v>29</v>
      </c>
      <c r="G54" s="29">
        <f>D52*VLOOKUP((E1-1),[1]Historical!$A$3:$M$145,10)</f>
        <v>0</v>
      </c>
      <c r="L54" s="35">
        <f>G52+G54+Q35+Q37</f>
        <v>88.500000000009607</v>
      </c>
    </row>
    <row r="55" spans="1:18" ht="13.8" x14ac:dyDescent="0.25">
      <c r="D55" s="4">
        <f>SUM(D4:D37)</f>
        <v>-99000</v>
      </c>
      <c r="F55" s="28"/>
    </row>
  </sheetData>
  <phoneticPr fontId="0" type="noConversion"/>
  <pageMargins left="0.75" right="0.75" top="1" bottom="1" header="0.5" footer="0.5"/>
  <pageSetup scale="66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93"/>
  <sheetViews>
    <sheetView topLeftCell="D1" zoomScale="80" workbookViewId="0">
      <pane ySplit="3" topLeftCell="A28" activePane="bottomLeft" state="frozenSplit"/>
      <selection activeCell="B48" sqref="B48"/>
      <selection pane="bottomLeft" activeCell="L48" sqref="L48"/>
    </sheetView>
  </sheetViews>
  <sheetFormatPr defaultRowHeight="13.2" x14ac:dyDescent="0.25"/>
  <cols>
    <col min="1" max="1" width="7.5546875" style="1" hidden="1" customWidth="1"/>
    <col min="2" max="2" width="48" style="1" bestFit="1" customWidth="1"/>
    <col min="3" max="3" width="6.5546875" style="1" customWidth="1"/>
    <col min="4" max="4" width="11.6640625" style="1" customWidth="1"/>
    <col min="5" max="5" width="12.44140625" style="1" bestFit="1" customWidth="1"/>
    <col min="6" max="6" width="9.6640625" style="1" customWidth="1"/>
    <col min="7" max="7" width="15.44140625" style="1" customWidth="1"/>
    <col min="8" max="8" width="21.109375" style="1" customWidth="1"/>
    <col min="9" max="9" width="8.6640625" style="1" bestFit="1" customWidth="1"/>
    <col min="10" max="10" width="4" style="1" customWidth="1"/>
    <col min="11" max="11" width="7.88671875" style="1" hidden="1" customWidth="1"/>
    <col min="12" max="12" width="35.6640625" style="1" bestFit="1" customWidth="1"/>
    <col min="13" max="13" width="8.6640625" style="1" bestFit="1" customWidth="1"/>
    <col min="14" max="14" width="10.5546875" style="1" bestFit="1" customWidth="1"/>
    <col min="15" max="15" width="8.6640625" style="1" customWidth="1"/>
    <col min="16" max="16" width="9.33203125" style="1" bestFit="1" customWidth="1"/>
    <col min="17" max="17" width="17.33203125" style="1" customWidth="1"/>
    <col min="18" max="18" width="11.109375" style="1" customWidth="1"/>
    <col min="19" max="19" width="8.6640625" bestFit="1" customWidth="1"/>
    <col min="20" max="20" width="10.5546875" style="1" bestFit="1" customWidth="1"/>
    <col min="21" max="22" width="6.5546875" style="1" bestFit="1" customWidth="1"/>
    <col min="23" max="23" width="38.6640625" style="1" bestFit="1" customWidth="1"/>
    <col min="24" max="24" width="9.109375" style="1" customWidth="1"/>
  </cols>
  <sheetData>
    <row r="1" spans="1:20" ht="17.399999999999999" x14ac:dyDescent="0.3">
      <c r="B1" s="2" t="s">
        <v>0</v>
      </c>
      <c r="D1" s="12" t="s">
        <v>30</v>
      </c>
      <c r="E1" s="30">
        <v>37166</v>
      </c>
      <c r="L1" s="2" t="s">
        <v>1</v>
      </c>
    </row>
    <row r="3" spans="1:20" s="25" customFormat="1" ht="13.8" x14ac:dyDescent="0.25">
      <c r="A3" s="25" t="s">
        <v>2</v>
      </c>
      <c r="B3" s="25" t="s">
        <v>4</v>
      </c>
      <c r="C3" s="25" t="s">
        <v>28</v>
      </c>
      <c r="D3" s="25" t="s">
        <v>3</v>
      </c>
      <c r="E3" s="25" t="s">
        <v>5</v>
      </c>
      <c r="F3" s="25" t="s">
        <v>31</v>
      </c>
      <c r="G3" s="25" t="s">
        <v>7</v>
      </c>
      <c r="K3" s="25" t="s">
        <v>2</v>
      </c>
      <c r="L3" s="25" t="s">
        <v>4</v>
      </c>
      <c r="M3" s="25" t="s">
        <v>28</v>
      </c>
      <c r="N3" s="25" t="s">
        <v>3</v>
      </c>
      <c r="O3" s="25" t="s">
        <v>5</v>
      </c>
      <c r="P3" s="25" t="s">
        <v>6</v>
      </c>
      <c r="Q3" s="25" t="s">
        <v>7</v>
      </c>
      <c r="R3" s="26"/>
      <c r="T3" s="1"/>
    </row>
    <row r="4" spans="1:20" x14ac:dyDescent="0.25">
      <c r="A4" s="1">
        <v>1</v>
      </c>
      <c r="B4" s="1" t="s">
        <v>52</v>
      </c>
      <c r="C4" s="1" t="s">
        <v>26</v>
      </c>
      <c r="D4" s="1">
        <v>5000</v>
      </c>
      <c r="E4" s="1">
        <v>1.7</v>
      </c>
      <c r="F4" s="8">
        <v>1.71</v>
      </c>
      <c r="G4" s="6">
        <f t="shared" ref="G4:G55" si="0">D4*(F4-E4)</f>
        <v>50.000000000000043</v>
      </c>
      <c r="H4" s="1">
        <f t="shared" ref="H4:H55" si="1">IF(D4&lt;0,ABS(D4),D4)</f>
        <v>5000</v>
      </c>
      <c r="I4" s="7">
        <f>SUMPRODUCT(E4:E51,H4:H51)/SUM(H4:H51)</f>
        <v>1.7127459839357431</v>
      </c>
      <c r="J4" s="7"/>
      <c r="K4" s="1">
        <v>1</v>
      </c>
      <c r="M4" s="1" t="s">
        <v>26</v>
      </c>
      <c r="N4" s="1">
        <v>5000</v>
      </c>
      <c r="O4" s="1">
        <v>1.6525000000000001</v>
      </c>
      <c r="P4" s="8">
        <v>1.7050000000000001</v>
      </c>
      <c r="Q4" s="6">
        <f t="shared" ref="Q4:Q34" si="2">N4*(P4-O4)</f>
        <v>262.49999999999994</v>
      </c>
      <c r="R4" s="1">
        <f t="shared" ref="R4:R31" si="3">IF(N4&lt;0,ABS(N4),N4)</f>
        <v>5000</v>
      </c>
      <c r="S4" s="7">
        <f>SUMPRODUCT(O4:O26,R4:R26)/SUM(R4:R26)</f>
        <v>1.7043270153550865</v>
      </c>
    </row>
    <row r="5" spans="1:20" x14ac:dyDescent="0.25">
      <c r="A5" s="1">
        <v>2</v>
      </c>
      <c r="B5" s="1" t="s">
        <v>52</v>
      </c>
      <c r="C5" s="1" t="s">
        <v>26</v>
      </c>
      <c r="D5" s="1">
        <v>5000</v>
      </c>
      <c r="E5" s="1">
        <v>1.7</v>
      </c>
      <c r="F5" s="7">
        <f t="shared" ref="F5:F55" si="4">IF(E5&lt;1,0,$F$4)</f>
        <v>1.71</v>
      </c>
      <c r="G5" s="6">
        <f t="shared" si="0"/>
        <v>50.000000000000043</v>
      </c>
      <c r="H5" s="1">
        <f t="shared" si="1"/>
        <v>5000</v>
      </c>
      <c r="K5" s="1">
        <v>2</v>
      </c>
      <c r="M5" s="1" t="s">
        <v>26</v>
      </c>
      <c r="N5" s="1">
        <v>5000</v>
      </c>
      <c r="O5" s="1">
        <v>1.675</v>
      </c>
      <c r="P5" s="7">
        <f t="shared" ref="P5:P34" si="5">IF(O5&lt;1,0,$P$4)</f>
        <v>1.7050000000000001</v>
      </c>
      <c r="Q5" s="6">
        <f t="shared" si="2"/>
        <v>150.00000000000014</v>
      </c>
      <c r="R5" s="1">
        <f t="shared" si="3"/>
        <v>5000</v>
      </c>
    </row>
    <row r="6" spans="1:20" x14ac:dyDescent="0.25">
      <c r="A6" s="1">
        <v>3</v>
      </c>
      <c r="B6" s="1" t="s">
        <v>52</v>
      </c>
      <c r="C6" s="1" t="s">
        <v>26</v>
      </c>
      <c r="D6" s="1">
        <v>5000</v>
      </c>
      <c r="E6" s="1">
        <v>1.7</v>
      </c>
      <c r="F6" s="7">
        <f t="shared" si="4"/>
        <v>1.71</v>
      </c>
      <c r="G6" s="6">
        <f t="shared" si="0"/>
        <v>50.000000000000043</v>
      </c>
      <c r="H6" s="1">
        <f t="shared" si="1"/>
        <v>5000</v>
      </c>
      <c r="K6" s="1">
        <v>3</v>
      </c>
      <c r="M6" s="1" t="s">
        <v>26</v>
      </c>
      <c r="N6" s="1">
        <v>2300</v>
      </c>
      <c r="O6" s="1">
        <v>1.78</v>
      </c>
      <c r="P6" s="7">
        <f t="shared" si="5"/>
        <v>1.7050000000000001</v>
      </c>
      <c r="Q6" s="6">
        <f t="shared" si="2"/>
        <v>-172.49999999999989</v>
      </c>
      <c r="R6" s="1">
        <f t="shared" si="3"/>
        <v>2300</v>
      </c>
    </row>
    <row r="7" spans="1:20" x14ac:dyDescent="0.25">
      <c r="A7" s="1">
        <v>4</v>
      </c>
      <c r="B7" s="1" t="s">
        <v>10</v>
      </c>
      <c r="C7" s="1" t="s">
        <v>26</v>
      </c>
      <c r="D7" s="1">
        <v>5000</v>
      </c>
      <c r="E7" s="1">
        <v>1.6975</v>
      </c>
      <c r="F7" s="7">
        <f t="shared" si="4"/>
        <v>1.71</v>
      </c>
      <c r="G7" s="6">
        <f t="shared" si="0"/>
        <v>62.49999999999978</v>
      </c>
      <c r="H7" s="1">
        <f t="shared" si="1"/>
        <v>5000</v>
      </c>
      <c r="K7" s="1">
        <v>4</v>
      </c>
      <c r="M7" s="1" t="s">
        <v>26</v>
      </c>
      <c r="N7" s="1">
        <v>6900</v>
      </c>
      <c r="O7" s="1">
        <v>1.79</v>
      </c>
      <c r="P7" s="7">
        <f t="shared" si="5"/>
        <v>1.7050000000000001</v>
      </c>
      <c r="Q7" s="6">
        <f t="shared" si="2"/>
        <v>-586.49999999999977</v>
      </c>
      <c r="R7" s="1">
        <f t="shared" si="3"/>
        <v>6900</v>
      </c>
    </row>
    <row r="8" spans="1:20" x14ac:dyDescent="0.25">
      <c r="A8" s="1">
        <v>5</v>
      </c>
      <c r="B8" s="1" t="s">
        <v>52</v>
      </c>
      <c r="C8" s="1" t="s">
        <v>26</v>
      </c>
      <c r="D8" s="1">
        <v>5000</v>
      </c>
      <c r="E8" s="1">
        <v>1.7050000000000001</v>
      </c>
      <c r="F8" s="7">
        <f t="shared" si="4"/>
        <v>1.71</v>
      </c>
      <c r="G8" s="6">
        <f t="shared" si="0"/>
        <v>24.999999999999467</v>
      </c>
      <c r="H8" s="1">
        <f t="shared" si="1"/>
        <v>5000</v>
      </c>
      <c r="K8" s="1">
        <v>5</v>
      </c>
      <c r="M8" s="1" t="s">
        <v>26</v>
      </c>
      <c r="N8" s="1">
        <v>8000</v>
      </c>
      <c r="O8" s="1">
        <v>1.7949999999999999</v>
      </c>
      <c r="P8" s="7">
        <f t="shared" si="5"/>
        <v>1.7050000000000001</v>
      </c>
      <c r="Q8" s="6">
        <f t="shared" si="2"/>
        <v>-719.99999999999886</v>
      </c>
      <c r="R8" s="1">
        <f t="shared" si="3"/>
        <v>8000</v>
      </c>
    </row>
    <row r="9" spans="1:20" x14ac:dyDescent="0.25">
      <c r="A9" s="1">
        <v>6</v>
      </c>
      <c r="B9" s="1" t="s">
        <v>52</v>
      </c>
      <c r="C9" s="1" t="s">
        <v>26</v>
      </c>
      <c r="D9" s="1">
        <v>5000</v>
      </c>
      <c r="E9" s="1">
        <v>1.68</v>
      </c>
      <c r="F9" s="7">
        <f t="shared" si="4"/>
        <v>1.71</v>
      </c>
      <c r="G9" s="6">
        <f t="shared" si="0"/>
        <v>150.00000000000014</v>
      </c>
      <c r="H9" s="1">
        <f t="shared" si="1"/>
        <v>5000</v>
      </c>
      <c r="K9" s="1">
        <v>6</v>
      </c>
      <c r="M9" s="1" t="s">
        <v>26</v>
      </c>
      <c r="N9" s="1">
        <v>2000</v>
      </c>
      <c r="O9" s="1">
        <v>1.86</v>
      </c>
      <c r="P9" s="7">
        <f t="shared" si="5"/>
        <v>1.7050000000000001</v>
      </c>
      <c r="Q9" s="6">
        <f t="shared" si="2"/>
        <v>-310.00000000000006</v>
      </c>
      <c r="R9" s="1">
        <f t="shared" si="3"/>
        <v>2000</v>
      </c>
    </row>
    <row r="10" spans="1:20" x14ac:dyDescent="0.25">
      <c r="A10" s="1">
        <v>7</v>
      </c>
      <c r="B10" s="1" t="s">
        <v>52</v>
      </c>
      <c r="C10" s="1" t="s">
        <v>26</v>
      </c>
      <c r="D10" s="1">
        <v>5000</v>
      </c>
      <c r="E10" s="1">
        <v>1.68</v>
      </c>
      <c r="F10" s="7">
        <f t="shared" si="4"/>
        <v>1.71</v>
      </c>
      <c r="G10" s="6">
        <f t="shared" si="0"/>
        <v>150.00000000000014</v>
      </c>
      <c r="H10" s="1">
        <f t="shared" si="1"/>
        <v>5000</v>
      </c>
      <c r="K10" s="1">
        <v>7</v>
      </c>
      <c r="M10" s="1" t="s">
        <v>26</v>
      </c>
      <c r="N10" s="1">
        <v>650</v>
      </c>
      <c r="O10" s="1">
        <v>1.65</v>
      </c>
      <c r="P10" s="7">
        <f t="shared" si="5"/>
        <v>1.7050000000000001</v>
      </c>
      <c r="Q10" s="6">
        <f t="shared" si="2"/>
        <v>35.750000000000107</v>
      </c>
      <c r="R10" s="1">
        <f t="shared" si="3"/>
        <v>650</v>
      </c>
    </row>
    <row r="11" spans="1:20" x14ac:dyDescent="0.25">
      <c r="A11" s="1">
        <v>8</v>
      </c>
      <c r="B11" s="1" t="s">
        <v>52</v>
      </c>
      <c r="C11" s="1" t="s">
        <v>26</v>
      </c>
      <c r="D11" s="1">
        <v>5000</v>
      </c>
      <c r="E11" s="1">
        <v>1.7050000000000001</v>
      </c>
      <c r="F11" s="7">
        <f t="shared" si="4"/>
        <v>1.71</v>
      </c>
      <c r="G11" s="6">
        <f t="shared" si="0"/>
        <v>24.999999999999467</v>
      </c>
      <c r="H11" s="1">
        <f t="shared" si="1"/>
        <v>5000</v>
      </c>
      <c r="K11" s="1">
        <v>8</v>
      </c>
      <c r="M11" s="1" t="s">
        <v>26</v>
      </c>
      <c r="N11" s="1">
        <v>-5000</v>
      </c>
      <c r="O11" s="1">
        <v>1.635</v>
      </c>
      <c r="P11" s="7">
        <f t="shared" si="5"/>
        <v>1.7050000000000001</v>
      </c>
      <c r="Q11" s="6">
        <f t="shared" si="2"/>
        <v>-350.00000000000028</v>
      </c>
      <c r="R11" s="1">
        <f t="shared" si="3"/>
        <v>5000</v>
      </c>
    </row>
    <row r="12" spans="1:20" x14ac:dyDescent="0.25">
      <c r="A12" s="1">
        <v>9</v>
      </c>
      <c r="B12" s="1" t="s">
        <v>52</v>
      </c>
      <c r="C12" s="1" t="s">
        <v>26</v>
      </c>
      <c r="D12" s="1">
        <v>5000</v>
      </c>
      <c r="E12" s="1">
        <v>1.7050000000000001</v>
      </c>
      <c r="F12" s="7">
        <f t="shared" si="4"/>
        <v>1.71</v>
      </c>
      <c r="G12" s="6">
        <f t="shared" si="0"/>
        <v>24.999999999999467</v>
      </c>
      <c r="H12" s="1">
        <f t="shared" si="1"/>
        <v>5000</v>
      </c>
      <c r="K12" s="1">
        <v>9</v>
      </c>
      <c r="M12" s="1" t="s">
        <v>26</v>
      </c>
      <c r="N12" s="1">
        <v>-5000</v>
      </c>
      <c r="O12" s="1">
        <v>1.6525000000000001</v>
      </c>
      <c r="P12" s="7">
        <f t="shared" si="5"/>
        <v>1.7050000000000001</v>
      </c>
      <c r="Q12" s="6">
        <f t="shared" si="2"/>
        <v>-262.49999999999994</v>
      </c>
      <c r="R12" s="1">
        <f t="shared" si="3"/>
        <v>5000</v>
      </c>
    </row>
    <row r="13" spans="1:20" x14ac:dyDescent="0.25">
      <c r="A13" s="1">
        <v>10</v>
      </c>
      <c r="B13" s="1" t="s">
        <v>52</v>
      </c>
      <c r="C13" s="1" t="s">
        <v>26</v>
      </c>
      <c r="D13" s="1">
        <v>5000</v>
      </c>
      <c r="E13" s="1">
        <v>1.7150000000000001</v>
      </c>
      <c r="F13" s="7">
        <f t="shared" si="4"/>
        <v>1.71</v>
      </c>
      <c r="G13" s="6">
        <f t="shared" si="0"/>
        <v>-25.000000000000576</v>
      </c>
      <c r="H13" s="1">
        <f t="shared" si="1"/>
        <v>5000</v>
      </c>
      <c r="K13" s="1">
        <v>10</v>
      </c>
      <c r="M13" s="1" t="s">
        <v>26</v>
      </c>
      <c r="N13" s="1">
        <v>-5000</v>
      </c>
      <c r="O13" s="1">
        <v>1.6525000000000001</v>
      </c>
      <c r="P13" s="7">
        <f t="shared" si="5"/>
        <v>1.7050000000000001</v>
      </c>
      <c r="Q13" s="6">
        <f t="shared" si="2"/>
        <v>-262.49999999999994</v>
      </c>
      <c r="R13" s="1">
        <f t="shared" si="3"/>
        <v>5000</v>
      </c>
    </row>
    <row r="14" spans="1:20" x14ac:dyDescent="0.25">
      <c r="A14" s="1">
        <v>11</v>
      </c>
      <c r="B14" s="1" t="s">
        <v>54</v>
      </c>
      <c r="C14" s="1" t="s">
        <v>26</v>
      </c>
      <c r="D14" s="1">
        <v>5000</v>
      </c>
      <c r="E14" s="1">
        <v>1.7250000000000001</v>
      </c>
      <c r="F14" s="7">
        <f t="shared" si="4"/>
        <v>1.71</v>
      </c>
      <c r="G14" s="6">
        <f t="shared" si="0"/>
        <v>-75.000000000000625</v>
      </c>
      <c r="H14" s="1">
        <f t="shared" si="1"/>
        <v>5000</v>
      </c>
      <c r="K14" s="1">
        <v>11</v>
      </c>
      <c r="M14" s="1" t="s">
        <v>26</v>
      </c>
      <c r="N14" s="1">
        <v>-5000</v>
      </c>
      <c r="O14" s="1">
        <v>1.66</v>
      </c>
      <c r="P14" s="7">
        <f t="shared" si="5"/>
        <v>1.7050000000000001</v>
      </c>
      <c r="Q14" s="6">
        <f t="shared" si="2"/>
        <v>-225.00000000000077</v>
      </c>
      <c r="R14" s="1">
        <f t="shared" si="3"/>
        <v>5000</v>
      </c>
    </row>
    <row r="15" spans="1:20" x14ac:dyDescent="0.25">
      <c r="A15" s="1">
        <v>12</v>
      </c>
      <c r="B15" s="1" t="s">
        <v>10</v>
      </c>
      <c r="C15" s="1" t="s">
        <v>26</v>
      </c>
      <c r="D15" s="1">
        <v>-5000</v>
      </c>
      <c r="E15" s="1">
        <v>1.69</v>
      </c>
      <c r="F15" s="7">
        <f t="shared" si="4"/>
        <v>1.71</v>
      </c>
      <c r="G15" s="6">
        <f t="shared" si="0"/>
        <v>-100.00000000000009</v>
      </c>
      <c r="H15" s="1">
        <f t="shared" si="1"/>
        <v>5000</v>
      </c>
      <c r="K15" s="1">
        <v>12</v>
      </c>
      <c r="M15" s="1" t="s">
        <v>26</v>
      </c>
      <c r="N15" s="1">
        <v>-5000</v>
      </c>
      <c r="O15" s="1">
        <v>1.6725000000000001</v>
      </c>
      <c r="P15" s="7">
        <f t="shared" si="5"/>
        <v>1.7050000000000001</v>
      </c>
      <c r="Q15" s="6">
        <f t="shared" si="2"/>
        <v>-162.49999999999986</v>
      </c>
      <c r="R15" s="1">
        <f t="shared" si="3"/>
        <v>5000</v>
      </c>
    </row>
    <row r="16" spans="1:20" x14ac:dyDescent="0.25">
      <c r="A16" s="1">
        <v>13</v>
      </c>
      <c r="B16" s="1" t="s">
        <v>68</v>
      </c>
      <c r="C16" s="1" t="s">
        <v>26</v>
      </c>
      <c r="D16" s="1">
        <v>-5000</v>
      </c>
      <c r="E16" s="1">
        <v>1.6950000000000001</v>
      </c>
      <c r="F16" s="7">
        <f t="shared" si="4"/>
        <v>1.71</v>
      </c>
      <c r="G16" s="6">
        <f t="shared" si="0"/>
        <v>-74.999999999999517</v>
      </c>
      <c r="H16" s="1">
        <f t="shared" si="1"/>
        <v>5000</v>
      </c>
      <c r="K16" s="1">
        <v>13</v>
      </c>
      <c r="M16" s="1" t="s">
        <v>26</v>
      </c>
      <c r="N16" s="1">
        <v>-5000</v>
      </c>
      <c r="O16" s="1">
        <v>1.68</v>
      </c>
      <c r="P16" s="7">
        <f t="shared" si="5"/>
        <v>1.7050000000000001</v>
      </c>
      <c r="Q16" s="6">
        <f t="shared" si="2"/>
        <v>-125.00000000000067</v>
      </c>
      <c r="R16" s="1">
        <f t="shared" si="3"/>
        <v>5000</v>
      </c>
    </row>
    <row r="17" spans="1:18" x14ac:dyDescent="0.25">
      <c r="A17" s="1">
        <v>14</v>
      </c>
      <c r="B17" s="1" t="s">
        <v>12</v>
      </c>
      <c r="C17" s="1" t="s">
        <v>26</v>
      </c>
      <c r="D17" s="1">
        <v>-5000</v>
      </c>
      <c r="E17" s="1">
        <v>1.7</v>
      </c>
      <c r="F17" s="7">
        <f t="shared" si="4"/>
        <v>1.71</v>
      </c>
      <c r="G17" s="6">
        <f t="shared" si="0"/>
        <v>-50.000000000000043</v>
      </c>
      <c r="H17" s="1">
        <f t="shared" si="1"/>
        <v>5000</v>
      </c>
      <c r="K17" s="1">
        <v>14</v>
      </c>
      <c r="M17" s="1" t="s">
        <v>26</v>
      </c>
      <c r="N17" s="1">
        <v>-5000</v>
      </c>
      <c r="O17" s="1">
        <v>1.6924999999999999</v>
      </c>
      <c r="P17" s="7">
        <f t="shared" si="5"/>
        <v>1.7050000000000001</v>
      </c>
      <c r="Q17" s="6">
        <f t="shared" si="2"/>
        <v>-62.500000000000888</v>
      </c>
      <c r="R17" s="1">
        <f t="shared" si="3"/>
        <v>5000</v>
      </c>
    </row>
    <row r="18" spans="1:18" x14ac:dyDescent="0.25">
      <c r="A18" s="1">
        <v>15</v>
      </c>
      <c r="B18" s="1" t="s">
        <v>68</v>
      </c>
      <c r="C18" s="1" t="s">
        <v>26</v>
      </c>
      <c r="D18" s="1">
        <v>-10000</v>
      </c>
      <c r="E18" s="1">
        <v>1.7</v>
      </c>
      <c r="F18" s="7">
        <f t="shared" si="4"/>
        <v>1.71</v>
      </c>
      <c r="G18" s="6">
        <f t="shared" si="0"/>
        <v>-100.00000000000009</v>
      </c>
      <c r="H18" s="1">
        <f t="shared" si="1"/>
        <v>10000</v>
      </c>
      <c r="K18" s="1">
        <v>15</v>
      </c>
      <c r="M18" s="1" t="s">
        <v>26</v>
      </c>
      <c r="N18" s="1">
        <v>-4500</v>
      </c>
      <c r="O18" s="1">
        <v>1.6850000000000001</v>
      </c>
      <c r="P18" s="7">
        <f t="shared" si="5"/>
        <v>1.7050000000000001</v>
      </c>
      <c r="Q18" s="6">
        <f t="shared" si="2"/>
        <v>-90.000000000000085</v>
      </c>
      <c r="R18" s="1">
        <f t="shared" si="3"/>
        <v>4500</v>
      </c>
    </row>
    <row r="19" spans="1:18" x14ac:dyDescent="0.25">
      <c r="A19" s="1">
        <v>16</v>
      </c>
      <c r="B19" s="1" t="s">
        <v>54</v>
      </c>
      <c r="C19" s="1" t="s">
        <v>26</v>
      </c>
      <c r="D19" s="1">
        <v>-10000</v>
      </c>
      <c r="E19" s="1">
        <v>1.7</v>
      </c>
      <c r="F19" s="7">
        <f t="shared" si="4"/>
        <v>1.71</v>
      </c>
      <c r="G19" s="6">
        <f t="shared" si="0"/>
        <v>-100.00000000000009</v>
      </c>
      <c r="H19" s="1">
        <f t="shared" si="1"/>
        <v>10000</v>
      </c>
      <c r="K19" s="1">
        <v>16</v>
      </c>
      <c r="M19" s="1" t="s">
        <v>26</v>
      </c>
      <c r="N19" s="1">
        <v>-5000</v>
      </c>
      <c r="O19" s="1">
        <v>1.69</v>
      </c>
      <c r="P19" s="7">
        <f t="shared" si="5"/>
        <v>1.7050000000000001</v>
      </c>
      <c r="Q19" s="6">
        <f t="shared" si="2"/>
        <v>-75.000000000000625</v>
      </c>
      <c r="R19" s="1">
        <f t="shared" si="3"/>
        <v>5000</v>
      </c>
    </row>
    <row r="20" spans="1:18" x14ac:dyDescent="0.25">
      <c r="A20" s="1">
        <v>17</v>
      </c>
      <c r="B20" s="1" t="s">
        <v>54</v>
      </c>
      <c r="C20" s="1" t="s">
        <v>26</v>
      </c>
      <c r="D20" s="1">
        <v>-5000</v>
      </c>
      <c r="E20" s="1">
        <v>1.71</v>
      </c>
      <c r="F20" s="7">
        <f t="shared" si="4"/>
        <v>1.71</v>
      </c>
      <c r="G20" s="6">
        <f t="shared" si="0"/>
        <v>0</v>
      </c>
      <c r="H20" s="1">
        <f t="shared" si="1"/>
        <v>5000</v>
      </c>
      <c r="K20" s="1">
        <v>17</v>
      </c>
      <c r="M20" s="1" t="s">
        <v>26</v>
      </c>
      <c r="N20" s="1">
        <v>-5000</v>
      </c>
      <c r="O20" s="1">
        <v>1.6875</v>
      </c>
      <c r="P20" s="7">
        <f t="shared" si="5"/>
        <v>1.7050000000000001</v>
      </c>
      <c r="Q20" s="6">
        <f t="shared" si="2"/>
        <v>-87.500000000000355</v>
      </c>
      <c r="R20" s="1">
        <f t="shared" si="3"/>
        <v>5000</v>
      </c>
    </row>
    <row r="21" spans="1:18" x14ac:dyDescent="0.25">
      <c r="A21" s="1">
        <v>18</v>
      </c>
      <c r="B21" s="1" t="s">
        <v>13</v>
      </c>
      <c r="C21" s="1" t="s">
        <v>26</v>
      </c>
      <c r="D21" s="1">
        <v>-5000</v>
      </c>
      <c r="E21" s="1">
        <v>1.6975</v>
      </c>
      <c r="F21" s="7">
        <f t="shared" si="4"/>
        <v>1.71</v>
      </c>
      <c r="G21" s="6">
        <f t="shared" si="0"/>
        <v>-62.49999999999978</v>
      </c>
      <c r="H21" s="1">
        <f t="shared" si="1"/>
        <v>5000</v>
      </c>
      <c r="K21" s="1">
        <v>18</v>
      </c>
      <c r="M21" s="1" t="s">
        <v>26</v>
      </c>
      <c r="N21" s="1">
        <v>-5650</v>
      </c>
      <c r="O21" s="1">
        <v>1.7075</v>
      </c>
      <c r="P21" s="7">
        <f t="shared" si="5"/>
        <v>1.7050000000000001</v>
      </c>
      <c r="Q21" s="6">
        <f t="shared" si="2"/>
        <v>14.124999999999698</v>
      </c>
      <c r="R21" s="1">
        <f t="shared" si="3"/>
        <v>5650</v>
      </c>
    </row>
    <row r="22" spans="1:18" x14ac:dyDescent="0.25">
      <c r="A22" s="1">
        <v>19</v>
      </c>
      <c r="B22" s="1" t="s">
        <v>54</v>
      </c>
      <c r="C22" s="1" t="s">
        <v>26</v>
      </c>
      <c r="D22" s="1">
        <v>-5000</v>
      </c>
      <c r="E22" s="1">
        <v>1.7050000000000001</v>
      </c>
      <c r="F22" s="7">
        <f t="shared" si="4"/>
        <v>1.71</v>
      </c>
      <c r="G22" s="6">
        <f t="shared" si="0"/>
        <v>-24.999999999999467</v>
      </c>
      <c r="H22" s="1">
        <f t="shared" si="1"/>
        <v>5000</v>
      </c>
      <c r="K22" s="1">
        <v>19</v>
      </c>
      <c r="M22" s="1" t="s">
        <v>26</v>
      </c>
      <c r="N22" s="1">
        <v>-5000</v>
      </c>
      <c r="O22" s="1">
        <v>1.7524999999999999</v>
      </c>
      <c r="P22" s="7">
        <f t="shared" si="5"/>
        <v>1.7050000000000001</v>
      </c>
      <c r="Q22" s="6">
        <f t="shared" si="2"/>
        <v>237.49999999999937</v>
      </c>
      <c r="R22" s="1">
        <f t="shared" si="3"/>
        <v>5000</v>
      </c>
    </row>
    <row r="23" spans="1:18" x14ac:dyDescent="0.25">
      <c r="A23" s="1">
        <v>20</v>
      </c>
      <c r="B23" s="1" t="s">
        <v>13</v>
      </c>
      <c r="C23" s="1" t="s">
        <v>26</v>
      </c>
      <c r="D23" s="1">
        <v>-5000</v>
      </c>
      <c r="E23" s="1">
        <v>1.6875</v>
      </c>
      <c r="F23" s="7">
        <f t="shared" si="4"/>
        <v>1.71</v>
      </c>
      <c r="G23" s="6">
        <f t="shared" si="0"/>
        <v>-112.49999999999983</v>
      </c>
      <c r="H23" s="1">
        <f t="shared" si="1"/>
        <v>5000</v>
      </c>
      <c r="K23" s="1">
        <v>20</v>
      </c>
      <c r="M23" s="1" t="s">
        <v>26</v>
      </c>
      <c r="N23" s="1">
        <v>-4200</v>
      </c>
      <c r="O23" s="1">
        <v>1.78</v>
      </c>
      <c r="P23" s="7">
        <f t="shared" si="5"/>
        <v>1.7050000000000001</v>
      </c>
      <c r="Q23" s="6">
        <f t="shared" si="2"/>
        <v>314.99999999999983</v>
      </c>
      <c r="R23" s="1">
        <f t="shared" si="3"/>
        <v>4200</v>
      </c>
    </row>
    <row r="24" spans="1:18" x14ac:dyDescent="0.25">
      <c r="A24" s="1">
        <v>21</v>
      </c>
      <c r="B24" s="1" t="s">
        <v>14</v>
      </c>
      <c r="C24" s="1" t="s">
        <v>26</v>
      </c>
      <c r="D24" s="1">
        <v>-5000</v>
      </c>
      <c r="E24" s="1">
        <v>1.69</v>
      </c>
      <c r="F24" s="7">
        <f t="shared" si="4"/>
        <v>1.71</v>
      </c>
      <c r="G24" s="6">
        <f t="shared" si="0"/>
        <v>-100.00000000000009</v>
      </c>
      <c r="H24" s="1">
        <f t="shared" si="1"/>
        <v>5000</v>
      </c>
      <c r="K24" s="1">
        <v>21</v>
      </c>
      <c r="M24" s="1" t="s">
        <v>26</v>
      </c>
      <c r="N24" s="1">
        <v>-10000</v>
      </c>
      <c r="O24" s="1">
        <v>1.6775</v>
      </c>
      <c r="P24" s="7">
        <f t="shared" si="5"/>
        <v>1.7050000000000001</v>
      </c>
      <c r="Q24" s="6">
        <f t="shared" si="2"/>
        <v>-275.0000000000008</v>
      </c>
      <c r="R24" s="1">
        <f t="shared" si="3"/>
        <v>10000</v>
      </c>
    </row>
    <row r="25" spans="1:18" x14ac:dyDescent="0.25">
      <c r="A25" s="1">
        <v>22</v>
      </c>
      <c r="B25" s="1" t="s">
        <v>54</v>
      </c>
      <c r="C25" s="1" t="s">
        <v>26</v>
      </c>
      <c r="D25" s="1">
        <v>-5000</v>
      </c>
      <c r="E25" s="1">
        <v>1.6950000000000001</v>
      </c>
      <c r="F25" s="7">
        <f t="shared" si="4"/>
        <v>1.71</v>
      </c>
      <c r="G25" s="6">
        <f t="shared" si="0"/>
        <v>-74.999999999999517</v>
      </c>
      <c r="H25" s="1">
        <f t="shared" si="1"/>
        <v>5000</v>
      </c>
      <c r="K25" s="1">
        <v>22</v>
      </c>
      <c r="M25" s="1" t="s">
        <v>26</v>
      </c>
      <c r="O25" s="31"/>
      <c r="P25" s="7">
        <f t="shared" si="5"/>
        <v>0</v>
      </c>
      <c r="Q25" s="6">
        <f t="shared" si="2"/>
        <v>0</v>
      </c>
      <c r="R25" s="1">
        <f t="shared" si="3"/>
        <v>0</v>
      </c>
    </row>
    <row r="26" spans="1:18" x14ac:dyDescent="0.25">
      <c r="A26" s="1">
        <v>23</v>
      </c>
      <c r="B26" s="1" t="s">
        <v>68</v>
      </c>
      <c r="C26" s="1" t="s">
        <v>26</v>
      </c>
      <c r="D26" s="1">
        <v>-10000</v>
      </c>
      <c r="E26" s="1">
        <v>1.7050000000000001</v>
      </c>
      <c r="F26" s="7">
        <f t="shared" si="4"/>
        <v>1.71</v>
      </c>
      <c r="G26" s="6">
        <f t="shared" si="0"/>
        <v>-49.999999999998934</v>
      </c>
      <c r="H26" s="1">
        <f t="shared" si="1"/>
        <v>10000</v>
      </c>
      <c r="K26" s="1">
        <v>23</v>
      </c>
      <c r="M26" s="1" t="s">
        <v>26</v>
      </c>
      <c r="O26" s="31"/>
      <c r="P26" s="7">
        <f t="shared" si="5"/>
        <v>0</v>
      </c>
      <c r="Q26" s="6">
        <f t="shared" si="2"/>
        <v>0</v>
      </c>
      <c r="R26" s="1">
        <f t="shared" si="3"/>
        <v>0</v>
      </c>
    </row>
    <row r="27" spans="1:18" x14ac:dyDescent="0.25">
      <c r="A27" s="1">
        <v>24</v>
      </c>
      <c r="B27" s="1" t="s">
        <v>14</v>
      </c>
      <c r="C27" s="1" t="s">
        <v>26</v>
      </c>
      <c r="D27" s="1">
        <v>-5000</v>
      </c>
      <c r="E27" s="1">
        <v>1.7050000000000001</v>
      </c>
      <c r="F27" s="7">
        <f t="shared" si="4"/>
        <v>1.71</v>
      </c>
      <c r="G27" s="6">
        <f t="shared" si="0"/>
        <v>-24.999999999999467</v>
      </c>
      <c r="H27" s="1">
        <f t="shared" si="1"/>
        <v>5000</v>
      </c>
      <c r="K27" s="1">
        <v>24</v>
      </c>
      <c r="M27" s="1" t="s">
        <v>26</v>
      </c>
      <c r="P27" s="7">
        <f t="shared" si="5"/>
        <v>0</v>
      </c>
      <c r="Q27" s="6">
        <f t="shared" si="2"/>
        <v>0</v>
      </c>
      <c r="R27" s="1">
        <f t="shared" si="3"/>
        <v>0</v>
      </c>
    </row>
    <row r="28" spans="1:18" x14ac:dyDescent="0.25">
      <c r="A28" s="1">
        <v>25</v>
      </c>
      <c r="B28" s="1" t="s">
        <v>54</v>
      </c>
      <c r="C28" s="1" t="s">
        <v>26</v>
      </c>
      <c r="D28" s="1">
        <v>-10000</v>
      </c>
      <c r="E28" s="1">
        <v>1.7050000000000001</v>
      </c>
      <c r="F28" s="7">
        <f t="shared" si="4"/>
        <v>1.71</v>
      </c>
      <c r="G28" s="6">
        <f t="shared" si="0"/>
        <v>-49.999999999998934</v>
      </c>
      <c r="H28" s="1">
        <f t="shared" si="1"/>
        <v>10000</v>
      </c>
      <c r="K28" s="1">
        <v>25</v>
      </c>
      <c r="M28" s="1" t="s">
        <v>26</v>
      </c>
      <c r="P28" s="7">
        <f t="shared" si="5"/>
        <v>0</v>
      </c>
      <c r="Q28" s="6">
        <f t="shared" si="2"/>
        <v>0</v>
      </c>
      <c r="R28" s="1">
        <f t="shared" si="3"/>
        <v>0</v>
      </c>
    </row>
    <row r="29" spans="1:18" x14ac:dyDescent="0.25">
      <c r="A29" s="1">
        <v>26</v>
      </c>
      <c r="B29" s="1" t="s">
        <v>10</v>
      </c>
      <c r="C29" s="1" t="s">
        <v>26</v>
      </c>
      <c r="D29" s="1">
        <v>-5000</v>
      </c>
      <c r="E29" s="1">
        <v>1.71</v>
      </c>
      <c r="F29" s="7">
        <f t="shared" si="4"/>
        <v>1.71</v>
      </c>
      <c r="G29" s="6">
        <f t="shared" si="0"/>
        <v>0</v>
      </c>
      <c r="H29" s="1">
        <f t="shared" si="1"/>
        <v>5000</v>
      </c>
      <c r="K29" s="14">
        <v>26</v>
      </c>
      <c r="L29" s="14"/>
      <c r="M29" s="14" t="s">
        <v>27</v>
      </c>
      <c r="N29" s="14"/>
      <c r="O29" s="14"/>
      <c r="P29" s="32">
        <f t="shared" si="5"/>
        <v>0</v>
      </c>
      <c r="Q29" s="17">
        <f t="shared" si="2"/>
        <v>0</v>
      </c>
      <c r="R29" s="14">
        <f t="shared" si="3"/>
        <v>0</v>
      </c>
    </row>
    <row r="30" spans="1:18" hidden="1" x14ac:dyDescent="0.25">
      <c r="A30" s="1">
        <v>27</v>
      </c>
      <c r="B30" s="1" t="s">
        <v>10</v>
      </c>
      <c r="C30" s="1" t="s">
        <v>26</v>
      </c>
      <c r="D30" s="1">
        <v>-5000</v>
      </c>
      <c r="E30" s="1">
        <v>1.7150000000000001</v>
      </c>
      <c r="F30" s="7">
        <f t="shared" si="4"/>
        <v>1.71</v>
      </c>
      <c r="G30" s="6">
        <f t="shared" si="0"/>
        <v>25.000000000000576</v>
      </c>
      <c r="H30" s="1">
        <f t="shared" si="1"/>
        <v>5000</v>
      </c>
      <c r="K30" s="14">
        <v>27</v>
      </c>
      <c r="L30" s="14"/>
      <c r="M30" s="14" t="s">
        <v>27</v>
      </c>
      <c r="N30" s="14"/>
      <c r="O30" s="14"/>
      <c r="P30" s="32">
        <f t="shared" si="5"/>
        <v>0</v>
      </c>
      <c r="Q30" s="17">
        <f t="shared" si="2"/>
        <v>0</v>
      </c>
      <c r="R30" s="14">
        <f t="shared" si="3"/>
        <v>0</v>
      </c>
    </row>
    <row r="31" spans="1:18" hidden="1" x14ac:dyDescent="0.25">
      <c r="A31" s="1">
        <v>28</v>
      </c>
      <c r="B31" s="1" t="s">
        <v>14</v>
      </c>
      <c r="C31" s="1" t="s">
        <v>26</v>
      </c>
      <c r="D31" s="1">
        <v>-10000</v>
      </c>
      <c r="E31" s="1">
        <v>1.7150000000000001</v>
      </c>
      <c r="F31" s="7">
        <f t="shared" si="4"/>
        <v>1.71</v>
      </c>
      <c r="G31" s="6">
        <f t="shared" si="0"/>
        <v>50.000000000001151</v>
      </c>
      <c r="H31" s="1">
        <f t="shared" si="1"/>
        <v>10000</v>
      </c>
      <c r="K31" s="14">
        <v>28</v>
      </c>
      <c r="L31" s="14"/>
      <c r="M31" s="14" t="s">
        <v>27</v>
      </c>
      <c r="N31" s="14"/>
      <c r="O31" s="14"/>
      <c r="P31" s="32">
        <f t="shared" si="5"/>
        <v>0</v>
      </c>
      <c r="Q31" s="17">
        <f t="shared" si="2"/>
        <v>0</v>
      </c>
      <c r="R31" s="14">
        <f t="shared" si="3"/>
        <v>0</v>
      </c>
    </row>
    <row r="32" spans="1:18" x14ac:dyDescent="0.25">
      <c r="A32" s="1">
        <v>29</v>
      </c>
      <c r="B32" s="1" t="s">
        <v>52</v>
      </c>
      <c r="C32" s="1" t="s">
        <v>26</v>
      </c>
      <c r="D32" s="1">
        <v>-5000</v>
      </c>
      <c r="E32" s="1">
        <v>1.72</v>
      </c>
      <c r="F32" s="7">
        <f t="shared" si="4"/>
        <v>1.71</v>
      </c>
      <c r="G32" s="6">
        <f t="shared" si="0"/>
        <v>50.000000000000043</v>
      </c>
      <c r="H32" s="1">
        <f t="shared" si="1"/>
        <v>5000</v>
      </c>
      <c r="K32" s="14">
        <v>29</v>
      </c>
      <c r="L32" s="14"/>
      <c r="M32" s="14" t="s">
        <v>27</v>
      </c>
      <c r="N32" s="14"/>
      <c r="O32" s="14"/>
      <c r="P32" s="32">
        <f t="shared" si="5"/>
        <v>0</v>
      </c>
      <c r="Q32" s="17">
        <f t="shared" si="2"/>
        <v>0</v>
      </c>
      <c r="R32" s="14"/>
    </row>
    <row r="33" spans="1:19" x14ac:dyDescent="0.25">
      <c r="A33" s="1">
        <v>30</v>
      </c>
      <c r="B33" s="1" t="s">
        <v>52</v>
      </c>
      <c r="C33" s="1" t="s">
        <v>26</v>
      </c>
      <c r="D33" s="1">
        <v>-5000</v>
      </c>
      <c r="E33" s="1">
        <v>1.7250000000000001</v>
      </c>
      <c r="F33" s="7">
        <f t="shared" si="4"/>
        <v>1.71</v>
      </c>
      <c r="G33" s="6">
        <f t="shared" si="0"/>
        <v>75.000000000000625</v>
      </c>
      <c r="H33" s="1">
        <f t="shared" si="1"/>
        <v>5000</v>
      </c>
      <c r="K33" s="14">
        <v>30</v>
      </c>
      <c r="L33" s="14"/>
      <c r="M33" s="14" t="s">
        <v>27</v>
      </c>
      <c r="N33" s="14"/>
      <c r="O33" s="14"/>
      <c r="P33" s="32">
        <f t="shared" si="5"/>
        <v>0</v>
      </c>
      <c r="Q33" s="17">
        <f t="shared" si="2"/>
        <v>0</v>
      </c>
      <c r="R33" s="14"/>
    </row>
    <row r="34" spans="1:19" x14ac:dyDescent="0.25">
      <c r="A34" s="1">
        <v>31</v>
      </c>
      <c r="B34" s="1" t="s">
        <v>52</v>
      </c>
      <c r="C34" s="1" t="s">
        <v>26</v>
      </c>
      <c r="D34" s="1">
        <v>-5000</v>
      </c>
      <c r="E34" s="1">
        <v>1.72</v>
      </c>
      <c r="F34" s="7">
        <f t="shared" si="4"/>
        <v>1.71</v>
      </c>
      <c r="G34" s="6">
        <f t="shared" si="0"/>
        <v>50.000000000000043</v>
      </c>
      <c r="H34" s="1">
        <f t="shared" si="1"/>
        <v>5000</v>
      </c>
      <c r="K34" s="20">
        <v>31</v>
      </c>
      <c r="L34" s="20"/>
      <c r="M34" s="20" t="s">
        <v>27</v>
      </c>
      <c r="N34" s="20"/>
      <c r="O34" s="20"/>
      <c r="P34" s="22">
        <f t="shared" si="5"/>
        <v>0</v>
      </c>
      <c r="Q34" s="23">
        <f t="shared" si="2"/>
        <v>0</v>
      </c>
      <c r="R34" s="20"/>
    </row>
    <row r="35" spans="1:19" ht="15.6" x14ac:dyDescent="0.3">
      <c r="A35" s="1">
        <v>32</v>
      </c>
      <c r="B35" s="1" t="s">
        <v>54</v>
      </c>
      <c r="C35" s="1" t="s">
        <v>26</v>
      </c>
      <c r="D35" s="1">
        <v>-5000</v>
      </c>
      <c r="E35" s="1">
        <v>1.7324999999999999</v>
      </c>
      <c r="F35" s="7">
        <f t="shared" si="4"/>
        <v>1.71</v>
      </c>
      <c r="G35" s="6">
        <f t="shared" si="0"/>
        <v>112.49999999999983</v>
      </c>
      <c r="H35" s="1">
        <f t="shared" si="1"/>
        <v>5000</v>
      </c>
      <c r="K35" s="3"/>
      <c r="N35" s="27">
        <f>SUM(N4:N34)</f>
        <v>-44500</v>
      </c>
      <c r="Q35" s="13">
        <f>SUM(Q4:Q31)</f>
        <v>-2751.6250000000036</v>
      </c>
      <c r="R35" s="1">
        <f>SUM(R4:R28)</f>
        <v>104200</v>
      </c>
      <c r="S35" t="s">
        <v>63</v>
      </c>
    </row>
    <row r="36" spans="1:19" x14ac:dyDescent="0.25">
      <c r="A36" s="1">
        <v>33</v>
      </c>
      <c r="B36" s="1" t="s">
        <v>54</v>
      </c>
      <c r="C36" s="1" t="s">
        <v>26</v>
      </c>
      <c r="D36" s="1">
        <v>-5000</v>
      </c>
      <c r="E36" s="1">
        <v>1.7375</v>
      </c>
      <c r="F36" s="7">
        <f t="shared" si="4"/>
        <v>1.71</v>
      </c>
      <c r="G36" s="6">
        <f t="shared" si="0"/>
        <v>137.5000000000004</v>
      </c>
      <c r="H36" s="1">
        <f t="shared" si="1"/>
        <v>5000</v>
      </c>
      <c r="K36" s="3"/>
    </row>
    <row r="37" spans="1:19" ht="15.6" x14ac:dyDescent="0.3">
      <c r="A37" s="1">
        <v>34</v>
      </c>
      <c r="B37" s="1" t="s">
        <v>11</v>
      </c>
      <c r="C37" s="1" t="s">
        <v>26</v>
      </c>
      <c r="D37" s="1">
        <v>-5000</v>
      </c>
      <c r="E37" s="1">
        <v>1.7324999999999999</v>
      </c>
      <c r="F37" s="7">
        <f t="shared" si="4"/>
        <v>1.71</v>
      </c>
      <c r="G37" s="6">
        <f t="shared" si="0"/>
        <v>112.49999999999983</v>
      </c>
      <c r="H37" s="1">
        <f t="shared" si="1"/>
        <v>5000</v>
      </c>
      <c r="K37" s="3"/>
      <c r="P37" s="28" t="s">
        <v>29</v>
      </c>
      <c r="Q37" s="29">
        <f>'10-1-01'!N35*VLOOKUP((E1-1),[2]Historical!$A$3:$M$212,7)</f>
        <v>-183.49999999999608</v>
      </c>
    </row>
    <row r="38" spans="1:19" x14ac:dyDescent="0.25">
      <c r="A38" s="1">
        <v>35</v>
      </c>
      <c r="B38" s="1" t="s">
        <v>10</v>
      </c>
      <c r="C38" s="1" t="s">
        <v>26</v>
      </c>
      <c r="D38" s="1">
        <v>-5000</v>
      </c>
      <c r="E38" s="1">
        <v>1.74</v>
      </c>
      <c r="F38" s="7">
        <f t="shared" si="4"/>
        <v>1.71</v>
      </c>
      <c r="G38" s="6">
        <f t="shared" si="0"/>
        <v>150.00000000000014</v>
      </c>
      <c r="H38" s="1">
        <f t="shared" si="1"/>
        <v>5000</v>
      </c>
      <c r="K38" s="3"/>
    </row>
    <row r="39" spans="1:19" x14ac:dyDescent="0.25">
      <c r="A39" s="1">
        <v>36</v>
      </c>
      <c r="B39" s="1" t="s">
        <v>52</v>
      </c>
      <c r="C39" s="1" t="s">
        <v>26</v>
      </c>
      <c r="D39" s="1">
        <v>-5000</v>
      </c>
      <c r="E39" s="1">
        <v>1.73</v>
      </c>
      <c r="F39" s="7">
        <f t="shared" si="4"/>
        <v>1.71</v>
      </c>
      <c r="G39" s="6">
        <f t="shared" si="0"/>
        <v>100.00000000000009</v>
      </c>
      <c r="H39" s="1">
        <f t="shared" si="1"/>
        <v>5000</v>
      </c>
      <c r="K39" s="3"/>
    </row>
    <row r="40" spans="1:19" x14ac:dyDescent="0.25">
      <c r="A40" s="1">
        <v>37</v>
      </c>
      <c r="B40" s="1" t="s">
        <v>10</v>
      </c>
      <c r="C40" s="1" t="s">
        <v>26</v>
      </c>
      <c r="D40" s="1">
        <v>-5000</v>
      </c>
      <c r="E40" s="1">
        <v>1.73</v>
      </c>
      <c r="F40" s="7">
        <f t="shared" si="4"/>
        <v>1.71</v>
      </c>
      <c r="G40" s="6">
        <f t="shared" si="0"/>
        <v>100.00000000000009</v>
      </c>
      <c r="H40" s="1">
        <f t="shared" si="1"/>
        <v>5000</v>
      </c>
      <c r="K40" s="3"/>
    </row>
    <row r="41" spans="1:19" x14ac:dyDescent="0.25">
      <c r="A41" s="1">
        <v>38</v>
      </c>
      <c r="B41" s="1" t="s">
        <v>54</v>
      </c>
      <c r="C41" s="1" t="s">
        <v>26</v>
      </c>
      <c r="D41" s="1">
        <v>-2500</v>
      </c>
      <c r="E41" s="1">
        <v>1.7375</v>
      </c>
      <c r="F41" s="7">
        <f t="shared" si="4"/>
        <v>1.71</v>
      </c>
      <c r="G41" s="6">
        <f t="shared" si="0"/>
        <v>68.750000000000199</v>
      </c>
      <c r="H41" s="1">
        <f t="shared" si="1"/>
        <v>2500</v>
      </c>
      <c r="K41" s="3"/>
    </row>
    <row r="42" spans="1:19" x14ac:dyDescent="0.25">
      <c r="B42" s="1" t="s">
        <v>10</v>
      </c>
      <c r="C42" s="1" t="s">
        <v>26</v>
      </c>
      <c r="D42" s="1">
        <v>-6500</v>
      </c>
      <c r="E42" s="1">
        <v>1.73</v>
      </c>
      <c r="F42" s="7">
        <f t="shared" si="4"/>
        <v>1.71</v>
      </c>
      <c r="G42" s="6">
        <f t="shared" si="0"/>
        <v>130.00000000000011</v>
      </c>
      <c r="H42" s="1">
        <f t="shared" si="1"/>
        <v>6500</v>
      </c>
      <c r="K42" s="3"/>
    </row>
    <row r="43" spans="1:19" x14ac:dyDescent="0.25">
      <c r="B43" s="1" t="s">
        <v>10</v>
      </c>
      <c r="C43" s="1" t="s">
        <v>26</v>
      </c>
      <c r="D43" s="1">
        <v>-1500</v>
      </c>
      <c r="E43" s="1">
        <v>1.7350000000000001</v>
      </c>
      <c r="F43" s="7">
        <f t="shared" si="4"/>
        <v>1.71</v>
      </c>
      <c r="G43" s="6">
        <f t="shared" si="0"/>
        <v>37.500000000000199</v>
      </c>
      <c r="H43" s="1">
        <f t="shared" si="1"/>
        <v>1500</v>
      </c>
      <c r="K43" s="3"/>
    </row>
    <row r="44" spans="1:19" x14ac:dyDescent="0.25">
      <c r="B44" s="1" t="s">
        <v>15</v>
      </c>
      <c r="C44" s="1" t="s">
        <v>26</v>
      </c>
      <c r="D44" s="1">
        <v>-3500</v>
      </c>
      <c r="E44" s="1">
        <v>1.72</v>
      </c>
      <c r="F44" s="7">
        <f t="shared" si="4"/>
        <v>1.71</v>
      </c>
      <c r="G44" s="6">
        <f t="shared" si="0"/>
        <v>35.000000000000028</v>
      </c>
      <c r="H44" s="1">
        <f t="shared" si="1"/>
        <v>3500</v>
      </c>
      <c r="K44" s="3"/>
    </row>
    <row r="45" spans="1:19" x14ac:dyDescent="0.25">
      <c r="B45" s="1" t="s">
        <v>68</v>
      </c>
      <c r="C45" s="1" t="s">
        <v>26</v>
      </c>
      <c r="D45" s="1">
        <v>-5000</v>
      </c>
      <c r="E45" s="1">
        <v>1.7275</v>
      </c>
      <c r="F45" s="7">
        <f t="shared" si="4"/>
        <v>1.71</v>
      </c>
      <c r="G45" s="6">
        <f t="shared" si="0"/>
        <v>87.500000000000355</v>
      </c>
      <c r="H45" s="1">
        <f t="shared" si="1"/>
        <v>5000</v>
      </c>
      <c r="K45" s="3"/>
    </row>
    <row r="46" spans="1:19" x14ac:dyDescent="0.25">
      <c r="B46" s="1" t="s">
        <v>10</v>
      </c>
      <c r="C46" s="1" t="s">
        <v>26</v>
      </c>
      <c r="D46" s="1">
        <v>-5000</v>
      </c>
      <c r="E46" s="1">
        <v>1.7375</v>
      </c>
      <c r="F46" s="7">
        <f t="shared" si="4"/>
        <v>1.71</v>
      </c>
      <c r="G46" s="6">
        <f t="shared" si="0"/>
        <v>137.5000000000004</v>
      </c>
      <c r="H46" s="1">
        <f t="shared" si="1"/>
        <v>5000</v>
      </c>
      <c r="K46" s="3"/>
    </row>
    <row r="47" spans="1:19" x14ac:dyDescent="0.25">
      <c r="A47" s="1">
        <v>39</v>
      </c>
      <c r="B47" s="1" t="s">
        <v>16</v>
      </c>
      <c r="C47" s="1" t="s">
        <v>26</v>
      </c>
      <c r="D47" s="1">
        <v>-5000</v>
      </c>
      <c r="E47" s="1">
        <v>1.74</v>
      </c>
      <c r="F47" s="7">
        <f t="shared" si="4"/>
        <v>1.71</v>
      </c>
      <c r="G47" s="6">
        <f t="shared" si="0"/>
        <v>150.00000000000014</v>
      </c>
      <c r="H47" s="1">
        <f t="shared" si="1"/>
        <v>5000</v>
      </c>
      <c r="K47" s="3"/>
    </row>
    <row r="48" spans="1:19" x14ac:dyDescent="0.25">
      <c r="A48" s="1">
        <v>40</v>
      </c>
      <c r="B48" s="1" t="s">
        <v>14</v>
      </c>
      <c r="C48" s="1" t="s">
        <v>26</v>
      </c>
      <c r="D48" s="1">
        <v>-2500</v>
      </c>
      <c r="E48" s="1">
        <v>1.7549999999999999</v>
      </c>
      <c r="F48" s="7">
        <f t="shared" si="4"/>
        <v>1.71</v>
      </c>
      <c r="G48" s="6">
        <f t="shared" si="0"/>
        <v>112.49999999999983</v>
      </c>
      <c r="H48" s="1">
        <f t="shared" si="1"/>
        <v>2500</v>
      </c>
      <c r="K48" s="3"/>
    </row>
    <row r="49" spans="1:24" x14ac:dyDescent="0.25">
      <c r="A49" s="1">
        <v>41</v>
      </c>
      <c r="B49" s="1" t="s">
        <v>14</v>
      </c>
      <c r="C49" s="1" t="s">
        <v>26</v>
      </c>
      <c r="D49" s="1">
        <v>-2500</v>
      </c>
      <c r="E49" s="1">
        <v>1.76</v>
      </c>
      <c r="F49" s="7">
        <f t="shared" si="4"/>
        <v>1.71</v>
      </c>
      <c r="G49" s="6">
        <f t="shared" si="0"/>
        <v>125.00000000000011</v>
      </c>
      <c r="H49" s="1">
        <f t="shared" si="1"/>
        <v>2500</v>
      </c>
      <c r="K49" s="3"/>
    </row>
    <row r="50" spans="1:24" x14ac:dyDescent="0.25">
      <c r="B50" s="1" t="s">
        <v>14</v>
      </c>
      <c r="C50" s="1" t="s">
        <v>26</v>
      </c>
      <c r="D50" s="1">
        <v>-2500</v>
      </c>
      <c r="E50" s="1">
        <v>1.76</v>
      </c>
      <c r="F50" s="7">
        <f t="shared" si="4"/>
        <v>1.71</v>
      </c>
      <c r="G50" s="6">
        <f t="shared" si="0"/>
        <v>125.00000000000011</v>
      </c>
      <c r="H50" s="1">
        <f t="shared" si="1"/>
        <v>2500</v>
      </c>
      <c r="K50" s="3"/>
    </row>
    <row r="51" spans="1:24" x14ac:dyDescent="0.25">
      <c r="B51" s="1" t="s">
        <v>14</v>
      </c>
      <c r="C51" s="1" t="s">
        <v>26</v>
      </c>
      <c r="D51" s="1">
        <v>-2500</v>
      </c>
      <c r="E51" s="1">
        <v>1.76</v>
      </c>
      <c r="F51" s="7">
        <f t="shared" si="4"/>
        <v>1.71</v>
      </c>
      <c r="G51" s="6">
        <f t="shared" si="0"/>
        <v>125.00000000000011</v>
      </c>
      <c r="H51" s="1">
        <f t="shared" si="1"/>
        <v>2500</v>
      </c>
      <c r="K51" s="3"/>
    </row>
    <row r="52" spans="1:24" x14ac:dyDescent="0.25">
      <c r="A52" s="18">
        <v>45</v>
      </c>
      <c r="B52" s="14" t="s">
        <v>23</v>
      </c>
      <c r="C52" s="14" t="s">
        <v>27</v>
      </c>
      <c r="D52" s="14">
        <v>-10000</v>
      </c>
      <c r="E52" s="15">
        <v>5.0000000000000001E-3</v>
      </c>
      <c r="F52" s="16">
        <f t="shared" si="4"/>
        <v>0</v>
      </c>
      <c r="G52" s="17">
        <f t="shared" si="0"/>
        <v>50</v>
      </c>
      <c r="H52" s="14">
        <f t="shared" si="1"/>
        <v>10000</v>
      </c>
      <c r="K52" s="3"/>
    </row>
    <row r="53" spans="1:24" x14ac:dyDescent="0.25">
      <c r="A53" s="18">
        <v>46</v>
      </c>
      <c r="B53" s="18" t="s">
        <v>54</v>
      </c>
      <c r="C53" s="18" t="s">
        <v>27</v>
      </c>
      <c r="D53" s="18">
        <v>-10000</v>
      </c>
      <c r="E53" s="19">
        <v>5.0000000000000001E-3</v>
      </c>
      <c r="F53" s="16">
        <f t="shared" si="4"/>
        <v>0</v>
      </c>
      <c r="G53" s="17">
        <f t="shared" si="0"/>
        <v>50</v>
      </c>
      <c r="H53" s="14">
        <f t="shared" si="1"/>
        <v>10000</v>
      </c>
      <c r="K53" s="3"/>
      <c r="M53" s="9"/>
    </row>
    <row r="54" spans="1:24" x14ac:dyDescent="0.25">
      <c r="A54" s="18">
        <v>47</v>
      </c>
      <c r="B54" s="14"/>
      <c r="C54" s="14" t="s">
        <v>27</v>
      </c>
      <c r="D54" s="14"/>
      <c r="E54" s="15"/>
      <c r="F54" s="16">
        <f t="shared" si="4"/>
        <v>0</v>
      </c>
      <c r="G54" s="17">
        <f t="shared" si="0"/>
        <v>0</v>
      </c>
      <c r="H54" s="14">
        <f t="shared" si="1"/>
        <v>0</v>
      </c>
      <c r="K54" s="3"/>
    </row>
    <row r="55" spans="1:24" s="11" customFormat="1" x14ac:dyDescent="0.25">
      <c r="A55" s="20">
        <v>48</v>
      </c>
      <c r="B55" s="20"/>
      <c r="C55" s="20" t="s">
        <v>27</v>
      </c>
      <c r="D55" s="20"/>
      <c r="E55" s="21"/>
      <c r="F55" s="22">
        <f t="shared" si="4"/>
        <v>0</v>
      </c>
      <c r="G55" s="23">
        <f t="shared" si="0"/>
        <v>0</v>
      </c>
      <c r="H55" s="20">
        <f t="shared" si="1"/>
        <v>0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  <c r="T55" s="1"/>
      <c r="U55" s="10"/>
      <c r="V55" s="10"/>
      <c r="W55" s="10"/>
      <c r="X55" s="10"/>
    </row>
    <row r="56" spans="1:24" ht="15.6" x14ac:dyDescent="0.3">
      <c r="D56" s="27">
        <f>SUM(D4:D55)</f>
        <v>-159000</v>
      </c>
      <c r="G56" s="13">
        <f>SUM(G4:G55)</f>
        <v>1758.7500000000059</v>
      </c>
      <c r="H56" s="1">
        <f>SUM(H4:H37)</f>
        <v>195000</v>
      </c>
      <c r="I56" s="1" t="s">
        <v>63</v>
      </c>
    </row>
    <row r="57" spans="1:24" ht="13.8" thickBot="1" x14ac:dyDescent="0.3"/>
    <row r="58" spans="1:24" ht="18" thickBot="1" x14ac:dyDescent="0.35">
      <c r="F58" s="28" t="s">
        <v>29</v>
      </c>
      <c r="G58" s="29">
        <f>'10-1-01'!D55*VLOOKUP((E1-1),[2]Historical!$A$3:$M$181,10)</f>
        <v>-4349.9999999999845</v>
      </c>
      <c r="L58" s="35">
        <f>G56+G58+Q35+Q37</f>
        <v>-5526.3749999999782</v>
      </c>
    </row>
    <row r="59" spans="1:24" ht="13.8" x14ac:dyDescent="0.25">
      <c r="D59" s="4"/>
      <c r="F59" s="28"/>
      <c r="N59" s="1" t="s">
        <v>61</v>
      </c>
      <c r="O59" s="1">
        <f>MIN(O4:O28)</f>
        <v>1.635</v>
      </c>
    </row>
    <row r="60" spans="1:24" x14ac:dyDescent="0.25">
      <c r="D60" s="1" t="s">
        <v>59</v>
      </c>
      <c r="E60" s="1">
        <f>MIN(E4:E37)</f>
        <v>1.68</v>
      </c>
      <c r="N60" s="1" t="s">
        <v>62</v>
      </c>
      <c r="O60" s="1">
        <f>MAX(O4:O28)</f>
        <v>1.86</v>
      </c>
    </row>
    <row r="61" spans="1:24" x14ac:dyDescent="0.25">
      <c r="D61" s="1" t="s">
        <v>60</v>
      </c>
      <c r="E61" s="1">
        <f>MAX(E4:E37)</f>
        <v>1.7375</v>
      </c>
    </row>
    <row r="65" spans="8:13" x14ac:dyDescent="0.25">
      <c r="M65" s="36"/>
    </row>
    <row r="73" spans="8:13" x14ac:dyDescent="0.25">
      <c r="H73" s="36"/>
    </row>
    <row r="74" spans="8:13" x14ac:dyDescent="0.25">
      <c r="H74" s="36"/>
    </row>
    <row r="75" spans="8:13" x14ac:dyDescent="0.25">
      <c r="H75" s="36"/>
    </row>
    <row r="76" spans="8:13" x14ac:dyDescent="0.25">
      <c r="H76" s="36"/>
    </row>
    <row r="77" spans="8:13" x14ac:dyDescent="0.25">
      <c r="H77" s="36"/>
    </row>
    <row r="78" spans="8:13" x14ac:dyDescent="0.25">
      <c r="H78" s="36"/>
    </row>
    <row r="79" spans="8:13" x14ac:dyDescent="0.25">
      <c r="H79" s="36"/>
    </row>
    <row r="80" spans="8:13" x14ac:dyDescent="0.25">
      <c r="H80" s="36"/>
    </row>
    <row r="81" spans="8:8" x14ac:dyDescent="0.25">
      <c r="H81" s="36"/>
    </row>
    <row r="82" spans="8:8" x14ac:dyDescent="0.25">
      <c r="H82" s="36"/>
    </row>
    <row r="83" spans="8:8" x14ac:dyDescent="0.25">
      <c r="H83" s="36"/>
    </row>
    <row r="84" spans="8:8" x14ac:dyDescent="0.25">
      <c r="H84" s="36"/>
    </row>
    <row r="85" spans="8:8" x14ac:dyDescent="0.25">
      <c r="H85" s="36"/>
    </row>
    <row r="86" spans="8:8" x14ac:dyDescent="0.25">
      <c r="H86" s="36"/>
    </row>
    <row r="87" spans="8:8" x14ac:dyDescent="0.25">
      <c r="H87" s="36"/>
    </row>
    <row r="88" spans="8:8" x14ac:dyDescent="0.25">
      <c r="H88" s="36"/>
    </row>
    <row r="89" spans="8:8" x14ac:dyDescent="0.25">
      <c r="H89" s="36"/>
    </row>
    <row r="90" spans="8:8" x14ac:dyDescent="0.25">
      <c r="H90" s="36"/>
    </row>
    <row r="91" spans="8:8" x14ac:dyDescent="0.25">
      <c r="H91" s="36"/>
    </row>
    <row r="92" spans="8:8" x14ac:dyDescent="0.25">
      <c r="H92" s="36"/>
    </row>
    <row r="93" spans="8:8" x14ac:dyDescent="0.25">
      <c r="H93" s="36"/>
    </row>
  </sheetData>
  <phoneticPr fontId="0" type="noConversion"/>
  <pageMargins left="0.75" right="0.75" top="1" bottom="1" header="0.5" footer="0.5"/>
  <pageSetup scale="54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7"/>
  <sheetViews>
    <sheetView tabSelected="1" topLeftCell="B1" zoomScale="80" workbookViewId="0">
      <pane ySplit="3" topLeftCell="A31" activePane="bottomLeft" state="frozenSplit"/>
      <selection activeCell="B48" sqref="B48"/>
      <selection pane="bottomLeft" activeCell="F56" sqref="F56"/>
    </sheetView>
  </sheetViews>
  <sheetFormatPr defaultRowHeight="13.2" x14ac:dyDescent="0.25"/>
  <cols>
    <col min="1" max="1" width="7.5546875" style="1" hidden="1" customWidth="1"/>
    <col min="2" max="2" width="48" style="1" bestFit="1" customWidth="1"/>
    <col min="3" max="3" width="6.5546875" style="1" customWidth="1"/>
    <col min="4" max="4" width="11.6640625" style="1" customWidth="1"/>
    <col min="5" max="5" width="12.44140625" style="1" bestFit="1" customWidth="1"/>
    <col min="6" max="6" width="9.6640625" style="1" customWidth="1"/>
    <col min="7" max="7" width="15.44140625" style="1" customWidth="1"/>
    <col min="8" max="8" width="21.109375" style="1" customWidth="1"/>
    <col min="9" max="9" width="8.6640625" style="1" bestFit="1" customWidth="1"/>
    <col min="10" max="10" width="4" style="1" customWidth="1"/>
    <col min="11" max="11" width="7.88671875" style="1" hidden="1" customWidth="1"/>
    <col min="12" max="12" width="35.6640625" style="1" bestFit="1" customWidth="1"/>
    <col min="13" max="13" width="8.6640625" style="1" bestFit="1" customWidth="1"/>
    <col min="14" max="14" width="10.5546875" style="1" bestFit="1" customWidth="1"/>
    <col min="15" max="15" width="8.6640625" style="1" customWidth="1"/>
    <col min="16" max="16" width="9.33203125" style="1" bestFit="1" customWidth="1"/>
    <col min="17" max="17" width="17.33203125" style="1" customWidth="1"/>
    <col min="18" max="18" width="11.109375" style="1" customWidth="1"/>
    <col min="19" max="19" width="8.6640625" bestFit="1" customWidth="1"/>
    <col min="20" max="20" width="10.5546875" style="1" bestFit="1" customWidth="1"/>
    <col min="21" max="22" width="6.5546875" style="1" bestFit="1" customWidth="1"/>
    <col min="23" max="23" width="38.6640625" style="1" bestFit="1" customWidth="1"/>
    <col min="24" max="24" width="9.109375" style="1" customWidth="1"/>
  </cols>
  <sheetData>
    <row r="1" spans="1:23" ht="17.399999999999999" x14ac:dyDescent="0.3">
      <c r="B1" s="2" t="s">
        <v>0</v>
      </c>
      <c r="D1" s="12" t="s">
        <v>30</v>
      </c>
      <c r="E1" s="30">
        <v>37167</v>
      </c>
      <c r="L1" s="2" t="s">
        <v>1</v>
      </c>
    </row>
    <row r="3" spans="1:23" s="25" customFormat="1" ht="13.8" x14ac:dyDescent="0.25">
      <c r="A3" s="25" t="s">
        <v>2</v>
      </c>
      <c r="B3" s="25" t="s">
        <v>4</v>
      </c>
      <c r="C3" s="25" t="s">
        <v>28</v>
      </c>
      <c r="D3" s="25" t="s">
        <v>3</v>
      </c>
      <c r="E3" s="25" t="s">
        <v>5</v>
      </c>
      <c r="F3" s="25" t="s">
        <v>31</v>
      </c>
      <c r="G3" s="25" t="s">
        <v>7</v>
      </c>
      <c r="K3" s="25" t="s">
        <v>2</v>
      </c>
      <c r="L3" s="25" t="s">
        <v>4</v>
      </c>
      <c r="M3" s="25" t="s">
        <v>28</v>
      </c>
      <c r="N3" s="25" t="s">
        <v>3</v>
      </c>
      <c r="O3" s="25" t="s">
        <v>5</v>
      </c>
      <c r="P3" s="25" t="s">
        <v>6</v>
      </c>
      <c r="Q3" s="25" t="s">
        <v>7</v>
      </c>
      <c r="R3" s="26"/>
      <c r="T3" s="1"/>
    </row>
    <row r="4" spans="1:23" x14ac:dyDescent="0.25">
      <c r="A4" s="1">
        <v>1</v>
      </c>
      <c r="B4" s="1" t="s">
        <v>52</v>
      </c>
      <c r="C4" s="1" t="s">
        <v>26</v>
      </c>
      <c r="D4" s="1">
        <v>5000</v>
      </c>
      <c r="E4" s="1">
        <v>1.89</v>
      </c>
      <c r="F4" s="8">
        <v>1.92</v>
      </c>
      <c r="G4" s="6">
        <f t="shared" ref="G4:G35" si="0">D4*(F4-E4)</f>
        <v>150.00000000000014</v>
      </c>
      <c r="H4" s="1">
        <f t="shared" ref="H4:H35" si="1">IF(D4&lt;0,ABS(D4),D4)</f>
        <v>5000</v>
      </c>
      <c r="I4" s="7">
        <f>SUMPRODUCT(E4:E65,H4:H65)/SUM(H4:H65)</f>
        <v>1.9218998470948012</v>
      </c>
      <c r="J4" s="7"/>
      <c r="K4" s="1">
        <v>1</v>
      </c>
      <c r="L4" s="1" t="s">
        <v>77</v>
      </c>
      <c r="M4" s="1" t="s">
        <v>26</v>
      </c>
      <c r="N4" s="1">
        <v>650</v>
      </c>
      <c r="O4" s="1">
        <v>1.94</v>
      </c>
      <c r="P4" s="8">
        <v>1.925</v>
      </c>
      <c r="Q4" s="6">
        <f t="shared" ref="Q4:Q35" si="2">N4*(P4-O4)</f>
        <v>-9.7499999999999361</v>
      </c>
      <c r="R4" s="1">
        <f t="shared" ref="R4:R33" si="3">IF(N4&lt;0,ABS(N4),N4)</f>
        <v>650</v>
      </c>
      <c r="S4" s="7">
        <f>SUMPRODUCT(O4:O29,R4:R29)/SUM(R4:R29)</f>
        <v>1.9241656710473916</v>
      </c>
      <c r="T4" s="1" t="s">
        <v>64</v>
      </c>
      <c r="U4" s="1">
        <v>5000</v>
      </c>
      <c r="V4" s="1">
        <v>1.845</v>
      </c>
      <c r="W4" s="1" t="s">
        <v>21</v>
      </c>
    </row>
    <row r="5" spans="1:23" x14ac:dyDescent="0.25">
      <c r="A5" s="1">
        <v>2</v>
      </c>
      <c r="B5" s="1" t="s">
        <v>52</v>
      </c>
      <c r="C5" s="1" t="s">
        <v>26</v>
      </c>
      <c r="D5" s="1">
        <v>5000</v>
      </c>
      <c r="E5" s="1">
        <v>1.895</v>
      </c>
      <c r="F5" s="7">
        <f>IF(E5&lt;1,0,$F$4)</f>
        <v>1.92</v>
      </c>
      <c r="G5" s="6">
        <f t="shared" si="0"/>
        <v>124.99999999999956</v>
      </c>
      <c r="H5" s="1">
        <f t="shared" si="1"/>
        <v>5000</v>
      </c>
      <c r="K5" s="1">
        <v>2</v>
      </c>
      <c r="L5" s="1" t="s">
        <v>51</v>
      </c>
      <c r="M5" s="1" t="s">
        <v>26</v>
      </c>
      <c r="N5" s="1">
        <v>5000</v>
      </c>
      <c r="O5" s="1">
        <v>1.97</v>
      </c>
      <c r="P5" s="7">
        <f t="shared" ref="P5:P35" si="4">IF(O5&lt;1,0,$P$4)</f>
        <v>1.925</v>
      </c>
      <c r="Q5" s="6">
        <f t="shared" si="2"/>
        <v>-224.99999999999966</v>
      </c>
      <c r="R5" s="1">
        <f t="shared" si="3"/>
        <v>5000</v>
      </c>
      <c r="T5" s="1" t="s">
        <v>64</v>
      </c>
      <c r="U5" s="1">
        <v>5000</v>
      </c>
      <c r="V5" s="1">
        <v>1.9450000000000001</v>
      </c>
      <c r="W5" s="1" t="s">
        <v>20</v>
      </c>
    </row>
    <row r="6" spans="1:23" x14ac:dyDescent="0.25">
      <c r="A6" s="1">
        <v>3</v>
      </c>
      <c r="B6" s="1" t="s">
        <v>52</v>
      </c>
      <c r="C6" s="1" t="s">
        <v>26</v>
      </c>
      <c r="D6" s="1">
        <v>5000</v>
      </c>
      <c r="E6" s="1">
        <v>1.9</v>
      </c>
      <c r="F6" s="7">
        <f t="shared" ref="F6:F36" si="5">IF(E6&lt;1,0,$F$4)</f>
        <v>1.92</v>
      </c>
      <c r="G6" s="6">
        <f t="shared" si="0"/>
        <v>100.00000000000009</v>
      </c>
      <c r="H6" s="1">
        <f t="shared" si="1"/>
        <v>5000</v>
      </c>
      <c r="K6" s="1">
        <v>3</v>
      </c>
      <c r="L6" s="1" t="s">
        <v>80</v>
      </c>
      <c r="M6" s="1" t="s">
        <v>26</v>
      </c>
      <c r="N6" s="1">
        <v>700</v>
      </c>
      <c r="O6" s="1">
        <v>1.93</v>
      </c>
      <c r="P6" s="7">
        <f t="shared" si="4"/>
        <v>1.925</v>
      </c>
      <c r="Q6" s="6">
        <f t="shared" si="2"/>
        <v>-3.4999999999999254</v>
      </c>
      <c r="R6" s="1">
        <f t="shared" si="3"/>
        <v>700</v>
      </c>
      <c r="T6" s="1" t="s">
        <v>64</v>
      </c>
      <c r="U6" s="1">
        <v>5000</v>
      </c>
      <c r="V6" s="1">
        <v>1.93</v>
      </c>
      <c r="W6" s="1" t="s">
        <v>20</v>
      </c>
    </row>
    <row r="7" spans="1:23" x14ac:dyDescent="0.25">
      <c r="A7" s="1">
        <v>4</v>
      </c>
      <c r="B7" s="1" t="s">
        <v>52</v>
      </c>
      <c r="C7" s="1" t="s">
        <v>26</v>
      </c>
      <c r="D7" s="1">
        <v>5000</v>
      </c>
      <c r="E7" s="1">
        <v>1.9</v>
      </c>
      <c r="F7" s="7">
        <f t="shared" si="5"/>
        <v>1.92</v>
      </c>
      <c r="G7" s="6">
        <f t="shared" si="0"/>
        <v>100.00000000000009</v>
      </c>
      <c r="H7" s="1">
        <f t="shared" si="1"/>
        <v>5000</v>
      </c>
      <c r="K7" s="1">
        <v>4</v>
      </c>
      <c r="L7" s="1" t="s">
        <v>80</v>
      </c>
      <c r="M7" s="1" t="s">
        <v>26</v>
      </c>
      <c r="N7" s="1">
        <v>5000</v>
      </c>
      <c r="O7" s="1">
        <v>1.93</v>
      </c>
      <c r="P7" s="7">
        <f t="shared" si="4"/>
        <v>1.925</v>
      </c>
      <c r="Q7" s="6">
        <f t="shared" si="2"/>
        <v>-24.999999999999467</v>
      </c>
      <c r="R7" s="1">
        <f t="shared" si="3"/>
        <v>5000</v>
      </c>
      <c r="T7" s="1" t="s">
        <v>64</v>
      </c>
      <c r="U7" s="1">
        <v>5000</v>
      </c>
      <c r="V7" s="1">
        <v>1.94</v>
      </c>
      <c r="W7" s="1" t="s">
        <v>20</v>
      </c>
    </row>
    <row r="8" spans="1:23" x14ac:dyDescent="0.25">
      <c r="A8" s="1">
        <v>5</v>
      </c>
      <c r="B8" s="1" t="s">
        <v>52</v>
      </c>
      <c r="C8" s="1" t="s">
        <v>26</v>
      </c>
      <c r="D8" s="1">
        <v>5000</v>
      </c>
      <c r="E8" s="1">
        <v>1.9</v>
      </c>
      <c r="F8" s="7">
        <f t="shared" si="5"/>
        <v>1.92</v>
      </c>
      <c r="G8" s="6">
        <f t="shared" si="0"/>
        <v>100.00000000000009</v>
      </c>
      <c r="H8" s="1">
        <f t="shared" si="1"/>
        <v>5000</v>
      </c>
      <c r="K8" s="1">
        <v>5</v>
      </c>
      <c r="L8" s="1" t="s">
        <v>39</v>
      </c>
      <c r="M8" s="1" t="s">
        <v>26</v>
      </c>
      <c r="N8" s="1">
        <v>5000</v>
      </c>
      <c r="O8" s="1">
        <v>1.895</v>
      </c>
      <c r="P8" s="7">
        <f t="shared" si="4"/>
        <v>1.925</v>
      </c>
      <c r="Q8" s="6">
        <f t="shared" si="2"/>
        <v>150.00000000000014</v>
      </c>
      <c r="R8" s="1">
        <f t="shared" si="3"/>
        <v>5000</v>
      </c>
      <c r="T8" s="1" t="s">
        <v>64</v>
      </c>
      <c r="U8" s="1">
        <v>2000</v>
      </c>
      <c r="V8" s="1">
        <v>1.91</v>
      </c>
      <c r="W8" s="1" t="s">
        <v>21</v>
      </c>
    </row>
    <row r="9" spans="1:23" x14ac:dyDescent="0.25">
      <c r="A9" s="1">
        <v>6</v>
      </c>
      <c r="B9" s="1" t="s">
        <v>52</v>
      </c>
      <c r="C9" s="1" t="s">
        <v>26</v>
      </c>
      <c r="D9" s="1">
        <v>5000</v>
      </c>
      <c r="E9" s="1">
        <v>1.9</v>
      </c>
      <c r="F9" s="7">
        <f t="shared" si="5"/>
        <v>1.92</v>
      </c>
      <c r="G9" s="6">
        <f t="shared" si="0"/>
        <v>100.00000000000009</v>
      </c>
      <c r="H9" s="1">
        <f t="shared" si="1"/>
        <v>5000</v>
      </c>
      <c r="K9" s="1">
        <v>6</v>
      </c>
      <c r="L9" s="1" t="s">
        <v>21</v>
      </c>
      <c r="M9" s="1" t="s">
        <v>26</v>
      </c>
      <c r="N9" s="1">
        <v>5000</v>
      </c>
      <c r="O9" s="1">
        <v>1.845</v>
      </c>
      <c r="P9" s="7">
        <f t="shared" si="4"/>
        <v>1.925</v>
      </c>
      <c r="Q9" s="6">
        <f t="shared" si="2"/>
        <v>400.00000000000034</v>
      </c>
      <c r="R9" s="1">
        <f t="shared" si="3"/>
        <v>5000</v>
      </c>
      <c r="T9" s="1" t="s">
        <v>64</v>
      </c>
      <c r="U9" s="1">
        <v>5000</v>
      </c>
      <c r="V9" s="1">
        <v>1.9375</v>
      </c>
      <c r="W9" s="1" t="s">
        <v>9</v>
      </c>
    </row>
    <row r="10" spans="1:23" x14ac:dyDescent="0.25">
      <c r="A10" s="1">
        <v>7</v>
      </c>
      <c r="B10" s="1" t="s">
        <v>52</v>
      </c>
      <c r="C10" s="1" t="s">
        <v>26</v>
      </c>
      <c r="D10" s="1">
        <v>5000</v>
      </c>
      <c r="E10" s="1">
        <v>1.905</v>
      </c>
      <c r="F10" s="7">
        <f t="shared" si="5"/>
        <v>1.92</v>
      </c>
      <c r="G10" s="6">
        <f t="shared" si="0"/>
        <v>74.999999999999517</v>
      </c>
      <c r="H10" s="1">
        <f t="shared" si="1"/>
        <v>5000</v>
      </c>
      <c r="K10" s="1">
        <v>7</v>
      </c>
      <c r="L10" s="1" t="s">
        <v>20</v>
      </c>
      <c r="M10" s="1" t="s">
        <v>26</v>
      </c>
      <c r="N10" s="1">
        <v>5000</v>
      </c>
      <c r="O10" s="1">
        <v>1.9450000000000001</v>
      </c>
      <c r="P10" s="7">
        <f t="shared" si="4"/>
        <v>1.925</v>
      </c>
      <c r="Q10" s="6">
        <f t="shared" si="2"/>
        <v>-100.00000000000009</v>
      </c>
      <c r="R10" s="1">
        <f t="shared" si="3"/>
        <v>5000</v>
      </c>
      <c r="T10" s="1" t="s">
        <v>64</v>
      </c>
      <c r="U10" s="1">
        <v>5000</v>
      </c>
      <c r="V10" s="1">
        <v>1.92</v>
      </c>
      <c r="W10" s="1" t="s">
        <v>21</v>
      </c>
    </row>
    <row r="11" spans="1:23" x14ac:dyDescent="0.25">
      <c r="A11" s="1">
        <v>8</v>
      </c>
      <c r="B11" s="1" t="s">
        <v>52</v>
      </c>
      <c r="C11" s="1" t="s">
        <v>26</v>
      </c>
      <c r="D11" s="1">
        <v>5000</v>
      </c>
      <c r="E11" s="1">
        <v>1.91</v>
      </c>
      <c r="F11" s="7">
        <f t="shared" si="5"/>
        <v>1.92</v>
      </c>
      <c r="G11" s="6">
        <f t="shared" si="0"/>
        <v>50.000000000000043</v>
      </c>
      <c r="H11" s="1">
        <f t="shared" si="1"/>
        <v>5000</v>
      </c>
      <c r="K11" s="1">
        <v>8</v>
      </c>
      <c r="L11" s="1" t="s">
        <v>20</v>
      </c>
      <c r="M11" s="1" t="s">
        <v>26</v>
      </c>
      <c r="N11" s="1">
        <v>5000</v>
      </c>
      <c r="O11" s="1">
        <v>1.93</v>
      </c>
      <c r="P11" s="7">
        <f t="shared" si="4"/>
        <v>1.925</v>
      </c>
      <c r="Q11" s="6">
        <f t="shared" si="2"/>
        <v>-24.999999999999467</v>
      </c>
      <c r="R11" s="1">
        <f t="shared" si="3"/>
        <v>5000</v>
      </c>
      <c r="S11">
        <f>-U11</f>
        <v>-5000</v>
      </c>
      <c r="T11" s="1" t="s">
        <v>65</v>
      </c>
      <c r="U11" s="1">
        <v>5000</v>
      </c>
      <c r="V11" s="1">
        <v>1.86</v>
      </c>
      <c r="W11" s="1" t="s">
        <v>19</v>
      </c>
    </row>
    <row r="12" spans="1:23" x14ac:dyDescent="0.25">
      <c r="A12" s="1">
        <v>9</v>
      </c>
      <c r="B12" s="1" t="s">
        <v>74</v>
      </c>
      <c r="C12" s="1" t="s">
        <v>26</v>
      </c>
      <c r="D12" s="1">
        <v>5000</v>
      </c>
      <c r="E12" s="1">
        <v>1.8975</v>
      </c>
      <c r="F12" s="7">
        <f t="shared" si="5"/>
        <v>1.92</v>
      </c>
      <c r="G12" s="6">
        <f t="shared" si="0"/>
        <v>112.49999999999983</v>
      </c>
      <c r="H12" s="1">
        <f t="shared" si="1"/>
        <v>5000</v>
      </c>
      <c r="K12" s="1">
        <v>9</v>
      </c>
      <c r="L12" s="1" t="s">
        <v>20</v>
      </c>
      <c r="M12" s="1" t="s">
        <v>26</v>
      </c>
      <c r="N12" s="1">
        <v>5000</v>
      </c>
      <c r="O12" s="1">
        <v>1.94</v>
      </c>
      <c r="P12" s="7">
        <f t="shared" si="4"/>
        <v>1.925</v>
      </c>
      <c r="Q12" s="6">
        <f t="shared" si="2"/>
        <v>-74.999999999999517</v>
      </c>
      <c r="R12" s="1">
        <f t="shared" si="3"/>
        <v>5000</v>
      </c>
      <c r="S12">
        <f t="shared" ref="S12:S20" si="6">-U12</f>
        <v>-5000</v>
      </c>
      <c r="T12" s="1" t="s">
        <v>65</v>
      </c>
      <c r="U12" s="1">
        <v>5000</v>
      </c>
      <c r="V12" s="1">
        <v>1.86</v>
      </c>
      <c r="W12" s="1" t="s">
        <v>19</v>
      </c>
    </row>
    <row r="13" spans="1:23" x14ac:dyDescent="0.25">
      <c r="A13" s="1">
        <v>10</v>
      </c>
      <c r="B13" s="1" t="s">
        <v>74</v>
      </c>
      <c r="C13" s="1" t="s">
        <v>26</v>
      </c>
      <c r="D13" s="1">
        <v>5000</v>
      </c>
      <c r="E13" s="1">
        <v>1.89</v>
      </c>
      <c r="F13" s="7">
        <f t="shared" si="5"/>
        <v>1.92</v>
      </c>
      <c r="G13" s="6">
        <f t="shared" si="0"/>
        <v>150.00000000000014</v>
      </c>
      <c r="H13" s="1">
        <f t="shared" si="1"/>
        <v>5000</v>
      </c>
      <c r="K13" s="1">
        <v>10</v>
      </c>
      <c r="L13" s="1" t="s">
        <v>21</v>
      </c>
      <c r="M13" s="1" t="s">
        <v>26</v>
      </c>
      <c r="N13" s="1">
        <v>2000</v>
      </c>
      <c r="O13" s="1">
        <v>1.91</v>
      </c>
      <c r="P13" s="7">
        <f t="shared" si="4"/>
        <v>1.925</v>
      </c>
      <c r="Q13" s="6">
        <f t="shared" si="2"/>
        <v>30.000000000000249</v>
      </c>
      <c r="R13" s="1">
        <f t="shared" si="3"/>
        <v>2000</v>
      </c>
      <c r="S13">
        <f t="shared" si="6"/>
        <v>-5000</v>
      </c>
      <c r="T13" s="1" t="s">
        <v>65</v>
      </c>
      <c r="U13" s="1">
        <v>5000</v>
      </c>
      <c r="V13" s="1">
        <v>1.875</v>
      </c>
      <c r="W13" s="1" t="s">
        <v>16</v>
      </c>
    </row>
    <row r="14" spans="1:23" x14ac:dyDescent="0.25">
      <c r="A14" s="1">
        <v>11</v>
      </c>
      <c r="B14" s="1" t="s">
        <v>52</v>
      </c>
      <c r="C14" s="1" t="s">
        <v>26</v>
      </c>
      <c r="D14" s="1">
        <v>5000</v>
      </c>
      <c r="E14" s="1">
        <v>1.905</v>
      </c>
      <c r="F14" s="7">
        <f t="shared" si="5"/>
        <v>1.92</v>
      </c>
      <c r="G14" s="6">
        <f t="shared" si="0"/>
        <v>74.999999999999517</v>
      </c>
      <c r="H14" s="1">
        <f t="shared" si="1"/>
        <v>5000</v>
      </c>
      <c r="K14" s="1">
        <v>11</v>
      </c>
      <c r="L14" s="1" t="s">
        <v>9</v>
      </c>
      <c r="M14" s="1" t="s">
        <v>26</v>
      </c>
      <c r="N14" s="1">
        <v>5000</v>
      </c>
      <c r="O14" s="1">
        <v>1.9375</v>
      </c>
      <c r="P14" s="7">
        <f t="shared" si="4"/>
        <v>1.925</v>
      </c>
      <c r="Q14" s="6">
        <f t="shared" si="2"/>
        <v>-62.49999999999978</v>
      </c>
      <c r="R14" s="1">
        <f t="shared" si="3"/>
        <v>5000</v>
      </c>
      <c r="S14">
        <f t="shared" si="6"/>
        <v>-5000</v>
      </c>
      <c r="T14" s="1" t="s">
        <v>65</v>
      </c>
      <c r="U14" s="1">
        <v>5000</v>
      </c>
      <c r="V14" s="1">
        <v>1.91</v>
      </c>
      <c r="W14" s="1" t="s">
        <v>76</v>
      </c>
    </row>
    <row r="15" spans="1:23" x14ac:dyDescent="0.25">
      <c r="A15" s="1">
        <v>12</v>
      </c>
      <c r="B15" s="1" t="s">
        <v>52</v>
      </c>
      <c r="C15" s="1" t="s">
        <v>26</v>
      </c>
      <c r="D15" s="1">
        <v>5000</v>
      </c>
      <c r="E15" s="1">
        <v>1.91</v>
      </c>
      <c r="F15" s="7">
        <f t="shared" si="5"/>
        <v>1.92</v>
      </c>
      <c r="G15" s="6">
        <f t="shared" si="0"/>
        <v>50.000000000000043</v>
      </c>
      <c r="H15" s="1">
        <f t="shared" si="1"/>
        <v>5000</v>
      </c>
      <c r="K15" s="1">
        <v>12</v>
      </c>
      <c r="L15" s="1" t="s">
        <v>21</v>
      </c>
      <c r="M15" s="1" t="s">
        <v>26</v>
      </c>
      <c r="N15" s="1">
        <v>5000</v>
      </c>
      <c r="O15" s="1">
        <v>1.92</v>
      </c>
      <c r="P15" s="7">
        <f t="shared" si="4"/>
        <v>1.925</v>
      </c>
      <c r="Q15" s="6">
        <f t="shared" si="2"/>
        <v>25.000000000000576</v>
      </c>
      <c r="R15" s="1">
        <f t="shared" si="3"/>
        <v>5000</v>
      </c>
      <c r="S15">
        <f t="shared" si="6"/>
        <v>-5000</v>
      </c>
      <c r="T15" s="1" t="s">
        <v>65</v>
      </c>
      <c r="U15" s="1">
        <v>5000</v>
      </c>
      <c r="V15" s="1">
        <v>1.9450000000000001</v>
      </c>
      <c r="W15" s="1" t="s">
        <v>20</v>
      </c>
    </row>
    <row r="16" spans="1:23" x14ac:dyDescent="0.25">
      <c r="A16" s="1">
        <v>13</v>
      </c>
      <c r="B16" s="1" t="s">
        <v>52</v>
      </c>
      <c r="C16" s="1" t="s">
        <v>26</v>
      </c>
      <c r="D16" s="1">
        <v>5000</v>
      </c>
      <c r="E16" s="1">
        <v>1.925</v>
      </c>
      <c r="F16" s="7">
        <f t="shared" si="5"/>
        <v>1.92</v>
      </c>
      <c r="G16" s="6">
        <f t="shared" si="0"/>
        <v>-25.000000000000576</v>
      </c>
      <c r="H16" s="1">
        <f t="shared" si="1"/>
        <v>5000</v>
      </c>
      <c r="K16" s="1">
        <v>13</v>
      </c>
      <c r="L16" s="1" t="s">
        <v>19</v>
      </c>
      <c r="M16" s="1" t="s">
        <v>26</v>
      </c>
      <c r="N16" s="1">
        <v>-5000</v>
      </c>
      <c r="O16" s="1">
        <v>1.86</v>
      </c>
      <c r="P16" s="7">
        <f t="shared" si="4"/>
        <v>1.925</v>
      </c>
      <c r="Q16" s="6">
        <f t="shared" si="2"/>
        <v>-324.99999999999972</v>
      </c>
      <c r="R16" s="1">
        <f t="shared" si="3"/>
        <v>5000</v>
      </c>
      <c r="S16">
        <f t="shared" si="6"/>
        <v>-5000</v>
      </c>
      <c r="T16" s="1" t="s">
        <v>65</v>
      </c>
      <c r="U16" s="1">
        <v>5000</v>
      </c>
      <c r="V16" s="1">
        <v>1.96</v>
      </c>
      <c r="W16" s="1" t="s">
        <v>66</v>
      </c>
    </row>
    <row r="17" spans="1:23" x14ac:dyDescent="0.25">
      <c r="A17" s="1">
        <v>14</v>
      </c>
      <c r="B17" s="1" t="s">
        <v>10</v>
      </c>
      <c r="C17" s="1" t="s">
        <v>26</v>
      </c>
      <c r="D17" s="1">
        <v>5000</v>
      </c>
      <c r="E17" s="1">
        <v>1.93</v>
      </c>
      <c r="F17" s="7">
        <f t="shared" si="5"/>
        <v>1.92</v>
      </c>
      <c r="G17" s="6">
        <f t="shared" si="0"/>
        <v>-50.000000000000043</v>
      </c>
      <c r="H17" s="1">
        <f t="shared" si="1"/>
        <v>5000</v>
      </c>
      <c r="K17" s="1">
        <v>14</v>
      </c>
      <c r="L17" s="1" t="s">
        <v>19</v>
      </c>
      <c r="M17" s="1" t="s">
        <v>26</v>
      </c>
      <c r="N17" s="1">
        <v>-5000</v>
      </c>
      <c r="O17" s="1">
        <v>1.86</v>
      </c>
      <c r="P17" s="7">
        <f t="shared" si="4"/>
        <v>1.925</v>
      </c>
      <c r="Q17" s="6">
        <f>N17*(P17-O17)</f>
        <v>-324.99999999999972</v>
      </c>
      <c r="R17" s="1">
        <f>IF(N17&lt;0,ABS(N17),N17)</f>
        <v>5000</v>
      </c>
      <c r="S17">
        <f t="shared" si="6"/>
        <v>-5000</v>
      </c>
      <c r="T17" s="1" t="s">
        <v>65</v>
      </c>
      <c r="U17" s="1">
        <v>5000</v>
      </c>
      <c r="V17" s="1">
        <v>1.92</v>
      </c>
      <c r="W17" s="1" t="s">
        <v>66</v>
      </c>
    </row>
    <row r="18" spans="1:23" x14ac:dyDescent="0.25">
      <c r="A18" s="1">
        <v>15</v>
      </c>
      <c r="B18" s="1" t="s">
        <v>52</v>
      </c>
      <c r="C18" s="1" t="s">
        <v>26</v>
      </c>
      <c r="D18" s="1">
        <v>5000</v>
      </c>
      <c r="E18" s="1">
        <v>1.96</v>
      </c>
      <c r="F18" s="7">
        <f t="shared" si="5"/>
        <v>1.92</v>
      </c>
      <c r="G18" s="6">
        <f t="shared" si="0"/>
        <v>-200.00000000000017</v>
      </c>
      <c r="H18" s="1">
        <f t="shared" si="1"/>
        <v>5000</v>
      </c>
      <c r="K18" s="1">
        <v>15</v>
      </c>
      <c r="L18" s="1" t="s">
        <v>16</v>
      </c>
      <c r="M18" s="1" t="s">
        <v>26</v>
      </c>
      <c r="N18" s="1">
        <v>-5000</v>
      </c>
      <c r="O18" s="1">
        <v>1.875</v>
      </c>
      <c r="P18" s="7">
        <f t="shared" si="4"/>
        <v>1.925</v>
      </c>
      <c r="Q18" s="6">
        <f>N18*(P18-O18)</f>
        <v>-250.00000000000023</v>
      </c>
      <c r="R18" s="1">
        <f>IF(N18&lt;0,ABS(N18),N18)</f>
        <v>5000</v>
      </c>
      <c r="S18">
        <f t="shared" si="6"/>
        <v>-5000</v>
      </c>
      <c r="T18" s="1" t="s">
        <v>65</v>
      </c>
      <c r="U18" s="1">
        <v>5000</v>
      </c>
      <c r="V18" s="1">
        <v>1.9350000000000001</v>
      </c>
      <c r="W18" s="1" t="s">
        <v>53</v>
      </c>
    </row>
    <row r="19" spans="1:23" x14ac:dyDescent="0.25">
      <c r="A19" s="1">
        <v>16</v>
      </c>
      <c r="B19" s="1" t="s">
        <v>79</v>
      </c>
      <c r="C19" s="1" t="s">
        <v>26</v>
      </c>
      <c r="D19" s="1">
        <v>5000</v>
      </c>
      <c r="E19" s="1">
        <v>1.94</v>
      </c>
      <c r="F19" s="7">
        <f t="shared" si="5"/>
        <v>1.92</v>
      </c>
      <c r="G19" s="6">
        <f t="shared" si="0"/>
        <v>-100.00000000000009</v>
      </c>
      <c r="H19" s="1">
        <f t="shared" si="1"/>
        <v>5000</v>
      </c>
      <c r="K19" s="1">
        <v>16</v>
      </c>
      <c r="L19" s="1" t="s">
        <v>76</v>
      </c>
      <c r="M19" s="1" t="s">
        <v>26</v>
      </c>
      <c r="N19" s="1">
        <v>-5000</v>
      </c>
      <c r="O19" s="1">
        <v>1.91</v>
      </c>
      <c r="P19" s="7">
        <f t="shared" si="4"/>
        <v>1.925</v>
      </c>
      <c r="Q19" s="6">
        <f>N19*(P19-O19)</f>
        <v>-75.000000000000625</v>
      </c>
      <c r="R19" s="1">
        <f>IF(N19&lt;0,ABS(N19),N19)</f>
        <v>5000</v>
      </c>
      <c r="S19">
        <f t="shared" si="6"/>
        <v>-5000</v>
      </c>
      <c r="T19" s="1" t="s">
        <v>65</v>
      </c>
      <c r="U19" s="1">
        <v>5000</v>
      </c>
      <c r="V19" s="1">
        <v>1.91</v>
      </c>
      <c r="W19" s="1" t="s">
        <v>21</v>
      </c>
    </row>
    <row r="20" spans="1:23" x14ac:dyDescent="0.25">
      <c r="A20" s="1">
        <v>17</v>
      </c>
      <c r="B20" s="1" t="s">
        <v>52</v>
      </c>
      <c r="C20" s="1" t="s">
        <v>26</v>
      </c>
      <c r="D20" s="1">
        <v>1500</v>
      </c>
      <c r="E20" s="1">
        <v>1.96</v>
      </c>
      <c r="F20" s="7">
        <f t="shared" si="5"/>
        <v>1.92</v>
      </c>
      <c r="G20" s="6">
        <f t="shared" si="0"/>
        <v>-60.000000000000057</v>
      </c>
      <c r="H20" s="1">
        <f t="shared" si="1"/>
        <v>1500</v>
      </c>
      <c r="K20" s="1">
        <v>17</v>
      </c>
      <c r="L20" s="1" t="s">
        <v>20</v>
      </c>
      <c r="M20" s="1" t="s">
        <v>26</v>
      </c>
      <c r="N20" s="1">
        <v>-5000</v>
      </c>
      <c r="O20" s="1">
        <v>1.9450000000000001</v>
      </c>
      <c r="P20" s="7">
        <f t="shared" si="4"/>
        <v>1.925</v>
      </c>
      <c r="Q20" s="6">
        <f>N20*(P20-O20)</f>
        <v>100.00000000000009</v>
      </c>
      <c r="R20" s="1">
        <f>IF(N20&lt;0,ABS(N20),N20)</f>
        <v>5000</v>
      </c>
      <c r="S20">
        <f t="shared" si="6"/>
        <v>-5000</v>
      </c>
      <c r="T20" s="1" t="s">
        <v>65</v>
      </c>
      <c r="U20" s="1">
        <v>5000</v>
      </c>
      <c r="V20" s="1">
        <v>1.9650000000000001</v>
      </c>
      <c r="W20" s="1" t="s">
        <v>66</v>
      </c>
    </row>
    <row r="21" spans="1:23" x14ac:dyDescent="0.25">
      <c r="A21" s="1">
        <v>18</v>
      </c>
      <c r="B21" s="1" t="s">
        <v>79</v>
      </c>
      <c r="C21" s="1" t="s">
        <v>26</v>
      </c>
      <c r="D21" s="1">
        <v>5000</v>
      </c>
      <c r="E21" s="1">
        <v>1.9375</v>
      </c>
      <c r="F21" s="7">
        <f t="shared" si="5"/>
        <v>1.92</v>
      </c>
      <c r="G21" s="6">
        <f t="shared" si="0"/>
        <v>-87.500000000000355</v>
      </c>
      <c r="H21" s="1">
        <f t="shared" si="1"/>
        <v>5000</v>
      </c>
      <c r="K21" s="1">
        <v>18</v>
      </c>
      <c r="L21" s="1" t="s">
        <v>66</v>
      </c>
      <c r="M21" s="1" t="s">
        <v>26</v>
      </c>
      <c r="N21" s="1">
        <v>-5000</v>
      </c>
      <c r="O21" s="1">
        <v>1.96</v>
      </c>
      <c r="P21" s="7">
        <f t="shared" si="4"/>
        <v>1.925</v>
      </c>
      <c r="Q21" s="6">
        <f>N21*(P21-O21)</f>
        <v>174.9999999999996</v>
      </c>
      <c r="R21" s="1">
        <f>IF(N21&lt;0,ABS(N21),N21)</f>
        <v>5000</v>
      </c>
    </row>
    <row r="22" spans="1:23" x14ac:dyDescent="0.25">
      <c r="A22" s="1">
        <v>19</v>
      </c>
      <c r="B22" s="1" t="s">
        <v>10</v>
      </c>
      <c r="C22" s="1" t="s">
        <v>26</v>
      </c>
      <c r="D22" s="1">
        <v>-5000</v>
      </c>
      <c r="E22" s="1">
        <v>1.89</v>
      </c>
      <c r="F22" s="7">
        <f t="shared" si="5"/>
        <v>1.92</v>
      </c>
      <c r="G22" s="6">
        <f t="shared" si="0"/>
        <v>-150.00000000000014</v>
      </c>
      <c r="H22" s="1">
        <f t="shared" si="1"/>
        <v>5000</v>
      </c>
      <c r="K22" s="1">
        <v>19</v>
      </c>
      <c r="L22" s="1" t="s">
        <v>66</v>
      </c>
      <c r="M22" s="1" t="s">
        <v>26</v>
      </c>
      <c r="N22" s="1">
        <v>-5000</v>
      </c>
      <c r="O22" s="1">
        <v>1.92</v>
      </c>
      <c r="P22" s="7">
        <f t="shared" si="4"/>
        <v>1.925</v>
      </c>
      <c r="Q22" s="6">
        <f t="shared" si="2"/>
        <v>-25.000000000000576</v>
      </c>
      <c r="R22" s="1">
        <f t="shared" si="3"/>
        <v>5000</v>
      </c>
    </row>
    <row r="23" spans="1:23" x14ac:dyDescent="0.25">
      <c r="A23" s="1">
        <v>20</v>
      </c>
      <c r="B23" s="1" t="s">
        <v>10</v>
      </c>
      <c r="C23" s="1" t="s">
        <v>26</v>
      </c>
      <c r="D23" s="1">
        <v>-5000</v>
      </c>
      <c r="E23" s="1">
        <v>1.89</v>
      </c>
      <c r="F23" s="7">
        <f t="shared" si="5"/>
        <v>1.92</v>
      </c>
      <c r="G23" s="6">
        <f t="shared" si="0"/>
        <v>-150.00000000000014</v>
      </c>
      <c r="H23" s="1">
        <f t="shared" si="1"/>
        <v>5000</v>
      </c>
      <c r="K23" s="1">
        <v>20</v>
      </c>
      <c r="L23" s="1" t="s">
        <v>53</v>
      </c>
      <c r="M23" s="1" t="s">
        <v>26</v>
      </c>
      <c r="N23" s="1">
        <v>-5000</v>
      </c>
      <c r="O23" s="1">
        <v>1.9350000000000001</v>
      </c>
      <c r="P23" s="7">
        <f t="shared" si="4"/>
        <v>1.925</v>
      </c>
      <c r="Q23" s="6">
        <f t="shared" si="2"/>
        <v>50.000000000000043</v>
      </c>
      <c r="R23" s="1">
        <f t="shared" si="3"/>
        <v>5000</v>
      </c>
    </row>
    <row r="24" spans="1:23" x14ac:dyDescent="0.25">
      <c r="A24" s="1">
        <v>21</v>
      </c>
      <c r="B24" s="1" t="s">
        <v>10</v>
      </c>
      <c r="C24" s="1" t="s">
        <v>26</v>
      </c>
      <c r="D24" s="1">
        <v>-5000</v>
      </c>
      <c r="E24" s="1">
        <v>1.8925000000000001</v>
      </c>
      <c r="F24" s="7">
        <f t="shared" si="5"/>
        <v>1.92</v>
      </c>
      <c r="G24" s="6">
        <f t="shared" si="0"/>
        <v>-137.49999999999929</v>
      </c>
      <c r="H24" s="1">
        <f t="shared" si="1"/>
        <v>5000</v>
      </c>
      <c r="K24" s="1">
        <v>21</v>
      </c>
      <c r="L24" s="1" t="s">
        <v>21</v>
      </c>
      <c r="M24" s="1" t="s">
        <v>26</v>
      </c>
      <c r="N24" s="1">
        <v>-5000</v>
      </c>
      <c r="O24" s="1">
        <v>1.91</v>
      </c>
      <c r="P24" s="7">
        <f t="shared" si="4"/>
        <v>1.925</v>
      </c>
      <c r="Q24" s="6">
        <f t="shared" si="2"/>
        <v>-75.000000000000625</v>
      </c>
      <c r="R24" s="1">
        <f t="shared" si="3"/>
        <v>5000</v>
      </c>
    </row>
    <row r="25" spans="1:23" x14ac:dyDescent="0.25">
      <c r="A25" s="1">
        <v>22</v>
      </c>
      <c r="B25" s="1" t="s">
        <v>10</v>
      </c>
      <c r="C25" s="1" t="s">
        <v>26</v>
      </c>
      <c r="D25" s="1">
        <v>-5000</v>
      </c>
      <c r="E25" s="1">
        <v>1.895</v>
      </c>
      <c r="F25" s="7">
        <f t="shared" si="5"/>
        <v>1.92</v>
      </c>
      <c r="G25" s="6">
        <f t="shared" si="0"/>
        <v>-124.99999999999956</v>
      </c>
      <c r="H25" s="1">
        <f t="shared" si="1"/>
        <v>5000</v>
      </c>
      <c r="K25" s="1">
        <v>22</v>
      </c>
      <c r="L25" s="1" t="s">
        <v>66</v>
      </c>
      <c r="M25" s="1" t="s">
        <v>26</v>
      </c>
      <c r="N25" s="1">
        <v>-5000</v>
      </c>
      <c r="O25" s="1">
        <v>1.9650000000000001</v>
      </c>
      <c r="P25" s="7">
        <f t="shared" si="4"/>
        <v>1.925</v>
      </c>
      <c r="Q25" s="6">
        <f t="shared" si="2"/>
        <v>200.00000000000017</v>
      </c>
      <c r="R25" s="1">
        <f t="shared" si="3"/>
        <v>5000</v>
      </c>
    </row>
    <row r="26" spans="1:23" x14ac:dyDescent="0.25">
      <c r="A26" s="1">
        <v>23</v>
      </c>
      <c r="B26" s="1" t="s">
        <v>10</v>
      </c>
      <c r="C26" s="1" t="s">
        <v>26</v>
      </c>
      <c r="D26" s="1">
        <v>-5000</v>
      </c>
      <c r="E26" s="1">
        <v>1.8975</v>
      </c>
      <c r="F26" s="7">
        <f t="shared" si="5"/>
        <v>1.92</v>
      </c>
      <c r="G26" s="6">
        <f t="shared" si="0"/>
        <v>-112.49999999999983</v>
      </c>
      <c r="H26" s="1">
        <f t="shared" si="1"/>
        <v>5000</v>
      </c>
      <c r="K26" s="1">
        <v>23</v>
      </c>
      <c r="L26" s="1" t="s">
        <v>22</v>
      </c>
      <c r="M26" s="1" t="s">
        <v>26</v>
      </c>
      <c r="N26" s="1">
        <v>-5000</v>
      </c>
      <c r="O26" s="1">
        <v>1.88</v>
      </c>
      <c r="P26" s="7">
        <f t="shared" si="4"/>
        <v>1.925</v>
      </c>
      <c r="Q26" s="6">
        <f t="shared" si="2"/>
        <v>-225.00000000000077</v>
      </c>
      <c r="R26" s="1">
        <f t="shared" si="3"/>
        <v>5000</v>
      </c>
    </row>
    <row r="27" spans="1:23" x14ac:dyDescent="0.25">
      <c r="A27" s="1">
        <v>24</v>
      </c>
      <c r="B27" s="1" t="s">
        <v>10</v>
      </c>
      <c r="C27" s="1" t="s">
        <v>26</v>
      </c>
      <c r="D27" s="1">
        <v>-5000</v>
      </c>
      <c r="E27" s="1">
        <v>1.895</v>
      </c>
      <c r="F27" s="7">
        <f t="shared" si="5"/>
        <v>1.92</v>
      </c>
      <c r="G27" s="6">
        <f t="shared" si="0"/>
        <v>-124.99999999999956</v>
      </c>
      <c r="H27" s="1">
        <f t="shared" si="1"/>
        <v>5000</v>
      </c>
      <c r="K27" s="1">
        <v>24</v>
      </c>
      <c r="L27" s="1" t="s">
        <v>51</v>
      </c>
      <c r="M27" s="1" t="s">
        <v>26</v>
      </c>
      <c r="N27" s="1">
        <v>-5000</v>
      </c>
      <c r="O27" s="1">
        <v>1.9524999999999999</v>
      </c>
      <c r="P27" s="7">
        <f t="shared" si="4"/>
        <v>1.925</v>
      </c>
      <c r="Q27" s="6">
        <f t="shared" si="2"/>
        <v>137.49999999999929</v>
      </c>
      <c r="R27" s="1">
        <f t="shared" si="3"/>
        <v>5000</v>
      </c>
    </row>
    <row r="28" spans="1:23" x14ac:dyDescent="0.25">
      <c r="A28" s="1">
        <v>25</v>
      </c>
      <c r="B28" s="1" t="s">
        <v>68</v>
      </c>
      <c r="C28" s="1" t="s">
        <v>26</v>
      </c>
      <c r="D28" s="1">
        <v>-10000</v>
      </c>
      <c r="E28" s="1">
        <v>1.9</v>
      </c>
      <c r="F28" s="7">
        <f t="shared" si="5"/>
        <v>1.92</v>
      </c>
      <c r="G28" s="6">
        <f t="shared" si="0"/>
        <v>-200.00000000000017</v>
      </c>
      <c r="H28" s="1">
        <f t="shared" si="1"/>
        <v>10000</v>
      </c>
      <c r="K28" s="1">
        <v>25</v>
      </c>
      <c r="L28" s="1" t="s">
        <v>51</v>
      </c>
      <c r="M28" s="1" t="s">
        <v>26</v>
      </c>
      <c r="N28" s="1">
        <v>-10000</v>
      </c>
      <c r="O28" s="31">
        <v>1.97</v>
      </c>
      <c r="P28" s="7">
        <f t="shared" si="4"/>
        <v>1.925</v>
      </c>
      <c r="Q28" s="6">
        <f t="shared" si="2"/>
        <v>449.99999999999932</v>
      </c>
      <c r="R28" s="1">
        <f t="shared" si="3"/>
        <v>10000</v>
      </c>
    </row>
    <row r="29" spans="1:23" x14ac:dyDescent="0.25">
      <c r="A29" s="1">
        <v>26</v>
      </c>
      <c r="B29" s="1" t="s">
        <v>10</v>
      </c>
      <c r="C29" s="1" t="s">
        <v>26</v>
      </c>
      <c r="D29" s="1">
        <v>-5000</v>
      </c>
      <c r="E29" s="1">
        <v>1.9</v>
      </c>
      <c r="F29" s="7">
        <f t="shared" si="5"/>
        <v>1.92</v>
      </c>
      <c r="G29" s="6">
        <f t="shared" si="0"/>
        <v>-100.00000000000009</v>
      </c>
      <c r="H29" s="1">
        <f t="shared" si="1"/>
        <v>5000</v>
      </c>
      <c r="K29" s="14">
        <v>26</v>
      </c>
      <c r="L29" s="1" t="s">
        <v>51</v>
      </c>
      <c r="M29" s="1" t="s">
        <v>26</v>
      </c>
      <c r="N29" s="1">
        <v>-7200</v>
      </c>
      <c r="O29" s="31">
        <v>1.9475</v>
      </c>
      <c r="P29" s="7">
        <f t="shared" si="4"/>
        <v>1.925</v>
      </c>
      <c r="Q29" s="6">
        <f t="shared" si="2"/>
        <v>161.99999999999974</v>
      </c>
      <c r="R29" s="1">
        <f t="shared" si="3"/>
        <v>7200</v>
      </c>
    </row>
    <row r="30" spans="1:23" x14ac:dyDescent="0.25">
      <c r="A30" s="1">
        <v>27</v>
      </c>
      <c r="B30" s="1" t="s">
        <v>54</v>
      </c>
      <c r="C30" s="1" t="s">
        <v>26</v>
      </c>
      <c r="D30" s="1">
        <v>-10000</v>
      </c>
      <c r="E30" s="1">
        <v>1.9</v>
      </c>
      <c r="F30" s="7">
        <f t="shared" si="5"/>
        <v>1.92</v>
      </c>
      <c r="G30" s="6">
        <f t="shared" si="0"/>
        <v>-200.00000000000017</v>
      </c>
      <c r="H30" s="1">
        <f t="shared" si="1"/>
        <v>10000</v>
      </c>
      <c r="K30" s="14">
        <v>27</v>
      </c>
      <c r="L30" s="1" t="s">
        <v>51</v>
      </c>
      <c r="M30" s="1" t="s">
        <v>26</v>
      </c>
      <c r="N30" s="1">
        <v>-650</v>
      </c>
      <c r="O30" s="31">
        <v>1.96</v>
      </c>
      <c r="P30" s="7">
        <f t="shared" si="4"/>
        <v>1.925</v>
      </c>
      <c r="Q30" s="6">
        <f t="shared" si="2"/>
        <v>22.749999999999947</v>
      </c>
      <c r="R30" s="1">
        <f t="shared" si="3"/>
        <v>650</v>
      </c>
    </row>
    <row r="31" spans="1:23" x14ac:dyDescent="0.25">
      <c r="A31" s="1">
        <v>28</v>
      </c>
      <c r="B31" s="1" t="s">
        <v>55</v>
      </c>
      <c r="C31" s="1" t="s">
        <v>26</v>
      </c>
      <c r="D31" s="1">
        <v>-5000</v>
      </c>
      <c r="E31" s="1">
        <v>1.9</v>
      </c>
      <c r="F31" s="7">
        <f t="shared" si="5"/>
        <v>1.92</v>
      </c>
      <c r="G31" s="6">
        <f t="shared" si="0"/>
        <v>-100.00000000000009</v>
      </c>
      <c r="H31" s="1">
        <f t="shared" si="1"/>
        <v>5000</v>
      </c>
      <c r="K31" s="14">
        <v>28</v>
      </c>
      <c r="L31" s="1" t="s">
        <v>67</v>
      </c>
      <c r="M31" s="1" t="s">
        <v>26</v>
      </c>
      <c r="N31" s="1">
        <v>-5000</v>
      </c>
      <c r="O31" s="1">
        <v>1.94</v>
      </c>
      <c r="P31" s="7">
        <f t="shared" si="4"/>
        <v>1.925</v>
      </c>
      <c r="Q31" s="6">
        <f t="shared" si="2"/>
        <v>74.999999999999517</v>
      </c>
      <c r="R31" s="1">
        <f t="shared" si="3"/>
        <v>5000</v>
      </c>
    </row>
    <row r="32" spans="1:23" x14ac:dyDescent="0.25">
      <c r="A32" s="1">
        <v>29</v>
      </c>
      <c r="B32" s="1" t="s">
        <v>55</v>
      </c>
      <c r="C32" s="1" t="s">
        <v>26</v>
      </c>
      <c r="D32" s="1">
        <v>-5000</v>
      </c>
      <c r="E32" s="1">
        <v>1.905</v>
      </c>
      <c r="F32" s="7">
        <f t="shared" si="5"/>
        <v>1.92</v>
      </c>
      <c r="G32" s="6">
        <f t="shared" si="0"/>
        <v>-74.999999999999517</v>
      </c>
      <c r="H32" s="1">
        <f t="shared" si="1"/>
        <v>5000</v>
      </c>
      <c r="K32" s="14">
        <v>29</v>
      </c>
      <c r="L32" s="14" t="s">
        <v>66</v>
      </c>
      <c r="M32" s="14" t="s">
        <v>27</v>
      </c>
      <c r="N32" s="14">
        <v>-5000</v>
      </c>
      <c r="O32" s="14">
        <v>5.0000000000000001E-3</v>
      </c>
      <c r="P32" s="32">
        <f t="shared" si="4"/>
        <v>0</v>
      </c>
      <c r="Q32" s="17">
        <f t="shared" si="2"/>
        <v>25</v>
      </c>
      <c r="R32" s="14">
        <f t="shared" si="3"/>
        <v>5000</v>
      </c>
    </row>
    <row r="33" spans="1:19" x14ac:dyDescent="0.25">
      <c r="A33" s="1">
        <v>30</v>
      </c>
      <c r="B33" s="1" t="s">
        <v>54</v>
      </c>
      <c r="C33" s="1" t="s">
        <v>26</v>
      </c>
      <c r="D33" s="1">
        <v>-5000</v>
      </c>
      <c r="E33" s="1">
        <v>1.905</v>
      </c>
      <c r="F33" s="7">
        <f t="shared" si="5"/>
        <v>1.92</v>
      </c>
      <c r="G33" s="6">
        <f t="shared" si="0"/>
        <v>-74.999999999999517</v>
      </c>
      <c r="H33" s="1">
        <f t="shared" si="1"/>
        <v>5000</v>
      </c>
      <c r="K33" s="14">
        <v>30</v>
      </c>
      <c r="L33" s="14" t="s">
        <v>66</v>
      </c>
      <c r="M33" s="14" t="s">
        <v>27</v>
      </c>
      <c r="N33" s="14">
        <v>-5000</v>
      </c>
      <c r="O33" s="14">
        <v>7.4999999999999997E-3</v>
      </c>
      <c r="P33" s="32">
        <f t="shared" si="4"/>
        <v>0</v>
      </c>
      <c r="Q33" s="17">
        <f t="shared" si="2"/>
        <v>37.5</v>
      </c>
      <c r="R33" s="14">
        <f t="shared" si="3"/>
        <v>5000</v>
      </c>
    </row>
    <row r="34" spans="1:19" x14ac:dyDescent="0.25">
      <c r="A34" s="1">
        <v>31</v>
      </c>
      <c r="B34" s="1" t="s">
        <v>54</v>
      </c>
      <c r="C34" s="1" t="s">
        <v>26</v>
      </c>
      <c r="D34" s="1">
        <v>-5000</v>
      </c>
      <c r="E34" s="1">
        <v>1.9125000000000001</v>
      </c>
      <c r="F34" s="7">
        <f t="shared" si="5"/>
        <v>1.92</v>
      </c>
      <c r="G34" s="6">
        <f t="shared" si="0"/>
        <v>-37.499999999999204</v>
      </c>
      <c r="H34" s="1">
        <f t="shared" si="1"/>
        <v>5000</v>
      </c>
      <c r="K34" s="20">
        <v>31</v>
      </c>
      <c r="L34" s="14"/>
      <c r="M34" s="14" t="s">
        <v>27</v>
      </c>
      <c r="N34" s="14"/>
      <c r="O34" s="14"/>
      <c r="P34" s="32">
        <f t="shared" si="4"/>
        <v>0</v>
      </c>
      <c r="Q34" s="17">
        <f t="shared" si="2"/>
        <v>0</v>
      </c>
      <c r="R34" s="14"/>
    </row>
    <row r="35" spans="1:19" x14ac:dyDescent="0.25">
      <c r="A35" s="1">
        <v>32</v>
      </c>
      <c r="B35" s="1" t="s">
        <v>68</v>
      </c>
      <c r="C35" s="1" t="s">
        <v>26</v>
      </c>
      <c r="D35" s="1">
        <v>-5000</v>
      </c>
      <c r="E35" s="1">
        <v>1.915</v>
      </c>
      <c r="F35" s="7">
        <f t="shared" si="5"/>
        <v>1.92</v>
      </c>
      <c r="G35" s="6">
        <f t="shared" si="0"/>
        <v>-24.999999999999467</v>
      </c>
      <c r="H35" s="1">
        <f t="shared" si="1"/>
        <v>5000</v>
      </c>
      <c r="K35" s="3"/>
      <c r="L35" s="20"/>
      <c r="M35" s="20" t="s">
        <v>27</v>
      </c>
      <c r="N35" s="20"/>
      <c r="O35" s="20"/>
      <c r="P35" s="22">
        <f t="shared" si="4"/>
        <v>0</v>
      </c>
      <c r="Q35" s="23">
        <f t="shared" si="2"/>
        <v>0</v>
      </c>
      <c r="R35" s="20"/>
    </row>
    <row r="36" spans="1:19" ht="15.6" x14ac:dyDescent="0.3">
      <c r="A36" s="1">
        <v>33</v>
      </c>
      <c r="B36" s="1" t="s">
        <v>52</v>
      </c>
      <c r="C36" s="1" t="s">
        <v>26</v>
      </c>
      <c r="D36" s="1">
        <v>-5000</v>
      </c>
      <c r="E36" s="1">
        <v>1.8975</v>
      </c>
      <c r="F36" s="7">
        <f t="shared" si="5"/>
        <v>1.92</v>
      </c>
      <c r="G36" s="6">
        <f t="shared" ref="G36:G69" si="7">D36*(F36-E36)</f>
        <v>-112.49999999999983</v>
      </c>
      <c r="H36" s="1">
        <f t="shared" ref="H36:H69" si="8">IF(D36&lt;0,ABS(D36),D36)</f>
        <v>5000</v>
      </c>
      <c r="K36" s="3"/>
      <c r="N36" s="27">
        <f>SUM(N4:N35)</f>
        <v>-44500</v>
      </c>
      <c r="Q36" s="13">
        <f>SUM(Q4:Q32)</f>
        <v>176.49999999999909</v>
      </c>
      <c r="R36" s="1">
        <f>SUM(R4:R31)</f>
        <v>131200</v>
      </c>
      <c r="S36" t="s">
        <v>63</v>
      </c>
    </row>
    <row r="37" spans="1:19" x14ac:dyDescent="0.25">
      <c r="A37" s="1">
        <v>34</v>
      </c>
      <c r="B37" s="1" t="s">
        <v>14</v>
      </c>
      <c r="C37" s="1" t="s">
        <v>26</v>
      </c>
      <c r="D37" s="1">
        <v>-10000</v>
      </c>
      <c r="E37" s="1">
        <v>1.905</v>
      </c>
      <c r="F37" s="7">
        <f t="shared" ref="F37:F69" si="9">IF(E37&lt;1,0,$F$4)</f>
        <v>1.92</v>
      </c>
      <c r="G37" s="6">
        <f t="shared" si="7"/>
        <v>-149.99999999999903</v>
      </c>
      <c r="H37" s="1">
        <f t="shared" si="8"/>
        <v>10000</v>
      </c>
      <c r="K37" s="3"/>
    </row>
    <row r="38" spans="1:19" ht="15.6" x14ac:dyDescent="0.3">
      <c r="A38" s="1">
        <v>35</v>
      </c>
      <c r="B38" s="1" t="s">
        <v>11</v>
      </c>
      <c r="C38" s="1" t="s">
        <v>26</v>
      </c>
      <c r="D38" s="1">
        <v>-5000</v>
      </c>
      <c r="E38" s="1">
        <v>1.91</v>
      </c>
      <c r="F38" s="7">
        <f t="shared" si="9"/>
        <v>1.92</v>
      </c>
      <c r="G38" s="6">
        <f t="shared" si="7"/>
        <v>-50.000000000000043</v>
      </c>
      <c r="H38" s="1">
        <f t="shared" si="8"/>
        <v>5000</v>
      </c>
      <c r="K38" s="3"/>
      <c r="P38" s="28" t="s">
        <v>29</v>
      </c>
      <c r="Q38" s="29">
        <f>'10-2-01'!N35*VLOOKUP((E1-1),[2]Historical!$A$3:$M$212,7)</f>
        <v>1112.5000000000059</v>
      </c>
    </row>
    <row r="39" spans="1:19" x14ac:dyDescent="0.25">
      <c r="A39" s="1">
        <v>36</v>
      </c>
      <c r="B39" s="1" t="s">
        <v>68</v>
      </c>
      <c r="C39" s="1" t="s">
        <v>26</v>
      </c>
      <c r="D39" s="1">
        <v>-10000</v>
      </c>
      <c r="E39" s="1">
        <v>1.91</v>
      </c>
      <c r="F39" s="7">
        <f t="shared" si="9"/>
        <v>1.92</v>
      </c>
      <c r="G39" s="6">
        <f t="shared" si="7"/>
        <v>-100.00000000000009</v>
      </c>
      <c r="H39" s="1">
        <f t="shared" si="8"/>
        <v>10000</v>
      </c>
      <c r="K39" s="3"/>
    </row>
    <row r="40" spans="1:19" x14ac:dyDescent="0.25">
      <c r="A40" s="1">
        <v>37</v>
      </c>
      <c r="B40" s="1" t="s">
        <v>54</v>
      </c>
      <c r="C40" s="1" t="s">
        <v>26</v>
      </c>
      <c r="D40" s="1">
        <v>-5000</v>
      </c>
      <c r="E40" s="1">
        <v>1.9125000000000001</v>
      </c>
      <c r="F40" s="7">
        <f t="shared" si="9"/>
        <v>1.92</v>
      </c>
      <c r="G40" s="6">
        <f t="shared" si="7"/>
        <v>-37.499999999999204</v>
      </c>
      <c r="H40" s="1">
        <f t="shared" si="8"/>
        <v>5000</v>
      </c>
      <c r="K40" s="3"/>
    </row>
    <row r="41" spans="1:19" x14ac:dyDescent="0.25">
      <c r="A41" s="1">
        <v>38</v>
      </c>
      <c r="B41" s="1" t="s">
        <v>54</v>
      </c>
      <c r="C41" s="1" t="s">
        <v>26</v>
      </c>
      <c r="D41" s="1">
        <v>-5000</v>
      </c>
      <c r="E41" s="1">
        <v>1.915</v>
      </c>
      <c r="F41" s="7">
        <f t="shared" si="9"/>
        <v>1.92</v>
      </c>
      <c r="G41" s="6">
        <f t="shared" si="7"/>
        <v>-24.999999999999467</v>
      </c>
      <c r="H41" s="1">
        <f t="shared" si="8"/>
        <v>5000</v>
      </c>
      <c r="K41" s="3"/>
    </row>
    <row r="42" spans="1:19" x14ac:dyDescent="0.25">
      <c r="B42" s="1" t="s">
        <v>12</v>
      </c>
      <c r="C42" s="1" t="s">
        <v>26</v>
      </c>
      <c r="D42" s="1">
        <v>-5000</v>
      </c>
      <c r="E42" s="1">
        <v>1.92</v>
      </c>
      <c r="F42" s="7">
        <f t="shared" si="9"/>
        <v>1.92</v>
      </c>
      <c r="G42" s="6">
        <f t="shared" ref="G42:G54" si="10">D42*(F42-E42)</f>
        <v>0</v>
      </c>
      <c r="H42" s="1">
        <f t="shared" ref="H42:H54" si="11">IF(D42&lt;0,ABS(D42),D42)</f>
        <v>5000</v>
      </c>
      <c r="K42" s="3"/>
    </row>
    <row r="43" spans="1:19" x14ac:dyDescent="0.25">
      <c r="B43" s="1" t="s">
        <v>14</v>
      </c>
      <c r="C43" s="1" t="s">
        <v>26</v>
      </c>
      <c r="D43" s="1">
        <v>-10000</v>
      </c>
      <c r="E43" s="1">
        <v>1.925</v>
      </c>
      <c r="F43" s="7">
        <f t="shared" si="9"/>
        <v>1.92</v>
      </c>
      <c r="G43" s="6">
        <f t="shared" si="10"/>
        <v>50.000000000001151</v>
      </c>
      <c r="H43" s="1">
        <f t="shared" si="11"/>
        <v>10000</v>
      </c>
      <c r="K43" s="3"/>
    </row>
    <row r="44" spans="1:19" x14ac:dyDescent="0.25">
      <c r="B44" s="1" t="s">
        <v>14</v>
      </c>
      <c r="C44" s="1" t="s">
        <v>26</v>
      </c>
      <c r="D44" s="1">
        <v>-5000</v>
      </c>
      <c r="E44" s="1">
        <v>1.93</v>
      </c>
      <c r="F44" s="7">
        <f t="shared" si="9"/>
        <v>1.92</v>
      </c>
      <c r="G44" s="6">
        <f t="shared" si="10"/>
        <v>50.000000000000043</v>
      </c>
      <c r="H44" s="1">
        <f t="shared" si="11"/>
        <v>5000</v>
      </c>
      <c r="K44" s="3"/>
    </row>
    <row r="45" spans="1:19" x14ac:dyDescent="0.25">
      <c r="B45" s="1" t="s">
        <v>14</v>
      </c>
      <c r="C45" s="1" t="s">
        <v>26</v>
      </c>
      <c r="D45" s="1">
        <v>-5000</v>
      </c>
      <c r="E45" s="1">
        <v>1.9350000000000001</v>
      </c>
      <c r="F45" s="7">
        <f t="shared" si="9"/>
        <v>1.92</v>
      </c>
      <c r="G45" s="6">
        <f t="shared" si="10"/>
        <v>75.000000000000625</v>
      </c>
      <c r="H45" s="1">
        <f t="shared" si="11"/>
        <v>5000</v>
      </c>
      <c r="K45" s="3"/>
    </row>
    <row r="46" spans="1:19" x14ac:dyDescent="0.25">
      <c r="B46" s="1" t="s">
        <v>52</v>
      </c>
      <c r="C46" s="1" t="s">
        <v>26</v>
      </c>
      <c r="D46" s="1">
        <v>-5000</v>
      </c>
      <c r="E46" s="1">
        <v>1.95</v>
      </c>
      <c r="F46" s="7">
        <f t="shared" si="9"/>
        <v>1.92</v>
      </c>
      <c r="G46" s="6">
        <f>D46*(F46-E46)</f>
        <v>150.00000000000014</v>
      </c>
      <c r="H46" s="1">
        <f>IF(D46&lt;0,ABS(D46),D46)</f>
        <v>5000</v>
      </c>
      <c r="K46" s="3"/>
    </row>
    <row r="47" spans="1:19" x14ac:dyDescent="0.25">
      <c r="B47" s="1" t="s">
        <v>52</v>
      </c>
      <c r="C47" s="1" t="s">
        <v>26</v>
      </c>
      <c r="D47" s="1">
        <v>-5000</v>
      </c>
      <c r="E47" s="1">
        <v>1.9550000000000001</v>
      </c>
      <c r="F47" s="7">
        <f t="shared" si="9"/>
        <v>1.92</v>
      </c>
      <c r="G47" s="6">
        <f>D47*(F47-E47)</f>
        <v>175.00000000000071</v>
      </c>
      <c r="H47" s="1">
        <f>IF(D47&lt;0,ABS(D47),D47)</f>
        <v>5000</v>
      </c>
      <c r="K47" s="3"/>
    </row>
    <row r="48" spans="1:19" x14ac:dyDescent="0.25">
      <c r="B48" s="1" t="s">
        <v>10</v>
      </c>
      <c r="C48" s="1" t="s">
        <v>26</v>
      </c>
      <c r="D48" s="1">
        <v>-5000</v>
      </c>
      <c r="E48" s="1">
        <v>1.95</v>
      </c>
      <c r="F48" s="7">
        <f t="shared" si="9"/>
        <v>1.92</v>
      </c>
      <c r="G48" s="6">
        <f>D48*(F48-E48)</f>
        <v>150.00000000000014</v>
      </c>
      <c r="H48" s="1">
        <f>IF(D48&lt;0,ABS(D48),D48)</f>
        <v>5000</v>
      </c>
      <c r="K48" s="3"/>
    </row>
    <row r="49" spans="1:11" x14ac:dyDescent="0.25">
      <c r="B49" s="1" t="s">
        <v>15</v>
      </c>
      <c r="C49" s="1" t="s">
        <v>26</v>
      </c>
      <c r="D49" s="1">
        <v>-5000</v>
      </c>
      <c r="E49" s="1">
        <v>1.9550000000000001</v>
      </c>
      <c r="F49" s="7">
        <f t="shared" si="9"/>
        <v>1.92</v>
      </c>
      <c r="G49" s="6">
        <f>D49*(F49-E49)</f>
        <v>175.00000000000071</v>
      </c>
      <c r="H49" s="1">
        <f>IF(D49&lt;0,ABS(D49),D49)</f>
        <v>5000</v>
      </c>
      <c r="K49" s="3"/>
    </row>
    <row r="50" spans="1:11" x14ac:dyDescent="0.25">
      <c r="B50" s="1" t="s">
        <v>15</v>
      </c>
      <c r="C50" s="1" t="s">
        <v>26</v>
      </c>
      <c r="D50" s="1">
        <v>-5000</v>
      </c>
      <c r="E50" s="1">
        <v>1.9575</v>
      </c>
      <c r="F50" s="7">
        <f t="shared" si="9"/>
        <v>1.92</v>
      </c>
      <c r="G50" s="6">
        <f>D50*(F50-E50)</f>
        <v>187.50000000000045</v>
      </c>
      <c r="H50" s="1">
        <f>IF(D50&lt;0,ABS(D50),D50)</f>
        <v>5000</v>
      </c>
      <c r="K50" s="3"/>
    </row>
    <row r="51" spans="1:11" x14ac:dyDescent="0.25">
      <c r="B51" s="1" t="s">
        <v>10</v>
      </c>
      <c r="C51" s="1" t="s">
        <v>26</v>
      </c>
      <c r="D51" s="1">
        <v>-5000</v>
      </c>
      <c r="E51" s="1">
        <v>1.9675</v>
      </c>
      <c r="F51" s="7">
        <f t="shared" si="9"/>
        <v>1.92</v>
      </c>
      <c r="G51" s="6">
        <f t="shared" si="10"/>
        <v>237.50000000000048</v>
      </c>
      <c r="H51" s="1">
        <f t="shared" si="11"/>
        <v>5000</v>
      </c>
      <c r="K51" s="3"/>
    </row>
    <row r="52" spans="1:11" x14ac:dyDescent="0.25">
      <c r="B52" s="1" t="s">
        <v>21</v>
      </c>
      <c r="C52" s="1" t="s">
        <v>26</v>
      </c>
      <c r="D52" s="1">
        <v>-5000</v>
      </c>
      <c r="E52" s="1">
        <v>1.9475</v>
      </c>
      <c r="F52" s="7">
        <f t="shared" si="9"/>
        <v>1.92</v>
      </c>
      <c r="G52" s="6">
        <f t="shared" si="10"/>
        <v>137.5000000000004</v>
      </c>
      <c r="H52" s="1">
        <f t="shared" si="11"/>
        <v>5000</v>
      </c>
      <c r="K52" s="3"/>
    </row>
    <row r="53" spans="1:11" x14ac:dyDescent="0.25">
      <c r="B53" s="1" t="s">
        <v>52</v>
      </c>
      <c r="C53" s="1" t="s">
        <v>26</v>
      </c>
      <c r="D53" s="1">
        <v>-9000</v>
      </c>
      <c r="E53" s="1">
        <v>1.95</v>
      </c>
      <c r="F53" s="7">
        <f t="shared" si="9"/>
        <v>1.92</v>
      </c>
      <c r="G53" s="6">
        <f t="shared" si="10"/>
        <v>270.00000000000023</v>
      </c>
      <c r="H53" s="1">
        <f t="shared" si="11"/>
        <v>9000</v>
      </c>
      <c r="K53" s="3"/>
    </row>
    <row r="54" spans="1:11" x14ac:dyDescent="0.25">
      <c r="B54" s="1" t="s">
        <v>52</v>
      </c>
      <c r="C54" s="1" t="s">
        <v>26</v>
      </c>
      <c r="D54" s="1">
        <v>-5000</v>
      </c>
      <c r="E54" s="1">
        <v>1.95</v>
      </c>
      <c r="F54" s="7">
        <f t="shared" si="9"/>
        <v>1.92</v>
      </c>
      <c r="G54" s="6">
        <f t="shared" si="10"/>
        <v>150.00000000000014</v>
      </c>
      <c r="H54" s="1">
        <f t="shared" si="11"/>
        <v>5000</v>
      </c>
      <c r="K54" s="3"/>
    </row>
    <row r="55" spans="1:11" x14ac:dyDescent="0.25">
      <c r="B55" s="1" t="s">
        <v>52</v>
      </c>
      <c r="C55" s="1" t="s">
        <v>26</v>
      </c>
      <c r="D55" s="1">
        <v>-5000</v>
      </c>
      <c r="E55" s="1">
        <v>1.95</v>
      </c>
      <c r="F55" s="7">
        <f t="shared" si="9"/>
        <v>1.92</v>
      </c>
      <c r="G55" s="6">
        <f t="shared" si="7"/>
        <v>150.00000000000014</v>
      </c>
      <c r="H55" s="1">
        <f t="shared" si="8"/>
        <v>5000</v>
      </c>
      <c r="K55" s="3"/>
    </row>
    <row r="56" spans="1:11" x14ac:dyDescent="0.25">
      <c r="B56" s="1" t="s">
        <v>54</v>
      </c>
      <c r="C56" s="1" t="s">
        <v>26</v>
      </c>
      <c r="D56" s="1">
        <v>-5000</v>
      </c>
      <c r="E56" s="1">
        <v>1.9550000000000001</v>
      </c>
      <c r="F56" s="7">
        <f t="shared" si="9"/>
        <v>1.92</v>
      </c>
      <c r="G56" s="6">
        <f>D56*(F56-E56)</f>
        <v>175.00000000000071</v>
      </c>
      <c r="H56" s="1">
        <f>IF(D56&lt;0,ABS(D56),D56)</f>
        <v>5000</v>
      </c>
      <c r="K56" s="3"/>
    </row>
    <row r="57" spans="1:11" x14ac:dyDescent="0.25">
      <c r="B57" s="1" t="s">
        <v>52</v>
      </c>
      <c r="C57" s="1" t="s">
        <v>26</v>
      </c>
      <c r="D57" s="1">
        <v>-5000</v>
      </c>
      <c r="E57" s="1">
        <v>1.9550000000000001</v>
      </c>
      <c r="F57" s="7">
        <f t="shared" si="9"/>
        <v>1.92</v>
      </c>
      <c r="G57" s="6">
        <f>D57*(F57-E57)</f>
        <v>175.00000000000071</v>
      </c>
      <c r="H57" s="1">
        <f>IF(D57&lt;0,ABS(D57),D57)</f>
        <v>5000</v>
      </c>
      <c r="K57" s="3"/>
    </row>
    <row r="58" spans="1:11" x14ac:dyDescent="0.25">
      <c r="B58" s="1" t="s">
        <v>55</v>
      </c>
      <c r="C58" s="1" t="s">
        <v>26</v>
      </c>
      <c r="D58" s="1">
        <v>-5000</v>
      </c>
      <c r="E58" s="1">
        <v>1.9550000000000001</v>
      </c>
      <c r="F58" s="7">
        <f t="shared" si="9"/>
        <v>1.92</v>
      </c>
      <c r="G58" s="6">
        <f>D58*(F58-E58)</f>
        <v>175.00000000000071</v>
      </c>
      <c r="H58" s="1">
        <f>IF(D58&lt;0,ABS(D58),D58)</f>
        <v>5000</v>
      </c>
      <c r="K58" s="3"/>
    </row>
    <row r="59" spans="1:11" x14ac:dyDescent="0.25">
      <c r="B59" s="1" t="s">
        <v>11</v>
      </c>
      <c r="C59" s="1" t="s">
        <v>26</v>
      </c>
      <c r="D59" s="1">
        <v>-2500</v>
      </c>
      <c r="E59" s="1">
        <v>1.9450000000000001</v>
      </c>
      <c r="F59" s="7">
        <f t="shared" si="9"/>
        <v>1.92</v>
      </c>
      <c r="G59" s="6">
        <f>D59*(F59-E59)</f>
        <v>62.500000000000334</v>
      </c>
      <c r="H59" s="1">
        <f>IF(D59&lt;0,ABS(D59),D59)</f>
        <v>2500</v>
      </c>
      <c r="K59" s="3"/>
    </row>
    <row r="60" spans="1:11" x14ac:dyDescent="0.25">
      <c r="B60" s="1" t="s">
        <v>11</v>
      </c>
      <c r="C60" s="1" t="s">
        <v>26</v>
      </c>
      <c r="D60" s="1">
        <v>-2500</v>
      </c>
      <c r="E60" s="1">
        <v>1.9450000000000001</v>
      </c>
      <c r="F60" s="7">
        <f t="shared" si="9"/>
        <v>1.92</v>
      </c>
      <c r="G60" s="6">
        <f t="shared" si="7"/>
        <v>62.500000000000334</v>
      </c>
      <c r="H60" s="1">
        <f t="shared" si="8"/>
        <v>2500</v>
      </c>
      <c r="K60" s="3"/>
    </row>
    <row r="61" spans="1:11" x14ac:dyDescent="0.25">
      <c r="A61" s="1">
        <v>39</v>
      </c>
      <c r="B61" s="1" t="s">
        <v>21</v>
      </c>
      <c r="C61" s="1" t="s">
        <v>26</v>
      </c>
      <c r="D61" s="1">
        <v>-7500</v>
      </c>
      <c r="E61" s="1">
        <v>1.96</v>
      </c>
      <c r="F61" s="7">
        <f t="shared" si="9"/>
        <v>1.92</v>
      </c>
      <c r="G61" s="6">
        <f t="shared" si="7"/>
        <v>300.00000000000028</v>
      </c>
      <c r="H61" s="1">
        <f t="shared" si="8"/>
        <v>7500</v>
      </c>
      <c r="K61" s="3"/>
    </row>
    <row r="62" spans="1:11" x14ac:dyDescent="0.25">
      <c r="A62" s="1">
        <v>40</v>
      </c>
      <c r="B62" s="1" t="s">
        <v>16</v>
      </c>
      <c r="C62" s="1" t="s">
        <v>26</v>
      </c>
      <c r="D62" s="1">
        <v>-6500</v>
      </c>
      <c r="E62" s="1">
        <v>1.96</v>
      </c>
      <c r="F62" s="7">
        <f t="shared" si="9"/>
        <v>1.92</v>
      </c>
      <c r="G62" s="6">
        <f t="shared" si="7"/>
        <v>260.00000000000023</v>
      </c>
      <c r="H62" s="1">
        <f t="shared" si="8"/>
        <v>6500</v>
      </c>
      <c r="K62" s="3"/>
    </row>
    <row r="63" spans="1:11" x14ac:dyDescent="0.25">
      <c r="A63" s="1">
        <v>41</v>
      </c>
      <c r="B63" s="1" t="s">
        <v>11</v>
      </c>
      <c r="C63" s="1" t="s">
        <v>26</v>
      </c>
      <c r="D63" s="1">
        <v>-5000</v>
      </c>
      <c r="E63" s="1">
        <v>1.95</v>
      </c>
      <c r="F63" s="7">
        <f t="shared" si="9"/>
        <v>1.92</v>
      </c>
      <c r="G63" s="6">
        <f t="shared" si="7"/>
        <v>150.00000000000014</v>
      </c>
      <c r="H63" s="1">
        <f t="shared" si="8"/>
        <v>5000</v>
      </c>
      <c r="K63" s="3"/>
    </row>
    <row r="64" spans="1:11" x14ac:dyDescent="0.25">
      <c r="B64" s="1" t="s">
        <v>78</v>
      </c>
      <c r="C64" s="1" t="s">
        <v>26</v>
      </c>
      <c r="D64" s="1">
        <v>-2500</v>
      </c>
      <c r="E64" s="1">
        <v>1.9424999999999999</v>
      </c>
      <c r="F64" s="7">
        <f t="shared" si="9"/>
        <v>1.92</v>
      </c>
      <c r="G64" s="6">
        <f t="shared" si="7"/>
        <v>56.249999999999915</v>
      </c>
      <c r="H64" s="1">
        <f t="shared" si="8"/>
        <v>2500</v>
      </c>
      <c r="K64" s="3"/>
    </row>
    <row r="65" spans="1:24" x14ac:dyDescent="0.25">
      <c r="C65" s="1" t="s">
        <v>26</v>
      </c>
      <c r="F65" s="7">
        <f t="shared" si="9"/>
        <v>0</v>
      </c>
      <c r="G65" s="6">
        <f t="shared" si="7"/>
        <v>0</v>
      </c>
      <c r="H65" s="1">
        <f t="shared" si="8"/>
        <v>0</v>
      </c>
      <c r="K65" s="3"/>
    </row>
    <row r="66" spans="1:24" x14ac:dyDescent="0.25">
      <c r="A66" s="18">
        <v>45</v>
      </c>
      <c r="B66" s="14" t="s">
        <v>23</v>
      </c>
      <c r="C66" s="14" t="s">
        <v>27</v>
      </c>
      <c r="D66" s="14">
        <v>-10000</v>
      </c>
      <c r="E66" s="14">
        <v>5.0000000000000001E-3</v>
      </c>
      <c r="F66" s="16">
        <f t="shared" si="9"/>
        <v>0</v>
      </c>
      <c r="G66" s="17">
        <f t="shared" si="7"/>
        <v>50</v>
      </c>
      <c r="H66" s="14">
        <f t="shared" si="8"/>
        <v>10000</v>
      </c>
      <c r="K66" s="3"/>
    </row>
    <row r="67" spans="1:24" x14ac:dyDescent="0.25">
      <c r="A67" s="18">
        <v>46</v>
      </c>
      <c r="B67" s="18" t="s">
        <v>54</v>
      </c>
      <c r="C67" s="18" t="s">
        <v>27</v>
      </c>
      <c r="D67" s="18">
        <v>-10000</v>
      </c>
      <c r="E67" s="14">
        <v>7.4999999999999997E-3</v>
      </c>
      <c r="F67" s="16">
        <f t="shared" si="9"/>
        <v>0</v>
      </c>
      <c r="G67" s="17">
        <f t="shared" si="7"/>
        <v>75</v>
      </c>
      <c r="H67" s="14">
        <f t="shared" si="8"/>
        <v>10000</v>
      </c>
      <c r="K67" s="3"/>
    </row>
    <row r="68" spans="1:24" x14ac:dyDescent="0.25">
      <c r="A68" s="18">
        <v>47</v>
      </c>
      <c r="B68" s="14"/>
      <c r="C68" s="14" t="s">
        <v>27</v>
      </c>
      <c r="D68" s="14"/>
      <c r="E68" s="15"/>
      <c r="F68" s="16">
        <f t="shared" si="9"/>
        <v>0</v>
      </c>
      <c r="G68" s="17">
        <f t="shared" si="7"/>
        <v>0</v>
      </c>
      <c r="H68" s="14">
        <f t="shared" si="8"/>
        <v>0</v>
      </c>
      <c r="K68" s="3"/>
      <c r="M68" s="9"/>
    </row>
    <row r="69" spans="1:24" s="11" customFormat="1" x14ac:dyDescent="0.25">
      <c r="A69" s="20">
        <v>48</v>
      </c>
      <c r="B69" s="20"/>
      <c r="C69" s="20" t="s">
        <v>27</v>
      </c>
      <c r="D69" s="20"/>
      <c r="E69" s="21"/>
      <c r="F69" s="22">
        <f t="shared" si="9"/>
        <v>0</v>
      </c>
      <c r="G69" s="23">
        <f t="shared" si="7"/>
        <v>0</v>
      </c>
      <c r="H69" s="20">
        <f t="shared" si="8"/>
        <v>0</v>
      </c>
      <c r="I69" s="10"/>
      <c r="J69" s="10"/>
      <c r="K69" s="10"/>
      <c r="L69" s="1"/>
      <c r="M69" s="1"/>
      <c r="N69" s="1"/>
      <c r="O69" s="1"/>
      <c r="P69" s="1"/>
      <c r="Q69" s="1"/>
      <c r="R69" s="1"/>
      <c r="T69" s="1"/>
      <c r="U69" s="10"/>
      <c r="V69" s="10"/>
      <c r="W69" s="10"/>
      <c r="X69" s="10"/>
    </row>
    <row r="70" spans="1:24" ht="15.6" x14ac:dyDescent="0.3">
      <c r="D70" s="27">
        <f>SUM(D4:D69)</f>
        <v>-174000</v>
      </c>
      <c r="G70" s="13">
        <f>SUM(G4:G69)</f>
        <v>2076.2500000000118</v>
      </c>
      <c r="H70" s="1">
        <f>SUM(H4:H37)</f>
        <v>181500</v>
      </c>
      <c r="I70" s="1" t="s">
        <v>63</v>
      </c>
      <c r="L70" s="10"/>
      <c r="M70" s="10"/>
      <c r="N70" s="10"/>
      <c r="O70" s="10"/>
      <c r="P70" s="10"/>
      <c r="Q70" s="10"/>
      <c r="R70" s="10"/>
    </row>
    <row r="72" spans="1:24" ht="16.2" thickBot="1" x14ac:dyDescent="0.35">
      <c r="F72" s="28" t="s">
        <v>29</v>
      </c>
      <c r="G72" s="29">
        <f>'10-2-01'!D56*VLOOKUP((E1-1),[2]Historical!$A$3:$M$181,10)</f>
        <v>-3180.0000000000027</v>
      </c>
    </row>
    <row r="73" spans="1:24" ht="18" thickBot="1" x14ac:dyDescent="0.35">
      <c r="D73" s="4"/>
      <c r="F73" s="28"/>
      <c r="L73" s="35">
        <f>G70+G72+Q36+Q38</f>
        <v>185.2500000000141</v>
      </c>
    </row>
    <row r="74" spans="1:24" x14ac:dyDescent="0.25">
      <c r="D74" s="1" t="s">
        <v>59</v>
      </c>
      <c r="E74" s="1">
        <f>MIN(E4:E37)</f>
        <v>1.89</v>
      </c>
      <c r="N74" s="1" t="s">
        <v>61</v>
      </c>
      <c r="O74" s="1">
        <f>MIN(O4:O31)</f>
        <v>1.845</v>
      </c>
    </row>
    <row r="75" spans="1:24" x14ac:dyDescent="0.25">
      <c r="D75" s="1" t="s">
        <v>60</v>
      </c>
      <c r="E75" s="1">
        <f>MAX(E4:E37)</f>
        <v>1.96</v>
      </c>
      <c r="N75" s="1" t="s">
        <v>62</v>
      </c>
      <c r="O75" s="1">
        <f>MAX(O4:O31)</f>
        <v>1.97</v>
      </c>
    </row>
    <row r="80" spans="1:24" x14ac:dyDescent="0.25">
      <c r="M80" s="36"/>
    </row>
    <row r="87" spans="8:8" x14ac:dyDescent="0.25">
      <c r="H87" s="36"/>
    </row>
    <row r="88" spans="8:8" x14ac:dyDescent="0.25">
      <c r="H88" s="36"/>
    </row>
    <row r="89" spans="8:8" x14ac:dyDescent="0.25">
      <c r="H89" s="36"/>
    </row>
    <row r="90" spans="8:8" x14ac:dyDescent="0.25">
      <c r="H90" s="36"/>
    </row>
    <row r="91" spans="8:8" x14ac:dyDescent="0.25">
      <c r="H91" s="36"/>
    </row>
    <row r="92" spans="8:8" x14ac:dyDescent="0.25">
      <c r="H92" s="36"/>
    </row>
    <row r="93" spans="8:8" x14ac:dyDescent="0.25">
      <c r="H93" s="36"/>
    </row>
    <row r="94" spans="8:8" x14ac:dyDescent="0.25">
      <c r="H94" s="36"/>
    </row>
    <row r="95" spans="8:8" x14ac:dyDescent="0.25">
      <c r="H95" s="36"/>
    </row>
    <row r="96" spans="8:8" x14ac:dyDescent="0.25">
      <c r="H96" s="36"/>
    </row>
    <row r="97" spans="8:8" x14ac:dyDescent="0.25">
      <c r="H97" s="36"/>
    </row>
    <row r="98" spans="8:8" x14ac:dyDescent="0.25">
      <c r="H98" s="36"/>
    </row>
    <row r="99" spans="8:8" x14ac:dyDescent="0.25">
      <c r="H99" s="36"/>
    </row>
    <row r="100" spans="8:8" x14ac:dyDescent="0.25">
      <c r="H100" s="36"/>
    </row>
    <row r="101" spans="8:8" x14ac:dyDescent="0.25">
      <c r="H101" s="36"/>
    </row>
    <row r="102" spans="8:8" x14ac:dyDescent="0.25">
      <c r="H102" s="36"/>
    </row>
    <row r="103" spans="8:8" x14ac:dyDescent="0.25">
      <c r="H103" s="36"/>
    </row>
    <row r="104" spans="8:8" x14ac:dyDescent="0.25">
      <c r="H104" s="36"/>
    </row>
    <row r="105" spans="8:8" x14ac:dyDescent="0.25">
      <c r="H105" s="36"/>
    </row>
    <row r="106" spans="8:8" x14ac:dyDescent="0.25">
      <c r="H106" s="36"/>
    </row>
    <row r="107" spans="8:8" x14ac:dyDescent="0.25">
      <c r="H107" s="36"/>
    </row>
  </sheetData>
  <phoneticPr fontId="0" type="noConversion"/>
  <pageMargins left="0.75" right="0.75" top="1" bottom="1" header="0.5" footer="0.5"/>
  <pageSetup scale="54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2"/>
  <sheetViews>
    <sheetView topLeftCell="E1" zoomScale="80" workbookViewId="0">
      <pane ySplit="3" topLeftCell="A27" activePane="bottomLeft" state="frozenSplit"/>
      <selection activeCell="B48" sqref="B48"/>
      <selection pane="bottomLeft" activeCell="L38" sqref="L38"/>
    </sheetView>
  </sheetViews>
  <sheetFormatPr defaultRowHeight="13.2" x14ac:dyDescent="0.25"/>
  <cols>
    <col min="1" max="1" width="7.5546875" style="1" hidden="1" customWidth="1"/>
    <col min="2" max="2" width="48" style="1" bestFit="1" customWidth="1"/>
    <col min="3" max="3" width="6.5546875" style="1" customWidth="1"/>
    <col min="4" max="4" width="11.6640625" style="1" customWidth="1"/>
    <col min="5" max="5" width="12.44140625" style="1" bestFit="1" customWidth="1"/>
    <col min="6" max="6" width="9.6640625" style="1" customWidth="1"/>
    <col min="7" max="7" width="15.44140625" style="1" customWidth="1"/>
    <col min="8" max="8" width="21.109375" style="1" customWidth="1"/>
    <col min="9" max="9" width="8.6640625" style="1" bestFit="1" customWidth="1"/>
    <col min="10" max="10" width="4" style="1" customWidth="1"/>
    <col min="11" max="11" width="7.88671875" style="1" hidden="1" customWidth="1"/>
    <col min="12" max="12" width="35.6640625" style="1" bestFit="1" customWidth="1"/>
    <col min="13" max="13" width="8.6640625" style="1" bestFit="1" customWidth="1"/>
    <col min="14" max="14" width="10.5546875" style="1" bestFit="1" customWidth="1"/>
    <col min="15" max="15" width="8.6640625" style="1" customWidth="1"/>
    <col min="16" max="16" width="9.33203125" style="1" bestFit="1" customWidth="1"/>
    <col min="17" max="17" width="17.33203125" style="1" customWidth="1"/>
    <col min="18" max="18" width="11.109375" style="1" customWidth="1"/>
    <col min="19" max="19" width="8.6640625" bestFit="1" customWidth="1"/>
    <col min="20" max="20" width="10.5546875" style="1" bestFit="1" customWidth="1"/>
    <col min="21" max="22" width="6.5546875" style="1" bestFit="1" customWidth="1"/>
    <col min="23" max="23" width="38.6640625" style="1" bestFit="1" customWidth="1"/>
    <col min="24" max="24" width="9.109375" style="1" customWidth="1"/>
  </cols>
  <sheetData>
    <row r="1" spans="1:23" ht="17.399999999999999" x14ac:dyDescent="0.3">
      <c r="B1" s="2" t="s">
        <v>0</v>
      </c>
      <c r="D1" s="12" t="s">
        <v>30</v>
      </c>
      <c r="E1" s="30">
        <v>37168</v>
      </c>
      <c r="L1" s="2" t="s">
        <v>1</v>
      </c>
    </row>
    <row r="3" spans="1:23" s="25" customFormat="1" ht="13.8" x14ac:dyDescent="0.25">
      <c r="A3" s="25" t="s">
        <v>2</v>
      </c>
      <c r="B3" s="25" t="s">
        <v>4</v>
      </c>
      <c r="C3" s="25" t="s">
        <v>28</v>
      </c>
      <c r="D3" s="25" t="s">
        <v>3</v>
      </c>
      <c r="E3" s="25" t="s">
        <v>5</v>
      </c>
      <c r="F3" s="25" t="s">
        <v>31</v>
      </c>
      <c r="G3" s="25" t="s">
        <v>7</v>
      </c>
      <c r="K3" s="25" t="s">
        <v>2</v>
      </c>
      <c r="L3" s="25" t="s">
        <v>4</v>
      </c>
      <c r="M3" s="25" t="s">
        <v>28</v>
      </c>
      <c r="N3" s="25" t="s">
        <v>3</v>
      </c>
      <c r="O3" s="25" t="s">
        <v>5</v>
      </c>
      <c r="P3" s="25" t="s">
        <v>6</v>
      </c>
      <c r="Q3" s="25" t="s">
        <v>7</v>
      </c>
      <c r="R3" s="26"/>
      <c r="T3" s="1"/>
    </row>
    <row r="4" spans="1:23" x14ac:dyDescent="0.25">
      <c r="A4" s="1">
        <v>1</v>
      </c>
      <c r="C4" s="1" t="s">
        <v>26</v>
      </c>
      <c r="F4" s="8">
        <v>1.92</v>
      </c>
      <c r="G4" s="6">
        <f t="shared" ref="G4:G31" si="0">D4*(F4-E4)</f>
        <v>0</v>
      </c>
      <c r="H4" s="1">
        <f t="shared" ref="H4:H31" si="1">IF(D4&lt;0,ABS(D4),D4)</f>
        <v>0</v>
      </c>
      <c r="I4" s="7" t="e">
        <f>SUMPRODUCT(E4:E60,H4:H60)/SUM(H4:H60)</f>
        <v>#DIV/0!</v>
      </c>
      <c r="J4" s="7"/>
      <c r="K4" s="1">
        <v>1</v>
      </c>
      <c r="M4" s="1" t="s">
        <v>26</v>
      </c>
      <c r="P4" s="8">
        <v>1.925</v>
      </c>
      <c r="Q4" s="6">
        <f t="shared" ref="Q4:Q31" si="2">N4*(P4-O4)</f>
        <v>0</v>
      </c>
      <c r="R4" s="1">
        <f t="shared" ref="R4:R29" si="3">IF(N4&lt;0,ABS(N4),N4)</f>
        <v>0</v>
      </c>
      <c r="S4" s="7" t="e">
        <f>SUMPRODUCT(O4:O25,R4:R25)/SUM(R4:R25)</f>
        <v>#DIV/0!</v>
      </c>
      <c r="T4" s="1" t="s">
        <v>64</v>
      </c>
      <c r="U4" s="1">
        <v>5000</v>
      </c>
      <c r="V4" s="1">
        <v>1.845</v>
      </c>
      <c r="W4" s="1" t="s">
        <v>21</v>
      </c>
    </row>
    <row r="5" spans="1:23" x14ac:dyDescent="0.25">
      <c r="A5" s="1">
        <v>2</v>
      </c>
      <c r="C5" s="1" t="s">
        <v>26</v>
      </c>
      <c r="F5" s="7">
        <f t="shared" ref="F5:F32" si="4">IF(E5&lt;1,0,$F$4)</f>
        <v>0</v>
      </c>
      <c r="G5" s="6">
        <f t="shared" si="0"/>
        <v>0</v>
      </c>
      <c r="H5" s="1">
        <f t="shared" si="1"/>
        <v>0</v>
      </c>
      <c r="K5" s="1">
        <v>2</v>
      </c>
      <c r="M5" s="1" t="s">
        <v>26</v>
      </c>
      <c r="P5" s="7">
        <f t="shared" ref="P5:P31" si="5">IF(O5&lt;1,0,$P$4)</f>
        <v>0</v>
      </c>
      <c r="Q5" s="6">
        <f t="shared" si="2"/>
        <v>0</v>
      </c>
      <c r="R5" s="1">
        <f t="shared" si="3"/>
        <v>0</v>
      </c>
      <c r="T5" s="1" t="s">
        <v>64</v>
      </c>
      <c r="U5" s="1">
        <v>5000</v>
      </c>
      <c r="V5" s="1">
        <v>1.9450000000000001</v>
      </c>
      <c r="W5" s="1" t="s">
        <v>20</v>
      </c>
    </row>
    <row r="6" spans="1:23" x14ac:dyDescent="0.25">
      <c r="A6" s="1">
        <v>3</v>
      </c>
      <c r="C6" s="1" t="s">
        <v>26</v>
      </c>
      <c r="F6" s="7">
        <f t="shared" si="4"/>
        <v>0</v>
      </c>
      <c r="G6" s="6">
        <f t="shared" si="0"/>
        <v>0</v>
      </c>
      <c r="H6" s="1">
        <f t="shared" si="1"/>
        <v>0</v>
      </c>
      <c r="K6" s="1">
        <v>3</v>
      </c>
      <c r="M6" s="1" t="s">
        <v>26</v>
      </c>
      <c r="P6" s="7">
        <f t="shared" si="5"/>
        <v>0</v>
      </c>
      <c r="Q6" s="6">
        <f t="shared" si="2"/>
        <v>0</v>
      </c>
      <c r="R6" s="1">
        <f t="shared" si="3"/>
        <v>0</v>
      </c>
      <c r="T6" s="1" t="s">
        <v>64</v>
      </c>
      <c r="U6" s="1">
        <v>5000</v>
      </c>
      <c r="V6" s="1">
        <v>1.93</v>
      </c>
      <c r="W6" s="1" t="s">
        <v>20</v>
      </c>
    </row>
    <row r="7" spans="1:23" x14ac:dyDescent="0.25">
      <c r="A7" s="1">
        <v>4</v>
      </c>
      <c r="C7" s="1" t="s">
        <v>26</v>
      </c>
      <c r="F7" s="7">
        <f t="shared" si="4"/>
        <v>0</v>
      </c>
      <c r="G7" s="6">
        <f t="shared" si="0"/>
        <v>0</v>
      </c>
      <c r="H7" s="1">
        <f t="shared" si="1"/>
        <v>0</v>
      </c>
      <c r="K7" s="1">
        <v>4</v>
      </c>
      <c r="M7" s="1" t="s">
        <v>26</v>
      </c>
      <c r="P7" s="7">
        <f t="shared" si="5"/>
        <v>0</v>
      </c>
      <c r="Q7" s="6">
        <f t="shared" si="2"/>
        <v>0</v>
      </c>
      <c r="R7" s="1">
        <f t="shared" si="3"/>
        <v>0</v>
      </c>
      <c r="T7" s="1" t="s">
        <v>64</v>
      </c>
      <c r="U7" s="1">
        <v>5000</v>
      </c>
      <c r="V7" s="1">
        <v>1.94</v>
      </c>
      <c r="W7" s="1" t="s">
        <v>20</v>
      </c>
    </row>
    <row r="8" spans="1:23" x14ac:dyDescent="0.25">
      <c r="A8" s="1">
        <v>5</v>
      </c>
      <c r="C8" s="1" t="s">
        <v>26</v>
      </c>
      <c r="F8" s="7">
        <f t="shared" si="4"/>
        <v>0</v>
      </c>
      <c r="G8" s="6">
        <f t="shared" si="0"/>
        <v>0</v>
      </c>
      <c r="H8" s="1">
        <f t="shared" si="1"/>
        <v>0</v>
      </c>
      <c r="K8" s="1">
        <v>5</v>
      </c>
      <c r="M8" s="1" t="s">
        <v>26</v>
      </c>
      <c r="P8" s="7">
        <f t="shared" si="5"/>
        <v>0</v>
      </c>
      <c r="Q8" s="6">
        <f t="shared" si="2"/>
        <v>0</v>
      </c>
      <c r="R8" s="1">
        <f t="shared" si="3"/>
        <v>0</v>
      </c>
      <c r="T8" s="1" t="s">
        <v>64</v>
      </c>
      <c r="U8" s="1">
        <v>2000</v>
      </c>
      <c r="V8" s="1">
        <v>1.91</v>
      </c>
      <c r="W8" s="1" t="s">
        <v>21</v>
      </c>
    </row>
    <row r="9" spans="1:23" x14ac:dyDescent="0.25">
      <c r="A9" s="1">
        <v>6</v>
      </c>
      <c r="C9" s="1" t="s">
        <v>26</v>
      </c>
      <c r="F9" s="7">
        <f t="shared" si="4"/>
        <v>0</v>
      </c>
      <c r="G9" s="6">
        <f t="shared" si="0"/>
        <v>0</v>
      </c>
      <c r="H9" s="1">
        <f t="shared" si="1"/>
        <v>0</v>
      </c>
      <c r="K9" s="1">
        <v>6</v>
      </c>
      <c r="M9" s="1" t="s">
        <v>26</v>
      </c>
      <c r="P9" s="7">
        <f t="shared" si="5"/>
        <v>0</v>
      </c>
      <c r="Q9" s="6">
        <f t="shared" si="2"/>
        <v>0</v>
      </c>
      <c r="R9" s="1">
        <f t="shared" si="3"/>
        <v>0</v>
      </c>
      <c r="T9" s="1" t="s">
        <v>64</v>
      </c>
      <c r="U9" s="1">
        <v>5000</v>
      </c>
      <c r="V9" s="1">
        <v>1.9375</v>
      </c>
      <c r="W9" s="1" t="s">
        <v>9</v>
      </c>
    </row>
    <row r="10" spans="1:23" x14ac:dyDescent="0.25">
      <c r="A10" s="1">
        <v>7</v>
      </c>
      <c r="C10" s="1" t="s">
        <v>26</v>
      </c>
      <c r="F10" s="7">
        <f t="shared" si="4"/>
        <v>0</v>
      </c>
      <c r="G10" s="6">
        <f t="shared" si="0"/>
        <v>0</v>
      </c>
      <c r="H10" s="1">
        <f t="shared" si="1"/>
        <v>0</v>
      </c>
      <c r="K10" s="1">
        <v>7</v>
      </c>
      <c r="M10" s="1" t="s">
        <v>26</v>
      </c>
      <c r="P10" s="7">
        <f t="shared" si="5"/>
        <v>0</v>
      </c>
      <c r="Q10" s="6">
        <f t="shared" si="2"/>
        <v>0</v>
      </c>
      <c r="R10" s="1">
        <f t="shared" si="3"/>
        <v>0</v>
      </c>
      <c r="T10" s="1" t="s">
        <v>64</v>
      </c>
      <c r="U10" s="1">
        <v>5000</v>
      </c>
      <c r="V10" s="1">
        <v>1.92</v>
      </c>
      <c r="W10" s="1" t="s">
        <v>21</v>
      </c>
    </row>
    <row r="11" spans="1:23" x14ac:dyDescent="0.25">
      <c r="A11" s="1">
        <v>8</v>
      </c>
      <c r="C11" s="1" t="s">
        <v>26</v>
      </c>
      <c r="F11" s="7">
        <f t="shared" si="4"/>
        <v>0</v>
      </c>
      <c r="G11" s="6">
        <f t="shared" si="0"/>
        <v>0</v>
      </c>
      <c r="H11" s="1">
        <f t="shared" si="1"/>
        <v>0</v>
      </c>
      <c r="K11" s="1">
        <v>8</v>
      </c>
      <c r="M11" s="1" t="s">
        <v>26</v>
      </c>
      <c r="P11" s="7">
        <f t="shared" si="5"/>
        <v>0</v>
      </c>
      <c r="Q11" s="6">
        <f t="shared" si="2"/>
        <v>0</v>
      </c>
      <c r="R11" s="1">
        <f t="shared" si="3"/>
        <v>0</v>
      </c>
      <c r="S11">
        <f t="shared" ref="S11:S17" si="6">-U11</f>
        <v>-5000</v>
      </c>
      <c r="T11" s="1" t="s">
        <v>65</v>
      </c>
      <c r="U11" s="1">
        <v>5000</v>
      </c>
      <c r="V11" s="1">
        <v>1.86</v>
      </c>
      <c r="W11" s="1" t="s">
        <v>19</v>
      </c>
    </row>
    <row r="12" spans="1:23" x14ac:dyDescent="0.25">
      <c r="A12" s="1">
        <v>9</v>
      </c>
      <c r="C12" s="1" t="s">
        <v>26</v>
      </c>
      <c r="F12" s="7">
        <f t="shared" si="4"/>
        <v>0</v>
      </c>
      <c r="G12" s="6">
        <f t="shared" si="0"/>
        <v>0</v>
      </c>
      <c r="H12" s="1">
        <f t="shared" si="1"/>
        <v>0</v>
      </c>
      <c r="K12" s="1">
        <v>9</v>
      </c>
      <c r="M12" s="1" t="s">
        <v>26</v>
      </c>
      <c r="P12" s="7">
        <f t="shared" si="5"/>
        <v>0</v>
      </c>
      <c r="Q12" s="6">
        <f t="shared" si="2"/>
        <v>0</v>
      </c>
      <c r="R12" s="1">
        <f t="shared" si="3"/>
        <v>0</v>
      </c>
      <c r="S12">
        <f t="shared" si="6"/>
        <v>-5000</v>
      </c>
      <c r="T12" s="1" t="s">
        <v>65</v>
      </c>
      <c r="U12" s="1">
        <v>5000</v>
      </c>
      <c r="V12" s="1">
        <v>1.86</v>
      </c>
      <c r="W12" s="1" t="s">
        <v>19</v>
      </c>
    </row>
    <row r="13" spans="1:23" x14ac:dyDescent="0.25">
      <c r="A13" s="1">
        <v>10</v>
      </c>
      <c r="C13" s="1" t="s">
        <v>26</v>
      </c>
      <c r="F13" s="7">
        <f t="shared" si="4"/>
        <v>0</v>
      </c>
      <c r="G13" s="6">
        <f t="shared" si="0"/>
        <v>0</v>
      </c>
      <c r="H13" s="1">
        <f t="shared" si="1"/>
        <v>0</v>
      </c>
      <c r="K13" s="1">
        <v>10</v>
      </c>
      <c r="M13" s="1" t="s">
        <v>26</v>
      </c>
      <c r="P13" s="7">
        <f t="shared" si="5"/>
        <v>0</v>
      </c>
      <c r="Q13" s="6">
        <f t="shared" si="2"/>
        <v>0</v>
      </c>
      <c r="R13" s="1">
        <f t="shared" si="3"/>
        <v>0</v>
      </c>
      <c r="S13">
        <f t="shared" si="6"/>
        <v>-5000</v>
      </c>
      <c r="T13" s="1" t="s">
        <v>65</v>
      </c>
      <c r="U13" s="1">
        <v>5000</v>
      </c>
      <c r="V13" s="1">
        <v>1.875</v>
      </c>
      <c r="W13" s="1" t="s">
        <v>16</v>
      </c>
    </row>
    <row r="14" spans="1:23" x14ac:dyDescent="0.25">
      <c r="A14" s="1">
        <v>11</v>
      </c>
      <c r="C14" s="1" t="s">
        <v>26</v>
      </c>
      <c r="F14" s="7">
        <f t="shared" si="4"/>
        <v>0</v>
      </c>
      <c r="G14" s="6">
        <f t="shared" si="0"/>
        <v>0</v>
      </c>
      <c r="H14" s="1">
        <f t="shared" si="1"/>
        <v>0</v>
      </c>
      <c r="K14" s="1">
        <v>11</v>
      </c>
      <c r="M14" s="1" t="s">
        <v>26</v>
      </c>
      <c r="P14" s="7">
        <f t="shared" si="5"/>
        <v>0</v>
      </c>
      <c r="Q14" s="6">
        <f t="shared" si="2"/>
        <v>0</v>
      </c>
      <c r="R14" s="1">
        <f t="shared" si="3"/>
        <v>0</v>
      </c>
      <c r="S14">
        <f t="shared" si="6"/>
        <v>-5000</v>
      </c>
      <c r="T14" s="1" t="s">
        <v>65</v>
      </c>
      <c r="U14" s="1">
        <v>5000</v>
      </c>
      <c r="V14" s="1">
        <v>1.91</v>
      </c>
      <c r="W14" s="1" t="s">
        <v>76</v>
      </c>
    </row>
    <row r="15" spans="1:23" x14ac:dyDescent="0.25">
      <c r="A15" s="1">
        <v>12</v>
      </c>
      <c r="C15" s="1" t="s">
        <v>26</v>
      </c>
      <c r="F15" s="7">
        <f t="shared" si="4"/>
        <v>0</v>
      </c>
      <c r="G15" s="6">
        <f t="shared" si="0"/>
        <v>0</v>
      </c>
      <c r="H15" s="1">
        <f t="shared" si="1"/>
        <v>0</v>
      </c>
      <c r="K15" s="1">
        <v>12</v>
      </c>
      <c r="M15" s="1" t="s">
        <v>26</v>
      </c>
      <c r="P15" s="7">
        <f t="shared" si="5"/>
        <v>0</v>
      </c>
      <c r="Q15" s="6">
        <f t="shared" si="2"/>
        <v>0</v>
      </c>
      <c r="R15" s="1">
        <f t="shared" si="3"/>
        <v>0</v>
      </c>
      <c r="S15">
        <f t="shared" si="6"/>
        <v>-5000</v>
      </c>
      <c r="T15" s="1" t="s">
        <v>65</v>
      </c>
      <c r="U15" s="1">
        <v>5000</v>
      </c>
      <c r="V15" s="1">
        <v>1.9450000000000001</v>
      </c>
      <c r="W15" s="1" t="s">
        <v>20</v>
      </c>
    </row>
    <row r="16" spans="1:23" x14ac:dyDescent="0.25">
      <c r="A16" s="1">
        <v>13</v>
      </c>
      <c r="C16" s="1" t="s">
        <v>26</v>
      </c>
      <c r="F16" s="7">
        <f t="shared" si="4"/>
        <v>0</v>
      </c>
      <c r="G16" s="6">
        <f t="shared" si="0"/>
        <v>0</v>
      </c>
      <c r="H16" s="1">
        <f t="shared" si="1"/>
        <v>0</v>
      </c>
      <c r="K16" s="1">
        <v>13</v>
      </c>
      <c r="M16" s="1" t="s">
        <v>26</v>
      </c>
      <c r="P16" s="7">
        <f t="shared" si="5"/>
        <v>0</v>
      </c>
      <c r="Q16" s="6">
        <f t="shared" si="2"/>
        <v>0</v>
      </c>
      <c r="R16" s="1">
        <f t="shared" si="3"/>
        <v>0</v>
      </c>
      <c r="S16">
        <f t="shared" si="6"/>
        <v>-5000</v>
      </c>
      <c r="T16" s="1" t="s">
        <v>65</v>
      </c>
      <c r="U16" s="1">
        <v>5000</v>
      </c>
      <c r="V16" s="1">
        <v>1.96</v>
      </c>
      <c r="W16" s="1" t="s">
        <v>66</v>
      </c>
    </row>
    <row r="17" spans="1:23" x14ac:dyDescent="0.25">
      <c r="A17" s="1">
        <v>14</v>
      </c>
      <c r="C17" s="1" t="s">
        <v>26</v>
      </c>
      <c r="F17" s="7">
        <f t="shared" si="4"/>
        <v>0</v>
      </c>
      <c r="G17" s="6">
        <f t="shared" si="0"/>
        <v>0</v>
      </c>
      <c r="H17" s="1">
        <f t="shared" si="1"/>
        <v>0</v>
      </c>
      <c r="K17" s="1">
        <v>14</v>
      </c>
      <c r="M17" s="1" t="s">
        <v>26</v>
      </c>
      <c r="P17" s="7">
        <f t="shared" si="5"/>
        <v>0</v>
      </c>
      <c r="Q17" s="6">
        <f t="shared" si="2"/>
        <v>0</v>
      </c>
      <c r="R17" s="1">
        <f t="shared" si="3"/>
        <v>0</v>
      </c>
      <c r="S17">
        <f t="shared" si="6"/>
        <v>-5000</v>
      </c>
      <c r="T17" s="1" t="s">
        <v>65</v>
      </c>
      <c r="U17" s="1">
        <v>5000</v>
      </c>
      <c r="V17" s="1">
        <v>1.92</v>
      </c>
      <c r="W17" s="1" t="s">
        <v>66</v>
      </c>
    </row>
    <row r="18" spans="1:23" x14ac:dyDescent="0.25">
      <c r="A18" s="1">
        <v>19</v>
      </c>
      <c r="C18" s="1" t="s">
        <v>26</v>
      </c>
      <c r="F18" s="7">
        <f t="shared" si="4"/>
        <v>0</v>
      </c>
      <c r="G18" s="6">
        <f t="shared" si="0"/>
        <v>0</v>
      </c>
      <c r="H18" s="1">
        <f t="shared" si="1"/>
        <v>0</v>
      </c>
      <c r="K18" s="1">
        <v>19</v>
      </c>
      <c r="M18" s="1" t="s">
        <v>26</v>
      </c>
      <c r="P18" s="7">
        <f t="shared" si="5"/>
        <v>0</v>
      </c>
      <c r="Q18" s="6">
        <f t="shared" si="2"/>
        <v>0</v>
      </c>
      <c r="R18" s="1">
        <f t="shared" si="3"/>
        <v>0</v>
      </c>
    </row>
    <row r="19" spans="1:23" x14ac:dyDescent="0.25">
      <c r="A19" s="1">
        <v>20</v>
      </c>
      <c r="C19" s="1" t="s">
        <v>26</v>
      </c>
      <c r="F19" s="7">
        <f t="shared" si="4"/>
        <v>0</v>
      </c>
      <c r="G19" s="6">
        <f t="shared" si="0"/>
        <v>0</v>
      </c>
      <c r="H19" s="1">
        <f t="shared" si="1"/>
        <v>0</v>
      </c>
      <c r="K19" s="1">
        <v>20</v>
      </c>
      <c r="M19" s="1" t="s">
        <v>26</v>
      </c>
      <c r="P19" s="7">
        <f t="shared" si="5"/>
        <v>0</v>
      </c>
      <c r="Q19" s="6">
        <f t="shared" si="2"/>
        <v>0</v>
      </c>
      <c r="R19" s="1">
        <f t="shared" si="3"/>
        <v>0</v>
      </c>
    </row>
    <row r="20" spans="1:23" x14ac:dyDescent="0.25">
      <c r="A20" s="1">
        <v>21</v>
      </c>
      <c r="C20" s="1" t="s">
        <v>26</v>
      </c>
      <c r="F20" s="7">
        <f t="shared" si="4"/>
        <v>0</v>
      </c>
      <c r="G20" s="6">
        <f t="shared" si="0"/>
        <v>0</v>
      </c>
      <c r="H20" s="1">
        <f t="shared" si="1"/>
        <v>0</v>
      </c>
      <c r="K20" s="1">
        <v>21</v>
      </c>
      <c r="M20" s="1" t="s">
        <v>26</v>
      </c>
      <c r="P20" s="7">
        <f t="shared" si="5"/>
        <v>0</v>
      </c>
      <c r="Q20" s="6">
        <f t="shared" si="2"/>
        <v>0</v>
      </c>
      <c r="R20" s="1">
        <f t="shared" si="3"/>
        <v>0</v>
      </c>
    </row>
    <row r="21" spans="1:23" x14ac:dyDescent="0.25">
      <c r="A21" s="1">
        <v>22</v>
      </c>
      <c r="C21" s="1" t="s">
        <v>26</v>
      </c>
      <c r="F21" s="7">
        <f t="shared" si="4"/>
        <v>0</v>
      </c>
      <c r="G21" s="6">
        <f t="shared" si="0"/>
        <v>0</v>
      </c>
      <c r="H21" s="1">
        <f t="shared" si="1"/>
        <v>0</v>
      </c>
      <c r="K21" s="1">
        <v>22</v>
      </c>
      <c r="M21" s="1" t="s">
        <v>26</v>
      </c>
      <c r="P21" s="7">
        <f t="shared" si="5"/>
        <v>0</v>
      </c>
      <c r="Q21" s="6">
        <f t="shared" si="2"/>
        <v>0</v>
      </c>
      <c r="R21" s="1">
        <f t="shared" si="3"/>
        <v>0</v>
      </c>
    </row>
    <row r="22" spans="1:23" x14ac:dyDescent="0.25">
      <c r="A22" s="1">
        <v>23</v>
      </c>
      <c r="C22" s="1" t="s">
        <v>26</v>
      </c>
      <c r="F22" s="7">
        <f t="shared" si="4"/>
        <v>0</v>
      </c>
      <c r="G22" s="6">
        <f t="shared" si="0"/>
        <v>0</v>
      </c>
      <c r="H22" s="1">
        <f t="shared" si="1"/>
        <v>0</v>
      </c>
      <c r="K22" s="1">
        <v>23</v>
      </c>
      <c r="M22" s="1" t="s">
        <v>26</v>
      </c>
      <c r="P22" s="7">
        <f t="shared" si="5"/>
        <v>0</v>
      </c>
      <c r="Q22" s="6">
        <f t="shared" si="2"/>
        <v>0</v>
      </c>
      <c r="R22" s="1">
        <f t="shared" si="3"/>
        <v>0</v>
      </c>
    </row>
    <row r="23" spans="1:23" x14ac:dyDescent="0.25">
      <c r="A23" s="1">
        <v>24</v>
      </c>
      <c r="C23" s="1" t="s">
        <v>26</v>
      </c>
      <c r="F23" s="7">
        <f t="shared" si="4"/>
        <v>0</v>
      </c>
      <c r="G23" s="6">
        <f t="shared" si="0"/>
        <v>0</v>
      </c>
      <c r="H23" s="1">
        <f t="shared" si="1"/>
        <v>0</v>
      </c>
      <c r="K23" s="1">
        <v>24</v>
      </c>
      <c r="M23" s="1" t="s">
        <v>26</v>
      </c>
      <c r="P23" s="7">
        <f t="shared" si="5"/>
        <v>0</v>
      </c>
      <c r="Q23" s="6">
        <f t="shared" si="2"/>
        <v>0</v>
      </c>
      <c r="R23" s="1">
        <f t="shared" si="3"/>
        <v>0</v>
      </c>
    </row>
    <row r="24" spans="1:23" x14ac:dyDescent="0.25">
      <c r="A24" s="1">
        <v>25</v>
      </c>
      <c r="C24" s="1" t="s">
        <v>26</v>
      </c>
      <c r="F24" s="7">
        <f t="shared" si="4"/>
        <v>0</v>
      </c>
      <c r="G24" s="6">
        <f t="shared" si="0"/>
        <v>0</v>
      </c>
      <c r="H24" s="1">
        <f t="shared" si="1"/>
        <v>0</v>
      </c>
      <c r="K24" s="1">
        <v>25</v>
      </c>
      <c r="M24" s="1" t="s">
        <v>26</v>
      </c>
      <c r="O24" s="31"/>
      <c r="P24" s="7">
        <f t="shared" si="5"/>
        <v>0</v>
      </c>
      <c r="Q24" s="6">
        <f t="shared" si="2"/>
        <v>0</v>
      </c>
      <c r="R24" s="1">
        <f t="shared" si="3"/>
        <v>0</v>
      </c>
    </row>
    <row r="25" spans="1:23" x14ac:dyDescent="0.25">
      <c r="A25" s="1">
        <v>26</v>
      </c>
      <c r="C25" s="1" t="s">
        <v>26</v>
      </c>
      <c r="F25" s="7">
        <f t="shared" si="4"/>
        <v>0</v>
      </c>
      <c r="G25" s="6">
        <f t="shared" si="0"/>
        <v>0</v>
      </c>
      <c r="H25" s="1">
        <f t="shared" si="1"/>
        <v>0</v>
      </c>
      <c r="K25" s="14">
        <v>26</v>
      </c>
      <c r="M25" s="1" t="s">
        <v>26</v>
      </c>
      <c r="O25" s="31"/>
      <c r="P25" s="7">
        <f t="shared" si="5"/>
        <v>0</v>
      </c>
      <c r="Q25" s="6">
        <f t="shared" si="2"/>
        <v>0</v>
      </c>
      <c r="R25" s="1">
        <f t="shared" si="3"/>
        <v>0</v>
      </c>
    </row>
    <row r="26" spans="1:23" x14ac:dyDescent="0.25">
      <c r="A26" s="1">
        <v>27</v>
      </c>
      <c r="C26" s="1" t="s">
        <v>26</v>
      </c>
      <c r="F26" s="7">
        <f t="shared" si="4"/>
        <v>0</v>
      </c>
      <c r="G26" s="6">
        <f t="shared" si="0"/>
        <v>0</v>
      </c>
      <c r="H26" s="1">
        <f t="shared" si="1"/>
        <v>0</v>
      </c>
      <c r="K26" s="14">
        <v>27</v>
      </c>
      <c r="M26" s="1" t="s">
        <v>26</v>
      </c>
      <c r="O26" s="31"/>
      <c r="P26" s="7">
        <f t="shared" si="5"/>
        <v>0</v>
      </c>
      <c r="Q26" s="6">
        <f t="shared" si="2"/>
        <v>0</v>
      </c>
      <c r="R26" s="1">
        <f t="shared" si="3"/>
        <v>0</v>
      </c>
    </row>
    <row r="27" spans="1:23" x14ac:dyDescent="0.25">
      <c r="A27" s="1">
        <v>28</v>
      </c>
      <c r="C27" s="1" t="s">
        <v>26</v>
      </c>
      <c r="F27" s="7">
        <f t="shared" si="4"/>
        <v>0</v>
      </c>
      <c r="G27" s="6">
        <f t="shared" si="0"/>
        <v>0</v>
      </c>
      <c r="H27" s="1">
        <f t="shared" si="1"/>
        <v>0</v>
      </c>
      <c r="K27" s="14">
        <v>28</v>
      </c>
      <c r="M27" s="1" t="s">
        <v>26</v>
      </c>
      <c r="P27" s="7">
        <f t="shared" si="5"/>
        <v>0</v>
      </c>
      <c r="Q27" s="6">
        <f t="shared" si="2"/>
        <v>0</v>
      </c>
      <c r="R27" s="1">
        <f t="shared" si="3"/>
        <v>0</v>
      </c>
    </row>
    <row r="28" spans="1:23" x14ac:dyDescent="0.25">
      <c r="A28" s="1">
        <v>29</v>
      </c>
      <c r="C28" s="1" t="s">
        <v>26</v>
      </c>
      <c r="F28" s="7">
        <f t="shared" si="4"/>
        <v>0</v>
      </c>
      <c r="G28" s="6">
        <f t="shared" si="0"/>
        <v>0</v>
      </c>
      <c r="H28" s="1">
        <f t="shared" si="1"/>
        <v>0</v>
      </c>
      <c r="K28" s="14">
        <v>29</v>
      </c>
      <c r="L28" s="14"/>
      <c r="M28" s="14" t="s">
        <v>27</v>
      </c>
      <c r="N28" s="14"/>
      <c r="O28" s="14"/>
      <c r="P28" s="32">
        <f t="shared" si="5"/>
        <v>0</v>
      </c>
      <c r="Q28" s="17">
        <f t="shared" si="2"/>
        <v>0</v>
      </c>
      <c r="R28" s="14">
        <f t="shared" si="3"/>
        <v>0</v>
      </c>
    </row>
    <row r="29" spans="1:23" x14ac:dyDescent="0.25">
      <c r="A29" s="1">
        <v>30</v>
      </c>
      <c r="C29" s="1" t="s">
        <v>26</v>
      </c>
      <c r="F29" s="7">
        <f t="shared" si="4"/>
        <v>0</v>
      </c>
      <c r="G29" s="6">
        <f t="shared" si="0"/>
        <v>0</v>
      </c>
      <c r="H29" s="1">
        <f t="shared" si="1"/>
        <v>0</v>
      </c>
      <c r="K29" s="14">
        <v>30</v>
      </c>
      <c r="L29" s="14"/>
      <c r="M29" s="14" t="s">
        <v>27</v>
      </c>
      <c r="N29" s="14"/>
      <c r="O29" s="14"/>
      <c r="P29" s="32">
        <f t="shared" si="5"/>
        <v>0</v>
      </c>
      <c r="Q29" s="17">
        <f t="shared" si="2"/>
        <v>0</v>
      </c>
      <c r="R29" s="14">
        <f t="shared" si="3"/>
        <v>0</v>
      </c>
    </row>
    <row r="30" spans="1:23" x14ac:dyDescent="0.25">
      <c r="A30" s="1">
        <v>31</v>
      </c>
      <c r="C30" s="1" t="s">
        <v>26</v>
      </c>
      <c r="F30" s="7">
        <f t="shared" si="4"/>
        <v>0</v>
      </c>
      <c r="G30" s="6">
        <f t="shared" si="0"/>
        <v>0</v>
      </c>
      <c r="H30" s="1">
        <f t="shared" si="1"/>
        <v>0</v>
      </c>
      <c r="K30" s="20">
        <v>31</v>
      </c>
      <c r="L30" s="14"/>
      <c r="M30" s="14" t="s">
        <v>27</v>
      </c>
      <c r="N30" s="14"/>
      <c r="O30" s="14"/>
      <c r="P30" s="32">
        <f t="shared" si="5"/>
        <v>0</v>
      </c>
      <c r="Q30" s="17">
        <f t="shared" si="2"/>
        <v>0</v>
      </c>
      <c r="R30" s="14"/>
    </row>
    <row r="31" spans="1:23" x14ac:dyDescent="0.25">
      <c r="A31" s="1">
        <v>32</v>
      </c>
      <c r="C31" s="1" t="s">
        <v>26</v>
      </c>
      <c r="F31" s="7">
        <f t="shared" si="4"/>
        <v>0</v>
      </c>
      <c r="G31" s="6">
        <f t="shared" si="0"/>
        <v>0</v>
      </c>
      <c r="H31" s="1">
        <f t="shared" si="1"/>
        <v>0</v>
      </c>
      <c r="K31" s="3"/>
      <c r="L31" s="20"/>
      <c r="M31" s="20" t="s">
        <v>27</v>
      </c>
      <c r="N31" s="20"/>
      <c r="O31" s="20"/>
      <c r="P31" s="22">
        <f t="shared" si="5"/>
        <v>0</v>
      </c>
      <c r="Q31" s="23">
        <f t="shared" si="2"/>
        <v>0</v>
      </c>
      <c r="R31" s="20"/>
    </row>
    <row r="32" spans="1:23" ht="15.6" x14ac:dyDescent="0.3">
      <c r="A32" s="1">
        <v>33</v>
      </c>
      <c r="C32" s="1" t="s">
        <v>26</v>
      </c>
      <c r="F32" s="7">
        <f t="shared" si="4"/>
        <v>0</v>
      </c>
      <c r="G32" s="6">
        <f t="shared" ref="G32:G62" si="7">D32*(F32-E32)</f>
        <v>0</v>
      </c>
      <c r="H32" s="1">
        <f t="shared" ref="H32:H64" si="8">IF(D32&lt;0,ABS(D32),D32)</f>
        <v>0</v>
      </c>
      <c r="K32" s="3"/>
      <c r="N32" s="27">
        <f>SUM(N4:N31)</f>
        <v>0</v>
      </c>
      <c r="Q32" s="13">
        <f>SUM(Q4:Q28)</f>
        <v>0</v>
      </c>
      <c r="R32" s="1">
        <f>SUM(R4:R27)</f>
        <v>0</v>
      </c>
      <c r="S32" t="s">
        <v>63</v>
      </c>
    </row>
    <row r="33" spans="1:17" x14ac:dyDescent="0.25">
      <c r="A33" s="1">
        <v>34</v>
      </c>
      <c r="C33" s="1" t="s">
        <v>26</v>
      </c>
      <c r="F33" s="7">
        <f t="shared" ref="F33:F63" si="9">IF(E33&lt;1,0,$F$4)</f>
        <v>0</v>
      </c>
      <c r="G33" s="6">
        <f t="shared" si="7"/>
        <v>0</v>
      </c>
      <c r="H33" s="1">
        <f t="shared" si="8"/>
        <v>0</v>
      </c>
      <c r="K33" s="3"/>
    </row>
    <row r="34" spans="1:17" ht="15.6" x14ac:dyDescent="0.3">
      <c r="A34" s="1">
        <v>35</v>
      </c>
      <c r="C34" s="1" t="s">
        <v>26</v>
      </c>
      <c r="F34" s="7">
        <f t="shared" si="9"/>
        <v>0</v>
      </c>
      <c r="G34" s="6">
        <f t="shared" si="7"/>
        <v>0</v>
      </c>
      <c r="H34" s="1">
        <f t="shared" si="8"/>
        <v>0</v>
      </c>
      <c r="K34" s="3"/>
      <c r="P34" s="28" t="s">
        <v>29</v>
      </c>
      <c r="Q34" s="39" t="e">
        <f>'10-3-01'!N35*VLOOKUP((E1-1),[2]Historical!$A$3:$M$212,7)</f>
        <v>#VALUE!</v>
      </c>
    </row>
    <row r="35" spans="1:17" x14ac:dyDescent="0.25">
      <c r="A35" s="1">
        <v>36</v>
      </c>
      <c r="C35" s="1" t="s">
        <v>26</v>
      </c>
      <c r="F35" s="7">
        <f t="shared" si="9"/>
        <v>0</v>
      </c>
      <c r="G35" s="6">
        <f t="shared" si="7"/>
        <v>0</v>
      </c>
      <c r="H35" s="1">
        <f t="shared" si="8"/>
        <v>0</v>
      </c>
      <c r="K35" s="3"/>
    </row>
    <row r="36" spans="1:17" x14ac:dyDescent="0.25">
      <c r="A36" s="1">
        <v>37</v>
      </c>
      <c r="C36" s="1" t="s">
        <v>26</v>
      </c>
      <c r="F36" s="7">
        <f t="shared" si="9"/>
        <v>0</v>
      </c>
      <c r="G36" s="6">
        <f t="shared" si="7"/>
        <v>0</v>
      </c>
      <c r="H36" s="1">
        <f t="shared" si="8"/>
        <v>0</v>
      </c>
      <c r="K36" s="3"/>
    </row>
    <row r="37" spans="1:17" x14ac:dyDescent="0.25">
      <c r="A37" s="1">
        <v>38</v>
      </c>
      <c r="C37" s="1" t="s">
        <v>26</v>
      </c>
      <c r="F37" s="7">
        <f t="shared" si="9"/>
        <v>0</v>
      </c>
      <c r="G37" s="6">
        <f t="shared" si="7"/>
        <v>0</v>
      </c>
      <c r="H37" s="1">
        <f t="shared" si="8"/>
        <v>0</v>
      </c>
      <c r="K37" s="3"/>
    </row>
    <row r="38" spans="1:17" x14ac:dyDescent="0.25">
      <c r="C38" s="1" t="s">
        <v>26</v>
      </c>
      <c r="F38" s="7">
        <f t="shared" si="9"/>
        <v>0</v>
      </c>
      <c r="G38" s="6">
        <f t="shared" si="7"/>
        <v>0</v>
      </c>
      <c r="H38" s="1">
        <f t="shared" si="8"/>
        <v>0</v>
      </c>
      <c r="K38" s="3"/>
    </row>
    <row r="39" spans="1:17" x14ac:dyDescent="0.25">
      <c r="C39" s="1" t="s">
        <v>26</v>
      </c>
      <c r="F39" s="7">
        <f t="shared" si="9"/>
        <v>0</v>
      </c>
      <c r="G39" s="6">
        <f t="shared" si="7"/>
        <v>0</v>
      </c>
      <c r="H39" s="1">
        <f t="shared" si="8"/>
        <v>0</v>
      </c>
      <c r="K39" s="3"/>
    </row>
    <row r="40" spans="1:17" x14ac:dyDescent="0.25">
      <c r="C40" s="1" t="s">
        <v>26</v>
      </c>
      <c r="F40" s="7">
        <f t="shared" si="9"/>
        <v>0</v>
      </c>
      <c r="G40" s="6">
        <f t="shared" si="7"/>
        <v>0</v>
      </c>
      <c r="H40" s="1">
        <f t="shared" si="8"/>
        <v>0</v>
      </c>
      <c r="K40" s="3"/>
    </row>
    <row r="41" spans="1:17" x14ac:dyDescent="0.25">
      <c r="C41" s="1" t="s">
        <v>26</v>
      </c>
      <c r="F41" s="7">
        <f t="shared" si="9"/>
        <v>0</v>
      </c>
      <c r="G41" s="6">
        <f t="shared" si="7"/>
        <v>0</v>
      </c>
      <c r="H41" s="1">
        <f t="shared" si="8"/>
        <v>0</v>
      </c>
      <c r="K41" s="3"/>
    </row>
    <row r="42" spans="1:17" x14ac:dyDescent="0.25">
      <c r="C42" s="1" t="s">
        <v>26</v>
      </c>
      <c r="F42" s="7">
        <f t="shared" si="9"/>
        <v>0</v>
      </c>
      <c r="G42" s="6">
        <f t="shared" si="7"/>
        <v>0</v>
      </c>
      <c r="H42" s="1">
        <f t="shared" si="8"/>
        <v>0</v>
      </c>
      <c r="K42" s="3"/>
    </row>
    <row r="43" spans="1:17" x14ac:dyDescent="0.25">
      <c r="C43" s="1" t="s">
        <v>26</v>
      </c>
      <c r="F43" s="7">
        <f t="shared" si="9"/>
        <v>0</v>
      </c>
      <c r="G43" s="6">
        <f t="shared" si="7"/>
        <v>0</v>
      </c>
      <c r="H43" s="1">
        <f t="shared" si="8"/>
        <v>0</v>
      </c>
      <c r="K43" s="3"/>
    </row>
    <row r="44" spans="1:17" x14ac:dyDescent="0.25">
      <c r="C44" s="1" t="s">
        <v>26</v>
      </c>
      <c r="F44" s="7">
        <f t="shared" si="9"/>
        <v>0</v>
      </c>
      <c r="G44" s="6">
        <f t="shared" si="7"/>
        <v>0</v>
      </c>
      <c r="H44" s="1">
        <f t="shared" si="8"/>
        <v>0</v>
      </c>
      <c r="K44" s="3"/>
    </row>
    <row r="45" spans="1:17" x14ac:dyDescent="0.25">
      <c r="C45" s="1" t="s">
        <v>26</v>
      </c>
      <c r="F45" s="7">
        <f t="shared" si="9"/>
        <v>0</v>
      </c>
      <c r="G45" s="6">
        <f t="shared" si="7"/>
        <v>0</v>
      </c>
      <c r="H45" s="1">
        <f t="shared" si="8"/>
        <v>0</v>
      </c>
      <c r="K45" s="3"/>
    </row>
    <row r="46" spans="1:17" x14ac:dyDescent="0.25">
      <c r="C46" s="1" t="s">
        <v>26</v>
      </c>
      <c r="F46" s="7">
        <f t="shared" si="9"/>
        <v>0</v>
      </c>
      <c r="G46" s="6">
        <f t="shared" si="7"/>
        <v>0</v>
      </c>
      <c r="H46" s="1">
        <f t="shared" si="8"/>
        <v>0</v>
      </c>
      <c r="K46" s="3"/>
    </row>
    <row r="47" spans="1:17" x14ac:dyDescent="0.25">
      <c r="C47" s="1" t="s">
        <v>26</v>
      </c>
      <c r="F47" s="7">
        <f t="shared" si="9"/>
        <v>0</v>
      </c>
      <c r="G47" s="6">
        <f t="shared" si="7"/>
        <v>0</v>
      </c>
      <c r="H47" s="1">
        <f t="shared" si="8"/>
        <v>0</v>
      </c>
      <c r="K47" s="3"/>
    </row>
    <row r="48" spans="1:17" x14ac:dyDescent="0.25">
      <c r="C48" s="1" t="s">
        <v>26</v>
      </c>
      <c r="F48" s="7">
        <f t="shared" si="9"/>
        <v>0</v>
      </c>
      <c r="G48" s="6">
        <f t="shared" si="7"/>
        <v>0</v>
      </c>
      <c r="H48" s="1">
        <f t="shared" si="8"/>
        <v>0</v>
      </c>
      <c r="K48" s="3"/>
    </row>
    <row r="49" spans="1:24" x14ac:dyDescent="0.25">
      <c r="C49" s="1" t="s">
        <v>26</v>
      </c>
      <c r="F49" s="7">
        <f t="shared" si="9"/>
        <v>0</v>
      </c>
      <c r="G49" s="6">
        <f t="shared" si="7"/>
        <v>0</v>
      </c>
      <c r="H49" s="1">
        <f t="shared" si="8"/>
        <v>0</v>
      </c>
      <c r="K49" s="3"/>
    </row>
    <row r="50" spans="1:24" x14ac:dyDescent="0.25">
      <c r="C50" s="1" t="s">
        <v>26</v>
      </c>
      <c r="F50" s="7">
        <f t="shared" si="9"/>
        <v>0</v>
      </c>
      <c r="G50" s="6">
        <f t="shared" si="7"/>
        <v>0</v>
      </c>
      <c r="H50" s="1">
        <f t="shared" si="8"/>
        <v>0</v>
      </c>
      <c r="K50" s="3"/>
    </row>
    <row r="51" spans="1:24" x14ac:dyDescent="0.25">
      <c r="C51" s="1" t="s">
        <v>26</v>
      </c>
      <c r="F51" s="7">
        <f t="shared" si="9"/>
        <v>0</v>
      </c>
      <c r="G51" s="6">
        <f t="shared" si="7"/>
        <v>0</v>
      </c>
      <c r="H51" s="1">
        <f t="shared" si="8"/>
        <v>0</v>
      </c>
      <c r="K51" s="3"/>
    </row>
    <row r="52" spans="1:24" x14ac:dyDescent="0.25">
      <c r="C52" s="1" t="s">
        <v>26</v>
      </c>
      <c r="F52" s="7">
        <f t="shared" si="9"/>
        <v>0</v>
      </c>
      <c r="G52" s="6">
        <f t="shared" si="7"/>
        <v>0</v>
      </c>
      <c r="H52" s="1">
        <f t="shared" si="8"/>
        <v>0</v>
      </c>
      <c r="K52" s="3"/>
    </row>
    <row r="53" spans="1:24" x14ac:dyDescent="0.25">
      <c r="C53" s="1" t="s">
        <v>26</v>
      </c>
      <c r="F53" s="7">
        <f t="shared" si="9"/>
        <v>0</v>
      </c>
      <c r="G53" s="6">
        <f t="shared" si="7"/>
        <v>0</v>
      </c>
      <c r="H53" s="1">
        <f t="shared" si="8"/>
        <v>0</v>
      </c>
      <c r="K53" s="3"/>
    </row>
    <row r="54" spans="1:24" x14ac:dyDescent="0.25">
      <c r="C54" s="1" t="s">
        <v>26</v>
      </c>
      <c r="F54" s="7">
        <f t="shared" si="9"/>
        <v>0</v>
      </c>
      <c r="G54" s="6">
        <f t="shared" si="7"/>
        <v>0</v>
      </c>
      <c r="H54" s="1">
        <f t="shared" si="8"/>
        <v>0</v>
      </c>
      <c r="K54" s="3"/>
    </row>
    <row r="55" spans="1:24" x14ac:dyDescent="0.25">
      <c r="C55" s="1" t="s">
        <v>26</v>
      </c>
      <c r="F55" s="7">
        <f t="shared" si="9"/>
        <v>0</v>
      </c>
      <c r="G55" s="6">
        <f t="shared" si="7"/>
        <v>0</v>
      </c>
      <c r="H55" s="1">
        <f t="shared" si="8"/>
        <v>0</v>
      </c>
      <c r="K55" s="3"/>
    </row>
    <row r="56" spans="1:24" x14ac:dyDescent="0.25">
      <c r="A56" s="1">
        <v>39</v>
      </c>
      <c r="C56" s="1" t="s">
        <v>26</v>
      </c>
      <c r="F56" s="7">
        <f t="shared" si="9"/>
        <v>0</v>
      </c>
      <c r="G56" s="6">
        <f t="shared" si="7"/>
        <v>0</v>
      </c>
      <c r="H56" s="1">
        <f t="shared" si="8"/>
        <v>0</v>
      </c>
      <c r="K56" s="3"/>
    </row>
    <row r="57" spans="1:24" x14ac:dyDescent="0.25">
      <c r="A57" s="1">
        <v>40</v>
      </c>
      <c r="C57" s="1" t="s">
        <v>26</v>
      </c>
      <c r="F57" s="7">
        <f t="shared" si="9"/>
        <v>0</v>
      </c>
      <c r="G57" s="6">
        <f t="shared" si="7"/>
        <v>0</v>
      </c>
      <c r="H57" s="1">
        <f t="shared" si="8"/>
        <v>0</v>
      </c>
      <c r="K57" s="3"/>
    </row>
    <row r="58" spans="1:24" x14ac:dyDescent="0.25">
      <c r="A58" s="1">
        <v>41</v>
      </c>
      <c r="C58" s="1" t="s">
        <v>26</v>
      </c>
      <c r="F58" s="7">
        <f t="shared" si="9"/>
        <v>0</v>
      </c>
      <c r="G58" s="6">
        <f t="shared" si="7"/>
        <v>0</v>
      </c>
      <c r="H58" s="1">
        <f t="shared" si="8"/>
        <v>0</v>
      </c>
      <c r="K58" s="3"/>
    </row>
    <row r="59" spans="1:24" x14ac:dyDescent="0.25">
      <c r="C59" s="1" t="s">
        <v>26</v>
      </c>
      <c r="F59" s="7">
        <f t="shared" si="9"/>
        <v>0</v>
      </c>
      <c r="G59" s="6">
        <f t="shared" si="7"/>
        <v>0</v>
      </c>
      <c r="H59" s="1">
        <f t="shared" si="8"/>
        <v>0</v>
      </c>
      <c r="K59" s="3"/>
    </row>
    <row r="60" spans="1:24" x14ac:dyDescent="0.25">
      <c r="C60" s="1" t="s">
        <v>26</v>
      </c>
      <c r="F60" s="7">
        <f t="shared" si="9"/>
        <v>0</v>
      </c>
      <c r="G60" s="6">
        <f t="shared" si="7"/>
        <v>0</v>
      </c>
      <c r="H60" s="1">
        <f t="shared" si="8"/>
        <v>0</v>
      </c>
      <c r="K60" s="3"/>
    </row>
    <row r="61" spans="1:24" x14ac:dyDescent="0.25">
      <c r="A61" s="18">
        <v>45</v>
      </c>
      <c r="B61" s="14" t="s">
        <v>23</v>
      </c>
      <c r="C61" s="14" t="s">
        <v>27</v>
      </c>
      <c r="D61" s="14">
        <v>-10000</v>
      </c>
      <c r="E61" s="14">
        <v>5.0000000000000001E-3</v>
      </c>
      <c r="F61" s="16">
        <f t="shared" si="9"/>
        <v>0</v>
      </c>
      <c r="G61" s="17">
        <f t="shared" si="7"/>
        <v>50</v>
      </c>
      <c r="H61" s="14">
        <f t="shared" si="8"/>
        <v>10000</v>
      </c>
      <c r="K61" s="3"/>
    </row>
    <row r="62" spans="1:24" x14ac:dyDescent="0.25">
      <c r="A62" s="18">
        <v>46</v>
      </c>
      <c r="B62" s="18" t="s">
        <v>54</v>
      </c>
      <c r="C62" s="18" t="s">
        <v>27</v>
      </c>
      <c r="D62" s="18">
        <v>-10000</v>
      </c>
      <c r="E62" s="14">
        <v>7.4999999999999997E-3</v>
      </c>
      <c r="F62" s="16">
        <f t="shared" si="9"/>
        <v>0</v>
      </c>
      <c r="G62" s="17">
        <f t="shared" si="7"/>
        <v>75</v>
      </c>
      <c r="H62" s="14">
        <f t="shared" si="8"/>
        <v>10000</v>
      </c>
      <c r="K62" s="3"/>
    </row>
    <row r="63" spans="1:24" x14ac:dyDescent="0.25">
      <c r="A63" s="18">
        <v>47</v>
      </c>
      <c r="B63" s="14"/>
      <c r="C63" s="14" t="s">
        <v>27</v>
      </c>
      <c r="D63" s="14"/>
      <c r="E63" s="15"/>
      <c r="F63" s="16">
        <f t="shared" si="9"/>
        <v>0</v>
      </c>
      <c r="G63" s="17">
        <f>D63*(F63-E63)</f>
        <v>0</v>
      </c>
      <c r="H63" s="14">
        <f t="shared" si="8"/>
        <v>0</v>
      </c>
      <c r="K63" s="3"/>
      <c r="M63" s="9"/>
    </row>
    <row r="64" spans="1:24" s="11" customFormat="1" x14ac:dyDescent="0.25">
      <c r="A64" s="20">
        <v>48</v>
      </c>
      <c r="B64" s="20"/>
      <c r="C64" s="20" t="s">
        <v>27</v>
      </c>
      <c r="D64" s="20"/>
      <c r="E64" s="21"/>
      <c r="F64" s="22">
        <f>IF(E64&lt;1,0,$F$4)</f>
        <v>0</v>
      </c>
      <c r="G64" s="23">
        <f>D64*(F64-E64)</f>
        <v>0</v>
      </c>
      <c r="H64" s="20">
        <f t="shared" si="8"/>
        <v>0</v>
      </c>
      <c r="I64" s="10"/>
      <c r="J64" s="10"/>
      <c r="K64" s="10"/>
      <c r="L64" s="1"/>
      <c r="M64" s="1"/>
      <c r="N64" s="1"/>
      <c r="O64" s="1"/>
      <c r="P64" s="1"/>
      <c r="Q64" s="1"/>
      <c r="R64" s="1"/>
      <c r="T64" s="1"/>
      <c r="U64" s="10"/>
      <c r="V64" s="10"/>
      <c r="W64" s="10"/>
      <c r="X64" s="10"/>
    </row>
    <row r="65" spans="4:18" ht="15.6" x14ac:dyDescent="0.3">
      <c r="D65" s="27">
        <f>SUM(D4:D64)</f>
        <v>-20000</v>
      </c>
      <c r="G65" s="13">
        <f>SUM(G4:G64)</f>
        <v>125</v>
      </c>
      <c r="H65" s="1">
        <f>SUM(H4:H33)</f>
        <v>0</v>
      </c>
      <c r="I65" s="1" t="s">
        <v>63</v>
      </c>
      <c r="L65" s="10"/>
      <c r="M65" s="10"/>
      <c r="N65" s="10"/>
      <c r="O65" s="10"/>
      <c r="P65" s="10"/>
      <c r="Q65" s="10"/>
      <c r="R65" s="10"/>
    </row>
    <row r="67" spans="4:18" ht="16.2" thickBot="1" x14ac:dyDescent="0.35">
      <c r="F67" s="28" t="s">
        <v>29</v>
      </c>
      <c r="G67" s="39" t="e">
        <f>'10-3-01'!D56*VLOOKUP((E1-1),[2]Historical!$A$3:$M$181,10)</f>
        <v>#VALUE!</v>
      </c>
    </row>
    <row r="68" spans="4:18" ht="18" thickBot="1" x14ac:dyDescent="0.35">
      <c r="D68" s="4"/>
      <c r="F68" s="28"/>
      <c r="L68" s="35" t="e">
        <f>G65+G67+Q32+Q34</f>
        <v>#VALUE!</v>
      </c>
    </row>
    <row r="69" spans="4:18" x14ac:dyDescent="0.25">
      <c r="D69" s="1" t="s">
        <v>59</v>
      </c>
      <c r="E69" s="1">
        <f>MIN(E4:E33)</f>
        <v>0</v>
      </c>
      <c r="N69" s="1" t="s">
        <v>61</v>
      </c>
      <c r="O69" s="1">
        <f>MIN(O4:O27)</f>
        <v>0</v>
      </c>
    </row>
    <row r="70" spans="4:18" x14ac:dyDescent="0.25">
      <c r="D70" s="1" t="s">
        <v>60</v>
      </c>
      <c r="E70" s="1">
        <f>MAX(E4:E33)</f>
        <v>0</v>
      </c>
      <c r="N70" s="1" t="s">
        <v>62</v>
      </c>
      <c r="O70" s="1">
        <f>MAX(O4:O27)</f>
        <v>0</v>
      </c>
    </row>
    <row r="75" spans="4:18" x14ac:dyDescent="0.25">
      <c r="M75" s="36"/>
    </row>
    <row r="82" spans="8:8" x14ac:dyDescent="0.25">
      <c r="H82" s="36"/>
    </row>
    <row r="83" spans="8:8" x14ac:dyDescent="0.25">
      <c r="H83" s="36"/>
    </row>
    <row r="84" spans="8:8" x14ac:dyDescent="0.25">
      <c r="H84" s="36"/>
    </row>
    <row r="85" spans="8:8" x14ac:dyDescent="0.25">
      <c r="H85" s="36"/>
    </row>
    <row r="86" spans="8:8" x14ac:dyDescent="0.25">
      <c r="H86" s="36"/>
    </row>
    <row r="87" spans="8:8" x14ac:dyDescent="0.25">
      <c r="H87" s="36"/>
    </row>
    <row r="88" spans="8:8" x14ac:dyDescent="0.25">
      <c r="H88" s="36"/>
    </row>
    <row r="89" spans="8:8" x14ac:dyDescent="0.25">
      <c r="H89" s="36"/>
    </row>
    <row r="90" spans="8:8" x14ac:dyDescent="0.25">
      <c r="H90" s="36"/>
    </row>
    <row r="91" spans="8:8" x14ac:dyDescent="0.25">
      <c r="H91" s="36"/>
    </row>
    <row r="92" spans="8:8" x14ac:dyDescent="0.25">
      <c r="H92" s="36"/>
    </row>
    <row r="93" spans="8:8" x14ac:dyDescent="0.25">
      <c r="H93" s="36"/>
    </row>
    <row r="94" spans="8:8" x14ac:dyDescent="0.25">
      <c r="H94" s="36"/>
    </row>
    <row r="95" spans="8:8" x14ac:dyDescent="0.25">
      <c r="H95" s="36"/>
    </row>
    <row r="96" spans="8:8" x14ac:dyDescent="0.25">
      <c r="H96" s="36"/>
    </row>
    <row r="97" spans="8:8" x14ac:dyDescent="0.25">
      <c r="H97" s="36"/>
    </row>
    <row r="98" spans="8:8" x14ac:dyDescent="0.25">
      <c r="H98" s="36"/>
    </row>
    <row r="99" spans="8:8" x14ac:dyDescent="0.25">
      <c r="H99" s="36"/>
    </row>
    <row r="100" spans="8:8" x14ac:dyDescent="0.25">
      <c r="H100" s="36"/>
    </row>
    <row r="101" spans="8:8" x14ac:dyDescent="0.25">
      <c r="H101" s="36"/>
    </row>
    <row r="102" spans="8:8" x14ac:dyDescent="0.25">
      <c r="H102" s="36"/>
    </row>
  </sheetData>
  <phoneticPr fontId="0" type="noConversion"/>
  <pageMargins left="0.75" right="0.75" top="1" bottom="1" header="0.5" footer="0.5"/>
  <pageSetup scale="54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"/>
  <sheetViews>
    <sheetView workbookViewId="0">
      <selection activeCell="A27" sqref="A7:D27"/>
    </sheetView>
  </sheetViews>
  <sheetFormatPr defaultRowHeight="13.2" x14ac:dyDescent="0.25"/>
  <cols>
    <col min="1" max="2" width="9.109375" style="1" customWidth="1"/>
    <col min="3" max="3" width="47.33203125" style="1" bestFit="1" customWidth="1"/>
  </cols>
  <sheetData/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4"/>
  <sheetViews>
    <sheetView topLeftCell="B1" zoomScale="80" workbookViewId="0">
      <pane ySplit="3" topLeftCell="A22" activePane="bottomLeft" state="frozenSplit"/>
      <selection activeCell="B48" sqref="B48"/>
      <selection pane="bottomLeft" activeCell="E56" sqref="A56:E56"/>
    </sheetView>
  </sheetViews>
  <sheetFormatPr defaultRowHeight="13.2" x14ac:dyDescent="0.25"/>
  <cols>
    <col min="1" max="1" width="7.5546875" style="1" hidden="1" customWidth="1"/>
    <col min="2" max="2" width="35.33203125" style="1" bestFit="1" customWidth="1"/>
    <col min="3" max="3" width="6.5546875" style="1" customWidth="1"/>
    <col min="4" max="4" width="11.6640625" style="1" customWidth="1"/>
    <col min="5" max="5" width="12.44140625" style="1" bestFit="1" customWidth="1"/>
    <col min="6" max="6" width="9.6640625" style="1" customWidth="1"/>
    <col min="7" max="7" width="10.33203125" style="1" bestFit="1" customWidth="1"/>
    <col min="8" max="8" width="9.109375" style="1" customWidth="1"/>
    <col min="9" max="9" width="8.33203125" style="1" customWidth="1"/>
    <col min="10" max="10" width="4" style="1" customWidth="1"/>
    <col min="11" max="11" width="7.88671875" style="1" hidden="1" customWidth="1"/>
    <col min="12" max="12" width="35.6640625" style="1" bestFit="1" customWidth="1"/>
    <col min="13" max="13" width="6.44140625" style="1" customWidth="1"/>
    <col min="14" max="14" width="9.33203125" style="1" bestFit="1" customWidth="1"/>
    <col min="15" max="15" width="6.5546875" style="1" bestFit="1" customWidth="1"/>
    <col min="16" max="16" width="9.33203125" style="1" bestFit="1" customWidth="1"/>
    <col min="17" max="17" width="13.5546875" style="1" bestFit="1" customWidth="1"/>
    <col min="18" max="18" width="9.33203125" style="1" bestFit="1" customWidth="1"/>
  </cols>
  <sheetData>
    <row r="1" spans="1:19" ht="17.399999999999999" x14ac:dyDescent="0.3">
      <c r="B1" s="2" t="s">
        <v>0</v>
      </c>
      <c r="D1" s="12" t="s">
        <v>30</v>
      </c>
      <c r="E1" s="30">
        <v>37154</v>
      </c>
      <c r="L1" s="2" t="s">
        <v>1</v>
      </c>
    </row>
    <row r="3" spans="1:19" s="25" customFormat="1" ht="13.8" x14ac:dyDescent="0.25">
      <c r="A3" s="25" t="s">
        <v>2</v>
      </c>
      <c r="B3" s="25" t="s">
        <v>4</v>
      </c>
      <c r="C3" s="25" t="s">
        <v>28</v>
      </c>
      <c r="D3" s="25" t="s">
        <v>3</v>
      </c>
      <c r="E3" s="25" t="s">
        <v>5</v>
      </c>
      <c r="F3" s="25" t="s">
        <v>31</v>
      </c>
      <c r="G3" s="25" t="s">
        <v>7</v>
      </c>
      <c r="K3" s="25" t="s">
        <v>2</v>
      </c>
      <c r="L3" s="25" t="s">
        <v>4</v>
      </c>
      <c r="M3" s="25" t="s">
        <v>28</v>
      </c>
      <c r="N3" s="25" t="s">
        <v>3</v>
      </c>
      <c r="O3" s="25" t="s">
        <v>5</v>
      </c>
      <c r="P3" s="25" t="s">
        <v>6</v>
      </c>
      <c r="Q3" s="25" t="s">
        <v>7</v>
      </c>
      <c r="R3" s="26"/>
    </row>
    <row r="4" spans="1:19" x14ac:dyDescent="0.25">
      <c r="A4" s="1">
        <v>1</v>
      </c>
      <c r="B4" s="34" t="s">
        <v>41</v>
      </c>
      <c r="C4" s="1" t="s">
        <v>26</v>
      </c>
      <c r="D4" s="4">
        <v>5000</v>
      </c>
      <c r="E4" s="31">
        <v>2.0425</v>
      </c>
      <c r="F4" s="8">
        <v>2.0510000000000002</v>
      </c>
      <c r="G4" s="6">
        <f t="shared" ref="G4:G50" si="0">D4*(F4-E4)</f>
        <v>42.500000000000867</v>
      </c>
      <c r="H4" s="1">
        <f t="shared" ref="H4:H50" si="1">IF(D4&lt;0,ABS(D4),D4)</f>
        <v>5000</v>
      </c>
      <c r="I4" s="7">
        <f>SUMPRODUCT(E4:E46,H4:H46)/SUM(H4:H46)</f>
        <v>2.0514316239316241</v>
      </c>
      <c r="J4" s="7"/>
      <c r="K4" s="1">
        <v>1</v>
      </c>
      <c r="L4" s="33" t="s">
        <v>32</v>
      </c>
      <c r="M4" s="1" t="s">
        <v>26</v>
      </c>
      <c r="N4" s="4">
        <v>5000</v>
      </c>
      <c r="O4" s="31">
        <v>2.0049999999999999</v>
      </c>
      <c r="P4" s="8">
        <v>2.0299999999999998</v>
      </c>
      <c r="Q4" s="6">
        <f t="shared" ref="Q4:Q18" si="2">N4*(P4-O4)</f>
        <v>124.99999999999956</v>
      </c>
      <c r="R4" s="1">
        <f t="shared" ref="R4:R31" si="3">IF(N4&lt;0,ABS(N4),N4)</f>
        <v>5000</v>
      </c>
      <c r="S4" s="7">
        <f>SUMPRODUCT(O4:O26,R4:R26)/SUM(R4:R26)</f>
        <v>2.0324039067422812</v>
      </c>
    </row>
    <row r="5" spans="1:19" x14ac:dyDescent="0.25">
      <c r="A5" s="1">
        <v>2</v>
      </c>
      <c r="B5" s="34" t="s">
        <v>41</v>
      </c>
      <c r="C5" s="1" t="s">
        <v>26</v>
      </c>
      <c r="D5" s="4">
        <v>5000</v>
      </c>
      <c r="E5" s="31">
        <v>2.0550000000000002</v>
      </c>
      <c r="F5" s="7">
        <f>IF(E5&lt;1,0,$F$4)</f>
        <v>2.0510000000000002</v>
      </c>
      <c r="G5" s="6">
        <f t="shared" si="0"/>
        <v>-20.000000000000018</v>
      </c>
      <c r="H5" s="1">
        <f t="shared" si="1"/>
        <v>5000</v>
      </c>
      <c r="K5" s="1">
        <v>2</v>
      </c>
      <c r="L5" s="33" t="s">
        <v>49</v>
      </c>
      <c r="M5" s="1" t="s">
        <v>26</v>
      </c>
      <c r="N5" s="4">
        <v>4350</v>
      </c>
      <c r="O5" s="31">
        <v>2.0249999999999999</v>
      </c>
      <c r="P5" s="7">
        <f t="shared" ref="P5:P34" si="4">IF(O5&lt;1,0,$P$4)</f>
        <v>2.0299999999999998</v>
      </c>
      <c r="Q5" s="6">
        <f t="shared" si="2"/>
        <v>21.749999999999538</v>
      </c>
      <c r="R5" s="1">
        <f t="shared" si="3"/>
        <v>4350</v>
      </c>
    </row>
    <row r="6" spans="1:19" x14ac:dyDescent="0.25">
      <c r="A6" s="1">
        <v>3</v>
      </c>
      <c r="B6" s="34" t="s">
        <v>42</v>
      </c>
      <c r="C6" s="1" t="s">
        <v>26</v>
      </c>
      <c r="D6" s="4">
        <v>5000</v>
      </c>
      <c r="E6" s="31">
        <v>2.06</v>
      </c>
      <c r="F6" s="7">
        <f>IF(E6&lt;1,0,$F$4)</f>
        <v>2.0510000000000002</v>
      </c>
      <c r="G6" s="6">
        <f t="shared" si="0"/>
        <v>-44.999999999999488</v>
      </c>
      <c r="H6" s="1">
        <f t="shared" si="1"/>
        <v>5000</v>
      </c>
      <c r="K6" s="1">
        <v>3</v>
      </c>
      <c r="L6" s="33" t="s">
        <v>33</v>
      </c>
      <c r="M6" s="1" t="s">
        <v>26</v>
      </c>
      <c r="N6" s="4">
        <v>5000</v>
      </c>
      <c r="O6" s="31">
        <v>2.0099999999999998</v>
      </c>
      <c r="P6" s="7">
        <f t="shared" si="4"/>
        <v>2.0299999999999998</v>
      </c>
      <c r="Q6" s="6">
        <f t="shared" si="2"/>
        <v>100.00000000000009</v>
      </c>
      <c r="R6" s="1">
        <f t="shared" si="3"/>
        <v>5000</v>
      </c>
    </row>
    <row r="7" spans="1:19" x14ac:dyDescent="0.25">
      <c r="A7" s="1">
        <v>4</v>
      </c>
      <c r="B7" s="34" t="s">
        <v>42</v>
      </c>
      <c r="C7" s="1" t="s">
        <v>26</v>
      </c>
      <c r="D7" s="4">
        <v>5000</v>
      </c>
      <c r="E7" s="31">
        <v>2.0499999999999998</v>
      </c>
      <c r="F7" s="7">
        <f t="shared" ref="F7:F50" si="5">IF(E7&lt;1,0,$F$4)</f>
        <v>2.0510000000000002</v>
      </c>
      <c r="G7" s="6">
        <f t="shared" si="0"/>
        <v>5.0000000000016698</v>
      </c>
      <c r="H7" s="1">
        <f t="shared" si="1"/>
        <v>5000</v>
      </c>
      <c r="K7" s="1">
        <v>4</v>
      </c>
      <c r="L7" s="33" t="s">
        <v>33</v>
      </c>
      <c r="M7" s="1" t="s">
        <v>26</v>
      </c>
      <c r="N7" s="4">
        <v>5000</v>
      </c>
      <c r="O7" s="31">
        <v>2.0249999999999999</v>
      </c>
      <c r="P7" s="7">
        <f t="shared" si="4"/>
        <v>2.0299999999999998</v>
      </c>
      <c r="Q7" s="6">
        <f t="shared" si="2"/>
        <v>24.999999999999467</v>
      </c>
      <c r="R7" s="1">
        <f t="shared" si="3"/>
        <v>5000</v>
      </c>
    </row>
    <row r="8" spans="1:19" x14ac:dyDescent="0.25">
      <c r="A8" s="1">
        <v>5</v>
      </c>
      <c r="B8" s="34" t="s">
        <v>42</v>
      </c>
      <c r="C8" s="1" t="s">
        <v>26</v>
      </c>
      <c r="D8" s="4">
        <v>5000</v>
      </c>
      <c r="E8" s="31">
        <v>2.0299999999999998</v>
      </c>
      <c r="F8" s="7">
        <f t="shared" si="5"/>
        <v>2.0510000000000002</v>
      </c>
      <c r="G8" s="6">
        <f t="shared" si="0"/>
        <v>105.00000000000176</v>
      </c>
      <c r="H8" s="1">
        <f t="shared" si="1"/>
        <v>5000</v>
      </c>
      <c r="K8" s="1">
        <v>5</v>
      </c>
      <c r="L8" s="33" t="s">
        <v>37</v>
      </c>
      <c r="M8" s="1" t="s">
        <v>26</v>
      </c>
      <c r="N8" s="4">
        <v>10000</v>
      </c>
      <c r="O8" s="31">
        <v>2.0375000000000001</v>
      </c>
      <c r="P8" s="7">
        <f t="shared" si="4"/>
        <v>2.0299999999999998</v>
      </c>
      <c r="Q8" s="6">
        <f t="shared" si="2"/>
        <v>-75.000000000002842</v>
      </c>
      <c r="R8" s="1">
        <f t="shared" si="3"/>
        <v>10000</v>
      </c>
    </row>
    <row r="9" spans="1:19" x14ac:dyDescent="0.25">
      <c r="A9" s="1">
        <v>6</v>
      </c>
      <c r="B9" s="34" t="s">
        <v>43</v>
      </c>
      <c r="C9" s="1" t="s">
        <v>26</v>
      </c>
      <c r="D9" s="4">
        <v>10000</v>
      </c>
      <c r="E9" s="31">
        <v>2.0499999999999998</v>
      </c>
      <c r="F9" s="7">
        <f t="shared" si="5"/>
        <v>2.0510000000000002</v>
      </c>
      <c r="G9" s="6">
        <f t="shared" si="0"/>
        <v>10.00000000000334</v>
      </c>
      <c r="H9" s="1">
        <f t="shared" si="1"/>
        <v>10000</v>
      </c>
      <c r="K9" s="1">
        <v>6</v>
      </c>
      <c r="L9" s="33" t="s">
        <v>39</v>
      </c>
      <c r="M9" s="1" t="s">
        <v>26</v>
      </c>
      <c r="N9" s="4">
        <v>10000</v>
      </c>
      <c r="O9" s="31">
        <v>2.0249999999999999</v>
      </c>
      <c r="P9" s="7">
        <f t="shared" si="4"/>
        <v>2.0299999999999998</v>
      </c>
      <c r="Q9" s="6">
        <f t="shared" si="2"/>
        <v>49.999999999998934</v>
      </c>
      <c r="R9" s="1">
        <f t="shared" si="3"/>
        <v>10000</v>
      </c>
    </row>
    <row r="10" spans="1:19" x14ac:dyDescent="0.25">
      <c r="A10" s="1">
        <v>7</v>
      </c>
      <c r="B10" s="34" t="s">
        <v>40</v>
      </c>
      <c r="C10" s="1" t="s">
        <v>26</v>
      </c>
      <c r="D10" s="4">
        <v>-5000</v>
      </c>
      <c r="E10" s="31">
        <v>2.02</v>
      </c>
      <c r="F10" s="7">
        <f t="shared" si="5"/>
        <v>2.0510000000000002</v>
      </c>
      <c r="G10" s="6">
        <f t="shared" si="0"/>
        <v>-155.00000000000068</v>
      </c>
      <c r="H10" s="1">
        <f t="shared" si="1"/>
        <v>5000</v>
      </c>
      <c r="K10" s="1">
        <v>7</v>
      </c>
      <c r="L10" s="33" t="s">
        <v>40</v>
      </c>
      <c r="M10" s="1" t="s">
        <v>26</v>
      </c>
      <c r="N10" s="4">
        <v>10000</v>
      </c>
      <c r="O10" s="31">
        <v>2.0350000000000001</v>
      </c>
      <c r="P10" s="7">
        <f t="shared" si="4"/>
        <v>2.0299999999999998</v>
      </c>
      <c r="Q10" s="6">
        <f t="shared" si="2"/>
        <v>-50.000000000003375</v>
      </c>
      <c r="R10" s="1">
        <f t="shared" si="3"/>
        <v>10000</v>
      </c>
    </row>
    <row r="11" spans="1:19" x14ac:dyDescent="0.25">
      <c r="A11" s="1">
        <v>8</v>
      </c>
      <c r="B11" s="34" t="s">
        <v>44</v>
      </c>
      <c r="C11" s="1" t="s">
        <v>26</v>
      </c>
      <c r="D11" s="4">
        <v>-5000</v>
      </c>
      <c r="E11" s="31">
        <v>2.0550000000000002</v>
      </c>
      <c r="F11" s="7">
        <f t="shared" si="5"/>
        <v>2.0510000000000002</v>
      </c>
      <c r="G11" s="6">
        <f t="shared" si="0"/>
        <v>20.000000000000018</v>
      </c>
      <c r="H11" s="1">
        <f t="shared" si="1"/>
        <v>5000</v>
      </c>
      <c r="K11" s="1">
        <v>8</v>
      </c>
      <c r="L11" s="33" t="s">
        <v>38</v>
      </c>
      <c r="M11" s="1" t="s">
        <v>26</v>
      </c>
      <c r="N11" s="4">
        <v>-10000</v>
      </c>
      <c r="O11" s="31">
        <v>2.06</v>
      </c>
      <c r="P11" s="7">
        <f t="shared" si="4"/>
        <v>2.0299999999999998</v>
      </c>
      <c r="Q11" s="6">
        <f t="shared" si="2"/>
        <v>300.0000000000025</v>
      </c>
      <c r="R11" s="1">
        <f t="shared" si="3"/>
        <v>10000</v>
      </c>
    </row>
    <row r="12" spans="1:19" x14ac:dyDescent="0.25">
      <c r="A12" s="1">
        <v>9</v>
      </c>
      <c r="B12" s="34" t="s">
        <v>35</v>
      </c>
      <c r="C12" s="1" t="s">
        <v>26</v>
      </c>
      <c r="D12" s="4">
        <v>-5000</v>
      </c>
      <c r="E12" s="31">
        <v>2.0550000000000002</v>
      </c>
      <c r="F12" s="7">
        <f t="shared" si="5"/>
        <v>2.0510000000000002</v>
      </c>
      <c r="G12" s="6">
        <f t="shared" si="0"/>
        <v>20.000000000000018</v>
      </c>
      <c r="H12" s="1">
        <f t="shared" si="1"/>
        <v>5000</v>
      </c>
      <c r="K12" s="1">
        <v>9</v>
      </c>
      <c r="L12" s="33" t="s">
        <v>34</v>
      </c>
      <c r="M12" s="1" t="s">
        <v>26</v>
      </c>
      <c r="N12" s="4">
        <v>-5000</v>
      </c>
      <c r="O12" s="31">
        <v>2.0449999999999999</v>
      </c>
      <c r="P12" s="7">
        <f t="shared" si="4"/>
        <v>2.0299999999999998</v>
      </c>
      <c r="Q12" s="6">
        <f t="shared" si="2"/>
        <v>75.000000000000625</v>
      </c>
      <c r="R12" s="1">
        <f t="shared" si="3"/>
        <v>5000</v>
      </c>
    </row>
    <row r="13" spans="1:19" x14ac:dyDescent="0.25">
      <c r="A13" s="1">
        <v>10</v>
      </c>
      <c r="B13" s="34" t="s">
        <v>23</v>
      </c>
      <c r="C13" s="1" t="s">
        <v>26</v>
      </c>
      <c r="D13" s="4">
        <v>-5000</v>
      </c>
      <c r="E13" s="31">
        <v>2.0499999999999998</v>
      </c>
      <c r="F13" s="7">
        <f t="shared" si="5"/>
        <v>2.0510000000000002</v>
      </c>
      <c r="G13" s="6">
        <f t="shared" si="0"/>
        <v>-5.0000000000016698</v>
      </c>
      <c r="H13" s="1">
        <f t="shared" si="1"/>
        <v>5000</v>
      </c>
      <c r="K13" s="1">
        <v>10</v>
      </c>
      <c r="L13" s="1" t="s">
        <v>22</v>
      </c>
      <c r="M13" s="1" t="s">
        <v>26</v>
      </c>
      <c r="N13" s="4">
        <v>-5000</v>
      </c>
      <c r="O13" s="31">
        <v>2.0325000000000002</v>
      </c>
      <c r="P13" s="7">
        <f t="shared" si="4"/>
        <v>2.0299999999999998</v>
      </c>
      <c r="Q13" s="6">
        <f t="shared" si="2"/>
        <v>12.500000000001954</v>
      </c>
      <c r="R13" s="1">
        <f t="shared" si="3"/>
        <v>5000</v>
      </c>
    </row>
    <row r="14" spans="1:19" x14ac:dyDescent="0.25">
      <c r="A14" s="1">
        <v>11</v>
      </c>
      <c r="B14" s="34" t="s">
        <v>41</v>
      </c>
      <c r="C14" s="1" t="s">
        <v>26</v>
      </c>
      <c r="D14" s="4">
        <v>-5000</v>
      </c>
      <c r="E14" s="31">
        <v>2.0499999999999998</v>
      </c>
      <c r="F14" s="7">
        <f t="shared" si="5"/>
        <v>2.0510000000000002</v>
      </c>
      <c r="G14" s="6">
        <f t="shared" si="0"/>
        <v>-5.0000000000016698</v>
      </c>
      <c r="H14" s="1">
        <f t="shared" si="1"/>
        <v>5000</v>
      </c>
      <c r="K14" s="1">
        <v>11</v>
      </c>
      <c r="L14" s="33" t="s">
        <v>35</v>
      </c>
      <c r="M14" s="1" t="s">
        <v>26</v>
      </c>
      <c r="N14" s="1">
        <v>-5000</v>
      </c>
      <c r="O14" s="31">
        <v>2.02</v>
      </c>
      <c r="P14" s="7">
        <f t="shared" si="4"/>
        <v>2.0299999999999998</v>
      </c>
      <c r="Q14" s="6">
        <f t="shared" si="2"/>
        <v>-49.999999999998934</v>
      </c>
      <c r="R14" s="1">
        <f t="shared" si="3"/>
        <v>5000</v>
      </c>
    </row>
    <row r="15" spans="1:19" x14ac:dyDescent="0.25">
      <c r="A15" s="1">
        <v>12</v>
      </c>
      <c r="B15" s="34" t="s">
        <v>41</v>
      </c>
      <c r="C15" s="1" t="s">
        <v>26</v>
      </c>
      <c r="D15" s="4">
        <v>-5000</v>
      </c>
      <c r="E15" s="31">
        <v>2.0449999999999999</v>
      </c>
      <c r="F15" s="7">
        <f t="shared" si="5"/>
        <v>2.0510000000000002</v>
      </c>
      <c r="G15" s="6">
        <f t="shared" si="0"/>
        <v>-30.000000000001137</v>
      </c>
      <c r="H15" s="1">
        <f t="shared" si="1"/>
        <v>5000</v>
      </c>
      <c r="K15" s="1">
        <v>12</v>
      </c>
      <c r="L15" s="33" t="s">
        <v>36</v>
      </c>
      <c r="M15" s="1" t="s">
        <v>26</v>
      </c>
      <c r="N15" s="1">
        <v>-5000</v>
      </c>
      <c r="O15" s="31">
        <v>2.04</v>
      </c>
      <c r="P15" s="7">
        <f t="shared" si="4"/>
        <v>2.0299999999999998</v>
      </c>
      <c r="Q15" s="6">
        <f t="shared" si="2"/>
        <v>50.000000000001151</v>
      </c>
      <c r="R15" s="1">
        <f t="shared" si="3"/>
        <v>5000</v>
      </c>
    </row>
    <row r="16" spans="1:19" x14ac:dyDescent="0.25">
      <c r="A16" s="1">
        <v>13</v>
      </c>
      <c r="B16" s="34" t="s">
        <v>45</v>
      </c>
      <c r="C16" s="1" t="s">
        <v>26</v>
      </c>
      <c r="D16" s="4">
        <v>-5000</v>
      </c>
      <c r="E16" s="31">
        <v>2.04</v>
      </c>
      <c r="F16" s="7">
        <f t="shared" si="5"/>
        <v>2.0510000000000002</v>
      </c>
      <c r="G16" s="6">
        <f t="shared" si="0"/>
        <v>-55.000000000000604</v>
      </c>
      <c r="H16" s="1">
        <f t="shared" si="1"/>
        <v>5000</v>
      </c>
      <c r="K16" s="1">
        <v>13</v>
      </c>
      <c r="M16" s="1" t="s">
        <v>26</v>
      </c>
      <c r="O16" s="31"/>
      <c r="P16" s="7">
        <f t="shared" si="4"/>
        <v>0</v>
      </c>
      <c r="Q16" s="6">
        <f t="shared" si="2"/>
        <v>0</v>
      </c>
      <c r="R16" s="1">
        <f t="shared" si="3"/>
        <v>0</v>
      </c>
    </row>
    <row r="17" spans="1:18" x14ac:dyDescent="0.25">
      <c r="A17" s="1">
        <v>14</v>
      </c>
      <c r="B17" s="34" t="s">
        <v>41</v>
      </c>
      <c r="C17" s="1" t="s">
        <v>26</v>
      </c>
      <c r="D17" s="4">
        <v>-5000</v>
      </c>
      <c r="E17" s="31">
        <v>2.0350000000000001</v>
      </c>
      <c r="F17" s="7">
        <f t="shared" si="5"/>
        <v>2.0510000000000002</v>
      </c>
      <c r="G17" s="6">
        <f t="shared" si="0"/>
        <v>-80.000000000000071</v>
      </c>
      <c r="H17" s="1">
        <f t="shared" si="1"/>
        <v>5000</v>
      </c>
      <c r="K17" s="1">
        <v>14</v>
      </c>
      <c r="M17" s="1" t="s">
        <v>26</v>
      </c>
      <c r="O17" s="31"/>
      <c r="P17" s="7">
        <f t="shared" si="4"/>
        <v>0</v>
      </c>
      <c r="Q17" s="6">
        <f t="shared" si="2"/>
        <v>0</v>
      </c>
      <c r="R17" s="1">
        <f t="shared" si="3"/>
        <v>0</v>
      </c>
    </row>
    <row r="18" spans="1:18" x14ac:dyDescent="0.25">
      <c r="A18" s="1">
        <v>15</v>
      </c>
      <c r="B18" s="34" t="s">
        <v>46</v>
      </c>
      <c r="C18" s="1" t="s">
        <v>26</v>
      </c>
      <c r="D18" s="4">
        <v>-5000</v>
      </c>
      <c r="E18" s="31">
        <v>2.0299999999999998</v>
      </c>
      <c r="F18" s="7">
        <f t="shared" si="5"/>
        <v>2.0510000000000002</v>
      </c>
      <c r="G18" s="6">
        <f t="shared" si="0"/>
        <v>-105.00000000000176</v>
      </c>
      <c r="H18" s="1">
        <f t="shared" si="1"/>
        <v>5000</v>
      </c>
      <c r="K18" s="1">
        <v>15</v>
      </c>
      <c r="M18" s="1" t="s">
        <v>26</v>
      </c>
      <c r="O18" s="31"/>
      <c r="P18" s="7">
        <f t="shared" si="4"/>
        <v>0</v>
      </c>
      <c r="Q18" s="6">
        <f t="shared" si="2"/>
        <v>0</v>
      </c>
      <c r="R18" s="1">
        <f t="shared" si="3"/>
        <v>0</v>
      </c>
    </row>
    <row r="19" spans="1:18" x14ac:dyDescent="0.25">
      <c r="A19" s="1">
        <v>16</v>
      </c>
      <c r="B19" s="34" t="s">
        <v>46</v>
      </c>
      <c r="C19" s="1" t="s">
        <v>26</v>
      </c>
      <c r="D19" s="4">
        <v>-5000</v>
      </c>
      <c r="E19" s="31">
        <v>2.0299999999999998</v>
      </c>
      <c r="F19" s="7">
        <f t="shared" si="5"/>
        <v>2.0510000000000002</v>
      </c>
      <c r="G19" s="6">
        <f t="shared" si="0"/>
        <v>-105.00000000000176</v>
      </c>
      <c r="H19" s="1">
        <f t="shared" si="1"/>
        <v>5000</v>
      </c>
      <c r="K19" s="1">
        <v>16</v>
      </c>
      <c r="M19" s="1" t="s">
        <v>26</v>
      </c>
      <c r="O19" s="31"/>
      <c r="P19" s="7">
        <f t="shared" si="4"/>
        <v>0</v>
      </c>
      <c r="R19" s="1">
        <f t="shared" si="3"/>
        <v>0</v>
      </c>
    </row>
    <row r="20" spans="1:18" x14ac:dyDescent="0.25">
      <c r="A20" s="1">
        <v>17</v>
      </c>
      <c r="B20" s="34" t="s">
        <v>47</v>
      </c>
      <c r="C20" s="1" t="s">
        <v>26</v>
      </c>
      <c r="D20" s="4">
        <v>-5000</v>
      </c>
      <c r="E20" s="31">
        <v>2.0299999999999998</v>
      </c>
      <c r="F20" s="7">
        <f t="shared" si="5"/>
        <v>2.0510000000000002</v>
      </c>
      <c r="G20" s="6">
        <f t="shared" si="0"/>
        <v>-105.00000000000176</v>
      </c>
      <c r="H20" s="1">
        <f t="shared" si="1"/>
        <v>5000</v>
      </c>
      <c r="K20" s="1">
        <v>17</v>
      </c>
      <c r="M20" s="1" t="s">
        <v>26</v>
      </c>
      <c r="O20" s="31"/>
      <c r="P20" s="7">
        <f t="shared" si="4"/>
        <v>0</v>
      </c>
      <c r="R20" s="1">
        <f t="shared" si="3"/>
        <v>0</v>
      </c>
    </row>
    <row r="21" spans="1:18" x14ac:dyDescent="0.25">
      <c r="A21" s="1">
        <v>18</v>
      </c>
      <c r="B21" s="34" t="s">
        <v>23</v>
      </c>
      <c r="C21" s="1" t="s">
        <v>26</v>
      </c>
      <c r="D21" s="4">
        <v>-5000</v>
      </c>
      <c r="E21" s="31">
        <v>2.0299999999999998</v>
      </c>
      <c r="F21" s="7">
        <f t="shared" si="5"/>
        <v>2.0510000000000002</v>
      </c>
      <c r="G21" s="6">
        <f t="shared" si="0"/>
        <v>-105.00000000000176</v>
      </c>
      <c r="H21" s="1">
        <f t="shared" si="1"/>
        <v>5000</v>
      </c>
      <c r="K21" s="1">
        <v>18</v>
      </c>
      <c r="M21" s="1" t="s">
        <v>26</v>
      </c>
      <c r="O21" s="31"/>
      <c r="P21" s="7">
        <f t="shared" si="4"/>
        <v>0</v>
      </c>
      <c r="R21" s="1">
        <f t="shared" si="3"/>
        <v>0</v>
      </c>
    </row>
    <row r="22" spans="1:18" x14ac:dyDescent="0.25">
      <c r="A22" s="1">
        <v>19</v>
      </c>
      <c r="B22" s="34" t="s">
        <v>45</v>
      </c>
      <c r="C22" s="1" t="s">
        <v>26</v>
      </c>
      <c r="D22" s="4">
        <v>-5000</v>
      </c>
      <c r="E22" s="31">
        <v>2.0299999999999998</v>
      </c>
      <c r="F22" s="7">
        <f t="shared" si="5"/>
        <v>2.0510000000000002</v>
      </c>
      <c r="G22" s="6">
        <f t="shared" si="0"/>
        <v>-105.00000000000176</v>
      </c>
      <c r="H22" s="1">
        <f t="shared" si="1"/>
        <v>5000</v>
      </c>
      <c r="K22" s="1">
        <v>19</v>
      </c>
      <c r="M22" s="1" t="s">
        <v>26</v>
      </c>
      <c r="O22" s="31"/>
      <c r="P22" s="7">
        <f t="shared" si="4"/>
        <v>0</v>
      </c>
      <c r="R22" s="1">
        <f t="shared" si="3"/>
        <v>0</v>
      </c>
    </row>
    <row r="23" spans="1:18" x14ac:dyDescent="0.25">
      <c r="A23" s="1">
        <v>20</v>
      </c>
      <c r="B23" s="34" t="s">
        <v>23</v>
      </c>
      <c r="C23" s="1" t="s">
        <v>26</v>
      </c>
      <c r="D23" s="4">
        <v>-5000</v>
      </c>
      <c r="E23" s="31">
        <v>2.04</v>
      </c>
      <c r="F23" s="7">
        <f t="shared" si="5"/>
        <v>2.0510000000000002</v>
      </c>
      <c r="G23" s="6">
        <f t="shared" si="0"/>
        <v>-55.000000000000604</v>
      </c>
      <c r="H23" s="1">
        <f t="shared" si="1"/>
        <v>5000</v>
      </c>
      <c r="K23" s="1">
        <v>20</v>
      </c>
      <c r="M23" s="1" t="s">
        <v>26</v>
      </c>
      <c r="O23" s="31"/>
      <c r="P23" s="7">
        <f t="shared" si="4"/>
        <v>0</v>
      </c>
      <c r="R23" s="1">
        <f t="shared" si="3"/>
        <v>0</v>
      </c>
    </row>
    <row r="24" spans="1:18" x14ac:dyDescent="0.25">
      <c r="A24" s="1">
        <v>21</v>
      </c>
      <c r="B24" s="34" t="s">
        <v>42</v>
      </c>
      <c r="C24" s="1" t="s">
        <v>26</v>
      </c>
      <c r="D24" s="1">
        <v>-5000</v>
      </c>
      <c r="E24" s="31">
        <v>2.0449999999999999</v>
      </c>
      <c r="F24" s="7">
        <f t="shared" si="5"/>
        <v>2.0510000000000002</v>
      </c>
      <c r="G24" s="6">
        <f t="shared" si="0"/>
        <v>-30.000000000001137</v>
      </c>
      <c r="H24" s="1">
        <f t="shared" si="1"/>
        <v>5000</v>
      </c>
      <c r="K24" s="1">
        <v>21</v>
      </c>
      <c r="M24" s="1" t="s">
        <v>26</v>
      </c>
      <c r="O24" s="31"/>
      <c r="P24" s="7">
        <f t="shared" si="4"/>
        <v>0</v>
      </c>
      <c r="R24" s="1">
        <f t="shared" si="3"/>
        <v>0</v>
      </c>
    </row>
    <row r="25" spans="1:18" x14ac:dyDescent="0.25">
      <c r="A25" s="1">
        <v>22</v>
      </c>
      <c r="B25" s="34" t="s">
        <v>42</v>
      </c>
      <c r="C25" s="1" t="s">
        <v>26</v>
      </c>
      <c r="D25" s="1">
        <v>-5000</v>
      </c>
      <c r="E25" s="31">
        <v>2.04</v>
      </c>
      <c r="F25" s="7">
        <f t="shared" si="5"/>
        <v>2.0510000000000002</v>
      </c>
      <c r="G25" s="6">
        <f t="shared" si="0"/>
        <v>-55.000000000000604</v>
      </c>
      <c r="H25" s="1">
        <f t="shared" si="1"/>
        <v>5000</v>
      </c>
      <c r="K25" s="1">
        <v>22</v>
      </c>
      <c r="M25" s="1" t="s">
        <v>26</v>
      </c>
      <c r="O25" s="31"/>
      <c r="P25" s="7">
        <f t="shared" si="4"/>
        <v>0</v>
      </c>
      <c r="R25" s="1">
        <f t="shared" si="3"/>
        <v>0</v>
      </c>
    </row>
    <row r="26" spans="1:18" x14ac:dyDescent="0.25">
      <c r="A26" s="1">
        <v>23</v>
      </c>
      <c r="B26" s="34" t="s">
        <v>48</v>
      </c>
      <c r="C26" s="1" t="s">
        <v>26</v>
      </c>
      <c r="D26" s="1">
        <v>-2500</v>
      </c>
      <c r="E26" s="31">
        <v>2.0674999999999999</v>
      </c>
      <c r="F26" s="7">
        <f t="shared" si="5"/>
        <v>2.0510000000000002</v>
      </c>
      <c r="G26" s="6">
        <f t="shared" si="0"/>
        <v>41.249999999999346</v>
      </c>
      <c r="H26" s="1">
        <f t="shared" si="1"/>
        <v>2500</v>
      </c>
      <c r="K26" s="1">
        <v>23</v>
      </c>
      <c r="M26" s="1" t="s">
        <v>26</v>
      </c>
      <c r="O26" s="31"/>
      <c r="P26" s="7">
        <f t="shared" si="4"/>
        <v>0</v>
      </c>
      <c r="R26" s="1">
        <f t="shared" si="3"/>
        <v>0</v>
      </c>
    </row>
    <row r="27" spans="1:18" x14ac:dyDescent="0.25">
      <c r="A27" s="1">
        <v>24</v>
      </c>
      <c r="B27" s="34" t="s">
        <v>42</v>
      </c>
      <c r="C27" s="1" t="s">
        <v>26</v>
      </c>
      <c r="D27" s="1">
        <v>-2500</v>
      </c>
      <c r="E27" s="31">
        <v>2.0625</v>
      </c>
      <c r="F27" s="7">
        <f t="shared" si="5"/>
        <v>2.0510000000000002</v>
      </c>
      <c r="G27" s="6">
        <f t="shared" si="0"/>
        <v>28.749999999999609</v>
      </c>
      <c r="H27" s="1">
        <f t="shared" si="1"/>
        <v>2500</v>
      </c>
      <c r="K27" s="1">
        <v>24</v>
      </c>
      <c r="M27" s="1" t="s">
        <v>26</v>
      </c>
      <c r="P27" s="7">
        <f t="shared" si="4"/>
        <v>0</v>
      </c>
      <c r="R27" s="1">
        <f t="shared" si="3"/>
        <v>0</v>
      </c>
    </row>
    <row r="28" spans="1:18" x14ac:dyDescent="0.25">
      <c r="A28" s="1">
        <v>25</v>
      </c>
      <c r="B28" s="34" t="s">
        <v>42</v>
      </c>
      <c r="C28" s="1" t="s">
        <v>26</v>
      </c>
      <c r="D28" s="1">
        <v>-3000</v>
      </c>
      <c r="E28" s="31">
        <v>2.0775000000000001</v>
      </c>
      <c r="F28" s="7">
        <f t="shared" si="5"/>
        <v>2.0510000000000002</v>
      </c>
      <c r="G28" s="6">
        <f t="shared" si="0"/>
        <v>79.499999999999901</v>
      </c>
      <c r="H28" s="1">
        <f t="shared" si="1"/>
        <v>3000</v>
      </c>
      <c r="K28" s="1">
        <v>25</v>
      </c>
      <c r="M28" s="1" t="s">
        <v>26</v>
      </c>
      <c r="P28" s="7">
        <f t="shared" si="4"/>
        <v>0</v>
      </c>
      <c r="R28" s="1">
        <f t="shared" si="3"/>
        <v>0</v>
      </c>
    </row>
    <row r="29" spans="1:18" x14ac:dyDescent="0.25">
      <c r="A29" s="1">
        <v>26</v>
      </c>
      <c r="B29" s="34" t="s">
        <v>42</v>
      </c>
      <c r="C29" s="1" t="s">
        <v>26</v>
      </c>
      <c r="D29" s="1">
        <v>-2500</v>
      </c>
      <c r="E29" s="31">
        <v>2.0775000000000001</v>
      </c>
      <c r="F29" s="7">
        <f t="shared" si="5"/>
        <v>2.0510000000000002</v>
      </c>
      <c r="G29" s="6">
        <f t="shared" si="0"/>
        <v>66.249999999999915</v>
      </c>
      <c r="H29" s="1">
        <f t="shared" si="1"/>
        <v>2500</v>
      </c>
      <c r="K29" s="14">
        <v>26</v>
      </c>
      <c r="L29" s="14"/>
      <c r="M29" s="14" t="s">
        <v>27</v>
      </c>
      <c r="N29" s="14"/>
      <c r="O29" s="14"/>
      <c r="P29" s="32">
        <f t="shared" si="4"/>
        <v>0</v>
      </c>
      <c r="Q29" s="14"/>
      <c r="R29" s="14">
        <f t="shared" si="3"/>
        <v>0</v>
      </c>
    </row>
    <row r="30" spans="1:18" x14ac:dyDescent="0.25">
      <c r="A30" s="1">
        <v>27</v>
      </c>
      <c r="B30" s="34" t="s">
        <v>42</v>
      </c>
      <c r="C30" s="1" t="s">
        <v>26</v>
      </c>
      <c r="D30" s="1">
        <v>-2500</v>
      </c>
      <c r="E30" s="31">
        <v>2.0775000000000001</v>
      </c>
      <c r="F30" s="7">
        <f t="shared" si="5"/>
        <v>2.0510000000000002</v>
      </c>
      <c r="G30" s="6">
        <f t="shared" si="0"/>
        <v>66.249999999999915</v>
      </c>
      <c r="H30" s="1">
        <f t="shared" si="1"/>
        <v>2500</v>
      </c>
      <c r="K30" s="14">
        <v>27</v>
      </c>
      <c r="L30" s="14"/>
      <c r="M30" s="14" t="s">
        <v>27</v>
      </c>
      <c r="N30" s="14"/>
      <c r="O30" s="14"/>
      <c r="P30" s="32">
        <f t="shared" si="4"/>
        <v>0</v>
      </c>
      <c r="Q30" s="14"/>
      <c r="R30" s="14">
        <f t="shared" si="3"/>
        <v>0</v>
      </c>
    </row>
    <row r="31" spans="1:18" x14ac:dyDescent="0.25">
      <c r="A31" s="1">
        <v>28</v>
      </c>
      <c r="B31" s="34" t="s">
        <v>41</v>
      </c>
      <c r="C31" s="1" t="s">
        <v>26</v>
      </c>
      <c r="D31" s="1">
        <v>-2500</v>
      </c>
      <c r="E31" s="31">
        <v>2.0775000000000001</v>
      </c>
      <c r="F31" s="7">
        <f t="shared" si="5"/>
        <v>2.0510000000000002</v>
      </c>
      <c r="G31" s="6">
        <f t="shared" si="0"/>
        <v>66.249999999999915</v>
      </c>
      <c r="H31" s="1">
        <f t="shared" si="1"/>
        <v>2500</v>
      </c>
      <c r="K31" s="14">
        <v>28</v>
      </c>
      <c r="L31" s="14"/>
      <c r="M31" s="14" t="s">
        <v>27</v>
      </c>
      <c r="N31" s="14"/>
      <c r="O31" s="14"/>
      <c r="P31" s="32">
        <f t="shared" si="4"/>
        <v>0</v>
      </c>
      <c r="Q31" s="18"/>
      <c r="R31" s="14">
        <f t="shared" si="3"/>
        <v>0</v>
      </c>
    </row>
    <row r="32" spans="1:18" x14ac:dyDescent="0.25">
      <c r="A32" s="1">
        <v>29</v>
      </c>
      <c r="B32" s="34" t="s">
        <v>42</v>
      </c>
      <c r="C32" s="1" t="s">
        <v>26</v>
      </c>
      <c r="D32" s="1">
        <v>-2500</v>
      </c>
      <c r="E32" s="31">
        <v>2.0775000000000001</v>
      </c>
      <c r="F32" s="7">
        <f t="shared" si="5"/>
        <v>2.0510000000000002</v>
      </c>
      <c r="G32" s="6">
        <f t="shared" si="0"/>
        <v>66.249999999999915</v>
      </c>
      <c r="H32" s="1">
        <f t="shared" si="1"/>
        <v>2500</v>
      </c>
      <c r="K32" s="14">
        <v>29</v>
      </c>
      <c r="L32" s="14"/>
      <c r="M32" s="14" t="s">
        <v>27</v>
      </c>
      <c r="N32" s="14"/>
      <c r="O32" s="14"/>
      <c r="P32" s="32">
        <f t="shared" si="4"/>
        <v>0</v>
      </c>
      <c r="Q32" s="14"/>
      <c r="R32" s="14"/>
    </row>
    <row r="33" spans="1:18" x14ac:dyDescent="0.25">
      <c r="A33" s="1">
        <v>30</v>
      </c>
      <c r="B33" s="34" t="s">
        <v>42</v>
      </c>
      <c r="C33" s="1" t="s">
        <v>26</v>
      </c>
      <c r="D33" s="1">
        <v>-2500</v>
      </c>
      <c r="E33" s="31">
        <v>2.0775000000000001</v>
      </c>
      <c r="F33" s="7">
        <f t="shared" si="5"/>
        <v>2.0510000000000002</v>
      </c>
      <c r="G33" s="6">
        <f t="shared" si="0"/>
        <v>66.249999999999915</v>
      </c>
      <c r="H33" s="1">
        <f t="shared" si="1"/>
        <v>2500</v>
      </c>
      <c r="K33" s="14">
        <v>30</v>
      </c>
      <c r="L33" s="14"/>
      <c r="M33" s="14" t="s">
        <v>27</v>
      </c>
      <c r="N33" s="14"/>
      <c r="O33" s="14"/>
      <c r="P33" s="32">
        <f t="shared" si="4"/>
        <v>0</v>
      </c>
      <c r="Q33" s="14"/>
      <c r="R33" s="14"/>
    </row>
    <row r="34" spans="1:18" ht="13.8" thickBot="1" x14ac:dyDescent="0.3">
      <c r="A34" s="1">
        <v>31</v>
      </c>
      <c r="B34" s="34" t="s">
        <v>41</v>
      </c>
      <c r="C34" s="1" t="s">
        <v>26</v>
      </c>
      <c r="D34" s="1">
        <v>-2500</v>
      </c>
      <c r="E34" s="31">
        <v>2.0775000000000001</v>
      </c>
      <c r="F34" s="7">
        <f t="shared" si="5"/>
        <v>2.0510000000000002</v>
      </c>
      <c r="G34" s="6">
        <f t="shared" si="0"/>
        <v>66.249999999999915</v>
      </c>
      <c r="H34" s="1">
        <f t="shared" si="1"/>
        <v>2500</v>
      </c>
      <c r="K34" s="20">
        <v>31</v>
      </c>
      <c r="L34" s="20"/>
      <c r="M34" s="20" t="s">
        <v>27</v>
      </c>
      <c r="N34" s="20"/>
      <c r="O34" s="20"/>
      <c r="P34" s="22">
        <f t="shared" si="4"/>
        <v>0</v>
      </c>
      <c r="Q34" s="24"/>
      <c r="R34" s="20"/>
    </row>
    <row r="35" spans="1:18" ht="15.6" x14ac:dyDescent="0.3">
      <c r="A35" s="1">
        <v>32</v>
      </c>
      <c r="B35" s="1" t="s">
        <v>42</v>
      </c>
      <c r="C35" s="1" t="s">
        <v>26</v>
      </c>
      <c r="D35" s="1">
        <v>-2500</v>
      </c>
      <c r="E35" s="31">
        <v>2.0775000000000001</v>
      </c>
      <c r="F35" s="7">
        <f t="shared" si="5"/>
        <v>2.0510000000000002</v>
      </c>
      <c r="G35" s="6">
        <f t="shared" si="0"/>
        <v>66.249999999999915</v>
      </c>
      <c r="H35" s="1">
        <f t="shared" si="1"/>
        <v>2500</v>
      </c>
      <c r="K35" s="3"/>
      <c r="N35" s="27">
        <f>SUM(N4:N34)</f>
        <v>19350</v>
      </c>
      <c r="Q35" s="13">
        <f>SUM(Q4:Q31)</f>
        <v>584.24999999999864</v>
      </c>
    </row>
    <row r="36" spans="1:18" x14ac:dyDescent="0.25">
      <c r="A36" s="1">
        <v>33</v>
      </c>
      <c r="B36" s="1" t="s">
        <v>42</v>
      </c>
      <c r="C36" s="1" t="s">
        <v>26</v>
      </c>
      <c r="D36" s="1">
        <v>-2500</v>
      </c>
      <c r="E36" s="31">
        <v>2.0750000000000002</v>
      </c>
      <c r="F36" s="7">
        <f t="shared" si="5"/>
        <v>2.0510000000000002</v>
      </c>
      <c r="G36" s="6">
        <f t="shared" si="0"/>
        <v>60.000000000000057</v>
      </c>
      <c r="H36" s="1">
        <f t="shared" si="1"/>
        <v>2500</v>
      </c>
      <c r="K36" s="3"/>
    </row>
    <row r="37" spans="1:18" ht="15.6" x14ac:dyDescent="0.3">
      <c r="A37" s="1">
        <v>34</v>
      </c>
      <c r="B37" s="1" t="s">
        <v>42</v>
      </c>
      <c r="C37" s="1" t="s">
        <v>26</v>
      </c>
      <c r="D37" s="1">
        <v>-2500</v>
      </c>
      <c r="E37" s="31">
        <v>2.0750000000000002</v>
      </c>
      <c r="F37" s="7">
        <f t="shared" si="5"/>
        <v>2.0510000000000002</v>
      </c>
      <c r="G37" s="6">
        <f t="shared" si="0"/>
        <v>60.000000000000057</v>
      </c>
      <c r="H37" s="1">
        <f t="shared" si="1"/>
        <v>2500</v>
      </c>
      <c r="K37" s="3"/>
      <c r="P37" s="28" t="s">
        <v>29</v>
      </c>
      <c r="Q37" s="29">
        <f>N35*VLOOKUP((E1-1),[1]Historical!$A$3:$M$145,7)</f>
        <v>0</v>
      </c>
    </row>
    <row r="38" spans="1:18" x14ac:dyDescent="0.25">
      <c r="A38" s="1">
        <v>35</v>
      </c>
      <c r="B38" s="1" t="s">
        <v>42</v>
      </c>
      <c r="C38" s="1" t="s">
        <v>26</v>
      </c>
      <c r="D38" s="1">
        <v>-2500</v>
      </c>
      <c r="E38" s="5">
        <v>2.0699999999999998</v>
      </c>
      <c r="F38" s="7">
        <f t="shared" si="5"/>
        <v>2.0510000000000002</v>
      </c>
      <c r="G38" s="6">
        <f t="shared" si="0"/>
        <v>47.499999999999211</v>
      </c>
      <c r="H38" s="1">
        <f t="shared" si="1"/>
        <v>2500</v>
      </c>
      <c r="K38" s="3"/>
    </row>
    <row r="39" spans="1:18" x14ac:dyDescent="0.25">
      <c r="A39" s="1">
        <v>36</v>
      </c>
      <c r="B39" s="1" t="s">
        <v>44</v>
      </c>
      <c r="C39" s="1" t="s">
        <v>26</v>
      </c>
      <c r="D39" s="1">
        <v>-2500</v>
      </c>
      <c r="E39" s="5">
        <v>2.0699999999999998</v>
      </c>
      <c r="F39" s="7">
        <f t="shared" si="5"/>
        <v>2.0510000000000002</v>
      </c>
      <c r="G39" s="6">
        <f t="shared" si="0"/>
        <v>47.499999999999211</v>
      </c>
      <c r="H39" s="1">
        <f t="shared" si="1"/>
        <v>2500</v>
      </c>
      <c r="K39" s="3"/>
    </row>
    <row r="40" spans="1:18" x14ac:dyDescent="0.25">
      <c r="A40" s="1">
        <v>37</v>
      </c>
      <c r="B40" s="1" t="s">
        <v>44</v>
      </c>
      <c r="C40" s="1" t="s">
        <v>26</v>
      </c>
      <c r="D40" s="1">
        <v>-1500</v>
      </c>
      <c r="E40" s="5">
        <v>2.0649999999999999</v>
      </c>
      <c r="F40" s="7">
        <f t="shared" si="5"/>
        <v>2.0510000000000002</v>
      </c>
      <c r="G40" s="6">
        <f t="shared" si="0"/>
        <v>20.999999999999687</v>
      </c>
      <c r="H40" s="1">
        <f t="shared" si="1"/>
        <v>1500</v>
      </c>
      <c r="K40" s="3"/>
    </row>
    <row r="41" spans="1:18" x14ac:dyDescent="0.25">
      <c r="A41" s="1">
        <v>38</v>
      </c>
      <c r="B41" s="1" t="s">
        <v>44</v>
      </c>
      <c r="C41" s="1" t="s">
        <v>26</v>
      </c>
      <c r="D41" s="1">
        <v>-5000</v>
      </c>
      <c r="E41" s="5">
        <v>2.06</v>
      </c>
      <c r="F41" s="7">
        <f t="shared" si="5"/>
        <v>2.0510000000000002</v>
      </c>
      <c r="G41" s="6">
        <f t="shared" si="0"/>
        <v>44.999999999999488</v>
      </c>
      <c r="H41" s="1">
        <f t="shared" si="1"/>
        <v>5000</v>
      </c>
      <c r="K41" s="3"/>
    </row>
    <row r="42" spans="1:18" x14ac:dyDescent="0.25">
      <c r="A42" s="1">
        <v>39</v>
      </c>
      <c r="B42" s="1" t="s">
        <v>45</v>
      </c>
      <c r="C42" s="1" t="s">
        <v>26</v>
      </c>
      <c r="D42" s="1">
        <v>-3500</v>
      </c>
      <c r="E42" s="5">
        <v>2.0649999999999999</v>
      </c>
      <c r="F42" s="7">
        <f t="shared" si="5"/>
        <v>2.0510000000000002</v>
      </c>
      <c r="G42" s="6">
        <f t="shared" si="0"/>
        <v>48.999999999999268</v>
      </c>
      <c r="H42" s="1">
        <f t="shared" si="1"/>
        <v>3500</v>
      </c>
      <c r="K42" s="3"/>
    </row>
    <row r="43" spans="1:18" x14ac:dyDescent="0.25">
      <c r="A43" s="1">
        <v>40</v>
      </c>
      <c r="B43" s="1" t="s">
        <v>45</v>
      </c>
      <c r="C43" s="1" t="s">
        <v>26</v>
      </c>
      <c r="D43" s="1">
        <v>-2500</v>
      </c>
      <c r="E43" s="5">
        <v>2.0674999999999999</v>
      </c>
      <c r="F43" s="7">
        <f t="shared" si="5"/>
        <v>2.0510000000000002</v>
      </c>
      <c r="G43" s="6">
        <f t="shared" si="0"/>
        <v>41.249999999999346</v>
      </c>
      <c r="H43" s="1">
        <f t="shared" si="1"/>
        <v>2500</v>
      </c>
      <c r="K43" s="3"/>
    </row>
    <row r="44" spans="1:18" x14ac:dyDescent="0.25">
      <c r="A44" s="1">
        <v>41</v>
      </c>
      <c r="B44" s="1" t="s">
        <v>44</v>
      </c>
      <c r="C44" s="1" t="s">
        <v>26</v>
      </c>
      <c r="D44" s="1">
        <v>-2500</v>
      </c>
      <c r="E44" s="5">
        <v>2.0674999999999999</v>
      </c>
      <c r="F44" s="7">
        <f t="shared" si="5"/>
        <v>2.0510000000000002</v>
      </c>
      <c r="G44" s="6">
        <f t="shared" si="0"/>
        <v>41.249999999999346</v>
      </c>
      <c r="H44" s="1">
        <f t="shared" si="1"/>
        <v>2500</v>
      </c>
      <c r="K44" s="3"/>
    </row>
    <row r="45" spans="1:18" x14ac:dyDescent="0.25">
      <c r="B45" s="1" t="s">
        <v>44</v>
      </c>
      <c r="C45" s="1" t="s">
        <v>26</v>
      </c>
      <c r="D45" s="1">
        <v>-5000</v>
      </c>
      <c r="E45" s="5">
        <v>2.0625</v>
      </c>
      <c r="F45" s="7">
        <f t="shared" si="5"/>
        <v>2.0510000000000002</v>
      </c>
      <c r="G45" s="6">
        <f t="shared" si="0"/>
        <v>57.499999999999218</v>
      </c>
      <c r="H45" s="1">
        <f t="shared" si="1"/>
        <v>5000</v>
      </c>
      <c r="K45" s="3"/>
    </row>
    <row r="46" spans="1:18" x14ac:dyDescent="0.25">
      <c r="B46" s="1" t="s">
        <v>44</v>
      </c>
      <c r="C46" s="1" t="s">
        <v>26</v>
      </c>
      <c r="D46" s="1">
        <v>-5000</v>
      </c>
      <c r="E46" s="5">
        <v>2.06</v>
      </c>
      <c r="F46" s="7">
        <f t="shared" si="5"/>
        <v>2.0510000000000002</v>
      </c>
      <c r="G46" s="6">
        <f t="shared" si="0"/>
        <v>44.999999999999488</v>
      </c>
      <c r="H46" s="1">
        <f t="shared" si="1"/>
        <v>5000</v>
      </c>
      <c r="K46" s="3"/>
    </row>
    <row r="47" spans="1:18" x14ac:dyDescent="0.25">
      <c r="A47" s="18">
        <v>45</v>
      </c>
      <c r="B47" s="14"/>
      <c r="C47" s="14" t="s">
        <v>27</v>
      </c>
      <c r="D47" s="14"/>
      <c r="E47" s="15"/>
      <c r="F47" s="16">
        <f t="shared" si="5"/>
        <v>0</v>
      </c>
      <c r="G47" s="17">
        <f t="shared" si="0"/>
        <v>0</v>
      </c>
      <c r="H47" s="14">
        <f t="shared" si="1"/>
        <v>0</v>
      </c>
      <c r="K47" s="3"/>
    </row>
    <row r="48" spans="1:18" x14ac:dyDescent="0.25">
      <c r="A48" s="18">
        <v>46</v>
      </c>
      <c r="B48" s="18"/>
      <c r="C48" s="18" t="s">
        <v>27</v>
      </c>
      <c r="D48" s="18"/>
      <c r="E48" s="19"/>
      <c r="F48" s="16">
        <f t="shared" si="5"/>
        <v>0</v>
      </c>
      <c r="G48" s="17">
        <f t="shared" si="0"/>
        <v>0</v>
      </c>
      <c r="H48" s="14">
        <f t="shared" si="1"/>
        <v>0</v>
      </c>
      <c r="K48" s="3"/>
      <c r="M48" s="9"/>
    </row>
    <row r="49" spans="1:18" x14ac:dyDescent="0.25">
      <c r="A49" s="18">
        <v>47</v>
      </c>
      <c r="B49" s="14"/>
      <c r="C49" s="14" t="s">
        <v>27</v>
      </c>
      <c r="D49" s="14"/>
      <c r="E49" s="15"/>
      <c r="F49" s="16">
        <f t="shared" si="5"/>
        <v>0</v>
      </c>
      <c r="G49" s="17">
        <f t="shared" si="0"/>
        <v>0</v>
      </c>
      <c r="H49" s="14">
        <f t="shared" si="1"/>
        <v>0</v>
      </c>
      <c r="K49" s="3"/>
    </row>
    <row r="50" spans="1:18" s="11" customFormat="1" x14ac:dyDescent="0.25">
      <c r="A50" s="20">
        <v>48</v>
      </c>
      <c r="B50" s="20"/>
      <c r="C50" s="20" t="s">
        <v>27</v>
      </c>
      <c r="D50" s="20"/>
      <c r="E50" s="21"/>
      <c r="F50" s="22">
        <f t="shared" si="5"/>
        <v>0</v>
      </c>
      <c r="G50" s="23">
        <f t="shared" si="0"/>
        <v>0</v>
      </c>
      <c r="H50" s="20">
        <f t="shared" si="1"/>
        <v>0</v>
      </c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1:18" ht="15.6" x14ac:dyDescent="0.3">
      <c r="D51" s="27">
        <f>SUM(D4:D50)</f>
        <v>-105500</v>
      </c>
      <c r="G51" s="13">
        <f>SUM(G4:G50)</f>
        <v>270.74999999998357</v>
      </c>
    </row>
    <row r="52" spans="1:18" ht="13.8" thickBot="1" x14ac:dyDescent="0.3"/>
    <row r="53" spans="1:18" ht="18" thickBot="1" x14ac:dyDescent="0.35">
      <c r="F53" s="28" t="s">
        <v>29</v>
      </c>
      <c r="G53" s="29">
        <f>D51*VLOOKUP((E1-1),[1]Historical!$A$3:$M$145,10)</f>
        <v>527.49999999998875</v>
      </c>
      <c r="L53" s="35">
        <f>G51+G53+Q35+Q37</f>
        <v>1382.4999999999709</v>
      </c>
    </row>
    <row r="54" spans="1:18" ht="13.8" x14ac:dyDescent="0.25">
      <c r="D54" s="4"/>
      <c r="F54" s="28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4"/>
  <sheetViews>
    <sheetView topLeftCell="C1" zoomScale="80" workbookViewId="0">
      <pane ySplit="3" topLeftCell="A10" activePane="bottomLeft" state="frozenSplit"/>
      <selection activeCell="B48" sqref="B48"/>
      <selection pane="bottomLeft" activeCell="H51" sqref="H51"/>
    </sheetView>
  </sheetViews>
  <sheetFormatPr defaultRowHeight="13.2" x14ac:dyDescent="0.25"/>
  <cols>
    <col min="1" max="1" width="7.5546875" style="1" hidden="1" customWidth="1"/>
    <col min="2" max="2" width="48" style="1" bestFit="1" customWidth="1"/>
    <col min="3" max="3" width="6.5546875" style="1" customWidth="1"/>
    <col min="4" max="4" width="11.6640625" style="1" customWidth="1"/>
    <col min="5" max="5" width="12.44140625" style="1" bestFit="1" customWidth="1"/>
    <col min="6" max="6" width="9.6640625" style="1" customWidth="1"/>
    <col min="7" max="8" width="10.33203125" style="1" bestFit="1" customWidth="1"/>
    <col min="9" max="9" width="8.33203125" style="1" customWidth="1"/>
    <col min="10" max="10" width="4" style="1" customWidth="1"/>
    <col min="11" max="11" width="7.88671875" style="1" hidden="1" customWidth="1"/>
    <col min="12" max="12" width="35.6640625" style="1" bestFit="1" customWidth="1"/>
    <col min="13" max="13" width="6.44140625" style="1" customWidth="1"/>
    <col min="14" max="14" width="9.33203125" style="1" bestFit="1" customWidth="1"/>
    <col min="15" max="15" width="6.5546875" style="1" bestFit="1" customWidth="1"/>
    <col min="16" max="16" width="9.33203125" style="1" bestFit="1" customWidth="1"/>
    <col min="17" max="17" width="13.5546875" style="1" bestFit="1" customWidth="1"/>
    <col min="18" max="18" width="11.109375" style="1" customWidth="1"/>
  </cols>
  <sheetData>
    <row r="1" spans="1:19" ht="17.399999999999999" x14ac:dyDescent="0.3">
      <c r="B1" s="2" t="s">
        <v>0</v>
      </c>
      <c r="D1" s="12" t="s">
        <v>30</v>
      </c>
      <c r="E1" s="30">
        <v>37155</v>
      </c>
      <c r="L1" s="2" t="s">
        <v>1</v>
      </c>
    </row>
    <row r="3" spans="1:19" s="25" customFormat="1" ht="13.8" x14ac:dyDescent="0.25">
      <c r="A3" s="25" t="s">
        <v>2</v>
      </c>
      <c r="B3" s="25" t="s">
        <v>4</v>
      </c>
      <c r="C3" s="25" t="s">
        <v>28</v>
      </c>
      <c r="D3" s="25" t="s">
        <v>3</v>
      </c>
      <c r="E3" s="25" t="s">
        <v>5</v>
      </c>
      <c r="F3" s="25" t="s">
        <v>31</v>
      </c>
      <c r="G3" s="25" t="s">
        <v>7</v>
      </c>
      <c r="K3" s="25" t="s">
        <v>2</v>
      </c>
      <c r="L3" s="25" t="s">
        <v>4</v>
      </c>
      <c r="M3" s="25" t="s">
        <v>28</v>
      </c>
      <c r="N3" s="25" t="s">
        <v>3</v>
      </c>
      <c r="O3" s="25" t="s">
        <v>5</v>
      </c>
      <c r="P3" s="25" t="s">
        <v>6</v>
      </c>
      <c r="Q3" s="25" t="s">
        <v>7</v>
      </c>
      <c r="R3" s="26"/>
    </row>
    <row r="4" spans="1:19" x14ac:dyDescent="0.25">
      <c r="A4" s="1">
        <v>1</v>
      </c>
      <c r="B4" s="34" t="s">
        <v>52</v>
      </c>
      <c r="C4" s="1" t="s">
        <v>26</v>
      </c>
      <c r="D4" s="4">
        <v>1000</v>
      </c>
      <c r="E4" s="31">
        <v>2.04</v>
      </c>
      <c r="F4" s="8">
        <v>2.0099999999999998</v>
      </c>
      <c r="G4" s="6">
        <f t="shared" ref="G4:G50" si="0">D4*(F4-E4)</f>
        <v>-30.000000000000249</v>
      </c>
      <c r="H4" s="1">
        <f t="shared" ref="H4:H50" si="1">IF(D4&lt;0,ABS(D4),D4)</f>
        <v>1000</v>
      </c>
      <c r="I4" s="7">
        <f>SUMPRODUCT(E4:E46,H4:H46)/SUM(H4:H46)</f>
        <v>2.011035447761194</v>
      </c>
      <c r="J4" s="7"/>
      <c r="K4" s="1">
        <v>1</v>
      </c>
      <c r="L4" s="34" t="s">
        <v>41</v>
      </c>
      <c r="M4" s="1" t="s">
        <v>26</v>
      </c>
      <c r="N4" s="4">
        <v>5000</v>
      </c>
      <c r="O4" s="31">
        <v>1.99</v>
      </c>
      <c r="P4" s="8">
        <v>1.99</v>
      </c>
      <c r="Q4" s="6">
        <f t="shared" ref="Q4:Q20" si="2">N4*(P4-O4)</f>
        <v>0</v>
      </c>
      <c r="R4" s="1">
        <f t="shared" ref="R4:R31" si="3">IF(N4&lt;0,ABS(N4),N4)</f>
        <v>5000</v>
      </c>
      <c r="S4" s="7">
        <f>SUMPRODUCT(O4:O26,R4:R26)/SUM(R4:R26)</f>
        <v>1.9887191157347204</v>
      </c>
    </row>
    <row r="5" spans="1:19" x14ac:dyDescent="0.25">
      <c r="A5" s="1">
        <v>8</v>
      </c>
      <c r="B5" s="34" t="s">
        <v>16</v>
      </c>
      <c r="C5" s="1" t="s">
        <v>26</v>
      </c>
      <c r="D5" s="4">
        <v>-10000</v>
      </c>
      <c r="E5" s="31">
        <v>1.9850000000000001</v>
      </c>
      <c r="F5" s="7">
        <f t="shared" ref="F5:F50" si="4">IF(E5&lt;1,0,$F$4)</f>
        <v>2.0099999999999998</v>
      </c>
      <c r="G5" s="6">
        <f t="shared" si="0"/>
        <v>-249.9999999999969</v>
      </c>
      <c r="H5" s="1">
        <f t="shared" si="1"/>
        <v>10000</v>
      </c>
      <c r="K5" s="1">
        <v>4</v>
      </c>
      <c r="L5" s="34" t="s">
        <v>41</v>
      </c>
      <c r="M5" s="1" t="s">
        <v>26</v>
      </c>
      <c r="N5" s="4">
        <v>5000</v>
      </c>
      <c r="O5" s="31">
        <v>1.9750000000000001</v>
      </c>
      <c r="P5" s="7">
        <f t="shared" ref="P5:P34" si="5">IF(O5&lt;1,0,$P$4)</f>
        <v>1.99</v>
      </c>
      <c r="Q5" s="6">
        <f t="shared" si="2"/>
        <v>74.999999999999517</v>
      </c>
      <c r="R5" s="1">
        <f t="shared" si="3"/>
        <v>5000</v>
      </c>
    </row>
    <row r="6" spans="1:19" x14ac:dyDescent="0.25">
      <c r="A6" s="1">
        <v>13</v>
      </c>
      <c r="B6" s="34" t="s">
        <v>16</v>
      </c>
      <c r="C6" s="1" t="s">
        <v>26</v>
      </c>
      <c r="D6" s="4">
        <v>-5000</v>
      </c>
      <c r="E6" s="31">
        <v>2.0049999999999999</v>
      </c>
      <c r="F6" s="7">
        <f t="shared" si="4"/>
        <v>2.0099999999999998</v>
      </c>
      <c r="G6" s="6">
        <f t="shared" si="0"/>
        <v>-24.999999999999467</v>
      </c>
      <c r="H6" s="1">
        <f t="shared" si="1"/>
        <v>5000</v>
      </c>
      <c r="K6" s="1">
        <v>2</v>
      </c>
      <c r="L6" s="34" t="s">
        <v>35</v>
      </c>
      <c r="M6" s="1" t="s">
        <v>26</v>
      </c>
      <c r="N6" s="4">
        <v>10000</v>
      </c>
      <c r="O6" s="31">
        <v>1.99</v>
      </c>
      <c r="P6" s="7">
        <f t="shared" si="5"/>
        <v>1.99</v>
      </c>
      <c r="Q6" s="6">
        <f t="shared" si="2"/>
        <v>0</v>
      </c>
      <c r="R6" s="1">
        <f t="shared" si="3"/>
        <v>10000</v>
      </c>
    </row>
    <row r="7" spans="1:19" x14ac:dyDescent="0.25">
      <c r="A7" s="1">
        <v>22</v>
      </c>
      <c r="B7" s="34" t="s">
        <v>16</v>
      </c>
      <c r="C7" s="1" t="s">
        <v>26</v>
      </c>
      <c r="D7" s="1">
        <v>-2500</v>
      </c>
      <c r="E7" s="31">
        <v>2.0449999999999999</v>
      </c>
      <c r="F7" s="7">
        <f t="shared" si="4"/>
        <v>2.0099999999999998</v>
      </c>
      <c r="G7" s="6">
        <f t="shared" si="0"/>
        <v>87.500000000000355</v>
      </c>
      <c r="H7" s="1">
        <f t="shared" si="1"/>
        <v>2500</v>
      </c>
      <c r="K7" s="1">
        <v>9</v>
      </c>
      <c r="L7" s="34" t="s">
        <v>35</v>
      </c>
      <c r="M7" s="1" t="s">
        <v>26</v>
      </c>
      <c r="N7" s="4">
        <v>10000</v>
      </c>
      <c r="O7" s="31">
        <v>1.99</v>
      </c>
      <c r="P7" s="7">
        <f t="shared" si="5"/>
        <v>1.99</v>
      </c>
      <c r="Q7" s="6">
        <f t="shared" si="2"/>
        <v>0</v>
      </c>
      <c r="R7" s="1">
        <f t="shared" si="3"/>
        <v>10000</v>
      </c>
    </row>
    <row r="8" spans="1:19" x14ac:dyDescent="0.25">
      <c r="A8" s="1">
        <v>9</v>
      </c>
      <c r="B8" s="34" t="s">
        <v>10</v>
      </c>
      <c r="C8" s="1" t="s">
        <v>26</v>
      </c>
      <c r="D8" s="4">
        <v>-10000</v>
      </c>
      <c r="E8" s="31">
        <v>1.99</v>
      </c>
      <c r="F8" s="7">
        <f t="shared" si="4"/>
        <v>2.0099999999999998</v>
      </c>
      <c r="G8" s="6">
        <f t="shared" si="0"/>
        <v>-199.99999999999795</v>
      </c>
      <c r="H8" s="1">
        <f t="shared" si="1"/>
        <v>10000</v>
      </c>
      <c r="K8" s="1">
        <v>12</v>
      </c>
      <c r="L8" s="34" t="s">
        <v>35</v>
      </c>
      <c r="M8" s="1" t="s">
        <v>26</v>
      </c>
      <c r="N8" s="1">
        <v>-5000</v>
      </c>
      <c r="O8" s="31">
        <v>2.02</v>
      </c>
      <c r="P8" s="7">
        <f t="shared" si="5"/>
        <v>1.99</v>
      </c>
      <c r="Q8" s="6">
        <f t="shared" si="2"/>
        <v>150.00000000000014</v>
      </c>
      <c r="R8" s="1">
        <f t="shared" si="3"/>
        <v>5000</v>
      </c>
    </row>
    <row r="9" spans="1:19" x14ac:dyDescent="0.25">
      <c r="A9" s="1">
        <v>11</v>
      </c>
      <c r="B9" s="34" t="s">
        <v>14</v>
      </c>
      <c r="C9" s="1" t="s">
        <v>26</v>
      </c>
      <c r="D9" s="4">
        <v>-5000</v>
      </c>
      <c r="E9" s="31">
        <v>1.9950000000000001</v>
      </c>
      <c r="F9" s="7">
        <f t="shared" si="4"/>
        <v>2.0099999999999998</v>
      </c>
      <c r="G9" s="6">
        <f t="shared" si="0"/>
        <v>-74.999999999998408</v>
      </c>
      <c r="H9" s="1">
        <f t="shared" si="1"/>
        <v>5000</v>
      </c>
      <c r="K9" s="1">
        <v>8</v>
      </c>
      <c r="L9" s="34" t="s">
        <v>51</v>
      </c>
      <c r="M9" s="1" t="s">
        <v>26</v>
      </c>
      <c r="N9" s="4">
        <v>10000</v>
      </c>
      <c r="O9" s="31">
        <v>2.0024999999999999</v>
      </c>
      <c r="P9" s="7">
        <f t="shared" si="5"/>
        <v>1.99</v>
      </c>
      <c r="Q9" s="6">
        <f t="shared" si="2"/>
        <v>-124.99999999999956</v>
      </c>
      <c r="R9" s="1">
        <f t="shared" si="3"/>
        <v>10000</v>
      </c>
    </row>
    <row r="10" spans="1:19" x14ac:dyDescent="0.25">
      <c r="A10" s="1">
        <v>4</v>
      </c>
      <c r="B10" s="34" t="s">
        <v>53</v>
      </c>
      <c r="C10" s="1" t="s">
        <v>26</v>
      </c>
      <c r="D10" s="4">
        <v>-5000</v>
      </c>
      <c r="E10" s="31">
        <v>1.99</v>
      </c>
      <c r="F10" s="7">
        <f t="shared" si="4"/>
        <v>2.0099999999999998</v>
      </c>
      <c r="G10" s="6">
        <f t="shared" si="0"/>
        <v>-99.999999999998977</v>
      </c>
      <c r="H10" s="1">
        <f t="shared" si="1"/>
        <v>5000</v>
      </c>
      <c r="K10" s="1">
        <v>13</v>
      </c>
      <c r="L10" s="1" t="s">
        <v>51</v>
      </c>
      <c r="M10" s="1" t="s">
        <v>26</v>
      </c>
      <c r="N10" s="1">
        <v>-10000</v>
      </c>
      <c r="O10" s="31">
        <v>1.9824999999999999</v>
      </c>
      <c r="P10" s="7">
        <f t="shared" si="5"/>
        <v>1.99</v>
      </c>
      <c r="Q10" s="6">
        <f t="shared" si="2"/>
        <v>-75.000000000000625</v>
      </c>
      <c r="R10" s="1">
        <f t="shared" si="3"/>
        <v>10000</v>
      </c>
    </row>
    <row r="11" spans="1:19" x14ac:dyDescent="0.25">
      <c r="A11" s="1">
        <v>5</v>
      </c>
      <c r="B11" s="34" t="s">
        <v>53</v>
      </c>
      <c r="C11" s="1" t="s">
        <v>26</v>
      </c>
      <c r="D11" s="4">
        <v>-5000</v>
      </c>
      <c r="E11" s="31">
        <v>1.9950000000000001</v>
      </c>
      <c r="F11" s="7">
        <f t="shared" si="4"/>
        <v>2.0099999999999998</v>
      </c>
      <c r="G11" s="6">
        <f t="shared" si="0"/>
        <v>-74.999999999998408</v>
      </c>
      <c r="H11" s="1">
        <f t="shared" si="1"/>
        <v>5000</v>
      </c>
      <c r="K11" s="1">
        <v>14</v>
      </c>
      <c r="L11" s="1" t="s">
        <v>51</v>
      </c>
      <c r="M11" s="1" t="s">
        <v>26</v>
      </c>
      <c r="N11" s="1">
        <v>-5000</v>
      </c>
      <c r="O11" s="31">
        <v>1.9875</v>
      </c>
      <c r="P11" s="7">
        <f t="shared" si="5"/>
        <v>1.99</v>
      </c>
      <c r="Q11" s="6">
        <f t="shared" si="2"/>
        <v>-12.499999999999734</v>
      </c>
      <c r="R11" s="1">
        <f t="shared" si="3"/>
        <v>5000</v>
      </c>
    </row>
    <row r="12" spans="1:19" x14ac:dyDescent="0.25">
      <c r="A12" s="1">
        <v>7</v>
      </c>
      <c r="B12" s="34" t="s">
        <v>53</v>
      </c>
      <c r="C12" s="1" t="s">
        <v>26</v>
      </c>
      <c r="D12" s="4">
        <v>-10000</v>
      </c>
      <c r="E12" s="31">
        <v>1.9850000000000001</v>
      </c>
      <c r="F12" s="7">
        <f t="shared" si="4"/>
        <v>2.0099999999999998</v>
      </c>
      <c r="G12" s="6">
        <f t="shared" si="0"/>
        <v>-249.9999999999969</v>
      </c>
      <c r="H12" s="1">
        <f t="shared" si="1"/>
        <v>10000</v>
      </c>
      <c r="K12" s="1">
        <v>15</v>
      </c>
      <c r="L12" s="1" t="s">
        <v>51</v>
      </c>
      <c r="M12" s="1" t="s">
        <v>26</v>
      </c>
      <c r="N12" s="1">
        <v>-5000</v>
      </c>
      <c r="O12" s="31">
        <v>1.9850000000000001</v>
      </c>
      <c r="P12" s="7">
        <f t="shared" si="5"/>
        <v>1.99</v>
      </c>
      <c r="Q12" s="6">
        <f t="shared" si="2"/>
        <v>-24.999999999999467</v>
      </c>
      <c r="R12" s="1">
        <f t="shared" si="3"/>
        <v>5000</v>
      </c>
    </row>
    <row r="13" spans="1:19" x14ac:dyDescent="0.25">
      <c r="A13" s="1">
        <v>18</v>
      </c>
      <c r="B13" s="34" t="s">
        <v>53</v>
      </c>
      <c r="C13" s="1" t="s">
        <v>26</v>
      </c>
      <c r="D13" s="4">
        <v>-2500</v>
      </c>
      <c r="E13" s="31">
        <v>2.0350000000000001</v>
      </c>
      <c r="F13" s="7">
        <f t="shared" si="4"/>
        <v>2.0099999999999998</v>
      </c>
      <c r="G13" s="6">
        <f t="shared" si="0"/>
        <v>62.500000000000888</v>
      </c>
      <c r="H13" s="1">
        <f t="shared" si="1"/>
        <v>2500</v>
      </c>
      <c r="K13" s="1">
        <v>16</v>
      </c>
      <c r="L13" s="1" t="s">
        <v>51</v>
      </c>
      <c r="M13" s="1" t="s">
        <v>26</v>
      </c>
      <c r="N13" s="1">
        <v>-10000</v>
      </c>
      <c r="O13" s="31">
        <v>1.9924999999999999</v>
      </c>
      <c r="P13" s="7">
        <f t="shared" si="5"/>
        <v>1.99</v>
      </c>
      <c r="Q13" s="1">
        <f t="shared" si="2"/>
        <v>24.999999999999467</v>
      </c>
      <c r="R13" s="1">
        <f t="shared" si="3"/>
        <v>10000</v>
      </c>
    </row>
    <row r="14" spans="1:19" x14ac:dyDescent="0.25">
      <c r="A14" s="1">
        <v>19</v>
      </c>
      <c r="B14" s="34" t="s">
        <v>53</v>
      </c>
      <c r="C14" s="1" t="s">
        <v>26</v>
      </c>
      <c r="D14" s="4">
        <v>-2500</v>
      </c>
      <c r="E14" s="31">
        <v>2.0375000000000001</v>
      </c>
      <c r="F14" s="7">
        <f t="shared" si="4"/>
        <v>2.0099999999999998</v>
      </c>
      <c r="G14" s="6">
        <f t="shared" si="0"/>
        <v>68.750000000000753</v>
      </c>
      <c r="H14" s="1">
        <f t="shared" si="1"/>
        <v>2500</v>
      </c>
      <c r="K14" s="1">
        <v>17</v>
      </c>
      <c r="L14" s="1" t="s">
        <v>51</v>
      </c>
      <c r="M14" s="1" t="s">
        <v>26</v>
      </c>
      <c r="N14" s="1">
        <v>-3000</v>
      </c>
      <c r="O14" s="31">
        <v>1.99</v>
      </c>
      <c r="P14" s="7">
        <f t="shared" si="5"/>
        <v>1.99</v>
      </c>
      <c r="Q14" s="1">
        <f t="shared" si="2"/>
        <v>0</v>
      </c>
      <c r="R14" s="1">
        <f t="shared" si="3"/>
        <v>3000</v>
      </c>
    </row>
    <row r="15" spans="1:19" x14ac:dyDescent="0.25">
      <c r="A15" s="1">
        <v>21</v>
      </c>
      <c r="B15" s="34" t="s">
        <v>53</v>
      </c>
      <c r="C15" s="1" t="s">
        <v>26</v>
      </c>
      <c r="D15" s="4">
        <v>-11500</v>
      </c>
      <c r="E15" s="31">
        <v>2.04</v>
      </c>
      <c r="F15" s="7">
        <f t="shared" si="4"/>
        <v>2.0099999999999998</v>
      </c>
      <c r="G15" s="6">
        <f t="shared" si="0"/>
        <v>345.00000000000284</v>
      </c>
      <c r="H15" s="1">
        <f t="shared" si="1"/>
        <v>11500</v>
      </c>
      <c r="K15" s="1">
        <v>5</v>
      </c>
      <c r="L15" s="34" t="s">
        <v>50</v>
      </c>
      <c r="M15" s="1" t="s">
        <v>26</v>
      </c>
      <c r="N15" s="4">
        <v>5000</v>
      </c>
      <c r="O15" s="31">
        <v>1.9750000000000001</v>
      </c>
      <c r="P15" s="7">
        <f t="shared" si="5"/>
        <v>1.99</v>
      </c>
      <c r="Q15" s="6">
        <f t="shared" si="2"/>
        <v>74.999999999999517</v>
      </c>
      <c r="R15" s="1">
        <f t="shared" si="3"/>
        <v>5000</v>
      </c>
    </row>
    <row r="16" spans="1:19" x14ac:dyDescent="0.25">
      <c r="A16" s="1">
        <v>10</v>
      </c>
      <c r="B16" s="34" t="s">
        <v>54</v>
      </c>
      <c r="C16" s="1" t="s">
        <v>26</v>
      </c>
      <c r="D16" s="4">
        <v>-5000</v>
      </c>
      <c r="E16" s="31">
        <v>1.9924999999999999</v>
      </c>
      <c r="F16" s="7">
        <f t="shared" si="4"/>
        <v>2.0099999999999998</v>
      </c>
      <c r="G16" s="6">
        <f t="shared" si="0"/>
        <v>-87.499999999999247</v>
      </c>
      <c r="H16" s="1">
        <f t="shared" si="1"/>
        <v>5000</v>
      </c>
      <c r="K16" s="1">
        <v>6</v>
      </c>
      <c r="L16" s="34" t="s">
        <v>32</v>
      </c>
      <c r="M16" s="1" t="s">
        <v>26</v>
      </c>
      <c r="N16" s="4">
        <v>10000</v>
      </c>
      <c r="O16" s="31">
        <v>1.9775</v>
      </c>
      <c r="P16" s="7">
        <f t="shared" si="5"/>
        <v>1.99</v>
      </c>
      <c r="Q16" s="6">
        <f t="shared" si="2"/>
        <v>124.99999999999956</v>
      </c>
      <c r="R16" s="1">
        <f t="shared" si="3"/>
        <v>10000</v>
      </c>
    </row>
    <row r="17" spans="1:18" x14ac:dyDescent="0.25">
      <c r="A17" s="1">
        <v>12</v>
      </c>
      <c r="B17" s="34" t="s">
        <v>54</v>
      </c>
      <c r="C17" s="1" t="s">
        <v>26</v>
      </c>
      <c r="D17" s="4">
        <v>-5000</v>
      </c>
      <c r="E17" s="31">
        <v>2</v>
      </c>
      <c r="F17" s="7">
        <f t="shared" si="4"/>
        <v>2.0099999999999998</v>
      </c>
      <c r="G17" s="6">
        <f t="shared" si="0"/>
        <v>-49.999999999998934</v>
      </c>
      <c r="H17" s="1">
        <f t="shared" si="1"/>
        <v>5000</v>
      </c>
      <c r="K17" s="1">
        <v>11</v>
      </c>
      <c r="L17" s="34" t="s">
        <v>32</v>
      </c>
      <c r="M17" s="1" t="s">
        <v>26</v>
      </c>
      <c r="N17" s="4">
        <v>-5000</v>
      </c>
      <c r="O17" s="31">
        <v>2.0049999999999999</v>
      </c>
      <c r="P17" s="7">
        <f t="shared" si="5"/>
        <v>1.99</v>
      </c>
      <c r="Q17" s="6">
        <f t="shared" si="2"/>
        <v>74.999999999999517</v>
      </c>
      <c r="R17" s="1">
        <f t="shared" si="3"/>
        <v>5000</v>
      </c>
    </row>
    <row r="18" spans="1:18" x14ac:dyDescent="0.25">
      <c r="A18" s="1">
        <v>14</v>
      </c>
      <c r="B18" s="34" t="s">
        <v>54</v>
      </c>
      <c r="C18" s="1" t="s">
        <v>26</v>
      </c>
      <c r="D18" s="4">
        <v>-5000</v>
      </c>
      <c r="E18" s="31">
        <v>2.0125000000000002</v>
      </c>
      <c r="F18" s="7">
        <f t="shared" si="4"/>
        <v>2.0099999999999998</v>
      </c>
      <c r="G18" s="6">
        <f t="shared" si="0"/>
        <v>12.500000000001954</v>
      </c>
      <c r="H18" s="1">
        <f t="shared" si="1"/>
        <v>5000</v>
      </c>
      <c r="K18" s="1">
        <v>10</v>
      </c>
      <c r="L18" s="34" t="s">
        <v>47</v>
      </c>
      <c r="M18" s="1" t="s">
        <v>26</v>
      </c>
      <c r="N18" s="4">
        <v>-5000</v>
      </c>
      <c r="O18" s="31">
        <v>2</v>
      </c>
      <c r="P18" s="7">
        <f t="shared" si="5"/>
        <v>1.99</v>
      </c>
      <c r="Q18" s="6">
        <f t="shared" si="2"/>
        <v>50.000000000000043</v>
      </c>
      <c r="R18" s="1">
        <f t="shared" si="3"/>
        <v>5000</v>
      </c>
    </row>
    <row r="19" spans="1:18" x14ac:dyDescent="0.25">
      <c r="A19" s="1">
        <v>15</v>
      </c>
      <c r="B19" s="34" t="s">
        <v>54</v>
      </c>
      <c r="C19" s="1" t="s">
        <v>26</v>
      </c>
      <c r="D19" s="4">
        <v>-5000</v>
      </c>
      <c r="E19" s="31">
        <v>2.02</v>
      </c>
      <c r="F19" s="7">
        <f t="shared" si="4"/>
        <v>2.0099999999999998</v>
      </c>
      <c r="G19" s="6">
        <f t="shared" si="0"/>
        <v>50.000000000001151</v>
      </c>
      <c r="H19" s="1">
        <f t="shared" si="1"/>
        <v>5000</v>
      </c>
      <c r="K19" s="1">
        <v>3</v>
      </c>
      <c r="L19" s="34" t="s">
        <v>49</v>
      </c>
      <c r="M19" s="1" t="s">
        <v>26</v>
      </c>
      <c r="N19" s="4">
        <v>9350</v>
      </c>
      <c r="O19" s="31">
        <v>1.9750000000000001</v>
      </c>
      <c r="P19" s="7">
        <f t="shared" si="5"/>
        <v>1.99</v>
      </c>
      <c r="Q19" s="6">
        <f t="shared" si="2"/>
        <v>140.24999999999909</v>
      </c>
      <c r="R19" s="1">
        <f t="shared" si="3"/>
        <v>9350</v>
      </c>
    </row>
    <row r="20" spans="1:18" x14ac:dyDescent="0.25">
      <c r="A20" s="1">
        <v>16</v>
      </c>
      <c r="B20" s="34" t="s">
        <v>54</v>
      </c>
      <c r="C20" s="1" t="s">
        <v>26</v>
      </c>
      <c r="D20" s="4">
        <v>-5000</v>
      </c>
      <c r="E20" s="31">
        <v>2.0249999999999999</v>
      </c>
      <c r="F20" s="7">
        <f t="shared" si="4"/>
        <v>2.0099999999999998</v>
      </c>
      <c r="G20" s="6">
        <f t="shared" si="0"/>
        <v>75.000000000000625</v>
      </c>
      <c r="H20" s="1">
        <f t="shared" si="1"/>
        <v>5000</v>
      </c>
      <c r="K20" s="1">
        <v>7</v>
      </c>
      <c r="L20" s="34" t="s">
        <v>49</v>
      </c>
      <c r="M20" s="1" t="s">
        <v>26</v>
      </c>
      <c r="N20" s="4">
        <v>3000</v>
      </c>
      <c r="O20" s="31">
        <v>1.9750000000000001</v>
      </c>
      <c r="P20" s="7">
        <f t="shared" si="5"/>
        <v>1.99</v>
      </c>
      <c r="Q20" s="6">
        <f t="shared" si="2"/>
        <v>44.999999999999709</v>
      </c>
      <c r="R20" s="1">
        <f t="shared" si="3"/>
        <v>3000</v>
      </c>
    </row>
    <row r="21" spans="1:18" x14ac:dyDescent="0.25">
      <c r="A21" s="1">
        <v>17</v>
      </c>
      <c r="B21" s="34" t="s">
        <v>54</v>
      </c>
      <c r="C21" s="1" t="s">
        <v>26</v>
      </c>
      <c r="D21" s="4">
        <v>-5000</v>
      </c>
      <c r="E21" s="31">
        <v>2.0299999999999998</v>
      </c>
      <c r="F21" s="7">
        <f t="shared" si="4"/>
        <v>2.0099999999999998</v>
      </c>
      <c r="G21" s="6">
        <f t="shared" si="0"/>
        <v>100.00000000000009</v>
      </c>
      <c r="H21" s="1">
        <f t="shared" si="1"/>
        <v>5000</v>
      </c>
      <c r="K21" s="1">
        <v>18</v>
      </c>
      <c r="M21" s="1" t="s">
        <v>26</v>
      </c>
      <c r="O21" s="31"/>
      <c r="P21" s="7">
        <f t="shared" si="5"/>
        <v>0</v>
      </c>
      <c r="R21" s="1">
        <f t="shared" si="3"/>
        <v>0</v>
      </c>
    </row>
    <row r="22" spans="1:18" x14ac:dyDescent="0.25">
      <c r="A22" s="1">
        <v>2</v>
      </c>
      <c r="B22" s="34" t="s">
        <v>52</v>
      </c>
      <c r="C22" s="1" t="s">
        <v>26</v>
      </c>
      <c r="D22" s="4">
        <v>9000</v>
      </c>
      <c r="E22" s="31">
        <v>2.04</v>
      </c>
      <c r="F22" s="7">
        <f t="shared" si="4"/>
        <v>2.0099999999999998</v>
      </c>
      <c r="G22" s="6">
        <f t="shared" si="0"/>
        <v>-270.00000000000222</v>
      </c>
      <c r="H22" s="1">
        <f t="shared" si="1"/>
        <v>9000</v>
      </c>
      <c r="K22" s="1">
        <v>19</v>
      </c>
      <c r="M22" s="1" t="s">
        <v>26</v>
      </c>
      <c r="O22" s="31"/>
      <c r="P22" s="7">
        <f t="shared" si="5"/>
        <v>0</v>
      </c>
      <c r="R22" s="1">
        <f t="shared" si="3"/>
        <v>0</v>
      </c>
    </row>
    <row r="23" spans="1:18" x14ac:dyDescent="0.25">
      <c r="A23" s="1">
        <v>24</v>
      </c>
      <c r="B23" s="34" t="s">
        <v>52</v>
      </c>
      <c r="C23" s="1" t="s">
        <v>26</v>
      </c>
      <c r="D23" s="1">
        <v>-5000</v>
      </c>
      <c r="E23" s="31">
        <v>2.0249999999999999</v>
      </c>
      <c r="F23" s="7">
        <f t="shared" si="4"/>
        <v>2.0099999999999998</v>
      </c>
      <c r="G23" s="6">
        <f t="shared" si="0"/>
        <v>75.000000000000625</v>
      </c>
      <c r="H23" s="1">
        <f t="shared" si="1"/>
        <v>5000</v>
      </c>
      <c r="K23" s="1">
        <v>20</v>
      </c>
      <c r="M23" s="1" t="s">
        <v>26</v>
      </c>
      <c r="O23" s="31"/>
      <c r="P23" s="7">
        <f t="shared" si="5"/>
        <v>0</v>
      </c>
      <c r="R23" s="1">
        <f t="shared" si="3"/>
        <v>0</v>
      </c>
    </row>
    <row r="24" spans="1:18" x14ac:dyDescent="0.25">
      <c r="A24" s="1">
        <v>6</v>
      </c>
      <c r="B24" s="34" t="s">
        <v>13</v>
      </c>
      <c r="C24" s="1" t="s">
        <v>26</v>
      </c>
      <c r="D24" s="4">
        <v>-5000</v>
      </c>
      <c r="E24" s="31">
        <v>2</v>
      </c>
      <c r="F24" s="7">
        <f t="shared" si="4"/>
        <v>2.0099999999999998</v>
      </c>
      <c r="G24" s="6">
        <f t="shared" si="0"/>
        <v>-49.999999999998934</v>
      </c>
      <c r="H24" s="1">
        <f t="shared" si="1"/>
        <v>5000</v>
      </c>
      <c r="K24" s="1">
        <v>21</v>
      </c>
      <c r="M24" s="1" t="s">
        <v>26</v>
      </c>
      <c r="O24" s="31"/>
      <c r="P24" s="7">
        <f t="shared" si="5"/>
        <v>0</v>
      </c>
      <c r="R24" s="1">
        <f t="shared" si="3"/>
        <v>0</v>
      </c>
    </row>
    <row r="25" spans="1:18" x14ac:dyDescent="0.25">
      <c r="A25" s="1">
        <v>20</v>
      </c>
      <c r="B25" s="34" t="s">
        <v>13</v>
      </c>
      <c r="C25" s="1" t="s">
        <v>26</v>
      </c>
      <c r="D25" s="4">
        <v>-5000</v>
      </c>
      <c r="E25" s="31">
        <v>2.04</v>
      </c>
      <c r="F25" s="7">
        <f t="shared" si="4"/>
        <v>2.0099999999999998</v>
      </c>
      <c r="G25" s="6">
        <f t="shared" si="0"/>
        <v>150.00000000000125</v>
      </c>
      <c r="H25" s="1">
        <f t="shared" si="1"/>
        <v>5000</v>
      </c>
      <c r="K25" s="1">
        <v>22</v>
      </c>
      <c r="M25" s="1" t="s">
        <v>26</v>
      </c>
      <c r="O25" s="31"/>
      <c r="P25" s="7">
        <f t="shared" si="5"/>
        <v>0</v>
      </c>
      <c r="R25" s="1">
        <f t="shared" si="3"/>
        <v>0</v>
      </c>
    </row>
    <row r="26" spans="1:18" x14ac:dyDescent="0.25">
      <c r="A26" s="1">
        <v>23</v>
      </c>
      <c r="B26" s="34" t="s">
        <v>55</v>
      </c>
      <c r="C26" s="1" t="s">
        <v>26</v>
      </c>
      <c r="D26" s="1">
        <v>-5000</v>
      </c>
      <c r="E26" s="31">
        <v>2.04</v>
      </c>
      <c r="F26" s="7">
        <f t="shared" si="4"/>
        <v>2.0099999999999998</v>
      </c>
      <c r="G26" s="6">
        <f t="shared" si="0"/>
        <v>150.00000000000125</v>
      </c>
      <c r="H26" s="1">
        <f t="shared" si="1"/>
        <v>5000</v>
      </c>
      <c r="K26" s="1">
        <v>23</v>
      </c>
      <c r="M26" s="1" t="s">
        <v>26</v>
      </c>
      <c r="O26" s="31"/>
      <c r="P26" s="7">
        <f t="shared" si="5"/>
        <v>0</v>
      </c>
      <c r="R26" s="1">
        <f t="shared" si="3"/>
        <v>0</v>
      </c>
    </row>
    <row r="27" spans="1:18" x14ac:dyDescent="0.25">
      <c r="A27" s="1">
        <v>3</v>
      </c>
      <c r="B27" s="34" t="s">
        <v>58</v>
      </c>
      <c r="C27" s="1" t="s">
        <v>26</v>
      </c>
      <c r="D27" s="4">
        <v>5000</v>
      </c>
      <c r="E27" s="31">
        <v>1.9750000000000001</v>
      </c>
      <c r="F27" s="7">
        <f t="shared" si="4"/>
        <v>2.0099999999999998</v>
      </c>
      <c r="G27" s="6">
        <f t="shared" si="0"/>
        <v>174.99999999999849</v>
      </c>
      <c r="H27" s="1">
        <f t="shared" si="1"/>
        <v>5000</v>
      </c>
      <c r="K27" s="1">
        <v>24</v>
      </c>
      <c r="M27" s="1" t="s">
        <v>26</v>
      </c>
      <c r="P27" s="7">
        <f t="shared" si="5"/>
        <v>0</v>
      </c>
      <c r="R27" s="1">
        <f t="shared" si="3"/>
        <v>0</v>
      </c>
    </row>
    <row r="28" spans="1:18" x14ac:dyDescent="0.25">
      <c r="A28" s="1">
        <v>25</v>
      </c>
      <c r="B28" s="34"/>
      <c r="C28" s="1" t="s">
        <v>26</v>
      </c>
      <c r="E28" s="31"/>
      <c r="F28" s="7">
        <f t="shared" si="4"/>
        <v>0</v>
      </c>
      <c r="G28" s="6">
        <f t="shared" si="0"/>
        <v>0</v>
      </c>
      <c r="H28" s="1">
        <f t="shared" si="1"/>
        <v>0</v>
      </c>
      <c r="K28" s="1">
        <v>25</v>
      </c>
      <c r="M28" s="1" t="s">
        <v>26</v>
      </c>
      <c r="P28" s="7">
        <f t="shared" si="5"/>
        <v>0</v>
      </c>
      <c r="R28" s="1">
        <f t="shared" si="3"/>
        <v>0</v>
      </c>
    </row>
    <row r="29" spans="1:18" x14ac:dyDescent="0.25">
      <c r="A29" s="1">
        <v>26</v>
      </c>
      <c r="B29" s="34"/>
      <c r="C29" s="1" t="s">
        <v>26</v>
      </c>
      <c r="E29" s="31"/>
      <c r="F29" s="7">
        <f t="shared" si="4"/>
        <v>0</v>
      </c>
      <c r="G29" s="6">
        <f t="shared" si="0"/>
        <v>0</v>
      </c>
      <c r="H29" s="1">
        <f t="shared" si="1"/>
        <v>0</v>
      </c>
      <c r="K29" s="14">
        <v>26</v>
      </c>
      <c r="L29" s="14"/>
      <c r="M29" s="14" t="s">
        <v>27</v>
      </c>
      <c r="N29" s="14"/>
      <c r="O29" s="14"/>
      <c r="P29" s="32">
        <f t="shared" si="5"/>
        <v>0</v>
      </c>
      <c r="Q29" s="14"/>
      <c r="R29" s="14">
        <f t="shared" si="3"/>
        <v>0</v>
      </c>
    </row>
    <row r="30" spans="1:18" hidden="1" x14ac:dyDescent="0.25">
      <c r="A30" s="1">
        <v>27</v>
      </c>
      <c r="B30" s="34"/>
      <c r="C30" s="1" t="s">
        <v>26</v>
      </c>
      <c r="E30" s="31"/>
      <c r="F30" s="7">
        <f t="shared" si="4"/>
        <v>0</v>
      </c>
      <c r="G30" s="6">
        <f t="shared" si="0"/>
        <v>0</v>
      </c>
      <c r="H30" s="1">
        <f t="shared" si="1"/>
        <v>0</v>
      </c>
      <c r="K30" s="14">
        <v>27</v>
      </c>
      <c r="L30" s="14"/>
      <c r="M30" s="14" t="s">
        <v>27</v>
      </c>
      <c r="N30" s="14"/>
      <c r="O30" s="14"/>
      <c r="P30" s="32">
        <f t="shared" si="5"/>
        <v>0</v>
      </c>
      <c r="Q30" s="14"/>
      <c r="R30" s="14">
        <f t="shared" si="3"/>
        <v>0</v>
      </c>
    </row>
    <row r="31" spans="1:18" hidden="1" x14ac:dyDescent="0.25">
      <c r="A31" s="1">
        <v>28</v>
      </c>
      <c r="B31" s="34"/>
      <c r="C31" s="1" t="s">
        <v>26</v>
      </c>
      <c r="E31" s="31"/>
      <c r="F31" s="7">
        <f t="shared" si="4"/>
        <v>0</v>
      </c>
      <c r="G31" s="6">
        <f t="shared" si="0"/>
        <v>0</v>
      </c>
      <c r="H31" s="1">
        <f t="shared" si="1"/>
        <v>0</v>
      </c>
      <c r="K31" s="14">
        <v>28</v>
      </c>
      <c r="L31" s="14"/>
      <c r="M31" s="14" t="s">
        <v>27</v>
      </c>
      <c r="N31" s="14"/>
      <c r="O31" s="14"/>
      <c r="P31" s="32">
        <f t="shared" si="5"/>
        <v>0</v>
      </c>
      <c r="Q31" s="18"/>
      <c r="R31" s="14">
        <f t="shared" si="3"/>
        <v>0</v>
      </c>
    </row>
    <row r="32" spans="1:18" x14ac:dyDescent="0.25">
      <c r="A32" s="1">
        <v>29</v>
      </c>
      <c r="B32" s="34"/>
      <c r="C32" s="1" t="s">
        <v>26</v>
      </c>
      <c r="E32" s="31"/>
      <c r="F32" s="7">
        <f t="shared" si="4"/>
        <v>0</v>
      </c>
      <c r="G32" s="6">
        <f t="shared" si="0"/>
        <v>0</v>
      </c>
      <c r="H32" s="1">
        <f t="shared" si="1"/>
        <v>0</v>
      </c>
      <c r="K32" s="14">
        <v>29</v>
      </c>
      <c r="L32" s="14"/>
      <c r="M32" s="14" t="s">
        <v>27</v>
      </c>
      <c r="N32" s="14"/>
      <c r="O32" s="14"/>
      <c r="P32" s="32">
        <f t="shared" si="5"/>
        <v>0</v>
      </c>
      <c r="Q32" s="14"/>
      <c r="R32" s="14"/>
    </row>
    <row r="33" spans="1:18" x14ac:dyDescent="0.25">
      <c r="A33" s="1">
        <v>30</v>
      </c>
      <c r="B33" s="34"/>
      <c r="C33" s="1" t="s">
        <v>26</v>
      </c>
      <c r="E33" s="31"/>
      <c r="F33" s="7">
        <f t="shared" si="4"/>
        <v>0</v>
      </c>
      <c r="G33" s="6">
        <f t="shared" si="0"/>
        <v>0</v>
      </c>
      <c r="H33" s="1">
        <f t="shared" si="1"/>
        <v>0</v>
      </c>
      <c r="K33" s="14">
        <v>30</v>
      </c>
      <c r="L33" s="14"/>
      <c r="M33" s="14" t="s">
        <v>27</v>
      </c>
      <c r="N33" s="14"/>
      <c r="O33" s="14"/>
      <c r="P33" s="32">
        <f t="shared" si="5"/>
        <v>0</v>
      </c>
      <c r="Q33" s="14"/>
      <c r="R33" s="14"/>
    </row>
    <row r="34" spans="1:18" ht="13.8" thickBot="1" x14ac:dyDescent="0.3">
      <c r="A34" s="1">
        <v>31</v>
      </c>
      <c r="B34" s="34"/>
      <c r="C34" s="1" t="s">
        <v>26</v>
      </c>
      <c r="E34" s="31"/>
      <c r="F34" s="7">
        <f t="shared" si="4"/>
        <v>0</v>
      </c>
      <c r="G34" s="6">
        <f t="shared" si="0"/>
        <v>0</v>
      </c>
      <c r="H34" s="1">
        <f t="shared" si="1"/>
        <v>0</v>
      </c>
      <c r="K34" s="20">
        <v>31</v>
      </c>
      <c r="L34" s="20"/>
      <c r="M34" s="20" t="s">
        <v>27</v>
      </c>
      <c r="N34" s="20"/>
      <c r="O34" s="20"/>
      <c r="P34" s="22">
        <f t="shared" si="5"/>
        <v>0</v>
      </c>
      <c r="Q34" s="24"/>
      <c r="R34" s="20"/>
    </row>
    <row r="35" spans="1:18" ht="15.6" x14ac:dyDescent="0.3">
      <c r="A35" s="1">
        <v>32</v>
      </c>
      <c r="C35" s="1" t="s">
        <v>26</v>
      </c>
      <c r="E35" s="31"/>
      <c r="F35" s="7">
        <f t="shared" si="4"/>
        <v>0</v>
      </c>
      <c r="G35" s="6">
        <f t="shared" si="0"/>
        <v>0</v>
      </c>
      <c r="H35" s="1">
        <f t="shared" si="1"/>
        <v>0</v>
      </c>
      <c r="K35" s="3"/>
      <c r="N35" s="27">
        <f>SUM(N4:N34)</f>
        <v>19350</v>
      </c>
      <c r="Q35" s="13">
        <f>SUM(Q4:Q31)</f>
        <v>522.74999999999716</v>
      </c>
      <c r="R35" s="13">
        <f>Q35*3</f>
        <v>1568.2499999999914</v>
      </c>
    </row>
    <row r="36" spans="1:18" x14ac:dyDescent="0.25">
      <c r="A36" s="1">
        <v>33</v>
      </c>
      <c r="C36" s="1" t="s">
        <v>26</v>
      </c>
      <c r="E36" s="31"/>
      <c r="F36" s="7">
        <f t="shared" si="4"/>
        <v>0</v>
      </c>
      <c r="G36" s="6">
        <f t="shared" si="0"/>
        <v>0</v>
      </c>
      <c r="H36" s="1">
        <f t="shared" si="1"/>
        <v>0</v>
      </c>
      <c r="K36" s="3"/>
    </row>
    <row r="37" spans="1:18" ht="15.6" x14ac:dyDescent="0.3">
      <c r="A37" s="1">
        <v>34</v>
      </c>
      <c r="C37" s="1" t="s">
        <v>26</v>
      </c>
      <c r="E37" s="31"/>
      <c r="F37" s="7">
        <f t="shared" si="4"/>
        <v>0</v>
      </c>
      <c r="G37" s="6">
        <f t="shared" si="0"/>
        <v>0</v>
      </c>
      <c r="H37" s="1">
        <f t="shared" si="1"/>
        <v>0</v>
      </c>
      <c r="K37" s="3"/>
      <c r="P37" s="28" t="s">
        <v>29</v>
      </c>
      <c r="Q37" s="29">
        <f>'9-20-01'!N35*VLOOKUP((E1-1),[1]Historical!$A$3:$M$145,7)</f>
        <v>-135.45000000000226</v>
      </c>
    </row>
    <row r="38" spans="1:18" hidden="1" x14ac:dyDescent="0.25">
      <c r="A38" s="1">
        <v>35</v>
      </c>
      <c r="C38" s="1" t="s">
        <v>26</v>
      </c>
      <c r="E38" s="5"/>
      <c r="F38" s="7">
        <f t="shared" si="4"/>
        <v>0</v>
      </c>
      <c r="G38" s="6">
        <f t="shared" si="0"/>
        <v>0</v>
      </c>
      <c r="H38" s="1">
        <f t="shared" si="1"/>
        <v>0</v>
      </c>
      <c r="K38" s="3"/>
    </row>
    <row r="39" spans="1:18" hidden="1" x14ac:dyDescent="0.25">
      <c r="A39" s="1">
        <v>36</v>
      </c>
      <c r="C39" s="1" t="s">
        <v>26</v>
      </c>
      <c r="E39" s="5"/>
      <c r="F39" s="7">
        <f t="shared" si="4"/>
        <v>0</v>
      </c>
      <c r="G39" s="6">
        <f t="shared" si="0"/>
        <v>0</v>
      </c>
      <c r="H39" s="1">
        <f t="shared" si="1"/>
        <v>0</v>
      </c>
      <c r="K39" s="3"/>
    </row>
    <row r="40" spans="1:18" hidden="1" x14ac:dyDescent="0.25">
      <c r="A40" s="1">
        <v>37</v>
      </c>
      <c r="C40" s="1" t="s">
        <v>26</v>
      </c>
      <c r="E40" s="5"/>
      <c r="F40" s="7">
        <f t="shared" si="4"/>
        <v>0</v>
      </c>
      <c r="G40" s="6">
        <f t="shared" si="0"/>
        <v>0</v>
      </c>
      <c r="H40" s="1">
        <f t="shared" si="1"/>
        <v>0</v>
      </c>
      <c r="K40" s="3"/>
    </row>
    <row r="41" spans="1:18" hidden="1" x14ac:dyDescent="0.25">
      <c r="A41" s="1">
        <v>38</v>
      </c>
      <c r="C41" s="1" t="s">
        <v>26</v>
      </c>
      <c r="E41" s="5"/>
      <c r="F41" s="7">
        <f t="shared" si="4"/>
        <v>0</v>
      </c>
      <c r="G41" s="6">
        <f t="shared" si="0"/>
        <v>0</v>
      </c>
      <c r="H41" s="1">
        <f t="shared" si="1"/>
        <v>0</v>
      </c>
      <c r="K41" s="3"/>
    </row>
    <row r="42" spans="1:18" hidden="1" x14ac:dyDescent="0.25">
      <c r="A42" s="1">
        <v>39</v>
      </c>
      <c r="C42" s="1" t="s">
        <v>26</v>
      </c>
      <c r="E42" s="5"/>
      <c r="F42" s="7">
        <f t="shared" si="4"/>
        <v>0</v>
      </c>
      <c r="G42" s="6">
        <f t="shared" si="0"/>
        <v>0</v>
      </c>
      <c r="H42" s="1">
        <f t="shared" si="1"/>
        <v>0</v>
      </c>
      <c r="K42" s="3"/>
    </row>
    <row r="43" spans="1:18" hidden="1" x14ac:dyDescent="0.25">
      <c r="A43" s="1">
        <v>40</v>
      </c>
      <c r="C43" s="1" t="s">
        <v>26</v>
      </c>
      <c r="E43" s="5"/>
      <c r="F43" s="7">
        <f t="shared" si="4"/>
        <v>0</v>
      </c>
      <c r="G43" s="6">
        <f t="shared" si="0"/>
        <v>0</v>
      </c>
      <c r="H43" s="1">
        <f t="shared" si="1"/>
        <v>0</v>
      </c>
      <c r="K43" s="3"/>
    </row>
    <row r="44" spans="1:18" hidden="1" x14ac:dyDescent="0.25">
      <c r="A44" s="1">
        <v>41</v>
      </c>
      <c r="C44" s="1" t="s">
        <v>26</v>
      </c>
      <c r="E44" s="5"/>
      <c r="F44" s="7">
        <f t="shared" si="4"/>
        <v>0</v>
      </c>
      <c r="G44" s="6">
        <f t="shared" si="0"/>
        <v>0</v>
      </c>
      <c r="H44" s="1">
        <f t="shared" si="1"/>
        <v>0</v>
      </c>
      <c r="K44" s="3"/>
    </row>
    <row r="45" spans="1:18" hidden="1" x14ac:dyDescent="0.25">
      <c r="C45" s="1" t="s">
        <v>26</v>
      </c>
      <c r="E45" s="5"/>
      <c r="F45" s="7">
        <f t="shared" si="4"/>
        <v>0</v>
      </c>
      <c r="G45" s="6">
        <f t="shared" si="0"/>
        <v>0</v>
      </c>
      <c r="H45" s="1">
        <f t="shared" si="1"/>
        <v>0</v>
      </c>
      <c r="K45" s="3"/>
    </row>
    <row r="46" spans="1:18" hidden="1" x14ac:dyDescent="0.25">
      <c r="C46" s="1" t="s">
        <v>26</v>
      </c>
      <c r="E46" s="5"/>
      <c r="F46" s="7">
        <f t="shared" si="4"/>
        <v>0</v>
      </c>
      <c r="G46" s="6">
        <f t="shared" si="0"/>
        <v>0</v>
      </c>
      <c r="H46" s="1">
        <f t="shared" si="1"/>
        <v>0</v>
      </c>
      <c r="K46" s="3"/>
    </row>
    <row r="47" spans="1:18" hidden="1" x14ac:dyDescent="0.25">
      <c r="A47" s="18">
        <v>45</v>
      </c>
      <c r="B47" s="14"/>
      <c r="C47" s="14" t="s">
        <v>27</v>
      </c>
      <c r="D47" s="14"/>
      <c r="E47" s="15"/>
      <c r="F47" s="16">
        <f t="shared" si="4"/>
        <v>0</v>
      </c>
      <c r="G47" s="17">
        <f t="shared" si="0"/>
        <v>0</v>
      </c>
      <c r="H47" s="14">
        <f t="shared" si="1"/>
        <v>0</v>
      </c>
      <c r="K47" s="3"/>
    </row>
    <row r="48" spans="1:18" hidden="1" x14ac:dyDescent="0.25">
      <c r="A48" s="18">
        <v>46</v>
      </c>
      <c r="B48" s="18"/>
      <c r="C48" s="18" t="s">
        <v>27</v>
      </c>
      <c r="D48" s="18"/>
      <c r="E48" s="19"/>
      <c r="F48" s="16">
        <f t="shared" si="4"/>
        <v>0</v>
      </c>
      <c r="G48" s="17">
        <f t="shared" si="0"/>
        <v>0</v>
      </c>
      <c r="H48" s="14">
        <f t="shared" si="1"/>
        <v>0</v>
      </c>
      <c r="K48" s="3"/>
      <c r="M48" s="9"/>
    </row>
    <row r="49" spans="1:18" x14ac:dyDescent="0.25">
      <c r="A49" s="18">
        <v>47</v>
      </c>
      <c r="B49" s="14"/>
      <c r="C49" s="14" t="s">
        <v>27</v>
      </c>
      <c r="D49" s="14"/>
      <c r="E49" s="15"/>
      <c r="F49" s="16">
        <f t="shared" si="4"/>
        <v>0</v>
      </c>
      <c r="G49" s="17">
        <f t="shared" si="0"/>
        <v>0</v>
      </c>
      <c r="H49" s="14">
        <f t="shared" si="1"/>
        <v>0</v>
      </c>
      <c r="K49" s="3"/>
    </row>
    <row r="50" spans="1:18" s="11" customFormat="1" x14ac:dyDescent="0.25">
      <c r="A50" s="20">
        <v>48</v>
      </c>
      <c r="B50" s="20"/>
      <c r="C50" s="20" t="s">
        <v>27</v>
      </c>
      <c r="D50" s="20"/>
      <c r="E50" s="21"/>
      <c r="F50" s="22">
        <f t="shared" si="4"/>
        <v>0</v>
      </c>
      <c r="G50" s="23">
        <f t="shared" si="0"/>
        <v>0</v>
      </c>
      <c r="H50" s="20">
        <f t="shared" si="1"/>
        <v>0</v>
      </c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1:18" ht="15.6" x14ac:dyDescent="0.3">
      <c r="D51" s="27">
        <f>SUM(D4:D50)</f>
        <v>-104000</v>
      </c>
      <c r="G51" s="13">
        <f>SUM(G4:G50)</f>
        <v>-111.24999999997638</v>
      </c>
      <c r="H51" s="13">
        <f>G51*3</f>
        <v>-333.74999999992917</v>
      </c>
    </row>
    <row r="52" spans="1:18" ht="13.8" thickBot="1" x14ac:dyDescent="0.3"/>
    <row r="53" spans="1:18" ht="18" thickBot="1" x14ac:dyDescent="0.35">
      <c r="F53" s="28" t="s">
        <v>29</v>
      </c>
      <c r="G53" s="29">
        <f>'9-20-01'!D51*VLOOKUP((E1-1),[1]Historical!$A$3:$M$145,10)</f>
        <v>105.50000000003523</v>
      </c>
      <c r="L53" s="35">
        <f>H51+G53+R35+Q37</f>
        <v>1204.550000000095</v>
      </c>
    </row>
    <row r="54" spans="1:18" ht="13.8" x14ac:dyDescent="0.25">
      <c r="D54" s="4"/>
      <c r="F54" s="28"/>
    </row>
  </sheetData>
  <phoneticPr fontId="0" type="noConversion"/>
  <pageMargins left="0.75" right="0.75" top="1" bottom="1" header="0.5" footer="0.5"/>
  <pageSetup scale="5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8"/>
  <sheetViews>
    <sheetView topLeftCell="B1" zoomScale="80" workbookViewId="0">
      <pane ySplit="3" topLeftCell="A19" activePane="bottomLeft" state="frozenSplit"/>
      <selection activeCell="B48" sqref="B48"/>
      <selection pane="bottomLeft" activeCell="L53" sqref="L53"/>
    </sheetView>
  </sheetViews>
  <sheetFormatPr defaultRowHeight="13.2" x14ac:dyDescent="0.25"/>
  <cols>
    <col min="1" max="1" width="7.5546875" style="1" hidden="1" customWidth="1"/>
    <col min="2" max="2" width="48" style="1" bestFit="1" customWidth="1"/>
    <col min="3" max="3" width="6.5546875" style="1" customWidth="1"/>
    <col min="4" max="4" width="11.6640625" style="1" customWidth="1"/>
    <col min="5" max="5" width="12.44140625" style="1" bestFit="1" customWidth="1"/>
    <col min="6" max="6" width="9.6640625" style="1" customWidth="1"/>
    <col min="7" max="7" width="11.44140625" style="1" bestFit="1" customWidth="1"/>
    <col min="8" max="8" width="10.33203125" style="1" bestFit="1" customWidth="1"/>
    <col min="9" max="9" width="8.6640625" style="1" bestFit="1" customWidth="1"/>
    <col min="10" max="10" width="4" style="1" customWidth="1"/>
    <col min="11" max="11" width="7.88671875" style="1" hidden="1" customWidth="1"/>
    <col min="12" max="12" width="35.6640625" style="1" bestFit="1" customWidth="1"/>
    <col min="13" max="13" width="8.6640625" style="1" bestFit="1" customWidth="1"/>
    <col min="14" max="14" width="10.5546875" style="1" bestFit="1" customWidth="1"/>
    <col min="15" max="15" width="6.5546875" style="1" bestFit="1" customWidth="1"/>
    <col min="16" max="16" width="9.33203125" style="1" bestFit="1" customWidth="1"/>
    <col min="17" max="17" width="13.5546875" style="1" bestFit="1" customWidth="1"/>
    <col min="18" max="18" width="11.109375" style="1" customWidth="1"/>
  </cols>
  <sheetData>
    <row r="1" spans="1:22" ht="17.399999999999999" x14ac:dyDescent="0.3">
      <c r="B1" s="2" t="s">
        <v>0</v>
      </c>
      <c r="D1" s="12" t="s">
        <v>30</v>
      </c>
      <c r="E1" s="30">
        <v>37158</v>
      </c>
      <c r="L1" s="2" t="s">
        <v>1</v>
      </c>
    </row>
    <row r="3" spans="1:22" s="25" customFormat="1" ht="13.8" x14ac:dyDescent="0.25">
      <c r="A3" s="25" t="s">
        <v>2</v>
      </c>
      <c r="B3" s="25" t="s">
        <v>4</v>
      </c>
      <c r="C3" s="25" t="s">
        <v>28</v>
      </c>
      <c r="D3" s="25" t="s">
        <v>3</v>
      </c>
      <c r="E3" s="25" t="s">
        <v>5</v>
      </c>
      <c r="F3" s="25" t="s">
        <v>31</v>
      </c>
      <c r="G3" s="25" t="s">
        <v>7</v>
      </c>
      <c r="K3" s="25" t="s">
        <v>2</v>
      </c>
      <c r="L3" s="25" t="s">
        <v>4</v>
      </c>
      <c r="M3" s="25" t="s">
        <v>28</v>
      </c>
      <c r="N3" s="25" t="s">
        <v>3</v>
      </c>
      <c r="O3" s="25" t="s">
        <v>5</v>
      </c>
      <c r="P3" s="25" t="s">
        <v>6</v>
      </c>
      <c r="Q3" s="25" t="s">
        <v>7</v>
      </c>
      <c r="R3" s="26"/>
    </row>
    <row r="4" spans="1:22" x14ac:dyDescent="0.25">
      <c r="A4" s="1">
        <v>1</v>
      </c>
      <c r="B4" s="33" t="s">
        <v>52</v>
      </c>
      <c r="C4" s="1" t="s">
        <v>26</v>
      </c>
      <c r="D4" s="36">
        <v>5000</v>
      </c>
      <c r="E4" s="1">
        <v>1.95</v>
      </c>
      <c r="F4" s="8">
        <v>1.9550000000000001</v>
      </c>
      <c r="G4" s="6">
        <f t="shared" ref="G4:G50" si="0">D4*(F4-E4)</f>
        <v>25.000000000000576</v>
      </c>
      <c r="H4" s="1">
        <f t="shared" ref="H4:H50" si="1">IF(D4&lt;0,ABS(D4),D4)</f>
        <v>5000</v>
      </c>
      <c r="I4" s="7">
        <f>SUMPRODUCT(E4:E46,H4:H46)/SUM(H4:H46)</f>
        <v>1.9504881656804733</v>
      </c>
      <c r="J4" s="7"/>
      <c r="K4" s="1">
        <v>1</v>
      </c>
      <c r="L4" s="33" t="s">
        <v>9</v>
      </c>
      <c r="M4" s="1" t="s">
        <v>26</v>
      </c>
      <c r="N4" s="36">
        <v>5000</v>
      </c>
      <c r="O4" s="1">
        <v>1.9350000000000001</v>
      </c>
      <c r="P4" s="8">
        <v>1.95</v>
      </c>
      <c r="Q4" s="6">
        <f t="shared" ref="Q4:Q20" si="2">N4*(P4-O4)</f>
        <v>74.999999999999517</v>
      </c>
      <c r="R4" s="1">
        <f t="shared" ref="R4:R31" si="3">IF(N4&lt;0,ABS(N4),N4)</f>
        <v>5000</v>
      </c>
      <c r="S4" s="7">
        <f>SUMPRODUCT(O4:O26,R4:R26)/SUM(R4:R26)</f>
        <v>1.9545208473436448</v>
      </c>
    </row>
    <row r="5" spans="1:22" x14ac:dyDescent="0.25">
      <c r="A5" s="1">
        <v>12</v>
      </c>
      <c r="B5" s="33" t="s">
        <v>57</v>
      </c>
      <c r="C5" s="1" t="s">
        <v>26</v>
      </c>
      <c r="D5" s="36">
        <v>-5000</v>
      </c>
      <c r="E5" s="1">
        <v>1.9524999999999999</v>
      </c>
      <c r="F5" s="7">
        <f t="shared" ref="F5:F50" si="4">IF(E5&lt;1,0,$F$4)</f>
        <v>1.9550000000000001</v>
      </c>
      <c r="G5" s="6">
        <f t="shared" si="0"/>
        <v>-12.500000000000844</v>
      </c>
      <c r="H5" s="1">
        <f t="shared" si="1"/>
        <v>5000</v>
      </c>
      <c r="K5" s="1">
        <v>2</v>
      </c>
      <c r="L5" s="33" t="s">
        <v>21</v>
      </c>
      <c r="M5" s="1" t="s">
        <v>26</v>
      </c>
      <c r="N5" s="36">
        <v>5000</v>
      </c>
      <c r="O5" s="1">
        <v>1.93</v>
      </c>
      <c r="P5" s="7">
        <f t="shared" ref="P5:P34" si="5">IF(O5&lt;1,0,$P$4)</f>
        <v>1.95</v>
      </c>
      <c r="Q5" s="6">
        <f t="shared" si="2"/>
        <v>100.00000000000009</v>
      </c>
      <c r="R5" s="1">
        <f t="shared" si="3"/>
        <v>5000</v>
      </c>
      <c r="T5" s="36"/>
      <c r="U5" s="1"/>
      <c r="V5" s="1"/>
    </row>
    <row r="6" spans="1:22" x14ac:dyDescent="0.25">
      <c r="A6" s="1">
        <v>13</v>
      </c>
      <c r="B6" s="33" t="s">
        <v>57</v>
      </c>
      <c r="C6" s="1" t="s">
        <v>26</v>
      </c>
      <c r="D6" s="36">
        <v>-10000</v>
      </c>
      <c r="E6" s="1">
        <v>1.96</v>
      </c>
      <c r="F6" s="7">
        <f t="shared" si="4"/>
        <v>1.9550000000000001</v>
      </c>
      <c r="G6" s="6">
        <f t="shared" si="0"/>
        <v>49.999999999998934</v>
      </c>
      <c r="H6" s="1">
        <f t="shared" si="1"/>
        <v>10000</v>
      </c>
      <c r="K6" s="1">
        <v>3</v>
      </c>
      <c r="L6" s="33" t="s">
        <v>20</v>
      </c>
      <c r="M6" s="1" t="s">
        <v>26</v>
      </c>
      <c r="N6" s="36">
        <v>5000</v>
      </c>
      <c r="O6" s="1">
        <v>1.92</v>
      </c>
      <c r="P6" s="7">
        <f t="shared" si="5"/>
        <v>1.95</v>
      </c>
      <c r="Q6" s="6">
        <f t="shared" si="2"/>
        <v>150.00000000000014</v>
      </c>
      <c r="R6" s="1">
        <f t="shared" si="3"/>
        <v>5000</v>
      </c>
      <c r="T6" s="36"/>
      <c r="U6" s="1"/>
      <c r="V6" s="1"/>
    </row>
    <row r="7" spans="1:22" x14ac:dyDescent="0.25">
      <c r="A7" s="1">
        <v>5</v>
      </c>
      <c r="B7" s="33" t="s">
        <v>10</v>
      </c>
      <c r="C7" s="1" t="s">
        <v>26</v>
      </c>
      <c r="D7" s="36">
        <v>-15000</v>
      </c>
      <c r="E7" s="1">
        <v>1.95</v>
      </c>
      <c r="F7" s="7">
        <f t="shared" si="4"/>
        <v>1.9550000000000001</v>
      </c>
      <c r="G7" s="6">
        <f t="shared" si="0"/>
        <v>-75.000000000001734</v>
      </c>
      <c r="H7" s="1">
        <f t="shared" si="1"/>
        <v>15000</v>
      </c>
      <c r="K7" s="1">
        <v>4</v>
      </c>
      <c r="L7" s="33" t="s">
        <v>9</v>
      </c>
      <c r="M7" s="1" t="s">
        <v>26</v>
      </c>
      <c r="N7" s="36">
        <v>4350</v>
      </c>
      <c r="O7" s="1">
        <v>1.9424999999999999</v>
      </c>
      <c r="P7" s="7">
        <f t="shared" si="5"/>
        <v>1.95</v>
      </c>
      <c r="Q7" s="6">
        <f t="shared" si="2"/>
        <v>32.62500000000027</v>
      </c>
      <c r="R7" s="1">
        <f t="shared" si="3"/>
        <v>4350</v>
      </c>
      <c r="T7" s="36"/>
      <c r="U7" s="1"/>
      <c r="V7" s="1"/>
    </row>
    <row r="8" spans="1:22" x14ac:dyDescent="0.25">
      <c r="A8" s="1">
        <v>8</v>
      </c>
      <c r="B8" s="1" t="s">
        <v>56</v>
      </c>
      <c r="C8" s="1" t="s">
        <v>26</v>
      </c>
      <c r="D8" s="36">
        <v>-4000</v>
      </c>
      <c r="E8" s="1">
        <v>1.9550000000000001</v>
      </c>
      <c r="F8" s="7">
        <f t="shared" si="4"/>
        <v>1.9550000000000001</v>
      </c>
      <c r="G8" s="6">
        <f t="shared" si="0"/>
        <v>0</v>
      </c>
      <c r="H8" s="1">
        <f t="shared" si="1"/>
        <v>4000</v>
      </c>
      <c r="K8" s="1">
        <v>5</v>
      </c>
      <c r="L8" s="33" t="s">
        <v>21</v>
      </c>
      <c r="M8" s="1" t="s">
        <v>26</v>
      </c>
      <c r="N8" s="36">
        <v>2500</v>
      </c>
      <c r="O8" s="1">
        <v>1.9524999999999999</v>
      </c>
      <c r="P8" s="7">
        <f t="shared" si="5"/>
        <v>1.95</v>
      </c>
      <c r="Q8" s="6">
        <f t="shared" si="2"/>
        <v>-6.2499999999998668</v>
      </c>
      <c r="R8" s="1">
        <f t="shared" si="3"/>
        <v>2500</v>
      </c>
      <c r="T8" s="36"/>
      <c r="U8" s="1"/>
      <c r="V8" s="1"/>
    </row>
    <row r="9" spans="1:22" x14ac:dyDescent="0.25">
      <c r="A9" s="1">
        <v>15</v>
      </c>
      <c r="B9" s="33" t="s">
        <v>56</v>
      </c>
      <c r="C9" s="1" t="s">
        <v>26</v>
      </c>
      <c r="D9" s="36">
        <v>-10000</v>
      </c>
      <c r="E9" s="1">
        <v>1.95</v>
      </c>
      <c r="F9" s="7">
        <f t="shared" si="4"/>
        <v>1.9550000000000001</v>
      </c>
      <c r="G9" s="6">
        <f t="shared" si="0"/>
        <v>-50.000000000001151</v>
      </c>
      <c r="H9" s="1">
        <f t="shared" si="1"/>
        <v>10000</v>
      </c>
      <c r="K9" s="1">
        <v>6</v>
      </c>
      <c r="L9" s="1" t="s">
        <v>37</v>
      </c>
      <c r="M9" s="1" t="s">
        <v>26</v>
      </c>
      <c r="N9" s="36">
        <v>5000</v>
      </c>
      <c r="O9" s="1">
        <v>1.95</v>
      </c>
      <c r="P9" s="7">
        <f t="shared" si="5"/>
        <v>1.95</v>
      </c>
      <c r="Q9" s="6">
        <f t="shared" si="2"/>
        <v>0</v>
      </c>
      <c r="R9" s="1">
        <f t="shared" si="3"/>
        <v>5000</v>
      </c>
      <c r="T9" s="36"/>
      <c r="U9" s="1"/>
      <c r="V9" s="1"/>
    </row>
    <row r="10" spans="1:22" x14ac:dyDescent="0.25">
      <c r="A10" s="1">
        <v>10</v>
      </c>
      <c r="B10" s="33" t="s">
        <v>14</v>
      </c>
      <c r="C10" s="1" t="s">
        <v>26</v>
      </c>
      <c r="D10" s="36">
        <v>-10000</v>
      </c>
      <c r="E10" s="1">
        <v>1.9450000000000001</v>
      </c>
      <c r="F10" s="7">
        <f t="shared" si="4"/>
        <v>1.9550000000000001</v>
      </c>
      <c r="G10" s="6">
        <f t="shared" si="0"/>
        <v>-100.00000000000009</v>
      </c>
      <c r="H10" s="1">
        <f t="shared" si="1"/>
        <v>10000</v>
      </c>
      <c r="K10" s="1">
        <v>7</v>
      </c>
      <c r="L10" s="33" t="s">
        <v>40</v>
      </c>
      <c r="M10" s="1" t="s">
        <v>26</v>
      </c>
      <c r="N10" s="36">
        <v>3000</v>
      </c>
      <c r="O10" s="1">
        <v>1.9550000000000001</v>
      </c>
      <c r="P10" s="7">
        <f t="shared" si="5"/>
        <v>1.95</v>
      </c>
      <c r="Q10" s="6">
        <f t="shared" si="2"/>
        <v>-15.000000000000346</v>
      </c>
      <c r="R10" s="1">
        <f t="shared" si="3"/>
        <v>3000</v>
      </c>
      <c r="T10" s="36"/>
      <c r="U10" s="1"/>
      <c r="V10" s="1"/>
    </row>
    <row r="11" spans="1:22" x14ac:dyDescent="0.25">
      <c r="A11" s="1">
        <v>11</v>
      </c>
      <c r="B11" s="33" t="s">
        <v>14</v>
      </c>
      <c r="C11" s="1" t="s">
        <v>26</v>
      </c>
      <c r="D11" s="36">
        <v>-5000</v>
      </c>
      <c r="E11" s="1">
        <v>1.95</v>
      </c>
      <c r="F11" s="7">
        <f t="shared" si="4"/>
        <v>1.9550000000000001</v>
      </c>
      <c r="G11" s="6">
        <f t="shared" si="0"/>
        <v>-25.000000000000576</v>
      </c>
      <c r="H11" s="1">
        <f t="shared" si="1"/>
        <v>5000</v>
      </c>
      <c r="K11" s="1">
        <v>8</v>
      </c>
      <c r="L11" s="33" t="s">
        <v>37</v>
      </c>
      <c r="M11" s="1" t="s">
        <v>26</v>
      </c>
      <c r="N11" s="36">
        <v>10000</v>
      </c>
      <c r="O11" s="1">
        <v>1.97</v>
      </c>
      <c r="P11" s="7">
        <f t="shared" si="5"/>
        <v>1.95</v>
      </c>
      <c r="Q11" s="6">
        <f t="shared" si="2"/>
        <v>-200.00000000000017</v>
      </c>
      <c r="R11" s="1">
        <f t="shared" si="3"/>
        <v>10000</v>
      </c>
      <c r="T11" s="36"/>
      <c r="U11" s="1"/>
      <c r="V11" s="1"/>
    </row>
    <row r="12" spans="1:22" x14ac:dyDescent="0.25">
      <c r="A12" s="1">
        <v>14</v>
      </c>
      <c r="B12" s="33" t="s">
        <v>14</v>
      </c>
      <c r="C12" s="1" t="s">
        <v>26</v>
      </c>
      <c r="D12" s="36">
        <v>-5000</v>
      </c>
      <c r="E12" s="1">
        <v>1.95</v>
      </c>
      <c r="F12" s="7">
        <f t="shared" si="4"/>
        <v>1.9550000000000001</v>
      </c>
      <c r="G12" s="6">
        <f t="shared" si="0"/>
        <v>-25.000000000000576</v>
      </c>
      <c r="H12" s="1">
        <f t="shared" si="1"/>
        <v>5000</v>
      </c>
      <c r="K12" s="1">
        <v>9</v>
      </c>
      <c r="L12" s="33" t="s">
        <v>40</v>
      </c>
      <c r="M12" s="1" t="s">
        <v>26</v>
      </c>
      <c r="N12" s="36">
        <v>7000</v>
      </c>
      <c r="O12" s="1">
        <v>1.9550000000000001</v>
      </c>
      <c r="P12" s="7">
        <f t="shared" si="5"/>
        <v>1.95</v>
      </c>
      <c r="Q12" s="6">
        <f t="shared" si="2"/>
        <v>-35.00000000000081</v>
      </c>
      <c r="R12" s="1">
        <f t="shared" si="3"/>
        <v>7000</v>
      </c>
      <c r="T12" s="36"/>
      <c r="U12" s="1"/>
      <c r="V12" s="1"/>
    </row>
    <row r="13" spans="1:22" x14ac:dyDescent="0.25">
      <c r="A13" s="1">
        <v>6</v>
      </c>
      <c r="B13" s="33" t="s">
        <v>53</v>
      </c>
      <c r="C13" s="1" t="s">
        <v>26</v>
      </c>
      <c r="D13" s="36">
        <v>-5000</v>
      </c>
      <c r="E13" s="1">
        <v>1.9524999999999999</v>
      </c>
      <c r="F13" s="7">
        <f t="shared" si="4"/>
        <v>1.9550000000000001</v>
      </c>
      <c r="G13" s="6">
        <f t="shared" si="0"/>
        <v>-12.500000000000844</v>
      </c>
      <c r="H13" s="1">
        <f t="shared" si="1"/>
        <v>5000</v>
      </c>
      <c r="K13" s="1">
        <v>10</v>
      </c>
      <c r="L13" s="33" t="s">
        <v>13</v>
      </c>
      <c r="M13" s="1" t="s">
        <v>26</v>
      </c>
      <c r="N13" s="36">
        <v>-5000</v>
      </c>
      <c r="O13" s="1">
        <v>1.94</v>
      </c>
      <c r="P13" s="7">
        <f t="shared" si="5"/>
        <v>1.95</v>
      </c>
      <c r="Q13" s="6">
        <f t="shared" si="2"/>
        <v>-50.000000000000043</v>
      </c>
      <c r="R13" s="1">
        <f t="shared" si="3"/>
        <v>5000</v>
      </c>
    </row>
    <row r="14" spans="1:22" x14ac:dyDescent="0.25">
      <c r="A14" s="1">
        <v>18</v>
      </c>
      <c r="B14" s="33" t="s">
        <v>53</v>
      </c>
      <c r="C14" s="1" t="s">
        <v>26</v>
      </c>
      <c r="D14" s="36">
        <v>-5000</v>
      </c>
      <c r="E14" s="1">
        <v>1.9624999999999999</v>
      </c>
      <c r="F14" s="7">
        <f t="shared" si="4"/>
        <v>1.9550000000000001</v>
      </c>
      <c r="G14" s="6">
        <f t="shared" si="0"/>
        <v>37.499999999999204</v>
      </c>
      <c r="H14" s="1">
        <f t="shared" si="1"/>
        <v>5000</v>
      </c>
      <c r="K14" s="1">
        <v>11</v>
      </c>
      <c r="L14" s="33" t="s">
        <v>11</v>
      </c>
      <c r="M14" s="1" t="s">
        <v>26</v>
      </c>
      <c r="N14" s="36">
        <v>-3000</v>
      </c>
      <c r="O14" s="1">
        <v>1.9650000000000001</v>
      </c>
      <c r="P14" s="7">
        <f t="shared" si="5"/>
        <v>1.95</v>
      </c>
      <c r="Q14" s="6">
        <f t="shared" si="2"/>
        <v>45.000000000000369</v>
      </c>
      <c r="R14" s="1">
        <f t="shared" si="3"/>
        <v>3000</v>
      </c>
    </row>
    <row r="15" spans="1:22" x14ac:dyDescent="0.25">
      <c r="A15" s="1">
        <v>4</v>
      </c>
      <c r="B15" s="33" t="s">
        <v>11</v>
      </c>
      <c r="C15" s="1" t="s">
        <v>26</v>
      </c>
      <c r="D15" s="36">
        <v>-5000</v>
      </c>
      <c r="E15" s="1">
        <v>1.9424999999999999</v>
      </c>
      <c r="F15" s="7">
        <f t="shared" si="4"/>
        <v>1.9550000000000001</v>
      </c>
      <c r="G15" s="6">
        <f t="shared" si="0"/>
        <v>-62.500000000000888</v>
      </c>
      <c r="H15" s="1">
        <f t="shared" si="1"/>
        <v>5000</v>
      </c>
      <c r="K15" s="1">
        <v>12</v>
      </c>
      <c r="L15" s="33" t="s">
        <v>19</v>
      </c>
      <c r="M15" s="1" t="s">
        <v>26</v>
      </c>
      <c r="N15" s="36">
        <v>-2500</v>
      </c>
      <c r="O15" s="1">
        <v>1.9650000000000001</v>
      </c>
      <c r="P15" s="7">
        <f t="shared" si="5"/>
        <v>1.95</v>
      </c>
      <c r="Q15" s="6">
        <f t="shared" si="2"/>
        <v>37.500000000000313</v>
      </c>
      <c r="R15" s="1">
        <f t="shared" si="3"/>
        <v>2500</v>
      </c>
    </row>
    <row r="16" spans="1:22" x14ac:dyDescent="0.25">
      <c r="A16" s="1">
        <v>17</v>
      </c>
      <c r="B16" s="33" t="s">
        <v>15</v>
      </c>
      <c r="C16" s="1" t="s">
        <v>26</v>
      </c>
      <c r="D16" s="36">
        <v>-10000</v>
      </c>
      <c r="E16" s="1">
        <v>1.96</v>
      </c>
      <c r="F16" s="7">
        <f t="shared" si="4"/>
        <v>1.9550000000000001</v>
      </c>
      <c r="G16" s="6">
        <f t="shared" si="0"/>
        <v>49.999999999998934</v>
      </c>
      <c r="H16" s="1">
        <f t="shared" si="1"/>
        <v>10000</v>
      </c>
      <c r="K16" s="1">
        <v>13</v>
      </c>
      <c r="L16" s="1" t="s">
        <v>51</v>
      </c>
      <c r="M16" s="1" t="s">
        <v>26</v>
      </c>
      <c r="N16" s="36">
        <v>-10000</v>
      </c>
      <c r="O16" s="31">
        <v>1.9624999999999999</v>
      </c>
      <c r="P16" s="7">
        <f t="shared" si="5"/>
        <v>1.95</v>
      </c>
      <c r="Q16" s="6">
        <f t="shared" si="2"/>
        <v>124.99999999999956</v>
      </c>
      <c r="R16" s="1">
        <f t="shared" si="3"/>
        <v>10000</v>
      </c>
    </row>
    <row r="17" spans="1:18" x14ac:dyDescent="0.25">
      <c r="A17" s="1">
        <v>2</v>
      </c>
      <c r="B17" s="33" t="s">
        <v>52</v>
      </c>
      <c r="C17" s="1" t="s">
        <v>26</v>
      </c>
      <c r="D17" s="36">
        <v>5000</v>
      </c>
      <c r="E17" s="1">
        <v>1.9450000000000001</v>
      </c>
      <c r="F17" s="7">
        <f t="shared" si="4"/>
        <v>1.9550000000000001</v>
      </c>
      <c r="G17" s="6">
        <f t="shared" si="0"/>
        <v>50.000000000000043</v>
      </c>
      <c r="H17" s="1">
        <f t="shared" si="1"/>
        <v>5000</v>
      </c>
      <c r="K17" s="1">
        <v>14</v>
      </c>
      <c r="L17" s="1" t="s">
        <v>51</v>
      </c>
      <c r="M17" s="1" t="s">
        <v>26</v>
      </c>
      <c r="N17" s="36">
        <v>-7000</v>
      </c>
      <c r="O17" s="31">
        <v>1.99</v>
      </c>
      <c r="P17" s="7">
        <f t="shared" si="5"/>
        <v>1.95</v>
      </c>
      <c r="Q17" s="6">
        <f t="shared" si="2"/>
        <v>280.00000000000023</v>
      </c>
      <c r="R17" s="1">
        <f t="shared" si="3"/>
        <v>7000</v>
      </c>
    </row>
    <row r="18" spans="1:18" x14ac:dyDescent="0.25">
      <c r="A18" s="1">
        <v>3</v>
      </c>
      <c r="B18" s="33" t="s">
        <v>52</v>
      </c>
      <c r="C18" s="1" t="s">
        <v>26</v>
      </c>
      <c r="D18" s="36">
        <v>5000</v>
      </c>
      <c r="E18" s="1">
        <v>1.95</v>
      </c>
      <c r="F18" s="7">
        <f t="shared" si="4"/>
        <v>1.9550000000000001</v>
      </c>
      <c r="G18" s="6">
        <f t="shared" si="0"/>
        <v>25.000000000000576</v>
      </c>
      <c r="H18" s="1">
        <f t="shared" si="1"/>
        <v>5000</v>
      </c>
      <c r="K18" s="1">
        <v>15</v>
      </c>
      <c r="M18" s="1" t="s">
        <v>26</v>
      </c>
      <c r="N18" s="36"/>
      <c r="O18" s="31"/>
      <c r="P18" s="7">
        <f t="shared" si="5"/>
        <v>0</v>
      </c>
      <c r="Q18" s="6">
        <f t="shared" si="2"/>
        <v>0</v>
      </c>
      <c r="R18" s="1">
        <f t="shared" si="3"/>
        <v>0</v>
      </c>
    </row>
    <row r="19" spans="1:18" x14ac:dyDescent="0.25">
      <c r="A19" s="1">
        <v>16</v>
      </c>
      <c r="B19" s="33" t="s">
        <v>52</v>
      </c>
      <c r="C19" s="1" t="s">
        <v>26</v>
      </c>
      <c r="D19" s="36">
        <v>-10000</v>
      </c>
      <c r="E19" s="1">
        <v>1.9575</v>
      </c>
      <c r="F19" s="7">
        <f t="shared" si="4"/>
        <v>1.9550000000000001</v>
      </c>
      <c r="G19" s="6">
        <f t="shared" si="0"/>
        <v>24.999999999999467</v>
      </c>
      <c r="H19" s="1">
        <f t="shared" si="1"/>
        <v>10000</v>
      </c>
      <c r="K19" s="1">
        <v>16</v>
      </c>
      <c r="M19" s="1" t="s">
        <v>26</v>
      </c>
      <c r="N19" s="36"/>
      <c r="O19" s="31"/>
      <c r="P19" s="7">
        <f t="shared" si="5"/>
        <v>0</v>
      </c>
      <c r="Q19" s="1">
        <f t="shared" si="2"/>
        <v>0</v>
      </c>
      <c r="R19" s="1">
        <f t="shared" si="3"/>
        <v>0</v>
      </c>
    </row>
    <row r="20" spans="1:18" x14ac:dyDescent="0.25">
      <c r="A20" s="1">
        <v>19</v>
      </c>
      <c r="B20" s="33" t="s">
        <v>52</v>
      </c>
      <c r="C20" s="1" t="s">
        <v>26</v>
      </c>
      <c r="D20" s="36">
        <v>-5000</v>
      </c>
      <c r="E20" s="1">
        <v>1.97</v>
      </c>
      <c r="F20" s="7">
        <f t="shared" si="4"/>
        <v>1.9550000000000001</v>
      </c>
      <c r="G20" s="6">
        <f t="shared" si="0"/>
        <v>74.999999999999517</v>
      </c>
      <c r="H20" s="1">
        <f t="shared" si="1"/>
        <v>5000</v>
      </c>
      <c r="K20" s="1">
        <v>17</v>
      </c>
      <c r="M20" s="1" t="s">
        <v>26</v>
      </c>
      <c r="N20" s="36"/>
      <c r="O20" s="31"/>
      <c r="P20" s="7">
        <f t="shared" si="5"/>
        <v>0</v>
      </c>
      <c r="Q20" s="1">
        <f t="shared" si="2"/>
        <v>0</v>
      </c>
      <c r="R20" s="1">
        <f t="shared" si="3"/>
        <v>0</v>
      </c>
    </row>
    <row r="21" spans="1:18" x14ac:dyDescent="0.25">
      <c r="A21" s="1">
        <v>20</v>
      </c>
      <c r="B21" s="33" t="s">
        <v>52</v>
      </c>
      <c r="C21" s="1" t="s">
        <v>26</v>
      </c>
      <c r="D21" s="36">
        <v>-5000</v>
      </c>
      <c r="E21" s="1">
        <v>1.9775</v>
      </c>
      <c r="F21" s="7">
        <f t="shared" si="4"/>
        <v>1.9550000000000001</v>
      </c>
      <c r="G21" s="6">
        <f t="shared" si="0"/>
        <v>112.49999999999983</v>
      </c>
      <c r="H21" s="1">
        <f t="shared" si="1"/>
        <v>5000</v>
      </c>
      <c r="K21" s="1">
        <v>18</v>
      </c>
      <c r="M21" s="1" t="s">
        <v>26</v>
      </c>
      <c r="N21" s="36"/>
      <c r="O21" s="31"/>
      <c r="P21" s="7">
        <f t="shared" si="5"/>
        <v>0</v>
      </c>
      <c r="R21" s="1">
        <f t="shared" si="3"/>
        <v>0</v>
      </c>
    </row>
    <row r="22" spans="1:18" x14ac:dyDescent="0.25">
      <c r="A22" s="1">
        <v>21</v>
      </c>
      <c r="B22" s="33" t="s">
        <v>52</v>
      </c>
      <c r="C22" s="1" t="s">
        <v>26</v>
      </c>
      <c r="D22" s="36">
        <v>-5000</v>
      </c>
      <c r="E22" s="1">
        <v>1.9850000000000001</v>
      </c>
      <c r="F22" s="7">
        <f t="shared" si="4"/>
        <v>1.9550000000000001</v>
      </c>
      <c r="G22" s="6">
        <f t="shared" si="0"/>
        <v>150.00000000000014</v>
      </c>
      <c r="H22" s="1">
        <f t="shared" si="1"/>
        <v>5000</v>
      </c>
      <c r="K22" s="1">
        <v>19</v>
      </c>
      <c r="M22" s="1" t="s">
        <v>26</v>
      </c>
      <c r="N22" s="36"/>
      <c r="O22" s="31"/>
      <c r="P22" s="7">
        <f t="shared" si="5"/>
        <v>0</v>
      </c>
      <c r="R22" s="1">
        <f t="shared" si="3"/>
        <v>0</v>
      </c>
    </row>
    <row r="23" spans="1:18" x14ac:dyDescent="0.25">
      <c r="A23" s="1">
        <v>9</v>
      </c>
      <c r="B23" s="33" t="s">
        <v>8</v>
      </c>
      <c r="C23" s="1" t="s">
        <v>26</v>
      </c>
      <c r="D23" s="36">
        <v>-5000</v>
      </c>
      <c r="E23" s="1">
        <v>1.9450000000000001</v>
      </c>
      <c r="F23" s="7">
        <f t="shared" si="4"/>
        <v>1.9550000000000001</v>
      </c>
      <c r="G23" s="6">
        <f t="shared" si="0"/>
        <v>-50.000000000000043</v>
      </c>
      <c r="H23" s="1">
        <f t="shared" si="1"/>
        <v>5000</v>
      </c>
      <c r="K23" s="1">
        <v>20</v>
      </c>
      <c r="M23" s="1" t="s">
        <v>26</v>
      </c>
      <c r="N23" s="36"/>
      <c r="O23" s="31"/>
      <c r="P23" s="7">
        <f t="shared" si="5"/>
        <v>0</v>
      </c>
      <c r="R23" s="1">
        <f t="shared" si="3"/>
        <v>0</v>
      </c>
    </row>
    <row r="24" spans="1:18" x14ac:dyDescent="0.25">
      <c r="A24" s="1">
        <v>7</v>
      </c>
      <c r="B24" s="1" t="s">
        <v>12</v>
      </c>
      <c r="C24" s="1" t="s">
        <v>26</v>
      </c>
      <c r="D24" s="36">
        <v>-5000</v>
      </c>
      <c r="E24" s="1">
        <v>1.9550000000000001</v>
      </c>
      <c r="F24" s="7">
        <f t="shared" si="4"/>
        <v>1.9550000000000001</v>
      </c>
      <c r="G24" s="6">
        <f t="shared" si="0"/>
        <v>0</v>
      </c>
      <c r="H24" s="1">
        <f t="shared" si="1"/>
        <v>5000</v>
      </c>
      <c r="K24" s="1">
        <v>21</v>
      </c>
      <c r="M24" s="1" t="s">
        <v>26</v>
      </c>
      <c r="N24" s="36"/>
      <c r="O24" s="31"/>
      <c r="P24" s="7">
        <f t="shared" si="5"/>
        <v>0</v>
      </c>
      <c r="R24" s="1">
        <f t="shared" si="3"/>
        <v>0</v>
      </c>
    </row>
    <row r="25" spans="1:18" x14ac:dyDescent="0.25">
      <c r="A25" s="1">
        <v>24</v>
      </c>
      <c r="B25" s="33" t="s">
        <v>58</v>
      </c>
      <c r="C25" s="1" t="s">
        <v>26</v>
      </c>
      <c r="D25" s="1">
        <v>15000</v>
      </c>
      <c r="E25" s="31">
        <v>1.86</v>
      </c>
      <c r="F25" s="7">
        <f t="shared" si="4"/>
        <v>1.9550000000000001</v>
      </c>
      <c r="G25" s="6">
        <f t="shared" si="0"/>
        <v>1424.9999999999995</v>
      </c>
      <c r="H25" s="1">
        <f t="shared" si="1"/>
        <v>15000</v>
      </c>
      <c r="K25" s="1">
        <v>22</v>
      </c>
      <c r="M25" s="1" t="s">
        <v>26</v>
      </c>
      <c r="O25" s="31"/>
      <c r="P25" s="7">
        <f t="shared" si="5"/>
        <v>0</v>
      </c>
      <c r="R25" s="1">
        <f t="shared" si="3"/>
        <v>0</v>
      </c>
    </row>
    <row r="26" spans="1:18" x14ac:dyDescent="0.25">
      <c r="A26" s="1">
        <v>25</v>
      </c>
      <c r="B26" s="33" t="s">
        <v>58</v>
      </c>
      <c r="C26" s="1" t="s">
        <v>26</v>
      </c>
      <c r="D26" s="1">
        <v>-15000</v>
      </c>
      <c r="E26" s="31">
        <v>2</v>
      </c>
      <c r="F26" s="7">
        <f t="shared" si="4"/>
        <v>1.9550000000000001</v>
      </c>
      <c r="G26" s="6">
        <f t="shared" si="0"/>
        <v>674.99999999999898</v>
      </c>
      <c r="H26" s="1">
        <f t="shared" si="1"/>
        <v>15000</v>
      </c>
      <c r="K26" s="1">
        <v>23</v>
      </c>
      <c r="M26" s="1" t="s">
        <v>26</v>
      </c>
      <c r="O26" s="31"/>
      <c r="P26" s="7">
        <f t="shared" si="5"/>
        <v>0</v>
      </c>
      <c r="R26" s="1">
        <f t="shared" si="3"/>
        <v>0</v>
      </c>
    </row>
    <row r="27" spans="1:18" x14ac:dyDescent="0.25">
      <c r="A27" s="1">
        <v>22</v>
      </c>
      <c r="B27" s="34"/>
      <c r="C27" s="1" t="s">
        <v>26</v>
      </c>
      <c r="E27" s="31"/>
      <c r="F27" s="7">
        <f t="shared" si="4"/>
        <v>0</v>
      </c>
      <c r="G27" s="6">
        <f t="shared" si="0"/>
        <v>0</v>
      </c>
      <c r="H27" s="1">
        <f t="shared" si="1"/>
        <v>0</v>
      </c>
      <c r="K27" s="1">
        <v>24</v>
      </c>
      <c r="M27" s="1" t="s">
        <v>26</v>
      </c>
      <c r="P27" s="7">
        <f t="shared" si="5"/>
        <v>0</v>
      </c>
      <c r="R27" s="1">
        <f t="shared" si="3"/>
        <v>0</v>
      </c>
    </row>
    <row r="28" spans="1:18" x14ac:dyDescent="0.25">
      <c r="A28" s="1">
        <v>23</v>
      </c>
      <c r="B28" s="34"/>
      <c r="C28" s="1" t="s">
        <v>26</v>
      </c>
      <c r="E28" s="31"/>
      <c r="F28" s="7">
        <f t="shared" si="4"/>
        <v>0</v>
      </c>
      <c r="G28" s="6">
        <f t="shared" si="0"/>
        <v>0</v>
      </c>
      <c r="H28" s="1">
        <f t="shared" si="1"/>
        <v>0</v>
      </c>
      <c r="K28" s="1">
        <v>25</v>
      </c>
      <c r="M28" s="1" t="s">
        <v>26</v>
      </c>
      <c r="P28" s="7">
        <f t="shared" si="5"/>
        <v>0</v>
      </c>
      <c r="R28" s="1">
        <f t="shared" si="3"/>
        <v>0</v>
      </c>
    </row>
    <row r="29" spans="1:18" x14ac:dyDescent="0.25">
      <c r="A29" s="1">
        <v>26</v>
      </c>
      <c r="B29" s="34"/>
      <c r="C29" s="1" t="s">
        <v>26</v>
      </c>
      <c r="E29" s="31"/>
      <c r="F29" s="7">
        <f t="shared" si="4"/>
        <v>0</v>
      </c>
      <c r="G29" s="6">
        <f t="shared" si="0"/>
        <v>0</v>
      </c>
      <c r="H29" s="1">
        <f t="shared" si="1"/>
        <v>0</v>
      </c>
      <c r="K29" s="14">
        <v>26</v>
      </c>
      <c r="L29" s="14"/>
      <c r="M29" s="14" t="s">
        <v>27</v>
      </c>
      <c r="N29" s="14"/>
      <c r="O29" s="14"/>
      <c r="P29" s="32">
        <f t="shared" si="5"/>
        <v>0</v>
      </c>
      <c r="Q29" s="14"/>
      <c r="R29" s="14">
        <f t="shared" si="3"/>
        <v>0</v>
      </c>
    </row>
    <row r="30" spans="1:18" hidden="1" x14ac:dyDescent="0.25">
      <c r="A30" s="1">
        <v>27</v>
      </c>
      <c r="B30" s="34"/>
      <c r="C30" s="1" t="s">
        <v>26</v>
      </c>
      <c r="E30" s="31"/>
      <c r="F30" s="7">
        <f t="shared" si="4"/>
        <v>0</v>
      </c>
      <c r="G30" s="6">
        <f t="shared" si="0"/>
        <v>0</v>
      </c>
      <c r="H30" s="1">
        <f t="shared" si="1"/>
        <v>0</v>
      </c>
      <c r="K30" s="14">
        <v>27</v>
      </c>
      <c r="L30" s="14"/>
      <c r="M30" s="14" t="s">
        <v>27</v>
      </c>
      <c r="N30" s="14"/>
      <c r="O30" s="14"/>
      <c r="P30" s="32">
        <f t="shared" si="5"/>
        <v>0</v>
      </c>
      <c r="Q30" s="14"/>
      <c r="R30" s="14">
        <f t="shared" si="3"/>
        <v>0</v>
      </c>
    </row>
    <row r="31" spans="1:18" hidden="1" x14ac:dyDescent="0.25">
      <c r="A31" s="1">
        <v>28</v>
      </c>
      <c r="B31" s="34"/>
      <c r="C31" s="1" t="s">
        <v>26</v>
      </c>
      <c r="E31" s="31"/>
      <c r="F31" s="7">
        <f t="shared" si="4"/>
        <v>0</v>
      </c>
      <c r="G31" s="6">
        <f t="shared" si="0"/>
        <v>0</v>
      </c>
      <c r="H31" s="1">
        <f t="shared" si="1"/>
        <v>0</v>
      </c>
      <c r="K31" s="14">
        <v>28</v>
      </c>
      <c r="L31" s="14"/>
      <c r="M31" s="14" t="s">
        <v>27</v>
      </c>
      <c r="N31" s="14"/>
      <c r="O31" s="14"/>
      <c r="P31" s="32">
        <f t="shared" si="5"/>
        <v>0</v>
      </c>
      <c r="Q31" s="18"/>
      <c r="R31" s="14">
        <f t="shared" si="3"/>
        <v>0</v>
      </c>
    </row>
    <row r="32" spans="1:18" x14ac:dyDescent="0.25">
      <c r="A32" s="1">
        <v>29</v>
      </c>
      <c r="B32" s="34"/>
      <c r="C32" s="1" t="s">
        <v>26</v>
      </c>
      <c r="E32" s="31"/>
      <c r="F32" s="7">
        <f t="shared" si="4"/>
        <v>0</v>
      </c>
      <c r="G32" s="6">
        <f t="shared" si="0"/>
        <v>0</v>
      </c>
      <c r="H32" s="1">
        <f t="shared" si="1"/>
        <v>0</v>
      </c>
      <c r="K32" s="14">
        <v>29</v>
      </c>
      <c r="L32" s="14"/>
      <c r="M32" s="14" t="s">
        <v>27</v>
      </c>
      <c r="N32" s="14"/>
      <c r="O32" s="14"/>
      <c r="P32" s="32">
        <f t="shared" si="5"/>
        <v>0</v>
      </c>
      <c r="Q32" s="14"/>
      <c r="R32" s="14"/>
    </row>
    <row r="33" spans="1:19" x14ac:dyDescent="0.25">
      <c r="A33" s="1">
        <v>30</v>
      </c>
      <c r="B33" s="34"/>
      <c r="C33" s="1" t="s">
        <v>26</v>
      </c>
      <c r="E33" s="31"/>
      <c r="F33" s="7">
        <f t="shared" si="4"/>
        <v>0</v>
      </c>
      <c r="G33" s="6">
        <f t="shared" si="0"/>
        <v>0</v>
      </c>
      <c r="H33" s="1">
        <f t="shared" si="1"/>
        <v>0</v>
      </c>
      <c r="K33" s="14">
        <v>30</v>
      </c>
      <c r="L33" s="14"/>
      <c r="M33" s="14" t="s">
        <v>27</v>
      </c>
      <c r="N33" s="14"/>
      <c r="O33" s="14"/>
      <c r="P33" s="32">
        <f t="shared" si="5"/>
        <v>0</v>
      </c>
      <c r="Q33" s="14"/>
      <c r="R33" s="14"/>
    </row>
    <row r="34" spans="1:19" ht="13.8" thickBot="1" x14ac:dyDescent="0.3">
      <c r="A34" s="1">
        <v>31</v>
      </c>
      <c r="B34" s="34"/>
      <c r="C34" s="1" t="s">
        <v>26</v>
      </c>
      <c r="E34" s="31"/>
      <c r="F34" s="7">
        <f t="shared" si="4"/>
        <v>0</v>
      </c>
      <c r="G34" s="6">
        <f t="shared" si="0"/>
        <v>0</v>
      </c>
      <c r="H34" s="1">
        <f t="shared" si="1"/>
        <v>0</v>
      </c>
      <c r="K34" s="20">
        <v>31</v>
      </c>
      <c r="L34" s="20"/>
      <c r="M34" s="20" t="s">
        <v>27</v>
      </c>
      <c r="N34" s="20"/>
      <c r="O34" s="20"/>
      <c r="P34" s="22">
        <f t="shared" si="5"/>
        <v>0</v>
      </c>
      <c r="Q34" s="24"/>
      <c r="R34" s="20"/>
    </row>
    <row r="35" spans="1:19" ht="15.6" x14ac:dyDescent="0.3">
      <c r="A35" s="1">
        <v>32</v>
      </c>
      <c r="C35" s="1" t="s">
        <v>26</v>
      </c>
      <c r="E35" s="31"/>
      <c r="F35" s="7">
        <f t="shared" si="4"/>
        <v>0</v>
      </c>
      <c r="G35" s="6">
        <f t="shared" si="0"/>
        <v>0</v>
      </c>
      <c r="H35" s="1">
        <f t="shared" si="1"/>
        <v>0</v>
      </c>
      <c r="K35" s="3"/>
      <c r="N35" s="27">
        <f>SUM(N4:N34)</f>
        <v>19350</v>
      </c>
      <c r="Q35" s="13">
        <f>SUM(Q4:Q31)</f>
        <v>538.87499999999932</v>
      </c>
      <c r="R35" s="1">
        <f>SUM(R4:R28)</f>
        <v>74350</v>
      </c>
      <c r="S35" t="s">
        <v>63</v>
      </c>
    </row>
    <row r="36" spans="1:19" x14ac:dyDescent="0.25">
      <c r="A36" s="1">
        <v>33</v>
      </c>
      <c r="C36" s="1" t="s">
        <v>26</v>
      </c>
      <c r="E36" s="31"/>
      <c r="F36" s="7">
        <f t="shared" si="4"/>
        <v>0</v>
      </c>
      <c r="G36" s="6">
        <f t="shared" si="0"/>
        <v>0</v>
      </c>
      <c r="H36" s="1">
        <f t="shared" si="1"/>
        <v>0</v>
      </c>
      <c r="K36" s="3"/>
    </row>
    <row r="37" spans="1:19" ht="15.6" x14ac:dyDescent="0.3">
      <c r="A37" s="1">
        <v>34</v>
      </c>
      <c r="C37" s="1" t="s">
        <v>26</v>
      </c>
      <c r="E37" s="31"/>
      <c r="F37" s="7">
        <f t="shared" si="4"/>
        <v>0</v>
      </c>
      <c r="G37" s="6">
        <f t="shared" si="0"/>
        <v>0</v>
      </c>
      <c r="H37" s="1">
        <f t="shared" si="1"/>
        <v>0</v>
      </c>
      <c r="K37" s="3"/>
      <c r="P37" s="28" t="s">
        <v>29</v>
      </c>
      <c r="Q37" s="29">
        <f>'9-21-01'!N35*VLOOKUP((E1-1),[1]Historical!$A$3:$M$145,7)</f>
        <v>96.750000000002231</v>
      </c>
    </row>
    <row r="38" spans="1:19" hidden="1" x14ac:dyDescent="0.25">
      <c r="A38" s="1">
        <v>35</v>
      </c>
      <c r="C38" s="1" t="s">
        <v>26</v>
      </c>
      <c r="E38" s="5"/>
      <c r="F38" s="7">
        <f t="shared" si="4"/>
        <v>0</v>
      </c>
      <c r="G38" s="6">
        <f t="shared" si="0"/>
        <v>0</v>
      </c>
      <c r="H38" s="1">
        <f t="shared" si="1"/>
        <v>0</v>
      </c>
      <c r="K38" s="3"/>
    </row>
    <row r="39" spans="1:19" hidden="1" x14ac:dyDescent="0.25">
      <c r="A39" s="1">
        <v>36</v>
      </c>
      <c r="C39" s="1" t="s">
        <v>26</v>
      </c>
      <c r="E39" s="5"/>
      <c r="F39" s="7">
        <f t="shared" si="4"/>
        <v>0</v>
      </c>
      <c r="G39" s="6">
        <f t="shared" si="0"/>
        <v>0</v>
      </c>
      <c r="H39" s="1">
        <f t="shared" si="1"/>
        <v>0</v>
      </c>
      <c r="K39" s="3"/>
    </row>
    <row r="40" spans="1:19" hidden="1" x14ac:dyDescent="0.25">
      <c r="A40" s="1">
        <v>37</v>
      </c>
      <c r="C40" s="1" t="s">
        <v>26</v>
      </c>
      <c r="E40" s="5"/>
      <c r="F40" s="7">
        <f t="shared" si="4"/>
        <v>0</v>
      </c>
      <c r="G40" s="6">
        <f t="shared" si="0"/>
        <v>0</v>
      </c>
      <c r="H40" s="1">
        <f t="shared" si="1"/>
        <v>0</v>
      </c>
      <c r="K40" s="3"/>
    </row>
    <row r="41" spans="1:19" hidden="1" x14ac:dyDescent="0.25">
      <c r="A41" s="1">
        <v>38</v>
      </c>
      <c r="C41" s="1" t="s">
        <v>26</v>
      </c>
      <c r="E41" s="5"/>
      <c r="F41" s="7">
        <f t="shared" si="4"/>
        <v>0</v>
      </c>
      <c r="G41" s="6">
        <f t="shared" si="0"/>
        <v>0</v>
      </c>
      <c r="H41" s="1">
        <f t="shared" si="1"/>
        <v>0</v>
      </c>
      <c r="K41" s="3"/>
    </row>
    <row r="42" spans="1:19" hidden="1" x14ac:dyDescent="0.25">
      <c r="A42" s="1">
        <v>39</v>
      </c>
      <c r="C42" s="1" t="s">
        <v>26</v>
      </c>
      <c r="E42" s="5"/>
      <c r="F42" s="7">
        <f t="shared" si="4"/>
        <v>0</v>
      </c>
      <c r="G42" s="6">
        <f t="shared" si="0"/>
        <v>0</v>
      </c>
      <c r="H42" s="1">
        <f t="shared" si="1"/>
        <v>0</v>
      </c>
      <c r="K42" s="3"/>
    </row>
    <row r="43" spans="1:19" hidden="1" x14ac:dyDescent="0.25">
      <c r="A43" s="1">
        <v>40</v>
      </c>
      <c r="C43" s="1" t="s">
        <v>26</v>
      </c>
      <c r="E43" s="5"/>
      <c r="F43" s="7">
        <f t="shared" si="4"/>
        <v>0</v>
      </c>
      <c r="G43" s="6">
        <f t="shared" si="0"/>
        <v>0</v>
      </c>
      <c r="H43" s="1">
        <f t="shared" si="1"/>
        <v>0</v>
      </c>
      <c r="K43" s="3"/>
    </row>
    <row r="44" spans="1:19" hidden="1" x14ac:dyDescent="0.25">
      <c r="A44" s="1">
        <v>41</v>
      </c>
      <c r="C44" s="1" t="s">
        <v>26</v>
      </c>
      <c r="E44" s="5"/>
      <c r="F44" s="7">
        <f t="shared" si="4"/>
        <v>0</v>
      </c>
      <c r="G44" s="6">
        <f t="shared" si="0"/>
        <v>0</v>
      </c>
      <c r="H44" s="1">
        <f t="shared" si="1"/>
        <v>0</v>
      </c>
      <c r="K44" s="3"/>
    </row>
    <row r="45" spans="1:19" hidden="1" x14ac:dyDescent="0.25">
      <c r="C45" s="1" t="s">
        <v>26</v>
      </c>
      <c r="E45" s="5"/>
      <c r="F45" s="7">
        <f t="shared" si="4"/>
        <v>0</v>
      </c>
      <c r="G45" s="6">
        <f t="shared" si="0"/>
        <v>0</v>
      </c>
      <c r="H45" s="1">
        <f t="shared" si="1"/>
        <v>0</v>
      </c>
      <c r="K45" s="3"/>
    </row>
    <row r="46" spans="1:19" hidden="1" x14ac:dyDescent="0.25">
      <c r="C46" s="1" t="s">
        <v>26</v>
      </c>
      <c r="E46" s="5"/>
      <c r="F46" s="7">
        <f t="shared" si="4"/>
        <v>0</v>
      </c>
      <c r="G46" s="6">
        <f t="shared" si="0"/>
        <v>0</v>
      </c>
      <c r="H46" s="1">
        <f t="shared" si="1"/>
        <v>0</v>
      </c>
      <c r="K46" s="3"/>
    </row>
    <row r="47" spans="1:19" hidden="1" x14ac:dyDescent="0.25">
      <c r="A47" s="18">
        <v>45</v>
      </c>
      <c r="B47" s="14"/>
      <c r="C47" s="14" t="s">
        <v>27</v>
      </c>
      <c r="D47" s="14"/>
      <c r="E47" s="15"/>
      <c r="F47" s="16">
        <f t="shared" si="4"/>
        <v>0</v>
      </c>
      <c r="G47" s="17">
        <f t="shared" si="0"/>
        <v>0</v>
      </c>
      <c r="H47" s="14">
        <f t="shared" si="1"/>
        <v>0</v>
      </c>
      <c r="K47" s="3"/>
    </row>
    <row r="48" spans="1:19" hidden="1" x14ac:dyDescent="0.25">
      <c r="A48" s="18">
        <v>46</v>
      </c>
      <c r="B48" s="18"/>
      <c r="C48" s="18" t="s">
        <v>27</v>
      </c>
      <c r="D48" s="18"/>
      <c r="E48" s="19"/>
      <c r="F48" s="16">
        <f t="shared" si="4"/>
        <v>0</v>
      </c>
      <c r="G48" s="17">
        <f t="shared" si="0"/>
        <v>0</v>
      </c>
      <c r="H48" s="14">
        <f t="shared" si="1"/>
        <v>0</v>
      </c>
      <c r="K48" s="3"/>
      <c r="M48" s="9"/>
    </row>
    <row r="49" spans="1:18" ht="15.6" x14ac:dyDescent="0.3">
      <c r="A49" s="18">
        <v>47</v>
      </c>
      <c r="B49" s="14"/>
      <c r="C49" s="14" t="s">
        <v>27</v>
      </c>
      <c r="D49" s="14"/>
      <c r="E49" s="15"/>
      <c r="F49" s="16">
        <f t="shared" si="4"/>
        <v>0</v>
      </c>
      <c r="G49" s="17">
        <f t="shared" si="0"/>
        <v>0</v>
      </c>
      <c r="H49" s="14">
        <f t="shared" si="1"/>
        <v>0</v>
      </c>
      <c r="K49" s="3"/>
      <c r="Q49" s="29">
        <f>Q37*3</f>
        <v>290.25000000000671</v>
      </c>
    </row>
    <row r="50" spans="1:18" s="11" customFormat="1" x14ac:dyDescent="0.25">
      <c r="A50" s="20">
        <v>48</v>
      </c>
      <c r="B50" s="20"/>
      <c r="C50" s="20" t="s">
        <v>27</v>
      </c>
      <c r="D50" s="20"/>
      <c r="E50" s="21"/>
      <c r="F50" s="22">
        <f t="shared" si="4"/>
        <v>0</v>
      </c>
      <c r="G50" s="23">
        <f t="shared" si="0"/>
        <v>0</v>
      </c>
      <c r="H50" s="20">
        <f t="shared" si="1"/>
        <v>0</v>
      </c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1:18" ht="15.6" x14ac:dyDescent="0.3">
      <c r="D51" s="27">
        <f>SUM(D4:D50)</f>
        <v>-109000</v>
      </c>
      <c r="G51" s="13">
        <f>SUM(G4:G50)</f>
        <v>2287.4999999999891</v>
      </c>
      <c r="H51" s="1">
        <f>SUM(H4:H37)</f>
        <v>169000</v>
      </c>
      <c r="I51" s="1" t="s">
        <v>63</v>
      </c>
    </row>
    <row r="52" spans="1:18" ht="13.8" thickBot="1" x14ac:dyDescent="0.3"/>
    <row r="53" spans="1:18" ht="18" thickBot="1" x14ac:dyDescent="0.35">
      <c r="F53" s="28" t="s">
        <v>29</v>
      </c>
      <c r="G53" s="29">
        <f>'9-21-01'!D51*VLOOKUP((E1-1),[1]Historical!$A$3:$M$145,10)</f>
        <v>519.99999999998886</v>
      </c>
      <c r="L53" s="35">
        <f>G51+G54+Q35+Q38</f>
        <v>4386.3749999999545</v>
      </c>
    </row>
    <row r="54" spans="1:18" ht="15.6" x14ac:dyDescent="0.3">
      <c r="D54" s="4"/>
      <c r="F54" s="28"/>
      <c r="G54" s="29">
        <f>G53*3</f>
        <v>1559.9999999999666</v>
      </c>
      <c r="N54" s="1" t="s">
        <v>61</v>
      </c>
      <c r="O54" s="1">
        <f>MIN(O4:O28)</f>
        <v>1.92</v>
      </c>
    </row>
    <row r="55" spans="1:18" x14ac:dyDescent="0.25">
      <c r="D55" s="1" t="s">
        <v>59</v>
      </c>
      <c r="E55" s="1">
        <f>MIN(E4:E37)</f>
        <v>1.86</v>
      </c>
      <c r="N55" s="1" t="s">
        <v>62</v>
      </c>
      <c r="O55" s="1">
        <f>MAX(O4:O28)</f>
        <v>1.99</v>
      </c>
    </row>
    <row r="56" spans="1:18" x14ac:dyDescent="0.25">
      <c r="D56" s="1" t="s">
        <v>60</v>
      </c>
      <c r="E56" s="1">
        <f>MAX(E4:E37)</f>
        <v>2</v>
      </c>
    </row>
    <row r="60" spans="1:18" x14ac:dyDescent="0.25">
      <c r="M60" s="36"/>
    </row>
    <row r="68" spans="8:8" x14ac:dyDescent="0.25">
      <c r="H68" s="36"/>
    </row>
    <row r="69" spans="8:8" x14ac:dyDescent="0.25">
      <c r="H69" s="36"/>
    </row>
    <row r="70" spans="8:8" x14ac:dyDescent="0.25">
      <c r="H70" s="36"/>
    </row>
    <row r="71" spans="8:8" x14ac:dyDescent="0.25">
      <c r="H71" s="36"/>
    </row>
    <row r="72" spans="8:8" x14ac:dyDescent="0.25">
      <c r="H72" s="36"/>
    </row>
    <row r="73" spans="8:8" x14ac:dyDescent="0.25">
      <c r="H73" s="36"/>
    </row>
    <row r="74" spans="8:8" x14ac:dyDescent="0.25">
      <c r="H74" s="36"/>
    </row>
    <row r="75" spans="8:8" x14ac:dyDescent="0.25">
      <c r="H75" s="36"/>
    </row>
    <row r="76" spans="8:8" x14ac:dyDescent="0.25">
      <c r="H76" s="36"/>
    </row>
    <row r="77" spans="8:8" x14ac:dyDescent="0.25">
      <c r="H77" s="36"/>
    </row>
    <row r="78" spans="8:8" x14ac:dyDescent="0.25">
      <c r="H78" s="36"/>
    </row>
    <row r="79" spans="8:8" x14ac:dyDescent="0.25">
      <c r="H79" s="36"/>
    </row>
    <row r="80" spans="8:8" x14ac:dyDescent="0.25">
      <c r="H80" s="36"/>
    </row>
    <row r="81" spans="8:8" x14ac:dyDescent="0.25">
      <c r="H81" s="36"/>
    </row>
    <row r="82" spans="8:8" x14ac:dyDescent="0.25">
      <c r="H82" s="36"/>
    </row>
    <row r="83" spans="8:8" x14ac:dyDescent="0.25">
      <c r="H83" s="36"/>
    </row>
    <row r="84" spans="8:8" x14ac:dyDescent="0.25">
      <c r="H84" s="36"/>
    </row>
    <row r="85" spans="8:8" x14ac:dyDescent="0.25">
      <c r="H85" s="36"/>
    </row>
    <row r="86" spans="8:8" x14ac:dyDescent="0.25">
      <c r="H86" s="36"/>
    </row>
    <row r="87" spans="8:8" x14ac:dyDescent="0.25">
      <c r="H87" s="36"/>
    </row>
    <row r="88" spans="8:8" x14ac:dyDescent="0.25">
      <c r="H88" s="36"/>
    </row>
  </sheetData>
  <phoneticPr fontId="0" type="noConversion"/>
  <pageMargins left="0.75" right="0.75" top="1" bottom="1" header="0.5" footer="0.5"/>
  <pageSetup scale="5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88"/>
  <sheetViews>
    <sheetView topLeftCell="D1" zoomScale="80" workbookViewId="0">
      <pane ySplit="3" topLeftCell="A13" activePane="bottomLeft" state="frozenSplit"/>
      <selection activeCell="B48" sqref="B48"/>
      <selection pane="bottomLeft" activeCell="G53" sqref="G53"/>
    </sheetView>
  </sheetViews>
  <sheetFormatPr defaultRowHeight="13.2" x14ac:dyDescent="0.25"/>
  <cols>
    <col min="1" max="1" width="7.5546875" style="1" hidden="1" customWidth="1"/>
    <col min="2" max="2" width="48" style="1" bestFit="1" customWidth="1"/>
    <col min="3" max="3" width="6.5546875" style="1" customWidth="1"/>
    <col min="4" max="4" width="11.6640625" style="1" customWidth="1"/>
    <col min="5" max="5" width="12.44140625" style="1" bestFit="1" customWidth="1"/>
    <col min="6" max="6" width="9.6640625" style="1" customWidth="1"/>
    <col min="7" max="7" width="12.109375" style="1" bestFit="1" customWidth="1"/>
    <col min="8" max="8" width="10.33203125" style="1" bestFit="1" customWidth="1"/>
    <col min="9" max="9" width="8.6640625" style="1" bestFit="1" customWidth="1"/>
    <col min="10" max="10" width="4" style="1" customWidth="1"/>
    <col min="11" max="11" width="7.88671875" style="1" hidden="1" customWidth="1"/>
    <col min="12" max="12" width="35.6640625" style="1" bestFit="1" customWidth="1"/>
    <col min="13" max="13" width="8.6640625" style="1" bestFit="1" customWidth="1"/>
    <col min="14" max="14" width="10.5546875" style="1" bestFit="1" customWidth="1"/>
    <col min="15" max="15" width="8.6640625" style="1" customWidth="1"/>
    <col min="16" max="16" width="9.33203125" style="1" bestFit="1" customWidth="1"/>
    <col min="17" max="17" width="13.5546875" style="1" bestFit="1" customWidth="1"/>
    <col min="18" max="18" width="11.109375" style="1" customWidth="1"/>
    <col min="19" max="19" width="8.6640625" bestFit="1" customWidth="1"/>
    <col min="20" max="20" width="10.5546875" style="1" bestFit="1" customWidth="1"/>
    <col min="21" max="21" width="4.5546875" bestFit="1" customWidth="1"/>
    <col min="22" max="22" width="6.5546875" bestFit="1" customWidth="1"/>
  </cols>
  <sheetData>
    <row r="1" spans="1:25" ht="17.399999999999999" x14ac:dyDescent="0.3">
      <c r="B1" s="2" t="s">
        <v>0</v>
      </c>
      <c r="D1" s="12" t="s">
        <v>30</v>
      </c>
      <c r="E1" s="30">
        <v>37159</v>
      </c>
      <c r="L1" s="2" t="s">
        <v>1</v>
      </c>
    </row>
    <row r="3" spans="1:25" s="25" customFormat="1" ht="13.8" x14ac:dyDescent="0.25">
      <c r="A3" s="25" t="s">
        <v>2</v>
      </c>
      <c r="B3" s="25" t="s">
        <v>4</v>
      </c>
      <c r="C3" s="25" t="s">
        <v>28</v>
      </c>
      <c r="D3" s="25" t="s">
        <v>3</v>
      </c>
      <c r="E3" s="25" t="s">
        <v>5</v>
      </c>
      <c r="F3" s="25" t="s">
        <v>31</v>
      </c>
      <c r="G3" s="25" t="s">
        <v>7</v>
      </c>
      <c r="K3" s="25" t="s">
        <v>2</v>
      </c>
      <c r="L3" s="25" t="s">
        <v>4</v>
      </c>
      <c r="M3" s="25" t="s">
        <v>28</v>
      </c>
      <c r="N3" s="25" t="s">
        <v>3</v>
      </c>
      <c r="O3" s="25" t="s">
        <v>5</v>
      </c>
      <c r="P3" s="25" t="s">
        <v>6</v>
      </c>
      <c r="Q3" s="25" t="s">
        <v>7</v>
      </c>
      <c r="R3" s="26"/>
      <c r="T3" s="1"/>
    </row>
    <row r="4" spans="1:25" x14ac:dyDescent="0.25">
      <c r="A4" s="1">
        <v>1</v>
      </c>
      <c r="C4" s="1" t="s">
        <v>26</v>
      </c>
      <c r="D4" s="1">
        <v>5000</v>
      </c>
      <c r="E4" s="1">
        <v>1.925</v>
      </c>
      <c r="F4" s="8">
        <v>1.905</v>
      </c>
      <c r="G4" s="6">
        <f t="shared" ref="G4:G50" si="0">D4*(F4-E4)</f>
        <v>-100.00000000000009</v>
      </c>
      <c r="H4" s="1">
        <f t="shared" ref="H4:H50" si="1">IF(D4&lt;0,ABS(D4),D4)</f>
        <v>5000</v>
      </c>
      <c r="I4" s="7">
        <f>SUMPRODUCT(E4:E46,H4:H46)/SUM(H4:H46)</f>
        <v>1.9054798850574712</v>
      </c>
      <c r="J4" s="7"/>
      <c r="K4" s="1">
        <v>1</v>
      </c>
      <c r="L4" t="s">
        <v>21</v>
      </c>
      <c r="M4" s="1" t="s">
        <v>26</v>
      </c>
      <c r="N4" s="1">
        <v>10000</v>
      </c>
      <c r="O4" s="7">
        <v>1.915</v>
      </c>
      <c r="P4" s="8">
        <v>1.9</v>
      </c>
      <c r="Q4" s="6">
        <f t="shared" ref="Q4:Q20" si="2">N4*(P4-O4)</f>
        <v>-150.00000000000125</v>
      </c>
      <c r="R4" s="1">
        <f t="shared" ref="R4:R31" si="3">IF(N4&lt;0,ABS(N4),N4)</f>
        <v>10000</v>
      </c>
      <c r="S4" s="7">
        <f>SUMPRODUCT(O4:O26,R4:R26)/SUM(R4:R26)</f>
        <v>1.8994551591128255</v>
      </c>
    </row>
    <row r="5" spans="1:25" x14ac:dyDescent="0.25">
      <c r="A5" s="1">
        <v>2</v>
      </c>
      <c r="C5" s="1" t="s">
        <v>26</v>
      </c>
      <c r="D5" s="1">
        <v>5000</v>
      </c>
      <c r="E5" s="1">
        <v>1.93</v>
      </c>
      <c r="F5" s="7">
        <f t="shared" ref="F5:F50" si="4">IF(E5&lt;1,0,$F$4)</f>
        <v>1.905</v>
      </c>
      <c r="G5" s="6">
        <f t="shared" si="0"/>
        <v>-124.99999999999956</v>
      </c>
      <c r="H5" s="1">
        <f t="shared" si="1"/>
        <v>5000</v>
      </c>
      <c r="K5" s="1">
        <v>2</v>
      </c>
      <c r="L5" t="s">
        <v>20</v>
      </c>
      <c r="M5" s="1" t="s">
        <v>26</v>
      </c>
      <c r="N5" s="1">
        <v>10000</v>
      </c>
      <c r="O5" s="7">
        <v>1.91</v>
      </c>
      <c r="P5" s="7">
        <f t="shared" ref="P5:P34" si="5">IF(O5&lt;1,0,$P$4)</f>
        <v>1.9</v>
      </c>
      <c r="Q5" s="6">
        <f t="shared" si="2"/>
        <v>-100.00000000000009</v>
      </c>
      <c r="R5" s="1">
        <f t="shared" si="3"/>
        <v>10000</v>
      </c>
      <c r="V5" t="s">
        <v>64</v>
      </c>
      <c r="W5">
        <v>5000</v>
      </c>
      <c r="X5">
        <v>1.925</v>
      </c>
      <c r="Y5" t="s">
        <v>52</v>
      </c>
    </row>
    <row r="6" spans="1:25" x14ac:dyDescent="0.25">
      <c r="A6" s="1">
        <v>3</v>
      </c>
      <c r="C6" s="1" t="s">
        <v>26</v>
      </c>
      <c r="D6" s="1">
        <v>5000</v>
      </c>
      <c r="E6" s="1">
        <v>1.93</v>
      </c>
      <c r="F6" s="7">
        <f t="shared" si="4"/>
        <v>1.905</v>
      </c>
      <c r="G6" s="6">
        <f t="shared" si="0"/>
        <v>-124.99999999999956</v>
      </c>
      <c r="H6" s="1">
        <f t="shared" si="1"/>
        <v>5000</v>
      </c>
      <c r="K6" s="1">
        <v>3</v>
      </c>
      <c r="L6" t="s">
        <v>21</v>
      </c>
      <c r="M6" s="1" t="s">
        <v>26</v>
      </c>
      <c r="N6" s="1">
        <v>3000</v>
      </c>
      <c r="O6" s="7">
        <v>1.8975</v>
      </c>
      <c r="P6" s="7">
        <f t="shared" si="5"/>
        <v>1.9</v>
      </c>
      <c r="Q6" s="6">
        <f t="shared" si="2"/>
        <v>7.4999999999998401</v>
      </c>
      <c r="R6" s="1">
        <f t="shared" si="3"/>
        <v>3000</v>
      </c>
      <c r="V6" t="s">
        <v>64</v>
      </c>
      <c r="W6">
        <v>5000</v>
      </c>
      <c r="X6">
        <v>1.93</v>
      </c>
      <c r="Y6" t="s">
        <v>52</v>
      </c>
    </row>
    <row r="7" spans="1:25" x14ac:dyDescent="0.25">
      <c r="A7" s="1">
        <v>4</v>
      </c>
      <c r="C7" s="1" t="s">
        <v>26</v>
      </c>
      <c r="D7" s="1">
        <v>5000</v>
      </c>
      <c r="E7" s="1">
        <v>1.92</v>
      </c>
      <c r="F7" s="7">
        <f t="shared" si="4"/>
        <v>1.905</v>
      </c>
      <c r="G7" s="6">
        <f t="shared" si="0"/>
        <v>-74.999999999999517</v>
      </c>
      <c r="H7" s="1">
        <f t="shared" si="1"/>
        <v>5000</v>
      </c>
      <c r="K7" s="1">
        <v>4</v>
      </c>
      <c r="L7" t="s">
        <v>9</v>
      </c>
      <c r="M7" s="1" t="s">
        <v>26</v>
      </c>
      <c r="N7" s="1">
        <v>5000</v>
      </c>
      <c r="O7" s="7">
        <v>1.8875</v>
      </c>
      <c r="P7" s="7">
        <f t="shared" si="5"/>
        <v>1.9</v>
      </c>
      <c r="Q7" s="6">
        <f t="shared" si="2"/>
        <v>62.49999999999978</v>
      </c>
      <c r="R7" s="1">
        <f t="shared" si="3"/>
        <v>5000</v>
      </c>
      <c r="V7" t="s">
        <v>64</v>
      </c>
      <c r="W7">
        <v>5000</v>
      </c>
      <c r="X7">
        <v>1.93</v>
      </c>
      <c r="Y7" t="s">
        <v>16</v>
      </c>
    </row>
    <row r="8" spans="1:25" x14ac:dyDescent="0.25">
      <c r="A8" s="1">
        <v>5</v>
      </c>
      <c r="C8" s="1" t="s">
        <v>26</v>
      </c>
      <c r="D8" s="1">
        <v>5000</v>
      </c>
      <c r="E8" s="1">
        <v>1.91</v>
      </c>
      <c r="F8" s="7">
        <f t="shared" si="4"/>
        <v>1.905</v>
      </c>
      <c r="G8" s="6">
        <f t="shared" si="0"/>
        <v>-24.999999999999467</v>
      </c>
      <c r="H8" s="1">
        <f t="shared" si="1"/>
        <v>5000</v>
      </c>
      <c r="K8" s="1">
        <v>5</v>
      </c>
      <c r="L8" t="s">
        <v>9</v>
      </c>
      <c r="M8" s="1" t="s">
        <v>26</v>
      </c>
      <c r="N8" s="1">
        <v>4800</v>
      </c>
      <c r="O8" s="7">
        <v>1.88</v>
      </c>
      <c r="P8" s="7">
        <f t="shared" si="5"/>
        <v>1.9</v>
      </c>
      <c r="Q8" s="6">
        <f t="shared" si="2"/>
        <v>96.000000000000085</v>
      </c>
      <c r="R8" s="1">
        <f t="shared" si="3"/>
        <v>4800</v>
      </c>
      <c r="V8" t="s">
        <v>64</v>
      </c>
      <c r="W8">
        <v>5000</v>
      </c>
      <c r="X8">
        <v>1.92</v>
      </c>
      <c r="Y8" t="s">
        <v>53</v>
      </c>
    </row>
    <row r="9" spans="1:25" x14ac:dyDescent="0.25">
      <c r="A9" s="1">
        <v>6</v>
      </c>
      <c r="C9" s="1" t="s">
        <v>26</v>
      </c>
      <c r="D9" s="1">
        <v>5000</v>
      </c>
      <c r="E9" s="1">
        <v>1.895</v>
      </c>
      <c r="F9" s="7">
        <f t="shared" si="4"/>
        <v>1.905</v>
      </c>
      <c r="G9" s="6">
        <f t="shared" si="0"/>
        <v>50.000000000000043</v>
      </c>
      <c r="H9" s="1">
        <f t="shared" si="1"/>
        <v>5000</v>
      </c>
      <c r="K9" s="1">
        <v>6</v>
      </c>
      <c r="L9" s="1" t="s">
        <v>67</v>
      </c>
      <c r="M9" s="1" t="s">
        <v>26</v>
      </c>
      <c r="N9" s="1">
        <v>2800</v>
      </c>
      <c r="O9" s="7">
        <v>1.88</v>
      </c>
      <c r="P9" s="7">
        <f t="shared" si="5"/>
        <v>1.9</v>
      </c>
      <c r="Q9" s="6">
        <f t="shared" si="2"/>
        <v>56.00000000000005</v>
      </c>
      <c r="R9" s="1">
        <f t="shared" si="3"/>
        <v>2800</v>
      </c>
      <c r="V9" t="s">
        <v>64</v>
      </c>
      <c r="W9">
        <v>5000</v>
      </c>
      <c r="X9">
        <v>1.91</v>
      </c>
      <c r="Y9" t="s">
        <v>53</v>
      </c>
    </row>
    <row r="10" spans="1:25" x14ac:dyDescent="0.25">
      <c r="A10" s="1">
        <v>7</v>
      </c>
      <c r="C10" s="1" t="s">
        <v>26</v>
      </c>
      <c r="D10" s="1">
        <v>-5000</v>
      </c>
      <c r="E10" s="1">
        <v>1.91</v>
      </c>
      <c r="F10" s="7">
        <f t="shared" si="4"/>
        <v>1.905</v>
      </c>
      <c r="G10" s="6">
        <f t="shared" si="0"/>
        <v>24.999999999999467</v>
      </c>
      <c r="H10" s="1">
        <f t="shared" si="1"/>
        <v>5000</v>
      </c>
      <c r="K10" s="1">
        <v>7</v>
      </c>
      <c r="L10" t="s">
        <v>13</v>
      </c>
      <c r="M10" s="1" t="s">
        <v>26</v>
      </c>
      <c r="N10" s="1">
        <v>-5000</v>
      </c>
      <c r="O10" s="7">
        <v>1.9</v>
      </c>
      <c r="P10" s="7">
        <f t="shared" si="5"/>
        <v>1.9</v>
      </c>
      <c r="Q10" s="6">
        <f t="shared" si="2"/>
        <v>0</v>
      </c>
      <c r="R10" s="1">
        <f t="shared" si="3"/>
        <v>5000</v>
      </c>
      <c r="V10" t="s">
        <v>64</v>
      </c>
      <c r="W10">
        <v>5000</v>
      </c>
      <c r="X10">
        <v>1.895</v>
      </c>
      <c r="Y10" t="s">
        <v>15</v>
      </c>
    </row>
    <row r="11" spans="1:25" x14ac:dyDescent="0.25">
      <c r="A11" s="1">
        <v>8</v>
      </c>
      <c r="C11" s="1" t="s">
        <v>26</v>
      </c>
      <c r="D11" s="1">
        <v>-5000</v>
      </c>
      <c r="E11" s="1">
        <v>1.9125000000000001</v>
      </c>
      <c r="F11" s="7">
        <f t="shared" si="4"/>
        <v>1.905</v>
      </c>
      <c r="G11" s="6">
        <f t="shared" si="0"/>
        <v>37.500000000000313</v>
      </c>
      <c r="H11" s="1">
        <f t="shared" si="1"/>
        <v>5000</v>
      </c>
      <c r="K11" s="1">
        <v>8</v>
      </c>
      <c r="L11" t="s">
        <v>66</v>
      </c>
      <c r="M11" s="1" t="s">
        <v>26</v>
      </c>
      <c r="N11" s="1">
        <v>-6250</v>
      </c>
      <c r="O11" s="7">
        <v>1.895</v>
      </c>
      <c r="P11" s="7">
        <f t="shared" si="5"/>
        <v>1.9</v>
      </c>
      <c r="Q11" s="6">
        <f t="shared" si="2"/>
        <v>-31.249999999999332</v>
      </c>
      <c r="R11" s="1">
        <f t="shared" si="3"/>
        <v>6250</v>
      </c>
      <c r="T11" s="1">
        <f>-W11</f>
        <v>-5000</v>
      </c>
      <c r="V11" t="s">
        <v>65</v>
      </c>
      <c r="W11">
        <v>5000</v>
      </c>
      <c r="X11">
        <v>1.91</v>
      </c>
      <c r="Y11" t="s">
        <v>68</v>
      </c>
    </row>
    <row r="12" spans="1:25" x14ac:dyDescent="0.25">
      <c r="A12" s="1">
        <v>9</v>
      </c>
      <c r="C12" s="1" t="s">
        <v>26</v>
      </c>
      <c r="D12" s="1">
        <v>-10000</v>
      </c>
      <c r="E12" s="1">
        <v>1.925</v>
      </c>
      <c r="F12" s="7">
        <f t="shared" si="4"/>
        <v>1.905</v>
      </c>
      <c r="G12" s="6">
        <f t="shared" si="0"/>
        <v>200.00000000000017</v>
      </c>
      <c r="H12" s="1">
        <f t="shared" si="1"/>
        <v>10000</v>
      </c>
      <c r="K12" s="1">
        <v>9</v>
      </c>
      <c r="L12" t="s">
        <v>66</v>
      </c>
      <c r="M12" s="1" t="s">
        <v>26</v>
      </c>
      <c r="N12" s="1">
        <v>-5000</v>
      </c>
      <c r="O12" s="7">
        <v>1.895</v>
      </c>
      <c r="P12" s="7">
        <f t="shared" si="5"/>
        <v>1.9</v>
      </c>
      <c r="Q12" s="6">
        <f t="shared" si="2"/>
        <v>-24.999999999999467</v>
      </c>
      <c r="R12" s="1">
        <f t="shared" si="3"/>
        <v>5000</v>
      </c>
      <c r="T12" s="1">
        <f t="shared" ref="T12:T34" si="6">-W12</f>
        <v>-5000</v>
      </c>
      <c r="V12" t="s">
        <v>65</v>
      </c>
      <c r="W12">
        <v>5000</v>
      </c>
      <c r="X12">
        <v>1.9125000000000001</v>
      </c>
      <c r="Y12" t="s">
        <v>68</v>
      </c>
    </row>
    <row r="13" spans="1:25" x14ac:dyDescent="0.25">
      <c r="A13" s="1">
        <v>10</v>
      </c>
      <c r="C13" s="1" t="s">
        <v>26</v>
      </c>
      <c r="D13" s="1">
        <v>-5000</v>
      </c>
      <c r="E13" s="1">
        <v>1.93</v>
      </c>
      <c r="F13" s="7">
        <f t="shared" si="4"/>
        <v>1.905</v>
      </c>
      <c r="G13" s="6">
        <f t="shared" si="0"/>
        <v>124.99999999999956</v>
      </c>
      <c r="H13" s="1">
        <f t="shared" si="1"/>
        <v>5000</v>
      </c>
      <c r="K13" s="1">
        <v>10</v>
      </c>
      <c r="M13" s="1" t="s">
        <v>26</v>
      </c>
      <c r="O13" s="7"/>
      <c r="P13" s="7">
        <f t="shared" si="5"/>
        <v>0</v>
      </c>
      <c r="Q13" s="6">
        <f t="shared" si="2"/>
        <v>0</v>
      </c>
      <c r="R13" s="1">
        <f t="shared" si="3"/>
        <v>0</v>
      </c>
      <c r="T13" s="1">
        <f t="shared" si="6"/>
        <v>-10000</v>
      </c>
      <c r="V13" t="s">
        <v>65</v>
      </c>
      <c r="W13">
        <v>10000</v>
      </c>
      <c r="X13">
        <v>1.925</v>
      </c>
      <c r="Y13" t="s">
        <v>14</v>
      </c>
    </row>
    <row r="14" spans="1:25" x14ac:dyDescent="0.25">
      <c r="A14" s="1">
        <v>11</v>
      </c>
      <c r="C14" s="1" t="s">
        <v>26</v>
      </c>
      <c r="D14" s="1">
        <v>-2500</v>
      </c>
      <c r="E14" s="1">
        <v>1.93</v>
      </c>
      <c r="F14" s="7">
        <f t="shared" si="4"/>
        <v>1.905</v>
      </c>
      <c r="G14" s="6">
        <f t="shared" si="0"/>
        <v>62.49999999999978</v>
      </c>
      <c r="H14" s="1">
        <f t="shared" si="1"/>
        <v>2500</v>
      </c>
      <c r="K14" s="1">
        <v>11</v>
      </c>
      <c r="M14" s="1" t="s">
        <v>26</v>
      </c>
      <c r="O14" s="7"/>
      <c r="P14" s="7">
        <f t="shared" si="5"/>
        <v>0</v>
      </c>
      <c r="Q14" s="6">
        <f t="shared" si="2"/>
        <v>0</v>
      </c>
      <c r="R14" s="1">
        <f t="shared" si="3"/>
        <v>0</v>
      </c>
      <c r="T14" s="1">
        <f t="shared" si="6"/>
        <v>-5000</v>
      </c>
      <c r="V14" t="s">
        <v>65</v>
      </c>
      <c r="W14">
        <v>5000</v>
      </c>
      <c r="X14">
        <v>1.93</v>
      </c>
      <c r="Y14" t="s">
        <v>13</v>
      </c>
    </row>
    <row r="15" spans="1:25" x14ac:dyDescent="0.25">
      <c r="A15" s="1">
        <v>12</v>
      </c>
      <c r="C15" s="1" t="s">
        <v>26</v>
      </c>
      <c r="D15" s="1">
        <v>-5000</v>
      </c>
      <c r="E15" s="1">
        <v>1.93</v>
      </c>
      <c r="F15" s="7">
        <f t="shared" si="4"/>
        <v>1.905</v>
      </c>
      <c r="G15" s="6">
        <f t="shared" si="0"/>
        <v>124.99999999999956</v>
      </c>
      <c r="H15" s="1">
        <f t="shared" si="1"/>
        <v>5000</v>
      </c>
      <c r="K15" s="1">
        <v>12</v>
      </c>
      <c r="M15" s="1" t="s">
        <v>26</v>
      </c>
      <c r="O15" s="7"/>
      <c r="P15" s="7">
        <f t="shared" si="5"/>
        <v>0</v>
      </c>
      <c r="Q15" s="6">
        <f t="shared" si="2"/>
        <v>0</v>
      </c>
      <c r="R15" s="1">
        <f t="shared" si="3"/>
        <v>0</v>
      </c>
      <c r="T15" s="1">
        <f t="shared" si="6"/>
        <v>-2500</v>
      </c>
      <c r="V15" t="s">
        <v>65</v>
      </c>
      <c r="W15">
        <v>2500</v>
      </c>
      <c r="X15">
        <v>1.93</v>
      </c>
      <c r="Y15" t="s">
        <v>54</v>
      </c>
    </row>
    <row r="16" spans="1:25" x14ac:dyDescent="0.25">
      <c r="A16" s="1">
        <v>13</v>
      </c>
      <c r="C16" s="1" t="s">
        <v>26</v>
      </c>
      <c r="D16" s="1">
        <v>-5000</v>
      </c>
      <c r="E16" s="1">
        <v>1.93</v>
      </c>
      <c r="F16" s="7">
        <f t="shared" si="4"/>
        <v>1.905</v>
      </c>
      <c r="G16" s="6">
        <f t="shared" si="0"/>
        <v>124.99999999999956</v>
      </c>
      <c r="H16" s="1">
        <f t="shared" si="1"/>
        <v>5000</v>
      </c>
      <c r="K16" s="1">
        <v>13</v>
      </c>
      <c r="M16" s="1" t="s">
        <v>26</v>
      </c>
      <c r="O16" s="7"/>
      <c r="P16" s="7">
        <f t="shared" si="5"/>
        <v>0</v>
      </c>
      <c r="Q16" s="6">
        <f t="shared" si="2"/>
        <v>0</v>
      </c>
      <c r="R16" s="1">
        <f t="shared" si="3"/>
        <v>0</v>
      </c>
      <c r="T16" s="1">
        <f t="shared" si="6"/>
        <v>-5000</v>
      </c>
      <c r="V16" t="s">
        <v>65</v>
      </c>
      <c r="W16">
        <v>5000</v>
      </c>
      <c r="X16">
        <v>1.93</v>
      </c>
      <c r="Y16" t="s">
        <v>13</v>
      </c>
    </row>
    <row r="17" spans="1:25" x14ac:dyDescent="0.25">
      <c r="A17" s="1">
        <v>14</v>
      </c>
      <c r="C17" s="1" t="s">
        <v>26</v>
      </c>
      <c r="D17" s="1">
        <v>-5000</v>
      </c>
      <c r="E17" s="1">
        <v>1.93</v>
      </c>
      <c r="F17" s="7">
        <f t="shared" si="4"/>
        <v>1.905</v>
      </c>
      <c r="G17" s="6">
        <f t="shared" si="0"/>
        <v>124.99999999999956</v>
      </c>
      <c r="H17" s="1">
        <f t="shared" si="1"/>
        <v>5000</v>
      </c>
      <c r="K17" s="1">
        <v>14</v>
      </c>
      <c r="M17" s="1" t="s">
        <v>26</v>
      </c>
      <c r="O17" s="7"/>
      <c r="P17" s="7">
        <f t="shared" si="5"/>
        <v>0</v>
      </c>
      <c r="Q17" s="6">
        <f t="shared" si="2"/>
        <v>0</v>
      </c>
      <c r="R17" s="1">
        <f t="shared" si="3"/>
        <v>0</v>
      </c>
      <c r="T17" s="1">
        <f t="shared" si="6"/>
        <v>-5000</v>
      </c>
      <c r="V17" t="s">
        <v>65</v>
      </c>
      <c r="W17">
        <v>5000</v>
      </c>
      <c r="X17">
        <v>1.93</v>
      </c>
      <c r="Y17" t="s">
        <v>54</v>
      </c>
    </row>
    <row r="18" spans="1:25" x14ac:dyDescent="0.25">
      <c r="A18" s="1">
        <v>15</v>
      </c>
      <c r="C18" s="1" t="s">
        <v>26</v>
      </c>
      <c r="D18" s="1">
        <v>-5000</v>
      </c>
      <c r="E18" s="1">
        <v>1.93</v>
      </c>
      <c r="F18" s="7">
        <f t="shared" si="4"/>
        <v>1.905</v>
      </c>
      <c r="G18" s="6">
        <f t="shared" si="0"/>
        <v>124.99999999999956</v>
      </c>
      <c r="H18" s="1">
        <f t="shared" si="1"/>
        <v>5000</v>
      </c>
      <c r="K18" s="1">
        <v>15</v>
      </c>
      <c r="M18" s="1" t="s">
        <v>26</v>
      </c>
      <c r="O18" s="7"/>
      <c r="P18" s="7">
        <f t="shared" si="5"/>
        <v>0</v>
      </c>
      <c r="Q18" s="6">
        <f t="shared" si="2"/>
        <v>0</v>
      </c>
      <c r="R18" s="1">
        <f t="shared" si="3"/>
        <v>0</v>
      </c>
      <c r="T18" s="1">
        <f t="shared" si="6"/>
        <v>-5000</v>
      </c>
      <c r="V18" t="s">
        <v>65</v>
      </c>
      <c r="W18">
        <v>5000</v>
      </c>
      <c r="X18">
        <v>1.93</v>
      </c>
      <c r="Y18" t="s">
        <v>8</v>
      </c>
    </row>
    <row r="19" spans="1:25" x14ac:dyDescent="0.25">
      <c r="A19" s="1">
        <v>16</v>
      </c>
      <c r="C19" s="1" t="s">
        <v>26</v>
      </c>
      <c r="D19" s="1">
        <v>-5000</v>
      </c>
      <c r="E19" s="1">
        <v>1.9325000000000001</v>
      </c>
      <c r="F19" s="7">
        <f t="shared" si="4"/>
        <v>1.905</v>
      </c>
      <c r="G19" s="6">
        <f t="shared" si="0"/>
        <v>137.5000000000004</v>
      </c>
      <c r="H19" s="1">
        <f t="shared" si="1"/>
        <v>5000</v>
      </c>
      <c r="K19" s="1">
        <v>16</v>
      </c>
      <c r="M19" s="1" t="s">
        <v>26</v>
      </c>
      <c r="O19" s="7"/>
      <c r="P19" s="7">
        <f t="shared" si="5"/>
        <v>0</v>
      </c>
      <c r="Q19" s="1">
        <f t="shared" si="2"/>
        <v>0</v>
      </c>
      <c r="R19" s="1">
        <f t="shared" si="3"/>
        <v>0</v>
      </c>
      <c r="T19" s="1">
        <f t="shared" si="6"/>
        <v>-5000</v>
      </c>
      <c r="V19" t="s">
        <v>65</v>
      </c>
      <c r="W19">
        <v>5000</v>
      </c>
      <c r="X19">
        <v>1.93</v>
      </c>
      <c r="Y19" t="s">
        <v>54</v>
      </c>
    </row>
    <row r="20" spans="1:25" x14ac:dyDescent="0.25">
      <c r="A20" s="1">
        <v>17</v>
      </c>
      <c r="C20" s="1" t="s">
        <v>26</v>
      </c>
      <c r="D20" s="1">
        <v>-5000</v>
      </c>
      <c r="E20" s="1">
        <v>1.91</v>
      </c>
      <c r="F20" s="7">
        <f t="shared" si="4"/>
        <v>1.905</v>
      </c>
      <c r="G20" s="6">
        <f t="shared" si="0"/>
        <v>24.999999999999467</v>
      </c>
      <c r="H20" s="1">
        <f t="shared" si="1"/>
        <v>5000</v>
      </c>
      <c r="K20" s="1">
        <v>17</v>
      </c>
      <c r="M20" s="1" t="s">
        <v>26</v>
      </c>
      <c r="O20" s="31"/>
      <c r="P20" s="7">
        <f t="shared" si="5"/>
        <v>0</v>
      </c>
      <c r="Q20" s="1">
        <f t="shared" si="2"/>
        <v>0</v>
      </c>
      <c r="R20" s="1">
        <f t="shared" si="3"/>
        <v>0</v>
      </c>
      <c r="T20" s="1">
        <f t="shared" si="6"/>
        <v>-5000</v>
      </c>
      <c r="V20" t="s">
        <v>65</v>
      </c>
      <c r="W20">
        <v>5000</v>
      </c>
      <c r="X20">
        <v>1.9325000000000001</v>
      </c>
      <c r="Y20" t="s">
        <v>12</v>
      </c>
    </row>
    <row r="21" spans="1:25" x14ac:dyDescent="0.25">
      <c r="A21" s="1">
        <v>18</v>
      </c>
      <c r="C21" s="1" t="s">
        <v>26</v>
      </c>
      <c r="D21" s="1">
        <v>-5000</v>
      </c>
      <c r="E21" s="1">
        <v>1.91</v>
      </c>
      <c r="F21" s="7">
        <f t="shared" si="4"/>
        <v>1.905</v>
      </c>
      <c r="G21" s="6">
        <f t="shared" si="0"/>
        <v>24.999999999999467</v>
      </c>
      <c r="H21" s="1">
        <f t="shared" si="1"/>
        <v>5000</v>
      </c>
      <c r="K21" s="1">
        <v>18</v>
      </c>
      <c r="M21" s="1" t="s">
        <v>26</v>
      </c>
      <c r="O21" s="31"/>
      <c r="P21" s="7">
        <f t="shared" si="5"/>
        <v>0</v>
      </c>
      <c r="R21" s="1">
        <f t="shared" si="3"/>
        <v>0</v>
      </c>
      <c r="T21" s="1">
        <f t="shared" si="6"/>
        <v>-5000</v>
      </c>
      <c r="V21" t="s">
        <v>65</v>
      </c>
      <c r="W21">
        <v>5000</v>
      </c>
      <c r="X21">
        <v>1.91</v>
      </c>
      <c r="Y21" t="s">
        <v>52</v>
      </c>
    </row>
    <row r="22" spans="1:25" x14ac:dyDescent="0.25">
      <c r="A22" s="1">
        <v>19</v>
      </c>
      <c r="C22" s="1" t="s">
        <v>26</v>
      </c>
      <c r="D22" s="1">
        <v>-5000</v>
      </c>
      <c r="E22" s="1">
        <v>1.91</v>
      </c>
      <c r="F22" s="7">
        <f t="shared" si="4"/>
        <v>1.905</v>
      </c>
      <c r="G22" s="6">
        <f t="shared" si="0"/>
        <v>24.999999999999467</v>
      </c>
      <c r="H22" s="1">
        <f t="shared" si="1"/>
        <v>5000</v>
      </c>
      <c r="K22" s="1">
        <v>19</v>
      </c>
      <c r="M22" s="1" t="s">
        <v>26</v>
      </c>
      <c r="N22" s="36"/>
      <c r="O22" s="31"/>
      <c r="P22" s="7">
        <f t="shared" si="5"/>
        <v>0</v>
      </c>
      <c r="R22" s="1">
        <f t="shared" si="3"/>
        <v>0</v>
      </c>
      <c r="T22" s="1">
        <f t="shared" si="6"/>
        <v>-5000</v>
      </c>
      <c r="V22" t="s">
        <v>65</v>
      </c>
      <c r="W22">
        <v>5000</v>
      </c>
      <c r="X22">
        <v>1.91</v>
      </c>
      <c r="Y22" t="s">
        <v>54</v>
      </c>
    </row>
    <row r="23" spans="1:25" x14ac:dyDescent="0.25">
      <c r="A23" s="1">
        <v>20</v>
      </c>
      <c r="C23" s="1" t="s">
        <v>26</v>
      </c>
      <c r="D23" s="1">
        <v>-4000</v>
      </c>
      <c r="E23" s="1">
        <v>1.9025000000000001</v>
      </c>
      <c r="F23" s="7">
        <f t="shared" si="4"/>
        <v>1.905</v>
      </c>
      <c r="G23" s="6">
        <f t="shared" si="0"/>
        <v>-9.9999999999997868</v>
      </c>
      <c r="H23" s="1">
        <f t="shared" si="1"/>
        <v>4000</v>
      </c>
      <c r="K23" s="1">
        <v>20</v>
      </c>
      <c r="M23" s="1" t="s">
        <v>26</v>
      </c>
      <c r="N23" s="36"/>
      <c r="O23" s="31"/>
      <c r="P23" s="7">
        <f t="shared" si="5"/>
        <v>0</v>
      </c>
      <c r="R23" s="1">
        <f t="shared" si="3"/>
        <v>0</v>
      </c>
      <c r="T23" s="1">
        <f t="shared" si="6"/>
        <v>-5000</v>
      </c>
      <c r="V23" t="s">
        <v>65</v>
      </c>
      <c r="W23">
        <v>5000</v>
      </c>
      <c r="X23">
        <v>1.91</v>
      </c>
      <c r="Y23" t="s">
        <v>54</v>
      </c>
    </row>
    <row r="24" spans="1:25" x14ac:dyDescent="0.25">
      <c r="A24" s="1">
        <v>21</v>
      </c>
      <c r="C24" s="1" t="s">
        <v>26</v>
      </c>
      <c r="D24" s="1">
        <v>-10000</v>
      </c>
      <c r="E24" s="1">
        <v>1.885</v>
      </c>
      <c r="F24" s="7">
        <f t="shared" si="4"/>
        <v>1.905</v>
      </c>
      <c r="G24" s="6">
        <f t="shared" si="0"/>
        <v>-200.00000000000017</v>
      </c>
      <c r="H24" s="1">
        <f t="shared" si="1"/>
        <v>10000</v>
      </c>
      <c r="K24" s="1">
        <v>21</v>
      </c>
      <c r="M24" s="1" t="s">
        <v>26</v>
      </c>
      <c r="N24" s="36"/>
      <c r="O24" s="31"/>
      <c r="P24" s="7">
        <f t="shared" si="5"/>
        <v>0</v>
      </c>
      <c r="R24" s="1">
        <f t="shared" si="3"/>
        <v>0</v>
      </c>
      <c r="T24" s="1">
        <f t="shared" si="6"/>
        <v>-4000</v>
      </c>
      <c r="V24" t="s">
        <v>65</v>
      </c>
      <c r="W24">
        <v>4000</v>
      </c>
      <c r="X24">
        <v>1.9025000000000001</v>
      </c>
      <c r="Y24" t="s">
        <v>52</v>
      </c>
    </row>
    <row r="25" spans="1:25" x14ac:dyDescent="0.25">
      <c r="A25" s="1">
        <v>22</v>
      </c>
      <c r="B25" s="34"/>
      <c r="C25" s="1" t="s">
        <v>26</v>
      </c>
      <c r="D25" s="1">
        <v>-10000</v>
      </c>
      <c r="E25" s="1">
        <v>1.8925000000000001</v>
      </c>
      <c r="F25" s="7">
        <f t="shared" si="4"/>
        <v>1.905</v>
      </c>
      <c r="G25" s="6">
        <f t="shared" si="0"/>
        <v>-124.99999999999956</v>
      </c>
      <c r="H25" s="1">
        <f t="shared" si="1"/>
        <v>10000</v>
      </c>
      <c r="K25" s="1">
        <v>22</v>
      </c>
      <c r="M25" s="1" t="s">
        <v>26</v>
      </c>
      <c r="O25" s="31"/>
      <c r="P25" s="7">
        <f t="shared" si="5"/>
        <v>0</v>
      </c>
      <c r="R25" s="1">
        <f t="shared" si="3"/>
        <v>0</v>
      </c>
      <c r="T25" s="1">
        <f t="shared" si="6"/>
        <v>-10000</v>
      </c>
      <c r="V25" t="s">
        <v>65</v>
      </c>
      <c r="W25">
        <v>10000</v>
      </c>
      <c r="X25">
        <v>1.885</v>
      </c>
      <c r="Y25" t="s">
        <v>53</v>
      </c>
    </row>
    <row r="26" spans="1:25" x14ac:dyDescent="0.25">
      <c r="A26" s="1">
        <v>23</v>
      </c>
      <c r="B26" s="34"/>
      <c r="C26" s="1" t="s">
        <v>26</v>
      </c>
      <c r="D26" s="1">
        <v>-10000</v>
      </c>
      <c r="E26" s="1">
        <v>1.885</v>
      </c>
      <c r="F26" s="7">
        <f t="shared" si="4"/>
        <v>1.905</v>
      </c>
      <c r="G26" s="6">
        <f t="shared" si="0"/>
        <v>-200.00000000000017</v>
      </c>
      <c r="H26" s="1">
        <f t="shared" si="1"/>
        <v>10000</v>
      </c>
      <c r="K26" s="1">
        <v>23</v>
      </c>
      <c r="M26" s="1" t="s">
        <v>26</v>
      </c>
      <c r="O26" s="31"/>
      <c r="P26" s="7">
        <f t="shared" si="5"/>
        <v>0</v>
      </c>
      <c r="R26" s="1">
        <f t="shared" si="3"/>
        <v>0</v>
      </c>
      <c r="T26" s="1">
        <f t="shared" si="6"/>
        <v>-10000</v>
      </c>
      <c r="V26" t="s">
        <v>65</v>
      </c>
      <c r="W26">
        <v>10000</v>
      </c>
      <c r="X26">
        <v>1.8925000000000001</v>
      </c>
      <c r="Y26" t="s">
        <v>53</v>
      </c>
    </row>
    <row r="27" spans="1:25" x14ac:dyDescent="0.25">
      <c r="A27" s="1">
        <v>24</v>
      </c>
      <c r="B27" s="34"/>
      <c r="C27" s="1" t="s">
        <v>26</v>
      </c>
      <c r="D27" s="1">
        <v>-1000</v>
      </c>
      <c r="E27" s="1">
        <v>1.8975</v>
      </c>
      <c r="F27" s="7">
        <f t="shared" si="4"/>
        <v>1.905</v>
      </c>
      <c r="G27" s="6">
        <f t="shared" si="0"/>
        <v>-7.5000000000000622</v>
      </c>
      <c r="H27" s="1">
        <f t="shared" si="1"/>
        <v>1000</v>
      </c>
      <c r="K27" s="1">
        <v>24</v>
      </c>
      <c r="M27" s="1" t="s">
        <v>26</v>
      </c>
      <c r="P27" s="7">
        <f t="shared" si="5"/>
        <v>0</v>
      </c>
      <c r="R27" s="1">
        <f t="shared" si="3"/>
        <v>0</v>
      </c>
      <c r="T27" s="1">
        <f t="shared" si="6"/>
        <v>-10000</v>
      </c>
      <c r="V27" t="s">
        <v>65</v>
      </c>
      <c r="W27">
        <v>10000</v>
      </c>
      <c r="X27">
        <v>1.885</v>
      </c>
      <c r="Y27" t="s">
        <v>56</v>
      </c>
    </row>
    <row r="28" spans="1:25" x14ac:dyDescent="0.25">
      <c r="A28" s="1">
        <v>25</v>
      </c>
      <c r="B28" s="34"/>
      <c r="C28" s="1" t="s">
        <v>26</v>
      </c>
      <c r="D28" s="1">
        <v>-6500</v>
      </c>
      <c r="E28" s="1">
        <v>1.885</v>
      </c>
      <c r="F28" s="7">
        <f t="shared" si="4"/>
        <v>1.905</v>
      </c>
      <c r="G28" s="6">
        <f t="shared" si="0"/>
        <v>-130.00000000000011</v>
      </c>
      <c r="H28" s="1">
        <f t="shared" si="1"/>
        <v>6500</v>
      </c>
      <c r="K28" s="1">
        <v>25</v>
      </c>
      <c r="M28" s="1" t="s">
        <v>26</v>
      </c>
      <c r="P28" s="7">
        <f t="shared" si="5"/>
        <v>0</v>
      </c>
      <c r="R28" s="1">
        <f t="shared" si="3"/>
        <v>0</v>
      </c>
      <c r="T28" s="1">
        <f t="shared" si="6"/>
        <v>-1000</v>
      </c>
      <c r="V28" t="s">
        <v>65</v>
      </c>
      <c r="W28">
        <v>1000</v>
      </c>
      <c r="X28">
        <v>1.8975</v>
      </c>
      <c r="Y28" t="s">
        <v>21</v>
      </c>
    </row>
    <row r="29" spans="1:25" x14ac:dyDescent="0.25">
      <c r="A29" s="1">
        <v>26</v>
      </c>
      <c r="B29" s="34"/>
      <c r="C29" s="1" t="s">
        <v>26</v>
      </c>
      <c r="D29" s="1">
        <v>-5000</v>
      </c>
      <c r="E29" s="1">
        <v>1.89</v>
      </c>
      <c r="F29" s="7">
        <f t="shared" si="4"/>
        <v>1.905</v>
      </c>
      <c r="G29" s="6">
        <f t="shared" si="0"/>
        <v>-75.000000000000625</v>
      </c>
      <c r="H29" s="1">
        <f t="shared" si="1"/>
        <v>5000</v>
      </c>
      <c r="K29" s="14">
        <v>26</v>
      </c>
      <c r="L29" s="14"/>
      <c r="M29" s="14" t="s">
        <v>27</v>
      </c>
      <c r="N29" s="14"/>
      <c r="O29" s="14"/>
      <c r="P29" s="32">
        <f t="shared" si="5"/>
        <v>0</v>
      </c>
      <c r="Q29" s="14"/>
      <c r="R29" s="14">
        <f t="shared" si="3"/>
        <v>0</v>
      </c>
      <c r="T29" s="1">
        <f t="shared" si="6"/>
        <v>-6500</v>
      </c>
      <c r="V29" t="s">
        <v>65</v>
      </c>
      <c r="W29">
        <v>6500</v>
      </c>
      <c r="X29">
        <v>1.885</v>
      </c>
      <c r="Y29" t="s">
        <v>21</v>
      </c>
    </row>
    <row r="30" spans="1:25" hidden="1" x14ac:dyDescent="0.25">
      <c r="A30" s="1">
        <v>27</v>
      </c>
      <c r="B30" s="34"/>
      <c r="C30" s="1" t="s">
        <v>26</v>
      </c>
      <c r="D30" s="1">
        <v>-3700</v>
      </c>
      <c r="E30" s="1">
        <v>1.895</v>
      </c>
      <c r="F30" s="7">
        <f t="shared" si="4"/>
        <v>1.905</v>
      </c>
      <c r="G30" s="6">
        <f t="shared" si="0"/>
        <v>-37.000000000000036</v>
      </c>
      <c r="H30" s="1">
        <f t="shared" si="1"/>
        <v>3700</v>
      </c>
      <c r="K30" s="14">
        <v>27</v>
      </c>
      <c r="L30" s="14"/>
      <c r="M30" s="14" t="s">
        <v>27</v>
      </c>
      <c r="N30" s="14"/>
      <c r="O30" s="14"/>
      <c r="P30" s="32">
        <f t="shared" si="5"/>
        <v>0</v>
      </c>
      <c r="Q30" s="14"/>
      <c r="R30" s="14">
        <f t="shared" si="3"/>
        <v>0</v>
      </c>
      <c r="T30" s="1">
        <f t="shared" si="6"/>
        <v>-5000</v>
      </c>
      <c r="V30" t="s">
        <v>65</v>
      </c>
      <c r="W30">
        <v>5000</v>
      </c>
      <c r="X30">
        <v>1.89</v>
      </c>
      <c r="Y30" t="s">
        <v>21</v>
      </c>
    </row>
    <row r="31" spans="1:25" hidden="1" x14ac:dyDescent="0.25">
      <c r="A31" s="1">
        <v>28</v>
      </c>
      <c r="B31" s="34"/>
      <c r="C31" s="1" t="s">
        <v>26</v>
      </c>
      <c r="D31" s="1">
        <v>-10000</v>
      </c>
      <c r="E31" s="1">
        <v>1.88</v>
      </c>
      <c r="F31" s="7">
        <f t="shared" si="4"/>
        <v>1.905</v>
      </c>
      <c r="G31" s="6">
        <f t="shared" si="0"/>
        <v>-250.00000000000134</v>
      </c>
      <c r="H31" s="1">
        <f t="shared" si="1"/>
        <v>10000</v>
      </c>
      <c r="K31" s="14">
        <v>28</v>
      </c>
      <c r="L31" s="14"/>
      <c r="M31" s="14" t="s">
        <v>27</v>
      </c>
      <c r="N31" s="14"/>
      <c r="O31" s="14"/>
      <c r="P31" s="32">
        <f t="shared" si="5"/>
        <v>0</v>
      </c>
      <c r="Q31" s="18"/>
      <c r="R31" s="14">
        <f t="shared" si="3"/>
        <v>0</v>
      </c>
      <c r="T31" s="1">
        <f t="shared" si="6"/>
        <v>-3700</v>
      </c>
      <c r="V31" t="s">
        <v>65</v>
      </c>
      <c r="W31">
        <v>3700</v>
      </c>
      <c r="X31">
        <v>1.895</v>
      </c>
      <c r="Y31" t="s">
        <v>21</v>
      </c>
    </row>
    <row r="32" spans="1:25" x14ac:dyDescent="0.25">
      <c r="A32" s="1">
        <v>29</v>
      </c>
      <c r="B32" s="34"/>
      <c r="C32" s="1" t="s">
        <v>26</v>
      </c>
      <c r="D32" s="1">
        <v>-6300</v>
      </c>
      <c r="E32" s="1">
        <v>1.89</v>
      </c>
      <c r="F32" s="7">
        <f t="shared" si="4"/>
        <v>1.905</v>
      </c>
      <c r="G32" s="6">
        <f t="shared" si="0"/>
        <v>-94.500000000000782</v>
      </c>
      <c r="H32" s="1">
        <f t="shared" si="1"/>
        <v>6300</v>
      </c>
      <c r="K32" s="14">
        <v>29</v>
      </c>
      <c r="L32" s="14"/>
      <c r="M32" s="14" t="s">
        <v>27</v>
      </c>
      <c r="N32" s="14"/>
      <c r="O32" s="14"/>
      <c r="P32" s="32">
        <f t="shared" si="5"/>
        <v>0</v>
      </c>
      <c r="Q32" s="14"/>
      <c r="R32" s="14"/>
      <c r="T32" s="1">
        <f t="shared" si="6"/>
        <v>-10000</v>
      </c>
      <c r="V32" t="s">
        <v>65</v>
      </c>
      <c r="W32">
        <v>10000</v>
      </c>
      <c r="X32">
        <v>1.88</v>
      </c>
      <c r="Y32" t="s">
        <v>52</v>
      </c>
    </row>
    <row r="33" spans="1:25" x14ac:dyDescent="0.25">
      <c r="A33" s="1">
        <v>30</v>
      </c>
      <c r="B33" s="34"/>
      <c r="C33" s="1" t="s">
        <v>26</v>
      </c>
      <c r="D33" s="1">
        <v>-10000</v>
      </c>
      <c r="E33" s="1">
        <v>1.87</v>
      </c>
      <c r="F33" s="7">
        <f t="shared" si="4"/>
        <v>1.905</v>
      </c>
      <c r="G33" s="6">
        <f t="shared" si="0"/>
        <v>-349.9999999999992</v>
      </c>
      <c r="H33" s="1">
        <f t="shared" si="1"/>
        <v>10000</v>
      </c>
      <c r="K33" s="14">
        <v>30</v>
      </c>
      <c r="L33" s="14"/>
      <c r="M33" s="14" t="s">
        <v>27</v>
      </c>
      <c r="N33" s="14"/>
      <c r="O33" s="14"/>
      <c r="P33" s="32">
        <f t="shared" si="5"/>
        <v>0</v>
      </c>
      <c r="Q33" s="14"/>
      <c r="R33" s="14"/>
      <c r="T33" s="1">
        <f t="shared" si="6"/>
        <v>-6300</v>
      </c>
      <c r="V33" t="s">
        <v>65</v>
      </c>
      <c r="W33">
        <v>6300</v>
      </c>
      <c r="X33">
        <v>1.89</v>
      </c>
      <c r="Y33" t="s">
        <v>56</v>
      </c>
    </row>
    <row r="34" spans="1:25" ht="13.8" thickBot="1" x14ac:dyDescent="0.3">
      <c r="A34" s="1">
        <v>31</v>
      </c>
      <c r="B34" s="34"/>
      <c r="C34" s="1" t="s">
        <v>26</v>
      </c>
      <c r="E34" s="31"/>
      <c r="F34" s="7">
        <f t="shared" si="4"/>
        <v>0</v>
      </c>
      <c r="G34" s="6">
        <f t="shared" si="0"/>
        <v>0</v>
      </c>
      <c r="H34" s="1">
        <f t="shared" si="1"/>
        <v>0</v>
      </c>
      <c r="K34" s="20">
        <v>31</v>
      </c>
      <c r="L34" s="20"/>
      <c r="M34" s="20" t="s">
        <v>27</v>
      </c>
      <c r="N34" s="20"/>
      <c r="O34" s="20"/>
      <c r="P34" s="22">
        <f t="shared" si="5"/>
        <v>0</v>
      </c>
      <c r="Q34" s="24"/>
      <c r="R34" s="20"/>
      <c r="T34" s="1">
        <f t="shared" si="6"/>
        <v>-10000</v>
      </c>
      <c r="V34" t="s">
        <v>65</v>
      </c>
      <c r="W34">
        <v>10000</v>
      </c>
      <c r="X34">
        <v>1.87</v>
      </c>
      <c r="Y34" t="s">
        <v>52</v>
      </c>
    </row>
    <row r="35" spans="1:25" ht="15.6" x14ac:dyDescent="0.3">
      <c r="A35" s="1">
        <v>32</v>
      </c>
      <c r="C35" s="1" t="s">
        <v>26</v>
      </c>
      <c r="E35" s="31"/>
      <c r="F35" s="7">
        <f t="shared" si="4"/>
        <v>0</v>
      </c>
      <c r="G35" s="6">
        <f t="shared" si="0"/>
        <v>0</v>
      </c>
      <c r="H35" s="1">
        <f t="shared" si="1"/>
        <v>0</v>
      </c>
      <c r="K35" s="3"/>
      <c r="N35" s="27">
        <f>SUM(N4:N34)</f>
        <v>19350</v>
      </c>
      <c r="Q35" s="13">
        <f>SUM(Q4:Q31)</f>
        <v>-84.250000000000398</v>
      </c>
      <c r="R35" s="1">
        <f>SUM(R4:R28)</f>
        <v>51850</v>
      </c>
      <c r="S35" t="s">
        <v>63</v>
      </c>
    </row>
    <row r="36" spans="1:25" x14ac:dyDescent="0.25">
      <c r="A36" s="1">
        <v>33</v>
      </c>
      <c r="C36" s="1" t="s">
        <v>26</v>
      </c>
      <c r="E36" s="31"/>
      <c r="F36" s="7">
        <f t="shared" si="4"/>
        <v>0</v>
      </c>
      <c r="G36" s="6">
        <f t="shared" si="0"/>
        <v>0</v>
      </c>
      <c r="H36" s="1">
        <f t="shared" si="1"/>
        <v>0</v>
      </c>
      <c r="K36" s="3"/>
    </row>
    <row r="37" spans="1:25" ht="15.6" x14ac:dyDescent="0.3">
      <c r="A37" s="1">
        <v>34</v>
      </c>
      <c r="C37" s="1" t="s">
        <v>26</v>
      </c>
      <c r="E37" s="31"/>
      <c r="F37" s="7">
        <f t="shared" si="4"/>
        <v>0</v>
      </c>
      <c r="G37" s="6">
        <f t="shared" si="0"/>
        <v>0</v>
      </c>
      <c r="H37" s="1">
        <f t="shared" si="1"/>
        <v>0</v>
      </c>
      <c r="K37" s="3"/>
      <c r="P37" s="28" t="s">
        <v>29</v>
      </c>
      <c r="Q37" s="29">
        <f>'9-24-01'!N35*VLOOKUP((E1-1),[1]Historical!$A$3:$M$145,7)</f>
        <v>-96.749999999997939</v>
      </c>
    </row>
    <row r="38" spans="1:25" hidden="1" x14ac:dyDescent="0.25">
      <c r="A38" s="1">
        <v>35</v>
      </c>
      <c r="C38" s="1" t="s">
        <v>26</v>
      </c>
      <c r="E38" s="5"/>
      <c r="F38" s="7">
        <f t="shared" si="4"/>
        <v>0</v>
      </c>
      <c r="G38" s="6">
        <f t="shared" si="0"/>
        <v>0</v>
      </c>
      <c r="H38" s="1">
        <f t="shared" si="1"/>
        <v>0</v>
      </c>
      <c r="K38" s="3"/>
    </row>
    <row r="39" spans="1:25" hidden="1" x14ac:dyDescent="0.25">
      <c r="A39" s="1">
        <v>36</v>
      </c>
      <c r="C39" s="1" t="s">
        <v>26</v>
      </c>
      <c r="E39" s="5"/>
      <c r="F39" s="7">
        <f t="shared" si="4"/>
        <v>0</v>
      </c>
      <c r="G39" s="6">
        <f t="shared" si="0"/>
        <v>0</v>
      </c>
      <c r="H39" s="1">
        <f t="shared" si="1"/>
        <v>0</v>
      </c>
      <c r="K39" s="3"/>
    </row>
    <row r="40" spans="1:25" hidden="1" x14ac:dyDescent="0.25">
      <c r="A40" s="1">
        <v>37</v>
      </c>
      <c r="C40" s="1" t="s">
        <v>26</v>
      </c>
      <c r="E40" s="5"/>
      <c r="F40" s="7">
        <f t="shared" si="4"/>
        <v>0</v>
      </c>
      <c r="G40" s="6">
        <f t="shared" si="0"/>
        <v>0</v>
      </c>
      <c r="H40" s="1">
        <f t="shared" si="1"/>
        <v>0</v>
      </c>
      <c r="K40" s="3"/>
    </row>
    <row r="41" spans="1:25" hidden="1" x14ac:dyDescent="0.25">
      <c r="A41" s="1">
        <v>38</v>
      </c>
      <c r="C41" s="1" t="s">
        <v>26</v>
      </c>
      <c r="E41" s="5"/>
      <c r="F41" s="7">
        <f t="shared" si="4"/>
        <v>0</v>
      </c>
      <c r="G41" s="6">
        <f t="shared" si="0"/>
        <v>0</v>
      </c>
      <c r="H41" s="1">
        <f t="shared" si="1"/>
        <v>0</v>
      </c>
      <c r="K41" s="3"/>
    </row>
    <row r="42" spans="1:25" hidden="1" x14ac:dyDescent="0.25">
      <c r="A42" s="1">
        <v>39</v>
      </c>
      <c r="C42" s="1" t="s">
        <v>26</v>
      </c>
      <c r="E42" s="5"/>
      <c r="F42" s="7">
        <f t="shared" si="4"/>
        <v>0</v>
      </c>
      <c r="G42" s="6">
        <f t="shared" si="0"/>
        <v>0</v>
      </c>
      <c r="H42" s="1">
        <f t="shared" si="1"/>
        <v>0</v>
      </c>
      <c r="K42" s="3"/>
    </row>
    <row r="43" spans="1:25" hidden="1" x14ac:dyDescent="0.25">
      <c r="A43" s="1">
        <v>40</v>
      </c>
      <c r="C43" s="1" t="s">
        <v>26</v>
      </c>
      <c r="E43" s="5"/>
      <c r="F43" s="7">
        <f t="shared" si="4"/>
        <v>0</v>
      </c>
      <c r="G43" s="6">
        <f t="shared" si="0"/>
        <v>0</v>
      </c>
      <c r="H43" s="1">
        <f t="shared" si="1"/>
        <v>0</v>
      </c>
      <c r="K43" s="3"/>
    </row>
    <row r="44" spans="1:25" hidden="1" x14ac:dyDescent="0.25">
      <c r="A44" s="1">
        <v>41</v>
      </c>
      <c r="C44" s="1" t="s">
        <v>26</v>
      </c>
      <c r="E44" s="5"/>
      <c r="F44" s="7">
        <f t="shared" si="4"/>
        <v>0</v>
      </c>
      <c r="G44" s="6">
        <f t="shared" si="0"/>
        <v>0</v>
      </c>
      <c r="H44" s="1">
        <f t="shared" si="1"/>
        <v>0</v>
      </c>
      <c r="K44" s="3"/>
    </row>
    <row r="45" spans="1:25" hidden="1" x14ac:dyDescent="0.25">
      <c r="C45" s="1" t="s">
        <v>26</v>
      </c>
      <c r="E45" s="5"/>
      <c r="F45" s="7">
        <f t="shared" si="4"/>
        <v>0</v>
      </c>
      <c r="G45" s="6">
        <f t="shared" si="0"/>
        <v>0</v>
      </c>
      <c r="H45" s="1">
        <f t="shared" si="1"/>
        <v>0</v>
      </c>
      <c r="K45" s="3"/>
    </row>
    <row r="46" spans="1:25" hidden="1" x14ac:dyDescent="0.25">
      <c r="C46" s="1" t="s">
        <v>26</v>
      </c>
      <c r="E46" s="5"/>
      <c r="F46" s="7">
        <f t="shared" si="4"/>
        <v>0</v>
      </c>
      <c r="G46" s="6">
        <f t="shared" si="0"/>
        <v>0</v>
      </c>
      <c r="H46" s="1">
        <f t="shared" si="1"/>
        <v>0</v>
      </c>
      <c r="K46" s="3"/>
    </row>
    <row r="47" spans="1:25" hidden="1" x14ac:dyDescent="0.25">
      <c r="A47" s="18">
        <v>45</v>
      </c>
      <c r="B47" s="14"/>
      <c r="C47" s="14" t="s">
        <v>27</v>
      </c>
      <c r="D47" s="14"/>
      <c r="E47" s="15"/>
      <c r="F47" s="16">
        <f t="shared" si="4"/>
        <v>0</v>
      </c>
      <c r="G47" s="17">
        <f t="shared" si="0"/>
        <v>0</v>
      </c>
      <c r="H47" s="14">
        <f t="shared" si="1"/>
        <v>0</v>
      </c>
      <c r="K47" s="3"/>
    </row>
    <row r="48" spans="1:25" hidden="1" x14ac:dyDescent="0.25">
      <c r="A48" s="18">
        <v>46</v>
      </c>
      <c r="B48" s="18"/>
      <c r="C48" s="18" t="s">
        <v>27</v>
      </c>
      <c r="D48" s="18"/>
      <c r="E48" s="19"/>
      <c r="F48" s="16">
        <f t="shared" si="4"/>
        <v>0</v>
      </c>
      <c r="G48" s="17">
        <f t="shared" si="0"/>
        <v>0</v>
      </c>
      <c r="H48" s="14">
        <f t="shared" si="1"/>
        <v>0</v>
      </c>
      <c r="K48" s="3"/>
      <c r="M48" s="9"/>
    </row>
    <row r="49" spans="1:20" x14ac:dyDescent="0.25">
      <c r="A49" s="18">
        <v>47</v>
      </c>
      <c r="B49" s="14"/>
      <c r="C49" s="14" t="s">
        <v>27</v>
      </c>
      <c r="D49" s="14"/>
      <c r="E49" s="15"/>
      <c r="F49" s="16">
        <f t="shared" si="4"/>
        <v>0</v>
      </c>
      <c r="G49" s="17">
        <f t="shared" si="0"/>
        <v>0</v>
      </c>
      <c r="H49" s="14">
        <f t="shared" si="1"/>
        <v>0</v>
      </c>
      <c r="K49" s="3"/>
    </row>
    <row r="50" spans="1:20" s="11" customFormat="1" x14ac:dyDescent="0.25">
      <c r="A50" s="20">
        <v>48</v>
      </c>
      <c r="B50" s="20"/>
      <c r="C50" s="20" t="s">
        <v>27</v>
      </c>
      <c r="D50" s="20"/>
      <c r="E50" s="21"/>
      <c r="F50" s="22">
        <f t="shared" si="4"/>
        <v>0</v>
      </c>
      <c r="G50" s="23">
        <f t="shared" si="0"/>
        <v>0</v>
      </c>
      <c r="H50" s="20">
        <f t="shared" si="1"/>
        <v>0</v>
      </c>
      <c r="I50" s="10"/>
      <c r="J50" s="10"/>
      <c r="K50" s="10"/>
      <c r="L50" s="10"/>
      <c r="M50" s="10"/>
      <c r="N50" s="10"/>
      <c r="O50" s="10"/>
      <c r="P50" s="10"/>
      <c r="Q50" s="10"/>
      <c r="R50" s="10"/>
      <c r="T50" s="1"/>
    </row>
    <row r="51" spans="1:20" ht="15.6" x14ac:dyDescent="0.3">
      <c r="D51" s="27">
        <f>SUM(D4:D50)</f>
        <v>-114000</v>
      </c>
      <c r="G51" s="13">
        <f>SUM(G4:G50)</f>
        <v>-716.50000000000364</v>
      </c>
      <c r="H51" s="1">
        <f>SUM(H4:H37)</f>
        <v>174000</v>
      </c>
      <c r="I51" s="1" t="s">
        <v>63</v>
      </c>
    </row>
    <row r="52" spans="1:20" ht="13.8" thickBot="1" x14ac:dyDescent="0.3"/>
    <row r="53" spans="1:20" ht="18" thickBot="1" x14ac:dyDescent="0.35">
      <c r="F53" s="28" t="s">
        <v>29</v>
      </c>
      <c r="G53" s="29">
        <f>'9-24-01'!D51*VLOOKUP((E1-1),[1]Historical!$A$3:$M$145,10)</f>
        <v>545.00000000001262</v>
      </c>
      <c r="L53" s="35">
        <f>G51+G53+Q35+Q37</f>
        <v>-352.49999999998937</v>
      </c>
    </row>
    <row r="54" spans="1:20" ht="13.8" x14ac:dyDescent="0.25">
      <c r="D54" s="4"/>
      <c r="F54" s="28"/>
      <c r="N54" s="1" t="s">
        <v>61</v>
      </c>
      <c r="O54" s="1">
        <f>MIN(O4:O28)</f>
        <v>1.88</v>
      </c>
    </row>
    <row r="55" spans="1:20" x14ac:dyDescent="0.25">
      <c r="D55" s="1" t="s">
        <v>59</v>
      </c>
      <c r="E55" s="1">
        <f>MIN(E4:E37)</f>
        <v>1.87</v>
      </c>
      <c r="N55" s="1" t="s">
        <v>62</v>
      </c>
      <c r="O55" s="1">
        <f>MAX(O4:O28)</f>
        <v>1.915</v>
      </c>
    </row>
    <row r="56" spans="1:20" x14ac:dyDescent="0.25">
      <c r="D56" s="1" t="s">
        <v>60</v>
      </c>
      <c r="E56" s="1">
        <f>MAX(E4:E37)</f>
        <v>1.9325000000000001</v>
      </c>
    </row>
    <row r="60" spans="1:20" x14ac:dyDescent="0.25">
      <c r="M60" s="36"/>
    </row>
    <row r="68" spans="8:8" x14ac:dyDescent="0.25">
      <c r="H68" s="36"/>
    </row>
    <row r="69" spans="8:8" x14ac:dyDescent="0.25">
      <c r="H69" s="36"/>
    </row>
    <row r="70" spans="8:8" x14ac:dyDescent="0.25">
      <c r="H70" s="36"/>
    </row>
    <row r="71" spans="8:8" x14ac:dyDescent="0.25">
      <c r="H71" s="36"/>
    </row>
    <row r="72" spans="8:8" x14ac:dyDescent="0.25">
      <c r="H72" s="36"/>
    </row>
    <row r="73" spans="8:8" x14ac:dyDescent="0.25">
      <c r="H73" s="36"/>
    </row>
    <row r="74" spans="8:8" x14ac:dyDescent="0.25">
      <c r="H74" s="36"/>
    </row>
    <row r="75" spans="8:8" x14ac:dyDescent="0.25">
      <c r="H75" s="36"/>
    </row>
    <row r="76" spans="8:8" x14ac:dyDescent="0.25">
      <c r="H76" s="36"/>
    </row>
    <row r="77" spans="8:8" x14ac:dyDescent="0.25">
      <c r="H77" s="36"/>
    </row>
    <row r="78" spans="8:8" x14ac:dyDescent="0.25">
      <c r="H78" s="36"/>
    </row>
    <row r="79" spans="8:8" x14ac:dyDescent="0.25">
      <c r="H79" s="36"/>
    </row>
    <row r="80" spans="8:8" x14ac:dyDescent="0.25">
      <c r="H80" s="36"/>
    </row>
    <row r="81" spans="8:8" x14ac:dyDescent="0.25">
      <c r="H81" s="36"/>
    </row>
    <row r="82" spans="8:8" x14ac:dyDescent="0.25">
      <c r="H82" s="36"/>
    </row>
    <row r="83" spans="8:8" x14ac:dyDescent="0.25">
      <c r="H83" s="36"/>
    </row>
    <row r="84" spans="8:8" x14ac:dyDescent="0.25">
      <c r="H84" s="36"/>
    </row>
    <row r="85" spans="8:8" x14ac:dyDescent="0.25">
      <c r="H85" s="36"/>
    </row>
    <row r="86" spans="8:8" x14ac:dyDescent="0.25">
      <c r="H86" s="36"/>
    </row>
    <row r="87" spans="8:8" x14ac:dyDescent="0.25">
      <c r="H87" s="36"/>
    </row>
    <row r="88" spans="8:8" x14ac:dyDescent="0.25">
      <c r="H88" s="36"/>
    </row>
  </sheetData>
  <phoneticPr fontId="0" type="noConversion"/>
  <pageMargins left="0.75" right="0.75" top="1" bottom="1" header="0.5" footer="0.5"/>
  <pageSetup scale="54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88"/>
  <sheetViews>
    <sheetView topLeftCell="D1" zoomScale="80" workbookViewId="0">
      <pane ySplit="3" topLeftCell="A16" activePane="bottomLeft" state="frozenSplit"/>
      <selection activeCell="B48" sqref="B48"/>
      <selection pane="bottomLeft" activeCell="Q49" sqref="Q49"/>
    </sheetView>
  </sheetViews>
  <sheetFormatPr defaultRowHeight="13.2" x14ac:dyDescent="0.25"/>
  <cols>
    <col min="1" max="1" width="7.5546875" style="1" hidden="1" customWidth="1"/>
    <col min="2" max="2" width="48" style="1" bestFit="1" customWidth="1"/>
    <col min="3" max="3" width="6.5546875" style="1" customWidth="1"/>
    <col min="4" max="4" width="11.6640625" style="1" customWidth="1"/>
    <col min="5" max="5" width="12.44140625" style="1" bestFit="1" customWidth="1"/>
    <col min="6" max="6" width="9.6640625" style="1" customWidth="1"/>
    <col min="7" max="7" width="12.109375" style="1" bestFit="1" customWidth="1"/>
    <col min="8" max="8" width="10.33203125" style="1" bestFit="1" customWidth="1"/>
    <col min="9" max="9" width="8.6640625" style="1" bestFit="1" customWidth="1"/>
    <col min="10" max="10" width="4" style="1" customWidth="1"/>
    <col min="11" max="11" width="7.88671875" style="1" hidden="1" customWidth="1"/>
    <col min="12" max="12" width="35.6640625" style="1" bestFit="1" customWidth="1"/>
    <col min="13" max="13" width="8.6640625" style="1" bestFit="1" customWidth="1"/>
    <col min="14" max="14" width="10.5546875" style="1" bestFit="1" customWidth="1"/>
    <col min="15" max="15" width="8.6640625" style="1" customWidth="1"/>
    <col min="16" max="16" width="9.33203125" style="1" bestFit="1" customWidth="1"/>
    <col min="17" max="17" width="13.5546875" style="1" bestFit="1" customWidth="1"/>
    <col min="18" max="18" width="11.109375" style="1" customWidth="1"/>
    <col min="19" max="19" width="8.6640625" bestFit="1" customWidth="1"/>
    <col min="20" max="20" width="10.5546875" style="1" bestFit="1" customWidth="1"/>
    <col min="21" max="22" width="6.5546875" style="1" bestFit="1" customWidth="1"/>
    <col min="23" max="23" width="38.6640625" style="1" bestFit="1" customWidth="1"/>
    <col min="24" max="24" width="9.109375" style="1" customWidth="1"/>
  </cols>
  <sheetData>
    <row r="1" spans="1:24" ht="17.399999999999999" x14ac:dyDescent="0.3">
      <c r="B1" s="2" t="s">
        <v>0</v>
      </c>
      <c r="D1" s="12" t="s">
        <v>30</v>
      </c>
      <c r="E1" s="30">
        <v>37160</v>
      </c>
      <c r="L1" s="2" t="s">
        <v>1</v>
      </c>
    </row>
    <row r="3" spans="1:24" s="25" customFormat="1" ht="13.8" x14ac:dyDescent="0.25">
      <c r="A3" s="25" t="s">
        <v>2</v>
      </c>
      <c r="B3" s="25" t="s">
        <v>4</v>
      </c>
      <c r="C3" s="25" t="s">
        <v>28</v>
      </c>
      <c r="D3" s="25" t="s">
        <v>3</v>
      </c>
      <c r="E3" s="25" t="s">
        <v>5</v>
      </c>
      <c r="F3" s="25" t="s">
        <v>31</v>
      </c>
      <c r="G3" s="25" t="s">
        <v>7</v>
      </c>
      <c r="K3" s="25" t="s">
        <v>2</v>
      </c>
      <c r="L3" s="25" t="s">
        <v>4</v>
      </c>
      <c r="M3" s="25" t="s">
        <v>28</v>
      </c>
      <c r="N3" s="25" t="s">
        <v>3</v>
      </c>
      <c r="O3" s="25" t="s">
        <v>5</v>
      </c>
      <c r="P3" s="25" t="s">
        <v>6</v>
      </c>
      <c r="Q3" s="25" t="s">
        <v>7</v>
      </c>
      <c r="R3" s="26"/>
      <c r="T3" s="1"/>
    </row>
    <row r="4" spans="1:24" x14ac:dyDescent="0.25">
      <c r="A4" s="1">
        <v>1</v>
      </c>
      <c r="B4" s="1" t="s">
        <v>52</v>
      </c>
      <c r="C4" s="1" t="s">
        <v>26</v>
      </c>
      <c r="D4" s="1">
        <v>5000</v>
      </c>
      <c r="E4" s="1">
        <v>1.865</v>
      </c>
      <c r="F4" s="8">
        <v>1.85</v>
      </c>
      <c r="G4" s="6">
        <f t="shared" ref="G4:G50" si="0">D4*(F4-E4)</f>
        <v>-74.999999999999517</v>
      </c>
      <c r="H4" s="1">
        <f t="shared" ref="H4:H50" si="1">IF(D4&lt;0,ABS(D4),D4)</f>
        <v>5000</v>
      </c>
      <c r="I4" s="7">
        <f>SUMPRODUCT(E4:E46,H4:H46)/SUM(H4:H46)</f>
        <v>1.8493181818181819</v>
      </c>
      <c r="J4" s="7"/>
      <c r="K4" s="1">
        <v>1</v>
      </c>
      <c r="L4" s="1" t="s">
        <v>9</v>
      </c>
      <c r="M4" s="1" t="s">
        <v>26</v>
      </c>
      <c r="N4" s="1">
        <v>5000</v>
      </c>
      <c r="O4" s="1">
        <v>1.85</v>
      </c>
      <c r="P4" s="8">
        <v>1.86</v>
      </c>
      <c r="Q4" s="6">
        <f t="shared" ref="Q4:Q20" si="2">N4*(P4-O4)</f>
        <v>50.000000000000043</v>
      </c>
      <c r="R4" s="1">
        <f t="shared" ref="R4:R31" si="3">IF(N4&lt;0,ABS(N4),N4)</f>
        <v>5000</v>
      </c>
      <c r="S4" s="7">
        <f>SUMPRODUCT(O4:O26,R4:R26)/SUM(R4:R26)</f>
        <v>1.8591270285394517</v>
      </c>
    </row>
    <row r="5" spans="1:24" x14ac:dyDescent="0.25">
      <c r="A5" s="1">
        <v>2</v>
      </c>
      <c r="B5" s="1" t="s">
        <v>52</v>
      </c>
      <c r="C5" s="1" t="s">
        <v>26</v>
      </c>
      <c r="D5" s="1">
        <v>5000</v>
      </c>
      <c r="E5" s="1">
        <v>1.87</v>
      </c>
      <c r="F5" s="7">
        <f t="shared" ref="F5:F50" si="4">IF(E5&lt;1,0,$F$4)</f>
        <v>1.85</v>
      </c>
      <c r="G5" s="6">
        <f t="shared" si="0"/>
        <v>-100.00000000000009</v>
      </c>
      <c r="H5" s="1">
        <f t="shared" si="1"/>
        <v>5000</v>
      </c>
      <c r="K5" s="1">
        <v>2</v>
      </c>
      <c r="L5" s="1" t="s">
        <v>9</v>
      </c>
      <c r="M5" s="1" t="s">
        <v>26</v>
      </c>
      <c r="N5" s="1">
        <v>5000</v>
      </c>
      <c r="O5" s="1">
        <v>1.845</v>
      </c>
      <c r="P5" s="7">
        <f t="shared" ref="P5:P34" si="5">IF(O5&lt;1,0,$P$4)</f>
        <v>1.86</v>
      </c>
      <c r="Q5" s="6">
        <f t="shared" si="2"/>
        <v>75.000000000000625</v>
      </c>
      <c r="R5" s="1">
        <f t="shared" si="3"/>
        <v>5000</v>
      </c>
      <c r="T5" s="1">
        <f>V5</f>
        <v>5000</v>
      </c>
      <c r="U5" s="1" t="s">
        <v>64</v>
      </c>
      <c r="V5" s="1">
        <v>5000</v>
      </c>
      <c r="W5" s="1">
        <v>1.865</v>
      </c>
      <c r="X5" s="1" t="s">
        <v>52</v>
      </c>
    </row>
    <row r="6" spans="1:24" x14ac:dyDescent="0.25">
      <c r="A6" s="1">
        <v>3</v>
      </c>
      <c r="B6" s="1" t="s">
        <v>52</v>
      </c>
      <c r="C6" s="1" t="s">
        <v>26</v>
      </c>
      <c r="D6" s="1">
        <v>5000</v>
      </c>
      <c r="E6" s="1">
        <v>1.865</v>
      </c>
      <c r="F6" s="7">
        <f t="shared" si="4"/>
        <v>1.85</v>
      </c>
      <c r="G6" s="6">
        <f t="shared" si="0"/>
        <v>-74.999999999999517</v>
      </c>
      <c r="H6" s="1">
        <f t="shared" si="1"/>
        <v>5000</v>
      </c>
      <c r="K6" s="1">
        <v>3</v>
      </c>
      <c r="L6" s="1" t="s">
        <v>9</v>
      </c>
      <c r="M6" s="1" t="s">
        <v>26</v>
      </c>
      <c r="N6" s="1">
        <v>5000</v>
      </c>
      <c r="O6" s="1">
        <v>1.87</v>
      </c>
      <c r="P6" s="7">
        <f t="shared" si="5"/>
        <v>1.86</v>
      </c>
      <c r="Q6" s="6">
        <f t="shared" si="2"/>
        <v>-50.000000000000043</v>
      </c>
      <c r="R6" s="1">
        <f t="shared" si="3"/>
        <v>5000</v>
      </c>
      <c r="T6" s="1">
        <f>V6</f>
        <v>5000</v>
      </c>
      <c r="U6" s="1" t="s">
        <v>64</v>
      </c>
      <c r="V6" s="1">
        <v>5000</v>
      </c>
      <c r="W6" s="1">
        <v>1.87</v>
      </c>
      <c r="X6" s="1" t="s">
        <v>52</v>
      </c>
    </row>
    <row r="7" spans="1:24" x14ac:dyDescent="0.25">
      <c r="A7" s="1">
        <v>4</v>
      </c>
      <c r="B7" s="1" t="s">
        <v>15</v>
      </c>
      <c r="C7" s="1" t="s">
        <v>26</v>
      </c>
      <c r="D7" s="1">
        <v>5000</v>
      </c>
      <c r="E7" s="1">
        <v>1.865</v>
      </c>
      <c r="F7" s="7">
        <f t="shared" si="4"/>
        <v>1.85</v>
      </c>
      <c r="G7" s="6">
        <f t="shared" si="0"/>
        <v>-74.999999999999517</v>
      </c>
      <c r="H7" s="1">
        <f t="shared" si="1"/>
        <v>5000</v>
      </c>
      <c r="K7" s="1">
        <v>4</v>
      </c>
      <c r="L7" s="1" t="s">
        <v>21</v>
      </c>
      <c r="M7" s="1" t="s">
        <v>26</v>
      </c>
      <c r="N7" s="1">
        <v>5000</v>
      </c>
      <c r="O7" s="1">
        <v>1.875</v>
      </c>
      <c r="P7" s="7">
        <f t="shared" si="5"/>
        <v>1.86</v>
      </c>
      <c r="Q7" s="6">
        <f t="shared" si="2"/>
        <v>-74.999999999999517</v>
      </c>
      <c r="R7" s="1">
        <f t="shared" si="3"/>
        <v>5000</v>
      </c>
      <c r="T7" s="1">
        <f>V7</f>
        <v>5000</v>
      </c>
      <c r="U7" s="1" t="s">
        <v>64</v>
      </c>
      <c r="V7" s="1">
        <v>5000</v>
      </c>
      <c r="W7" s="1">
        <v>1.865</v>
      </c>
      <c r="X7" s="1" t="s">
        <v>52</v>
      </c>
    </row>
    <row r="8" spans="1:24" x14ac:dyDescent="0.25">
      <c r="A8" s="1">
        <v>5</v>
      </c>
      <c r="B8" s="1" t="s">
        <v>15</v>
      </c>
      <c r="C8" s="1" t="s">
        <v>26</v>
      </c>
      <c r="D8" s="1">
        <v>5000</v>
      </c>
      <c r="E8" s="1">
        <v>1.8625</v>
      </c>
      <c r="F8" s="7">
        <f t="shared" si="4"/>
        <v>1.85</v>
      </c>
      <c r="G8" s="6">
        <f t="shared" si="0"/>
        <v>-62.49999999999978</v>
      </c>
      <c r="H8" s="1">
        <f t="shared" si="1"/>
        <v>5000</v>
      </c>
      <c r="K8" s="1">
        <v>5</v>
      </c>
      <c r="L8" s="1" t="s">
        <v>21</v>
      </c>
      <c r="M8" s="1" t="s">
        <v>26</v>
      </c>
      <c r="N8" s="1">
        <v>5000</v>
      </c>
      <c r="O8" s="1">
        <v>1.875</v>
      </c>
      <c r="P8" s="7">
        <f t="shared" si="5"/>
        <v>1.86</v>
      </c>
      <c r="Q8" s="6">
        <f t="shared" si="2"/>
        <v>-74.999999999999517</v>
      </c>
      <c r="R8" s="1">
        <f t="shared" si="3"/>
        <v>5000</v>
      </c>
      <c r="T8" s="1">
        <f>V8</f>
        <v>5000</v>
      </c>
      <c r="U8" s="1" t="s">
        <v>64</v>
      </c>
      <c r="V8" s="1">
        <v>5000</v>
      </c>
      <c r="W8" s="1">
        <v>1.865</v>
      </c>
      <c r="X8" s="1" t="s">
        <v>15</v>
      </c>
    </row>
    <row r="9" spans="1:24" x14ac:dyDescent="0.25">
      <c r="A9" s="1">
        <v>6</v>
      </c>
      <c r="B9" s="1" t="s">
        <v>10</v>
      </c>
      <c r="C9" s="1" t="s">
        <v>26</v>
      </c>
      <c r="D9" s="1">
        <v>-10000</v>
      </c>
      <c r="E9" s="1">
        <v>1.87</v>
      </c>
      <c r="F9" s="7">
        <f t="shared" si="4"/>
        <v>1.85</v>
      </c>
      <c r="G9" s="6">
        <f t="shared" si="0"/>
        <v>200.00000000000017</v>
      </c>
      <c r="H9" s="1">
        <f t="shared" si="1"/>
        <v>10000</v>
      </c>
      <c r="K9" s="1">
        <v>6</v>
      </c>
      <c r="L9" s="1" t="s">
        <v>21</v>
      </c>
      <c r="M9" s="1" t="s">
        <v>26</v>
      </c>
      <c r="N9" s="1">
        <v>4350</v>
      </c>
      <c r="O9" s="1">
        <v>1.86</v>
      </c>
      <c r="P9" s="7">
        <f t="shared" si="5"/>
        <v>1.86</v>
      </c>
      <c r="Q9" s="6">
        <f t="shared" si="2"/>
        <v>0</v>
      </c>
      <c r="R9" s="1">
        <f t="shared" si="3"/>
        <v>4350</v>
      </c>
      <c r="T9" s="1">
        <f>V9</f>
        <v>5000</v>
      </c>
      <c r="U9" s="1" t="s">
        <v>64</v>
      </c>
      <c r="V9" s="1">
        <v>5000</v>
      </c>
      <c r="W9" s="1">
        <v>1.8625</v>
      </c>
      <c r="X9" s="1" t="s">
        <v>15</v>
      </c>
    </row>
    <row r="10" spans="1:24" x14ac:dyDescent="0.25">
      <c r="A10" s="1">
        <v>7</v>
      </c>
      <c r="B10" s="1" t="s">
        <v>54</v>
      </c>
      <c r="C10" s="1" t="s">
        <v>26</v>
      </c>
      <c r="D10" s="1">
        <v>-2500</v>
      </c>
      <c r="E10" s="1">
        <v>1.87</v>
      </c>
      <c r="F10" s="7">
        <f t="shared" si="4"/>
        <v>1.85</v>
      </c>
      <c r="G10" s="6">
        <f t="shared" si="0"/>
        <v>50.000000000000043</v>
      </c>
      <c r="H10" s="1">
        <f t="shared" si="1"/>
        <v>2500</v>
      </c>
      <c r="K10" s="1">
        <v>7</v>
      </c>
      <c r="L10" s="1" t="s">
        <v>20</v>
      </c>
      <c r="M10" s="1" t="s">
        <v>26</v>
      </c>
      <c r="N10" s="1">
        <v>10000</v>
      </c>
      <c r="O10" s="1">
        <v>1.86</v>
      </c>
      <c r="P10" s="7">
        <f t="shared" si="5"/>
        <v>1.86</v>
      </c>
      <c r="Q10" s="6">
        <f t="shared" si="2"/>
        <v>0</v>
      </c>
      <c r="R10" s="1">
        <f t="shared" si="3"/>
        <v>10000</v>
      </c>
      <c r="T10" s="1">
        <f>-V10</f>
        <v>-10000</v>
      </c>
      <c r="U10" s="1" t="s">
        <v>65</v>
      </c>
      <c r="V10" s="1">
        <v>10000</v>
      </c>
      <c r="W10" s="1">
        <v>1.87</v>
      </c>
      <c r="X10" s="1" t="s">
        <v>10</v>
      </c>
    </row>
    <row r="11" spans="1:24" x14ac:dyDescent="0.25">
      <c r="A11" s="1">
        <v>8</v>
      </c>
      <c r="B11" s="1" t="s">
        <v>54</v>
      </c>
      <c r="C11" s="1" t="s">
        <v>26</v>
      </c>
      <c r="D11" s="1">
        <v>-5000</v>
      </c>
      <c r="E11" s="1">
        <v>1.87</v>
      </c>
      <c r="F11" s="7">
        <f t="shared" si="4"/>
        <v>1.85</v>
      </c>
      <c r="G11" s="6">
        <f t="shared" si="0"/>
        <v>100.00000000000009</v>
      </c>
      <c r="H11" s="1">
        <f t="shared" si="1"/>
        <v>5000</v>
      </c>
      <c r="K11" s="1">
        <v>8</v>
      </c>
      <c r="L11" s="1" t="s">
        <v>20</v>
      </c>
      <c r="M11" s="1" t="s">
        <v>26</v>
      </c>
      <c r="N11" s="1">
        <v>5000</v>
      </c>
      <c r="O11" s="1">
        <v>1.86</v>
      </c>
      <c r="P11" s="7">
        <f t="shared" si="5"/>
        <v>1.86</v>
      </c>
      <c r="Q11" s="6">
        <f t="shared" si="2"/>
        <v>0</v>
      </c>
      <c r="R11" s="1">
        <f t="shared" si="3"/>
        <v>5000</v>
      </c>
      <c r="T11" s="1">
        <f t="shared" ref="T11:T27" si="6">-V11</f>
        <v>-2500</v>
      </c>
      <c r="U11" s="1" t="s">
        <v>65</v>
      </c>
      <c r="V11" s="1">
        <v>2500</v>
      </c>
      <c r="W11" s="1">
        <v>1.87</v>
      </c>
      <c r="X11" s="1" t="s">
        <v>54</v>
      </c>
    </row>
    <row r="12" spans="1:24" x14ac:dyDescent="0.25">
      <c r="A12" s="1">
        <v>9</v>
      </c>
      <c r="B12" s="1" t="s">
        <v>52</v>
      </c>
      <c r="C12" s="1" t="s">
        <v>26</v>
      </c>
      <c r="D12" s="1">
        <v>-5000</v>
      </c>
      <c r="E12" s="1">
        <v>1.87</v>
      </c>
      <c r="F12" s="7">
        <f t="shared" si="4"/>
        <v>1.85</v>
      </c>
      <c r="G12" s="6">
        <f t="shared" si="0"/>
        <v>100.00000000000009</v>
      </c>
      <c r="H12" s="1">
        <f t="shared" si="1"/>
        <v>5000</v>
      </c>
      <c r="K12" s="1">
        <v>9</v>
      </c>
      <c r="L12" s="1" t="s">
        <v>53</v>
      </c>
      <c r="M12" s="1" t="s">
        <v>26</v>
      </c>
      <c r="N12" s="1">
        <v>5000</v>
      </c>
      <c r="O12" s="1">
        <v>1.83</v>
      </c>
      <c r="P12" s="7">
        <f t="shared" si="5"/>
        <v>1.86</v>
      </c>
      <c r="Q12" s="6">
        <f t="shared" si="2"/>
        <v>150.00000000000014</v>
      </c>
      <c r="R12" s="1">
        <f t="shared" si="3"/>
        <v>5000</v>
      </c>
      <c r="T12" s="1">
        <f t="shared" si="6"/>
        <v>-5000</v>
      </c>
      <c r="U12" s="1" t="s">
        <v>65</v>
      </c>
      <c r="V12" s="1">
        <v>5000</v>
      </c>
      <c r="W12" s="1">
        <v>1.87</v>
      </c>
      <c r="X12" s="1" t="s">
        <v>54</v>
      </c>
    </row>
    <row r="13" spans="1:24" x14ac:dyDescent="0.25">
      <c r="A13" s="1">
        <v>10</v>
      </c>
      <c r="B13" s="1" t="s">
        <v>52</v>
      </c>
      <c r="C13" s="1" t="s">
        <v>26</v>
      </c>
      <c r="D13" s="1">
        <v>-5000</v>
      </c>
      <c r="E13" s="1">
        <v>1.87</v>
      </c>
      <c r="F13" s="7">
        <f t="shared" si="4"/>
        <v>1.85</v>
      </c>
      <c r="G13" s="6">
        <f t="shared" si="0"/>
        <v>100.00000000000009</v>
      </c>
      <c r="H13" s="1">
        <f t="shared" si="1"/>
        <v>5000</v>
      </c>
      <c r="K13" s="1">
        <v>10</v>
      </c>
      <c r="L13" s="1" t="s">
        <v>53</v>
      </c>
      <c r="M13" s="1" t="s">
        <v>26</v>
      </c>
      <c r="N13" s="1">
        <v>3600</v>
      </c>
      <c r="O13" s="1">
        <v>1.84</v>
      </c>
      <c r="P13" s="7">
        <f t="shared" si="5"/>
        <v>1.86</v>
      </c>
      <c r="Q13" s="6">
        <f t="shared" si="2"/>
        <v>72.000000000000057</v>
      </c>
      <c r="R13" s="1">
        <f t="shared" si="3"/>
        <v>3600</v>
      </c>
      <c r="T13" s="1">
        <f t="shared" si="6"/>
        <v>-5000</v>
      </c>
      <c r="U13" s="1" t="s">
        <v>65</v>
      </c>
      <c r="V13" s="1">
        <v>5000</v>
      </c>
      <c r="W13" s="1">
        <v>1.87</v>
      </c>
      <c r="X13" s="1" t="s">
        <v>52</v>
      </c>
    </row>
    <row r="14" spans="1:24" x14ac:dyDescent="0.25">
      <c r="A14" s="1">
        <v>11</v>
      </c>
      <c r="B14" s="1" t="s">
        <v>52</v>
      </c>
      <c r="C14" s="1" t="s">
        <v>26</v>
      </c>
      <c r="D14" s="1">
        <v>-5000</v>
      </c>
      <c r="E14" s="1">
        <v>1.865</v>
      </c>
      <c r="F14" s="7">
        <f t="shared" si="4"/>
        <v>1.85</v>
      </c>
      <c r="G14" s="6">
        <f t="shared" si="0"/>
        <v>74.999999999999517</v>
      </c>
      <c r="H14" s="1">
        <f t="shared" si="1"/>
        <v>5000</v>
      </c>
      <c r="K14" s="1">
        <v>11</v>
      </c>
      <c r="L14" s="1" t="s">
        <v>67</v>
      </c>
      <c r="M14" s="1" t="s">
        <v>26</v>
      </c>
      <c r="N14" s="1">
        <v>1400</v>
      </c>
      <c r="O14" s="7">
        <v>1.82</v>
      </c>
      <c r="P14" s="7">
        <f t="shared" si="5"/>
        <v>1.86</v>
      </c>
      <c r="Q14" s="6">
        <f t="shared" si="2"/>
        <v>56.00000000000005</v>
      </c>
      <c r="R14" s="1">
        <f t="shared" si="3"/>
        <v>1400</v>
      </c>
      <c r="T14" s="1">
        <f t="shared" si="6"/>
        <v>-5000</v>
      </c>
      <c r="U14" s="1" t="s">
        <v>65</v>
      </c>
      <c r="V14" s="1">
        <v>5000</v>
      </c>
      <c r="W14" s="1">
        <v>1.87</v>
      </c>
      <c r="X14" s="1" t="s">
        <v>52</v>
      </c>
    </row>
    <row r="15" spans="1:24" x14ac:dyDescent="0.25">
      <c r="A15" s="1">
        <v>12</v>
      </c>
      <c r="B15" s="1" t="s">
        <v>55</v>
      </c>
      <c r="C15" s="1" t="s">
        <v>26</v>
      </c>
      <c r="D15" s="1">
        <v>-5000</v>
      </c>
      <c r="E15" s="1">
        <v>1.865</v>
      </c>
      <c r="F15" s="7">
        <f t="shared" si="4"/>
        <v>1.85</v>
      </c>
      <c r="G15" s="6">
        <f t="shared" si="0"/>
        <v>74.999999999999517</v>
      </c>
      <c r="H15" s="1">
        <f t="shared" si="1"/>
        <v>5000</v>
      </c>
      <c r="K15" s="1">
        <v>12</v>
      </c>
      <c r="L15" s="1" t="s">
        <v>16</v>
      </c>
      <c r="M15" s="1" t="s">
        <v>26</v>
      </c>
      <c r="N15" s="1">
        <v>-5000</v>
      </c>
      <c r="O15">
        <v>1.875</v>
      </c>
      <c r="P15" s="7">
        <f t="shared" si="5"/>
        <v>1.86</v>
      </c>
      <c r="Q15" s="6">
        <f t="shared" si="2"/>
        <v>74.999999999999517</v>
      </c>
      <c r="R15" s="1">
        <f t="shared" si="3"/>
        <v>5000</v>
      </c>
      <c r="T15" s="1">
        <f t="shared" si="6"/>
        <v>-5000</v>
      </c>
      <c r="U15" s="1" t="s">
        <v>65</v>
      </c>
      <c r="V15" s="1">
        <v>5000</v>
      </c>
      <c r="W15" s="1">
        <v>1.865</v>
      </c>
      <c r="X15" s="1" t="s">
        <v>52</v>
      </c>
    </row>
    <row r="16" spans="1:24" x14ac:dyDescent="0.25">
      <c r="A16" s="1">
        <v>13</v>
      </c>
      <c r="B16" s="1" t="s">
        <v>53</v>
      </c>
      <c r="C16" s="1" t="s">
        <v>26</v>
      </c>
      <c r="D16" s="1">
        <v>-3000</v>
      </c>
      <c r="E16" s="1">
        <v>1.8774999999999999</v>
      </c>
      <c r="F16" s="7">
        <f t="shared" si="4"/>
        <v>1.85</v>
      </c>
      <c r="G16" s="6">
        <f t="shared" si="0"/>
        <v>82.499999999999574</v>
      </c>
      <c r="H16" s="1">
        <f t="shared" si="1"/>
        <v>3000</v>
      </c>
      <c r="K16" s="1">
        <v>13</v>
      </c>
      <c r="L16" s="1" t="s">
        <v>11</v>
      </c>
      <c r="M16" s="1" t="s">
        <v>26</v>
      </c>
      <c r="N16" s="1">
        <v>-5000</v>
      </c>
      <c r="O16">
        <v>1.875</v>
      </c>
      <c r="P16" s="7">
        <f t="shared" si="5"/>
        <v>1.86</v>
      </c>
      <c r="Q16" s="6">
        <f t="shared" si="2"/>
        <v>74.999999999999517</v>
      </c>
      <c r="R16" s="1">
        <f t="shared" si="3"/>
        <v>5000</v>
      </c>
      <c r="T16" s="1">
        <f t="shared" si="6"/>
        <v>-5000</v>
      </c>
      <c r="U16" s="1" t="s">
        <v>65</v>
      </c>
      <c r="V16" s="1">
        <v>5000</v>
      </c>
      <c r="W16" s="1">
        <v>1.865</v>
      </c>
      <c r="X16" s="1" t="s">
        <v>55</v>
      </c>
    </row>
    <row r="17" spans="1:24" x14ac:dyDescent="0.25">
      <c r="A17" s="1">
        <v>14</v>
      </c>
      <c r="B17" s="1" t="s">
        <v>13</v>
      </c>
      <c r="C17" s="1" t="s">
        <v>26</v>
      </c>
      <c r="D17" s="1">
        <v>-10000</v>
      </c>
      <c r="E17" s="1">
        <v>1.8725000000000001</v>
      </c>
      <c r="F17" s="7">
        <f t="shared" si="4"/>
        <v>1.85</v>
      </c>
      <c r="G17" s="6">
        <f t="shared" si="0"/>
        <v>224.99999999999966</v>
      </c>
      <c r="H17" s="1">
        <f t="shared" si="1"/>
        <v>10000</v>
      </c>
      <c r="K17" s="1">
        <v>14</v>
      </c>
      <c r="L17" s="1" t="s">
        <v>11</v>
      </c>
      <c r="M17" s="1" t="s">
        <v>26</v>
      </c>
      <c r="N17" s="1">
        <v>-5000</v>
      </c>
      <c r="O17">
        <v>1.86</v>
      </c>
      <c r="P17" s="7">
        <f t="shared" si="5"/>
        <v>1.86</v>
      </c>
      <c r="Q17" s="6">
        <f t="shared" si="2"/>
        <v>0</v>
      </c>
      <c r="R17" s="1">
        <f t="shared" si="3"/>
        <v>5000</v>
      </c>
      <c r="T17" s="1">
        <f t="shared" si="6"/>
        <v>-3000</v>
      </c>
      <c r="U17" s="1" t="s">
        <v>65</v>
      </c>
      <c r="V17" s="1">
        <v>3000</v>
      </c>
      <c r="W17" s="1">
        <v>1.8774999999999999</v>
      </c>
      <c r="X17" s="1" t="s">
        <v>53</v>
      </c>
    </row>
    <row r="18" spans="1:24" x14ac:dyDescent="0.25">
      <c r="A18" s="1">
        <v>15</v>
      </c>
      <c r="B18" s="1" t="s">
        <v>16</v>
      </c>
      <c r="C18" s="1" t="s">
        <v>26</v>
      </c>
      <c r="D18" s="1">
        <v>-10000</v>
      </c>
      <c r="E18" s="1">
        <v>1.855</v>
      </c>
      <c r="F18" s="7">
        <f t="shared" si="4"/>
        <v>1.85</v>
      </c>
      <c r="G18" s="6">
        <f t="shared" si="0"/>
        <v>49.999999999998934</v>
      </c>
      <c r="H18" s="1">
        <f t="shared" si="1"/>
        <v>10000</v>
      </c>
      <c r="K18" s="1">
        <v>15</v>
      </c>
      <c r="L18" s="1" t="s">
        <v>13</v>
      </c>
      <c r="M18" s="1" t="s">
        <v>26</v>
      </c>
      <c r="N18" s="1">
        <v>-5000</v>
      </c>
      <c r="O18">
        <v>1.8774999999999999</v>
      </c>
      <c r="P18" s="7">
        <f t="shared" si="5"/>
        <v>1.86</v>
      </c>
      <c r="Q18" s="6">
        <f t="shared" si="2"/>
        <v>87.499999999999247</v>
      </c>
      <c r="R18" s="1">
        <f t="shared" si="3"/>
        <v>5000</v>
      </c>
      <c r="T18" s="1">
        <f t="shared" si="6"/>
        <v>-10000</v>
      </c>
      <c r="U18" s="1" t="s">
        <v>65</v>
      </c>
      <c r="V18" s="1">
        <v>10000</v>
      </c>
      <c r="W18" s="1">
        <v>1.8725000000000001</v>
      </c>
      <c r="X18" s="1" t="s">
        <v>13</v>
      </c>
    </row>
    <row r="19" spans="1:24" x14ac:dyDescent="0.25">
      <c r="A19" s="1">
        <v>16</v>
      </c>
      <c r="B19" s="1" t="s">
        <v>52</v>
      </c>
      <c r="C19" s="1" t="s">
        <v>26</v>
      </c>
      <c r="D19" s="1">
        <v>-5000</v>
      </c>
      <c r="E19" s="1">
        <v>1.8425</v>
      </c>
      <c r="F19" s="7">
        <f t="shared" si="4"/>
        <v>1.85</v>
      </c>
      <c r="G19" s="6">
        <f t="shared" si="0"/>
        <v>-37.500000000000313</v>
      </c>
      <c r="H19" s="1">
        <f t="shared" si="1"/>
        <v>5000</v>
      </c>
      <c r="K19" s="1">
        <v>16</v>
      </c>
      <c r="L19" s="1" t="s">
        <v>19</v>
      </c>
      <c r="M19" s="1" t="s">
        <v>26</v>
      </c>
      <c r="N19" s="1">
        <v>-5000</v>
      </c>
      <c r="O19">
        <v>1.845</v>
      </c>
      <c r="P19" s="7">
        <f t="shared" si="5"/>
        <v>1.86</v>
      </c>
      <c r="Q19" s="1">
        <f t="shared" si="2"/>
        <v>-75.000000000000625</v>
      </c>
      <c r="R19" s="1">
        <f t="shared" si="3"/>
        <v>5000</v>
      </c>
      <c r="T19" s="1">
        <f t="shared" si="6"/>
        <v>-10000</v>
      </c>
      <c r="U19" s="1" t="s">
        <v>65</v>
      </c>
      <c r="V19" s="1">
        <v>10000</v>
      </c>
      <c r="W19" s="1">
        <v>1.855</v>
      </c>
      <c r="X19" s="1" t="s">
        <v>16</v>
      </c>
    </row>
    <row r="20" spans="1:24" x14ac:dyDescent="0.25">
      <c r="A20" s="1">
        <v>17</v>
      </c>
      <c r="B20" s="1" t="s">
        <v>52</v>
      </c>
      <c r="C20" s="1" t="s">
        <v>26</v>
      </c>
      <c r="D20" s="1">
        <v>-4000</v>
      </c>
      <c r="E20" s="1">
        <v>1.85</v>
      </c>
      <c r="F20" s="7">
        <f t="shared" si="4"/>
        <v>1.85</v>
      </c>
      <c r="G20" s="6">
        <f t="shared" si="0"/>
        <v>0</v>
      </c>
      <c r="H20" s="1">
        <f t="shared" si="1"/>
        <v>4000</v>
      </c>
      <c r="K20" s="1">
        <v>17</v>
      </c>
      <c r="L20" s="1" t="s">
        <v>19</v>
      </c>
      <c r="M20" s="1" t="s">
        <v>26</v>
      </c>
      <c r="N20" s="1">
        <v>-5000</v>
      </c>
      <c r="O20">
        <v>1.85</v>
      </c>
      <c r="P20" s="7">
        <f t="shared" si="5"/>
        <v>1.86</v>
      </c>
      <c r="Q20" s="1">
        <f t="shared" si="2"/>
        <v>-50.000000000000043</v>
      </c>
      <c r="R20" s="1">
        <f t="shared" si="3"/>
        <v>5000</v>
      </c>
      <c r="T20" s="1">
        <f t="shared" si="6"/>
        <v>-5000</v>
      </c>
      <c r="U20" s="1" t="s">
        <v>65</v>
      </c>
      <c r="V20" s="1">
        <v>5000</v>
      </c>
      <c r="W20" s="1">
        <v>1.8425</v>
      </c>
      <c r="X20" s="1" t="s">
        <v>52</v>
      </c>
    </row>
    <row r="21" spans="1:24" x14ac:dyDescent="0.25">
      <c r="A21" s="1">
        <v>18</v>
      </c>
      <c r="B21" s="1" t="s">
        <v>52</v>
      </c>
      <c r="C21" s="1" t="s">
        <v>26</v>
      </c>
      <c r="D21" s="1">
        <v>-5000</v>
      </c>
      <c r="E21" s="1">
        <v>1.8474999999999999</v>
      </c>
      <c r="F21" s="7">
        <f t="shared" si="4"/>
        <v>1.85</v>
      </c>
      <c r="G21" s="6">
        <f t="shared" si="0"/>
        <v>-12.500000000000844</v>
      </c>
      <c r="H21" s="1">
        <f t="shared" si="1"/>
        <v>5000</v>
      </c>
      <c r="K21" s="1">
        <v>18</v>
      </c>
      <c r="L21" s="1" t="s">
        <v>19</v>
      </c>
      <c r="M21" s="1" t="s">
        <v>26</v>
      </c>
      <c r="N21" s="1">
        <v>-5000</v>
      </c>
      <c r="O21">
        <v>1.8625</v>
      </c>
      <c r="P21" s="7">
        <f t="shared" si="5"/>
        <v>1.86</v>
      </c>
      <c r="R21" s="1">
        <f t="shared" si="3"/>
        <v>5000</v>
      </c>
      <c r="T21" s="1">
        <f t="shared" si="6"/>
        <v>-4000</v>
      </c>
      <c r="U21" s="1" t="s">
        <v>65</v>
      </c>
      <c r="V21" s="1">
        <v>4000</v>
      </c>
      <c r="W21" s="1">
        <v>1.85</v>
      </c>
      <c r="X21" s="1" t="s">
        <v>52</v>
      </c>
    </row>
    <row r="22" spans="1:24" x14ac:dyDescent="0.25">
      <c r="A22" s="1">
        <v>19</v>
      </c>
      <c r="B22" s="1" t="s">
        <v>14</v>
      </c>
      <c r="C22" s="1" t="s">
        <v>26</v>
      </c>
      <c r="D22" s="1">
        <v>-9500</v>
      </c>
      <c r="E22" s="1">
        <v>1.825</v>
      </c>
      <c r="F22" s="7">
        <f t="shared" si="4"/>
        <v>1.85</v>
      </c>
      <c r="G22" s="6">
        <f t="shared" si="0"/>
        <v>-237.50000000000128</v>
      </c>
      <c r="H22" s="1">
        <f t="shared" si="1"/>
        <v>9500</v>
      </c>
      <c r="K22" s="1">
        <v>19</v>
      </c>
      <c r="M22" s="1" t="s">
        <v>26</v>
      </c>
      <c r="N22" s="36"/>
      <c r="O22" s="31"/>
      <c r="P22" s="7">
        <f t="shared" si="5"/>
        <v>0</v>
      </c>
      <c r="R22" s="1">
        <f t="shared" si="3"/>
        <v>0</v>
      </c>
      <c r="T22" s="1">
        <f t="shared" si="6"/>
        <v>-5000</v>
      </c>
      <c r="U22" s="1" t="s">
        <v>65</v>
      </c>
      <c r="V22" s="1">
        <v>5000</v>
      </c>
      <c r="W22" s="1">
        <v>1.8474999999999999</v>
      </c>
      <c r="X22" s="1" t="s">
        <v>52</v>
      </c>
    </row>
    <row r="23" spans="1:24" x14ac:dyDescent="0.25">
      <c r="A23" s="1">
        <v>20</v>
      </c>
      <c r="B23" s="1" t="s">
        <v>16</v>
      </c>
      <c r="C23" s="1" t="s">
        <v>26</v>
      </c>
      <c r="D23" s="1">
        <v>-10000</v>
      </c>
      <c r="E23" s="1">
        <v>1.83</v>
      </c>
      <c r="F23" s="7">
        <f t="shared" si="4"/>
        <v>1.85</v>
      </c>
      <c r="G23" s="6">
        <f t="shared" si="0"/>
        <v>-200.00000000000017</v>
      </c>
      <c r="H23" s="1">
        <f t="shared" si="1"/>
        <v>10000</v>
      </c>
      <c r="K23" s="1">
        <v>20</v>
      </c>
      <c r="M23" s="1" t="s">
        <v>26</v>
      </c>
      <c r="N23" s="36"/>
      <c r="O23" s="31"/>
      <c r="P23" s="7">
        <f t="shared" si="5"/>
        <v>0</v>
      </c>
      <c r="R23" s="1">
        <f t="shared" si="3"/>
        <v>0</v>
      </c>
      <c r="T23" s="1">
        <f t="shared" si="6"/>
        <v>-9500</v>
      </c>
      <c r="U23" s="1" t="s">
        <v>65</v>
      </c>
      <c r="V23" s="1">
        <v>9500</v>
      </c>
      <c r="W23" s="1">
        <v>1.825</v>
      </c>
      <c r="X23" s="1" t="s">
        <v>14</v>
      </c>
    </row>
    <row r="24" spans="1:24" x14ac:dyDescent="0.25">
      <c r="A24" s="1">
        <v>21</v>
      </c>
      <c r="B24" s="1" t="s">
        <v>56</v>
      </c>
      <c r="C24" s="1" t="s">
        <v>26</v>
      </c>
      <c r="D24" s="1">
        <v>-7500</v>
      </c>
      <c r="E24" s="1">
        <v>1.825</v>
      </c>
      <c r="F24" s="7">
        <f t="shared" si="4"/>
        <v>1.85</v>
      </c>
      <c r="G24" s="6">
        <f t="shared" si="0"/>
        <v>-187.50000000000099</v>
      </c>
      <c r="H24" s="1">
        <f t="shared" si="1"/>
        <v>7500</v>
      </c>
      <c r="K24" s="1">
        <v>21</v>
      </c>
      <c r="M24" s="1" t="s">
        <v>26</v>
      </c>
      <c r="N24" s="36"/>
      <c r="O24" s="31"/>
      <c r="P24" s="7">
        <f t="shared" si="5"/>
        <v>0</v>
      </c>
      <c r="R24" s="1">
        <f t="shared" si="3"/>
        <v>0</v>
      </c>
      <c r="T24" s="1">
        <f t="shared" si="6"/>
        <v>-10000</v>
      </c>
      <c r="U24" s="1" t="s">
        <v>65</v>
      </c>
      <c r="V24" s="1">
        <v>10000</v>
      </c>
      <c r="W24" s="1">
        <v>1.83</v>
      </c>
      <c r="X24" s="1" t="s">
        <v>16</v>
      </c>
    </row>
    <row r="25" spans="1:24" x14ac:dyDescent="0.25">
      <c r="A25" s="1">
        <v>22</v>
      </c>
      <c r="B25" s="1" t="s">
        <v>16</v>
      </c>
      <c r="C25" s="1" t="s">
        <v>26</v>
      </c>
      <c r="D25" s="1">
        <v>-7500</v>
      </c>
      <c r="E25" s="1">
        <v>1.82</v>
      </c>
      <c r="F25" s="7">
        <f t="shared" si="4"/>
        <v>1.85</v>
      </c>
      <c r="G25" s="6">
        <f t="shared" si="0"/>
        <v>-225.0000000000002</v>
      </c>
      <c r="H25" s="1">
        <f t="shared" si="1"/>
        <v>7500</v>
      </c>
      <c r="K25" s="1">
        <v>22</v>
      </c>
      <c r="M25" s="1" t="s">
        <v>26</v>
      </c>
      <c r="O25" s="31"/>
      <c r="P25" s="7">
        <f t="shared" si="5"/>
        <v>0</v>
      </c>
      <c r="R25" s="1">
        <f t="shared" si="3"/>
        <v>0</v>
      </c>
      <c r="T25" s="1">
        <f t="shared" si="6"/>
        <v>-7500</v>
      </c>
      <c r="U25" s="1" t="s">
        <v>65</v>
      </c>
      <c r="V25" s="1">
        <v>7500</v>
      </c>
      <c r="W25" s="1">
        <v>1.825</v>
      </c>
      <c r="X25" s="1" t="s">
        <v>56</v>
      </c>
    </row>
    <row r="26" spans="1:24" x14ac:dyDescent="0.25">
      <c r="A26" s="1">
        <v>23</v>
      </c>
      <c r="B26" s="1" t="s">
        <v>14</v>
      </c>
      <c r="C26" s="1" t="s">
        <v>26</v>
      </c>
      <c r="D26" s="1">
        <v>-10000</v>
      </c>
      <c r="E26" s="1">
        <v>1.825</v>
      </c>
      <c r="F26" s="7">
        <f t="shared" si="4"/>
        <v>1.85</v>
      </c>
      <c r="G26" s="6">
        <f t="shared" si="0"/>
        <v>-250.00000000000134</v>
      </c>
      <c r="H26" s="1">
        <f t="shared" si="1"/>
        <v>10000</v>
      </c>
      <c r="K26" s="1">
        <v>23</v>
      </c>
      <c r="M26" s="1" t="s">
        <v>26</v>
      </c>
      <c r="O26" s="31"/>
      <c r="P26" s="7">
        <f t="shared" si="5"/>
        <v>0</v>
      </c>
      <c r="R26" s="1">
        <f t="shared" si="3"/>
        <v>0</v>
      </c>
      <c r="T26" s="1">
        <f t="shared" si="6"/>
        <v>-7500</v>
      </c>
      <c r="U26" s="1" t="s">
        <v>65</v>
      </c>
      <c r="V26" s="1">
        <v>7500</v>
      </c>
      <c r="W26" s="1">
        <v>1.82</v>
      </c>
      <c r="X26" s="1" t="s">
        <v>16</v>
      </c>
    </row>
    <row r="27" spans="1:24" x14ac:dyDescent="0.25">
      <c r="A27" s="1">
        <v>24</v>
      </c>
      <c r="B27" s="34" t="s">
        <v>16</v>
      </c>
      <c r="C27" s="1" t="s">
        <v>26</v>
      </c>
      <c r="D27" s="1">
        <v>-10000</v>
      </c>
      <c r="E27" s="1">
        <v>1.81</v>
      </c>
      <c r="F27" s="7">
        <f t="shared" si="4"/>
        <v>1.85</v>
      </c>
      <c r="G27" s="6">
        <f t="shared" si="0"/>
        <v>-400.00000000000034</v>
      </c>
      <c r="H27" s="1">
        <f t="shared" si="1"/>
        <v>10000</v>
      </c>
      <c r="K27" s="1">
        <v>24</v>
      </c>
      <c r="M27" s="1" t="s">
        <v>26</v>
      </c>
      <c r="P27" s="7">
        <f t="shared" si="5"/>
        <v>0</v>
      </c>
      <c r="R27" s="1">
        <f t="shared" si="3"/>
        <v>0</v>
      </c>
      <c r="T27" s="1">
        <f t="shared" si="6"/>
        <v>-10000</v>
      </c>
      <c r="U27" s="1" t="s">
        <v>65</v>
      </c>
      <c r="V27" s="1">
        <v>10000</v>
      </c>
      <c r="W27" s="1">
        <v>1.825</v>
      </c>
      <c r="X27" s="1" t="s">
        <v>14</v>
      </c>
    </row>
    <row r="28" spans="1:24" x14ac:dyDescent="0.25">
      <c r="A28" s="1">
        <v>25</v>
      </c>
      <c r="B28" s="34"/>
      <c r="C28" s="1" t="s">
        <v>26</v>
      </c>
      <c r="F28" s="7">
        <f t="shared" si="4"/>
        <v>0</v>
      </c>
      <c r="G28" s="6">
        <f t="shared" si="0"/>
        <v>0</v>
      </c>
      <c r="H28" s="1">
        <f t="shared" si="1"/>
        <v>0</v>
      </c>
      <c r="K28" s="1">
        <v>25</v>
      </c>
      <c r="M28" s="1" t="s">
        <v>26</v>
      </c>
      <c r="P28" s="7">
        <f t="shared" si="5"/>
        <v>0</v>
      </c>
      <c r="R28" s="1">
        <f t="shared" si="3"/>
        <v>0</v>
      </c>
      <c r="T28" s="1">
        <v>-10000</v>
      </c>
      <c r="W28" s="1">
        <v>1.81</v>
      </c>
    </row>
    <row r="29" spans="1:24" x14ac:dyDescent="0.25">
      <c r="A29" s="1">
        <v>26</v>
      </c>
      <c r="B29" s="34"/>
      <c r="C29" s="1" t="s">
        <v>26</v>
      </c>
      <c r="F29" s="7">
        <f t="shared" si="4"/>
        <v>0</v>
      </c>
      <c r="G29" s="6">
        <f t="shared" si="0"/>
        <v>0</v>
      </c>
      <c r="H29" s="1">
        <f t="shared" si="1"/>
        <v>0</v>
      </c>
      <c r="K29" s="14">
        <v>26</v>
      </c>
      <c r="L29" s="14"/>
      <c r="M29" s="14" t="s">
        <v>27</v>
      </c>
      <c r="N29" s="14"/>
      <c r="O29" s="14"/>
      <c r="P29" s="32">
        <f t="shared" si="5"/>
        <v>0</v>
      </c>
      <c r="Q29" s="14"/>
      <c r="R29" s="14">
        <f t="shared" si="3"/>
        <v>0</v>
      </c>
    </row>
    <row r="30" spans="1:24" hidden="1" x14ac:dyDescent="0.25">
      <c r="A30" s="1">
        <v>27</v>
      </c>
      <c r="B30" s="34"/>
      <c r="C30" s="1" t="s">
        <v>26</v>
      </c>
      <c r="F30" s="7">
        <f t="shared" si="4"/>
        <v>0</v>
      </c>
      <c r="G30" s="6">
        <f t="shared" si="0"/>
        <v>0</v>
      </c>
      <c r="H30" s="1">
        <f t="shared" si="1"/>
        <v>0</v>
      </c>
      <c r="K30" s="14">
        <v>27</v>
      </c>
      <c r="L30" s="14"/>
      <c r="M30" s="14" t="s">
        <v>27</v>
      </c>
      <c r="N30" s="14"/>
      <c r="O30" s="14"/>
      <c r="P30" s="32">
        <f t="shared" si="5"/>
        <v>0</v>
      </c>
      <c r="Q30" s="14"/>
      <c r="R30" s="14">
        <f t="shared" si="3"/>
        <v>0</v>
      </c>
    </row>
    <row r="31" spans="1:24" hidden="1" x14ac:dyDescent="0.25">
      <c r="A31" s="1">
        <v>28</v>
      </c>
      <c r="B31" s="34"/>
      <c r="C31" s="1" t="s">
        <v>26</v>
      </c>
      <c r="F31" s="7">
        <f t="shared" si="4"/>
        <v>0</v>
      </c>
      <c r="G31" s="6">
        <f t="shared" si="0"/>
        <v>0</v>
      </c>
      <c r="H31" s="1">
        <f t="shared" si="1"/>
        <v>0</v>
      </c>
      <c r="K31" s="14">
        <v>28</v>
      </c>
      <c r="L31" s="14"/>
      <c r="M31" s="14" t="s">
        <v>27</v>
      </c>
      <c r="N31" s="14"/>
      <c r="O31" s="14"/>
      <c r="P31" s="32">
        <f t="shared" si="5"/>
        <v>0</v>
      </c>
      <c r="Q31" s="18"/>
      <c r="R31" s="14">
        <f t="shared" si="3"/>
        <v>0</v>
      </c>
    </row>
    <row r="32" spans="1:24" x14ac:dyDescent="0.25">
      <c r="A32" s="1">
        <v>29</v>
      </c>
      <c r="B32" s="34"/>
      <c r="C32" s="1" t="s">
        <v>26</v>
      </c>
      <c r="F32" s="7">
        <f t="shared" si="4"/>
        <v>0</v>
      </c>
      <c r="G32" s="6">
        <f t="shared" si="0"/>
        <v>0</v>
      </c>
      <c r="H32" s="1">
        <f t="shared" si="1"/>
        <v>0</v>
      </c>
      <c r="K32" s="14">
        <v>29</v>
      </c>
      <c r="L32" s="14"/>
      <c r="M32" s="14" t="s">
        <v>27</v>
      </c>
      <c r="N32" s="14"/>
      <c r="O32" s="14"/>
      <c r="P32" s="32">
        <f t="shared" si="5"/>
        <v>0</v>
      </c>
      <c r="Q32" s="14"/>
      <c r="R32" s="14"/>
    </row>
    <row r="33" spans="1:19" x14ac:dyDescent="0.25">
      <c r="A33" s="1">
        <v>30</v>
      </c>
      <c r="B33" s="34"/>
      <c r="C33" s="1" t="s">
        <v>26</v>
      </c>
      <c r="F33" s="7">
        <f t="shared" si="4"/>
        <v>0</v>
      </c>
      <c r="G33" s="6">
        <f t="shared" si="0"/>
        <v>0</v>
      </c>
      <c r="H33" s="1">
        <f t="shared" si="1"/>
        <v>0</v>
      </c>
      <c r="K33" s="14">
        <v>30</v>
      </c>
      <c r="L33" s="14"/>
      <c r="M33" s="14" t="s">
        <v>27</v>
      </c>
      <c r="N33" s="14"/>
      <c r="O33" s="14"/>
      <c r="P33" s="32">
        <f t="shared" si="5"/>
        <v>0</v>
      </c>
      <c r="Q33" s="14"/>
      <c r="R33" s="14"/>
    </row>
    <row r="34" spans="1:19" ht="13.8" thickBot="1" x14ac:dyDescent="0.3">
      <c r="A34" s="1">
        <v>31</v>
      </c>
      <c r="B34" s="34"/>
      <c r="C34" s="1" t="s">
        <v>26</v>
      </c>
      <c r="E34" s="31"/>
      <c r="F34" s="7">
        <f t="shared" si="4"/>
        <v>0</v>
      </c>
      <c r="G34" s="6">
        <f t="shared" si="0"/>
        <v>0</v>
      </c>
      <c r="H34" s="1">
        <f t="shared" si="1"/>
        <v>0</v>
      </c>
      <c r="K34" s="20">
        <v>31</v>
      </c>
      <c r="L34" s="20"/>
      <c r="M34" s="20" t="s">
        <v>27</v>
      </c>
      <c r="N34" s="20"/>
      <c r="O34" s="20"/>
      <c r="P34" s="22">
        <f t="shared" si="5"/>
        <v>0</v>
      </c>
      <c r="Q34" s="24"/>
      <c r="R34" s="20"/>
    </row>
    <row r="35" spans="1:19" ht="15.6" x14ac:dyDescent="0.3">
      <c r="A35" s="1">
        <v>32</v>
      </c>
      <c r="C35" s="1" t="s">
        <v>26</v>
      </c>
      <c r="E35" s="31"/>
      <c r="F35" s="7">
        <f t="shared" si="4"/>
        <v>0</v>
      </c>
      <c r="G35" s="6">
        <f t="shared" si="0"/>
        <v>0</v>
      </c>
      <c r="H35" s="1">
        <f t="shared" si="1"/>
        <v>0</v>
      </c>
      <c r="K35" s="3"/>
      <c r="N35" s="27">
        <f>SUM(N4:N34)</f>
        <v>19350</v>
      </c>
      <c r="Q35" s="13">
        <f>SUM(Q4:Q31)</f>
        <v>315.49999999999949</v>
      </c>
      <c r="R35" s="1">
        <f>SUM(R4:R28)</f>
        <v>89350</v>
      </c>
      <c r="S35" t="s">
        <v>63</v>
      </c>
    </row>
    <row r="36" spans="1:19" x14ac:dyDescent="0.25">
      <c r="A36" s="1">
        <v>33</v>
      </c>
      <c r="C36" s="1" t="s">
        <v>26</v>
      </c>
      <c r="E36" s="31"/>
      <c r="F36" s="7">
        <f t="shared" si="4"/>
        <v>0</v>
      </c>
      <c r="G36" s="6">
        <f t="shared" si="0"/>
        <v>0</v>
      </c>
      <c r="H36" s="1">
        <f t="shared" si="1"/>
        <v>0</v>
      </c>
      <c r="K36" s="3"/>
    </row>
    <row r="37" spans="1:19" ht="15.6" x14ac:dyDescent="0.3">
      <c r="A37" s="1">
        <v>34</v>
      </c>
      <c r="C37" s="1" t="s">
        <v>26</v>
      </c>
      <c r="E37" s="31"/>
      <c r="F37" s="7">
        <f t="shared" si="4"/>
        <v>0</v>
      </c>
      <c r="G37" s="6">
        <f t="shared" si="0"/>
        <v>0</v>
      </c>
      <c r="H37" s="1">
        <f t="shared" si="1"/>
        <v>0</v>
      </c>
      <c r="K37" s="3"/>
      <c r="P37" s="28" t="s">
        <v>29</v>
      </c>
      <c r="Q37" s="29">
        <f>'9-25-01'!N35*VLOOKUP((E1-1),[1]Historical!$A$3:$M$145,7)</f>
        <v>96.750000000002231</v>
      </c>
    </row>
    <row r="38" spans="1:19" hidden="1" x14ac:dyDescent="0.25">
      <c r="A38" s="1">
        <v>35</v>
      </c>
      <c r="C38" s="1" t="s">
        <v>26</v>
      </c>
      <c r="E38" s="5"/>
      <c r="F38" s="7">
        <f t="shared" si="4"/>
        <v>0</v>
      </c>
      <c r="G38" s="6">
        <f t="shared" si="0"/>
        <v>0</v>
      </c>
      <c r="H38" s="1">
        <f t="shared" si="1"/>
        <v>0</v>
      </c>
      <c r="K38" s="3"/>
    </row>
    <row r="39" spans="1:19" hidden="1" x14ac:dyDescent="0.25">
      <c r="A39" s="1">
        <v>36</v>
      </c>
      <c r="C39" s="1" t="s">
        <v>26</v>
      </c>
      <c r="E39" s="5"/>
      <c r="F39" s="7">
        <f t="shared" si="4"/>
        <v>0</v>
      </c>
      <c r="G39" s="6">
        <f t="shared" si="0"/>
        <v>0</v>
      </c>
      <c r="H39" s="1">
        <f t="shared" si="1"/>
        <v>0</v>
      </c>
      <c r="K39" s="3"/>
    </row>
    <row r="40" spans="1:19" hidden="1" x14ac:dyDescent="0.25">
      <c r="A40" s="1">
        <v>37</v>
      </c>
      <c r="C40" s="1" t="s">
        <v>26</v>
      </c>
      <c r="E40" s="5"/>
      <c r="F40" s="7">
        <f t="shared" si="4"/>
        <v>0</v>
      </c>
      <c r="G40" s="6">
        <f t="shared" si="0"/>
        <v>0</v>
      </c>
      <c r="H40" s="1">
        <f t="shared" si="1"/>
        <v>0</v>
      </c>
      <c r="K40" s="3"/>
    </row>
    <row r="41" spans="1:19" hidden="1" x14ac:dyDescent="0.25">
      <c r="A41" s="1">
        <v>38</v>
      </c>
      <c r="C41" s="1" t="s">
        <v>26</v>
      </c>
      <c r="E41" s="5"/>
      <c r="F41" s="7">
        <f t="shared" si="4"/>
        <v>0</v>
      </c>
      <c r="G41" s="6">
        <f t="shared" si="0"/>
        <v>0</v>
      </c>
      <c r="H41" s="1">
        <f t="shared" si="1"/>
        <v>0</v>
      </c>
      <c r="K41" s="3"/>
    </row>
    <row r="42" spans="1:19" hidden="1" x14ac:dyDescent="0.25">
      <c r="A42" s="1">
        <v>39</v>
      </c>
      <c r="C42" s="1" t="s">
        <v>26</v>
      </c>
      <c r="E42" s="5"/>
      <c r="F42" s="7">
        <f t="shared" si="4"/>
        <v>0</v>
      </c>
      <c r="G42" s="6">
        <f t="shared" si="0"/>
        <v>0</v>
      </c>
      <c r="H42" s="1">
        <f t="shared" si="1"/>
        <v>0</v>
      </c>
      <c r="K42" s="3"/>
    </row>
    <row r="43" spans="1:19" hidden="1" x14ac:dyDescent="0.25">
      <c r="A43" s="1">
        <v>40</v>
      </c>
      <c r="C43" s="1" t="s">
        <v>26</v>
      </c>
      <c r="E43" s="5"/>
      <c r="F43" s="7">
        <f t="shared" si="4"/>
        <v>0</v>
      </c>
      <c r="G43" s="6">
        <f t="shared" si="0"/>
        <v>0</v>
      </c>
      <c r="H43" s="1">
        <f t="shared" si="1"/>
        <v>0</v>
      </c>
      <c r="K43" s="3"/>
    </row>
    <row r="44" spans="1:19" hidden="1" x14ac:dyDescent="0.25">
      <c r="A44" s="1">
        <v>41</v>
      </c>
      <c r="C44" s="1" t="s">
        <v>26</v>
      </c>
      <c r="E44" s="5"/>
      <c r="F44" s="7">
        <f t="shared" si="4"/>
        <v>0</v>
      </c>
      <c r="G44" s="6">
        <f t="shared" si="0"/>
        <v>0</v>
      </c>
      <c r="H44" s="1">
        <f t="shared" si="1"/>
        <v>0</v>
      </c>
      <c r="K44" s="3"/>
    </row>
    <row r="45" spans="1:19" hidden="1" x14ac:dyDescent="0.25">
      <c r="C45" s="1" t="s">
        <v>26</v>
      </c>
      <c r="E45" s="5"/>
      <c r="F45" s="7">
        <f t="shared" si="4"/>
        <v>0</v>
      </c>
      <c r="G45" s="6">
        <f t="shared" si="0"/>
        <v>0</v>
      </c>
      <c r="H45" s="1">
        <f t="shared" si="1"/>
        <v>0</v>
      </c>
      <c r="K45" s="3"/>
    </row>
    <row r="46" spans="1:19" hidden="1" x14ac:dyDescent="0.25">
      <c r="C46" s="1" t="s">
        <v>26</v>
      </c>
      <c r="E46" s="5"/>
      <c r="F46" s="7">
        <f t="shared" si="4"/>
        <v>0</v>
      </c>
      <c r="G46" s="6">
        <f t="shared" si="0"/>
        <v>0</v>
      </c>
      <c r="H46" s="1">
        <f t="shared" si="1"/>
        <v>0</v>
      </c>
      <c r="K46" s="3"/>
    </row>
    <row r="47" spans="1:19" hidden="1" x14ac:dyDescent="0.25">
      <c r="A47" s="18">
        <v>45</v>
      </c>
      <c r="B47" s="14"/>
      <c r="C47" s="14" t="s">
        <v>27</v>
      </c>
      <c r="D47" s="14"/>
      <c r="E47" s="15"/>
      <c r="F47" s="16">
        <f t="shared" si="4"/>
        <v>0</v>
      </c>
      <c r="G47" s="17">
        <f t="shared" si="0"/>
        <v>0</v>
      </c>
      <c r="H47" s="14">
        <f t="shared" si="1"/>
        <v>0</v>
      </c>
      <c r="K47" s="3"/>
    </row>
    <row r="48" spans="1:19" hidden="1" x14ac:dyDescent="0.25">
      <c r="A48" s="18">
        <v>46</v>
      </c>
      <c r="B48" s="18"/>
      <c r="C48" s="18" t="s">
        <v>27</v>
      </c>
      <c r="D48" s="18"/>
      <c r="E48" s="19"/>
      <c r="F48" s="16">
        <f t="shared" si="4"/>
        <v>0</v>
      </c>
      <c r="G48" s="17">
        <f t="shared" si="0"/>
        <v>0</v>
      </c>
      <c r="H48" s="14">
        <f t="shared" si="1"/>
        <v>0</v>
      </c>
      <c r="K48" s="3"/>
      <c r="M48" s="9"/>
    </row>
    <row r="49" spans="1:24" ht="15.6" x14ac:dyDescent="0.3">
      <c r="A49" s="18">
        <v>47</v>
      </c>
      <c r="B49" s="14"/>
      <c r="C49" s="14" t="s">
        <v>27</v>
      </c>
      <c r="D49" s="14"/>
      <c r="E49" s="15"/>
      <c r="F49" s="16">
        <f t="shared" si="4"/>
        <v>0</v>
      </c>
      <c r="G49" s="17">
        <f t="shared" si="0"/>
        <v>0</v>
      </c>
      <c r="H49" s="14">
        <f t="shared" si="1"/>
        <v>0</v>
      </c>
      <c r="K49" s="3"/>
      <c r="Q49" s="29">
        <f>'9-25-01'!D51*VLOOKUP((E1-1),[1]Historical!$A$3:$M$145,10)</f>
        <v>-569.99999999998784</v>
      </c>
    </row>
    <row r="50" spans="1:24" s="11" customFormat="1" x14ac:dyDescent="0.25">
      <c r="A50" s="20">
        <v>48</v>
      </c>
      <c r="B50" s="20"/>
      <c r="C50" s="20" t="s">
        <v>27</v>
      </c>
      <c r="D50" s="20"/>
      <c r="E50" s="21"/>
      <c r="F50" s="22">
        <f t="shared" si="4"/>
        <v>0</v>
      </c>
      <c r="G50" s="23">
        <f t="shared" si="0"/>
        <v>0</v>
      </c>
      <c r="H50" s="20">
        <f t="shared" si="1"/>
        <v>0</v>
      </c>
      <c r="I50" s="10"/>
      <c r="J50" s="10"/>
      <c r="K50" s="10"/>
      <c r="L50" s="10"/>
      <c r="M50" s="10"/>
      <c r="N50" s="10"/>
      <c r="O50" s="10"/>
      <c r="P50" s="10"/>
      <c r="Q50" s="10"/>
      <c r="R50" s="10"/>
      <c r="T50" s="1"/>
      <c r="U50" s="10"/>
      <c r="V50" s="10"/>
      <c r="W50" s="10"/>
      <c r="X50" s="10"/>
    </row>
    <row r="51" spans="1:24" ht="15.6" x14ac:dyDescent="0.3">
      <c r="D51" s="27">
        <f>SUM(D4:D50)</f>
        <v>-104000</v>
      </c>
      <c r="G51" s="13">
        <f>SUM(G4:G50)</f>
        <v>-880.00000000000614</v>
      </c>
      <c r="H51" s="1">
        <f>SUM(H4:H37)</f>
        <v>154000</v>
      </c>
      <c r="I51" s="1" t="s">
        <v>63</v>
      </c>
    </row>
    <row r="52" spans="1:24" ht="13.8" thickBot="1" x14ac:dyDescent="0.3"/>
    <row r="53" spans="1:24" ht="18" thickBot="1" x14ac:dyDescent="0.35">
      <c r="F53" s="28" t="s">
        <v>29</v>
      </c>
      <c r="L53" s="35">
        <f>G51+Q49+Q35+Q37</f>
        <v>-1037.7499999999923</v>
      </c>
    </row>
    <row r="54" spans="1:24" ht="13.8" x14ac:dyDescent="0.25">
      <c r="D54" s="4"/>
      <c r="F54" s="28"/>
      <c r="N54" s="1" t="s">
        <v>61</v>
      </c>
      <c r="O54" s="1">
        <f>MIN(O4:O28)</f>
        <v>1.82</v>
      </c>
    </row>
    <row r="55" spans="1:24" x14ac:dyDescent="0.25">
      <c r="D55" s="1" t="s">
        <v>59</v>
      </c>
      <c r="E55" s="1">
        <f>MIN(E4:E37)</f>
        <v>1.81</v>
      </c>
      <c r="N55" s="1" t="s">
        <v>62</v>
      </c>
      <c r="O55" s="1">
        <f>MAX(O4:O28)</f>
        <v>1.8774999999999999</v>
      </c>
    </row>
    <row r="56" spans="1:24" x14ac:dyDescent="0.25">
      <c r="D56" s="1" t="s">
        <v>60</v>
      </c>
      <c r="E56" s="1">
        <f>MAX(E4:E37)</f>
        <v>1.8774999999999999</v>
      </c>
    </row>
    <row r="60" spans="1:24" x14ac:dyDescent="0.25">
      <c r="M60" s="36"/>
    </row>
    <row r="68" spans="8:8" x14ac:dyDescent="0.25">
      <c r="H68" s="36"/>
    </row>
    <row r="69" spans="8:8" x14ac:dyDescent="0.25">
      <c r="H69" s="36"/>
    </row>
    <row r="70" spans="8:8" x14ac:dyDescent="0.25">
      <c r="H70" s="36"/>
    </row>
    <row r="71" spans="8:8" x14ac:dyDescent="0.25">
      <c r="H71" s="36"/>
    </row>
    <row r="72" spans="8:8" x14ac:dyDescent="0.25">
      <c r="H72" s="36"/>
    </row>
    <row r="73" spans="8:8" x14ac:dyDescent="0.25">
      <c r="H73" s="36"/>
    </row>
    <row r="74" spans="8:8" x14ac:dyDescent="0.25">
      <c r="H74" s="36"/>
    </row>
    <row r="75" spans="8:8" x14ac:dyDescent="0.25">
      <c r="H75" s="36"/>
    </row>
    <row r="76" spans="8:8" x14ac:dyDescent="0.25">
      <c r="H76" s="36"/>
    </row>
    <row r="77" spans="8:8" x14ac:dyDescent="0.25">
      <c r="H77" s="36"/>
    </row>
    <row r="78" spans="8:8" x14ac:dyDescent="0.25">
      <c r="H78" s="36"/>
    </row>
    <row r="79" spans="8:8" x14ac:dyDescent="0.25">
      <c r="H79" s="36"/>
    </row>
    <row r="80" spans="8:8" x14ac:dyDescent="0.25">
      <c r="H80" s="36"/>
    </row>
    <row r="81" spans="8:8" x14ac:dyDescent="0.25">
      <c r="H81" s="36"/>
    </row>
    <row r="82" spans="8:8" x14ac:dyDescent="0.25">
      <c r="H82" s="36"/>
    </row>
    <row r="83" spans="8:8" x14ac:dyDescent="0.25">
      <c r="H83" s="36"/>
    </row>
    <row r="84" spans="8:8" x14ac:dyDescent="0.25">
      <c r="H84" s="36"/>
    </row>
    <row r="85" spans="8:8" x14ac:dyDescent="0.25">
      <c r="H85" s="36"/>
    </row>
    <row r="86" spans="8:8" x14ac:dyDescent="0.25">
      <c r="H86" s="36"/>
    </row>
    <row r="87" spans="8:8" x14ac:dyDescent="0.25">
      <c r="H87" s="36"/>
    </row>
    <row r="88" spans="8:8" x14ac:dyDescent="0.25">
      <c r="H88" s="36"/>
    </row>
  </sheetData>
  <phoneticPr fontId="0" type="noConversion"/>
  <pageMargins left="0.75" right="0.75" top="1" bottom="1" header="0.5" footer="0.5"/>
  <pageSetup scale="54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6"/>
  <sheetViews>
    <sheetView topLeftCell="D1" zoomScale="80" workbookViewId="0">
      <pane ySplit="3" topLeftCell="A16" activePane="bottomLeft" state="frozenSplit"/>
      <selection activeCell="B48" sqref="B48"/>
      <selection pane="bottomLeft" activeCell="G51" sqref="G51"/>
    </sheetView>
  </sheetViews>
  <sheetFormatPr defaultRowHeight="13.2" x14ac:dyDescent="0.25"/>
  <cols>
    <col min="1" max="1" width="7.5546875" style="1" hidden="1" customWidth="1"/>
    <col min="2" max="2" width="48" style="1" bestFit="1" customWidth="1"/>
    <col min="3" max="3" width="7.33203125" style="1" bestFit="1" customWidth="1"/>
    <col min="4" max="4" width="11.6640625" style="1" customWidth="1"/>
    <col min="5" max="5" width="12.44140625" style="1" bestFit="1" customWidth="1"/>
    <col min="6" max="6" width="9.6640625" style="1" customWidth="1"/>
    <col min="7" max="8" width="13.88671875" style="1" customWidth="1"/>
    <col min="9" max="9" width="8.33203125" style="1" customWidth="1"/>
    <col min="10" max="10" width="4" style="1" customWidth="1"/>
    <col min="11" max="11" width="7.88671875" style="1" hidden="1" customWidth="1"/>
    <col min="12" max="12" width="35.6640625" style="1" bestFit="1" customWidth="1"/>
    <col min="13" max="13" width="6.44140625" style="1" customWidth="1"/>
    <col min="14" max="14" width="9.33203125" style="1" bestFit="1" customWidth="1"/>
    <col min="15" max="15" width="6.5546875" style="1" bestFit="1" customWidth="1"/>
    <col min="16" max="16" width="9.33203125" style="1" bestFit="1" customWidth="1"/>
    <col min="17" max="17" width="13.5546875" style="1" bestFit="1" customWidth="1"/>
    <col min="18" max="18" width="11.109375" style="1" customWidth="1"/>
  </cols>
  <sheetData>
    <row r="1" spans="1:19" ht="17.399999999999999" x14ac:dyDescent="0.3">
      <c r="B1" s="2" t="s">
        <v>0</v>
      </c>
      <c r="D1" s="12" t="s">
        <v>30</v>
      </c>
      <c r="E1" s="30">
        <v>37161</v>
      </c>
      <c r="L1" s="2" t="s">
        <v>1</v>
      </c>
    </row>
    <row r="3" spans="1:19" s="25" customFormat="1" ht="13.8" x14ac:dyDescent="0.25">
      <c r="A3" s="25" t="s">
        <v>2</v>
      </c>
      <c r="B3" s="25" t="s">
        <v>4</v>
      </c>
      <c r="C3" s="25" t="s">
        <v>28</v>
      </c>
      <c r="D3" s="25" t="s">
        <v>3</v>
      </c>
      <c r="E3" s="25" t="s">
        <v>5</v>
      </c>
      <c r="F3" s="25" t="s">
        <v>31</v>
      </c>
      <c r="G3" s="25" t="s">
        <v>7</v>
      </c>
      <c r="K3" s="25" t="s">
        <v>2</v>
      </c>
      <c r="L3" s="25" t="s">
        <v>4</v>
      </c>
      <c r="M3" s="25" t="s">
        <v>28</v>
      </c>
      <c r="N3" s="25" t="s">
        <v>3</v>
      </c>
      <c r="O3" s="25" t="s">
        <v>5</v>
      </c>
      <c r="P3" s="25" t="s">
        <v>6</v>
      </c>
      <c r="Q3" s="25" t="s">
        <v>7</v>
      </c>
      <c r="R3" s="26"/>
    </row>
    <row r="4" spans="1:19" x14ac:dyDescent="0.25">
      <c r="A4" s="1">
        <v>1</v>
      </c>
      <c r="B4" s="1" t="s">
        <v>52</v>
      </c>
      <c r="C4" s="1" t="s">
        <v>26</v>
      </c>
      <c r="D4" s="1">
        <v>5000</v>
      </c>
      <c r="E4" s="1">
        <v>1.85</v>
      </c>
      <c r="F4" s="8">
        <f>I4</f>
        <v>1.849068047337278</v>
      </c>
      <c r="G4" s="6">
        <f t="shared" ref="G4:G50" si="0">D4*(F4-E4)</f>
        <v>-4.6597633136102878</v>
      </c>
      <c r="H4" s="1">
        <f t="shared" ref="H4:H50" si="1">IF(D4&lt;0,ABS(D4),D4)</f>
        <v>5000</v>
      </c>
      <c r="I4" s="7">
        <f>SUMPRODUCT(E4:E46,H4:H46)/SUM(H4:H46)</f>
        <v>1.849068047337278</v>
      </c>
      <c r="J4" s="7"/>
      <c r="K4" s="1">
        <v>1</v>
      </c>
      <c r="L4" t="s">
        <v>9</v>
      </c>
      <c r="M4" s="1" t="s">
        <v>26</v>
      </c>
      <c r="N4" s="4">
        <v>5000</v>
      </c>
      <c r="O4">
        <v>1.85</v>
      </c>
      <c r="P4" s="8">
        <f>S4</f>
        <v>1.8432498341074983</v>
      </c>
      <c r="Q4" s="6">
        <f t="shared" ref="Q4:Q20" si="2">N4*(P4-O4)</f>
        <v>-33.750829462508847</v>
      </c>
      <c r="R4" s="1">
        <f t="shared" ref="R4:R31" si="3">IF(N4&lt;0,ABS(N4),N4)</f>
        <v>5000</v>
      </c>
      <c r="S4" s="7">
        <f>SUMPRODUCT(O4:O26,R4:R26)/SUM(R4:R26)</f>
        <v>1.8432498341074983</v>
      </c>
    </row>
    <row r="5" spans="1:19" x14ac:dyDescent="0.25">
      <c r="A5" s="1">
        <v>8</v>
      </c>
      <c r="B5" s="1" t="s">
        <v>52</v>
      </c>
      <c r="C5" s="1" t="s">
        <v>26</v>
      </c>
      <c r="D5" s="1">
        <v>10000</v>
      </c>
      <c r="E5" s="1">
        <v>1.8425</v>
      </c>
      <c r="F5" s="7">
        <f t="shared" ref="F5:F50" si="4">IF(E5&lt;1,0,$F$4)</f>
        <v>1.849068047337278</v>
      </c>
      <c r="G5" s="6">
        <f t="shared" si="0"/>
        <v>65.680473372780042</v>
      </c>
      <c r="H5" s="1">
        <f t="shared" si="1"/>
        <v>10000</v>
      </c>
      <c r="K5" s="1">
        <v>4</v>
      </c>
      <c r="L5" t="s">
        <v>9</v>
      </c>
      <c r="M5" s="1" t="s">
        <v>26</v>
      </c>
      <c r="N5" s="4">
        <v>5000</v>
      </c>
      <c r="O5">
        <v>1.865</v>
      </c>
      <c r="P5" s="7">
        <f t="shared" ref="P5:P34" si="5">IF(O5&lt;1,0,$P$4)</f>
        <v>1.8432498341074983</v>
      </c>
      <c r="Q5" s="6">
        <f t="shared" si="2"/>
        <v>-108.75082946250836</v>
      </c>
      <c r="R5" s="1">
        <f t="shared" si="3"/>
        <v>5000</v>
      </c>
    </row>
    <row r="6" spans="1:19" x14ac:dyDescent="0.25">
      <c r="A6" s="1">
        <v>13</v>
      </c>
      <c r="B6" s="1" t="s">
        <v>52</v>
      </c>
      <c r="C6" s="1" t="s">
        <v>26</v>
      </c>
      <c r="D6" s="1">
        <v>5000</v>
      </c>
      <c r="E6" s="1">
        <v>1.845</v>
      </c>
      <c r="F6" s="7">
        <f t="shared" si="4"/>
        <v>1.849068047337278</v>
      </c>
      <c r="G6" s="6">
        <f t="shared" si="0"/>
        <v>20.340236686390291</v>
      </c>
      <c r="H6" s="1">
        <f t="shared" si="1"/>
        <v>5000</v>
      </c>
      <c r="K6" s="1">
        <v>2</v>
      </c>
      <c r="L6" t="s">
        <v>20</v>
      </c>
      <c r="M6" s="1" t="s">
        <v>26</v>
      </c>
      <c r="N6" s="4">
        <v>5000</v>
      </c>
      <c r="O6">
        <v>1.8625</v>
      </c>
      <c r="P6" s="7">
        <f t="shared" si="5"/>
        <v>1.8432498341074983</v>
      </c>
      <c r="Q6" s="6">
        <f t="shared" si="2"/>
        <v>-96.250829462508619</v>
      </c>
      <c r="R6" s="1">
        <f t="shared" si="3"/>
        <v>5000</v>
      </c>
    </row>
    <row r="7" spans="1:19" x14ac:dyDescent="0.25">
      <c r="A7" s="1">
        <v>22</v>
      </c>
      <c r="B7" s="1" t="s">
        <v>52</v>
      </c>
      <c r="C7" s="1" t="s">
        <v>26</v>
      </c>
      <c r="D7" s="1">
        <v>5000</v>
      </c>
      <c r="E7" s="1">
        <v>1.84</v>
      </c>
      <c r="F7" s="7">
        <f t="shared" si="4"/>
        <v>1.849068047337278</v>
      </c>
      <c r="G7" s="6">
        <f t="shared" si="0"/>
        <v>45.340236686389758</v>
      </c>
      <c r="H7" s="1">
        <f t="shared" si="1"/>
        <v>5000</v>
      </c>
      <c r="K7" s="1">
        <v>9</v>
      </c>
      <c r="L7" t="s">
        <v>53</v>
      </c>
      <c r="M7" s="1" t="s">
        <v>26</v>
      </c>
      <c r="N7" s="4">
        <v>10000</v>
      </c>
      <c r="O7">
        <v>1.8525</v>
      </c>
      <c r="P7" s="7">
        <f t="shared" si="5"/>
        <v>1.8432498341074983</v>
      </c>
      <c r="Q7" s="6">
        <f t="shared" si="2"/>
        <v>-92.501658925017153</v>
      </c>
      <c r="R7" s="1">
        <f t="shared" si="3"/>
        <v>10000</v>
      </c>
    </row>
    <row r="8" spans="1:19" x14ac:dyDescent="0.25">
      <c r="A8" s="1">
        <v>9</v>
      </c>
      <c r="B8" s="1" t="s">
        <v>52</v>
      </c>
      <c r="C8" s="1" t="s">
        <v>26</v>
      </c>
      <c r="D8" s="1">
        <v>5000</v>
      </c>
      <c r="E8" s="1">
        <v>1.86</v>
      </c>
      <c r="F8" s="7">
        <f t="shared" si="4"/>
        <v>1.849068047337278</v>
      </c>
      <c r="G8" s="6">
        <f t="shared" si="0"/>
        <v>-54.659763313610334</v>
      </c>
      <c r="H8" s="1">
        <f t="shared" si="1"/>
        <v>5000</v>
      </c>
      <c r="K8" s="1">
        <v>12</v>
      </c>
      <c r="L8" t="s">
        <v>21</v>
      </c>
      <c r="M8" s="1" t="s">
        <v>26</v>
      </c>
      <c r="N8" s="1">
        <v>5000</v>
      </c>
      <c r="O8">
        <v>1.84</v>
      </c>
      <c r="P8" s="7">
        <f t="shared" si="5"/>
        <v>1.8432498341074983</v>
      </c>
      <c r="Q8" s="6">
        <f t="shared" si="2"/>
        <v>16.249170537491196</v>
      </c>
      <c r="R8" s="1">
        <f t="shared" si="3"/>
        <v>5000</v>
      </c>
    </row>
    <row r="9" spans="1:19" x14ac:dyDescent="0.25">
      <c r="A9" s="1">
        <v>11</v>
      </c>
      <c r="B9" s="1" t="s">
        <v>13</v>
      </c>
      <c r="C9" s="1" t="s">
        <v>26</v>
      </c>
      <c r="D9" s="1">
        <v>-10000</v>
      </c>
      <c r="E9" s="1">
        <v>1.86</v>
      </c>
      <c r="F9" s="7">
        <f t="shared" si="4"/>
        <v>1.849068047337278</v>
      </c>
      <c r="G9" s="6">
        <f t="shared" si="0"/>
        <v>109.31952662722067</v>
      </c>
      <c r="H9" s="1">
        <f t="shared" si="1"/>
        <v>10000</v>
      </c>
      <c r="K9" s="1">
        <v>8</v>
      </c>
      <c r="L9" t="s">
        <v>20</v>
      </c>
      <c r="M9" s="1" t="s">
        <v>26</v>
      </c>
      <c r="N9" s="4">
        <v>900</v>
      </c>
      <c r="O9">
        <v>1.8325</v>
      </c>
      <c r="P9" s="7">
        <f t="shared" si="5"/>
        <v>1.8432498341074983</v>
      </c>
      <c r="Q9" s="6">
        <f t="shared" si="2"/>
        <v>9.6748506967484715</v>
      </c>
      <c r="R9" s="1">
        <f t="shared" si="3"/>
        <v>900</v>
      </c>
    </row>
    <row r="10" spans="1:19" x14ac:dyDescent="0.25">
      <c r="A10" s="1">
        <v>4</v>
      </c>
      <c r="B10" s="1" t="s">
        <v>10</v>
      </c>
      <c r="C10" s="1" t="s">
        <v>26</v>
      </c>
      <c r="D10" s="1">
        <v>-5000</v>
      </c>
      <c r="E10" s="1">
        <v>1.8674999999999999</v>
      </c>
      <c r="F10" s="7">
        <f t="shared" si="4"/>
        <v>1.849068047337278</v>
      </c>
      <c r="G10" s="6">
        <f t="shared" si="0"/>
        <v>92.159763313609531</v>
      </c>
      <c r="H10" s="1">
        <f t="shared" si="1"/>
        <v>5000</v>
      </c>
      <c r="K10" s="1">
        <v>13</v>
      </c>
      <c r="L10" t="s">
        <v>21</v>
      </c>
      <c r="M10" s="1" t="s">
        <v>26</v>
      </c>
      <c r="N10" s="1">
        <v>5000</v>
      </c>
      <c r="O10">
        <v>1.84</v>
      </c>
      <c r="P10" s="7">
        <f t="shared" si="5"/>
        <v>1.8432498341074983</v>
      </c>
      <c r="Q10" s="6">
        <f t="shared" si="2"/>
        <v>16.249170537491196</v>
      </c>
      <c r="R10" s="1">
        <f t="shared" si="3"/>
        <v>5000</v>
      </c>
    </row>
    <row r="11" spans="1:19" x14ac:dyDescent="0.25">
      <c r="A11" s="1">
        <v>5</v>
      </c>
      <c r="B11" s="1" t="s">
        <v>8</v>
      </c>
      <c r="C11" s="1" t="s">
        <v>26</v>
      </c>
      <c r="D11" s="1">
        <v>-5000</v>
      </c>
      <c r="E11" s="1">
        <v>1.87</v>
      </c>
      <c r="F11" s="7">
        <f t="shared" si="4"/>
        <v>1.849068047337278</v>
      </c>
      <c r="G11" s="6">
        <f t="shared" si="0"/>
        <v>104.65976331361037</v>
      </c>
      <c r="H11" s="1">
        <f t="shared" si="1"/>
        <v>5000</v>
      </c>
      <c r="K11" s="1">
        <v>14</v>
      </c>
      <c r="L11" t="s">
        <v>21</v>
      </c>
      <c r="M11" s="1" t="s">
        <v>26</v>
      </c>
      <c r="N11" s="1">
        <v>3450</v>
      </c>
      <c r="O11">
        <v>1.8325</v>
      </c>
      <c r="P11" s="7">
        <f t="shared" si="5"/>
        <v>1.8432498341074983</v>
      </c>
      <c r="Q11" s="6">
        <f t="shared" si="2"/>
        <v>37.086927670869144</v>
      </c>
      <c r="R11" s="1">
        <f t="shared" si="3"/>
        <v>3450</v>
      </c>
    </row>
    <row r="12" spans="1:19" x14ac:dyDescent="0.25">
      <c r="A12" s="1">
        <v>7</v>
      </c>
      <c r="B12" s="1" t="s">
        <v>54</v>
      </c>
      <c r="C12" s="1" t="s">
        <v>26</v>
      </c>
      <c r="D12" s="1">
        <v>-10000</v>
      </c>
      <c r="E12" s="1">
        <v>1.87</v>
      </c>
      <c r="F12" s="7">
        <f t="shared" si="4"/>
        <v>1.849068047337278</v>
      </c>
      <c r="G12" s="6">
        <f t="shared" si="0"/>
        <v>209.31952662722074</v>
      </c>
      <c r="H12" s="1">
        <f t="shared" si="1"/>
        <v>10000</v>
      </c>
      <c r="K12" s="1">
        <v>15</v>
      </c>
      <c r="L12" t="s">
        <v>20</v>
      </c>
      <c r="M12" s="1" t="s">
        <v>26</v>
      </c>
      <c r="N12" s="1">
        <v>5000</v>
      </c>
      <c r="O12">
        <v>1.82</v>
      </c>
      <c r="P12" s="7">
        <f t="shared" si="5"/>
        <v>1.8432498341074983</v>
      </c>
      <c r="Q12" s="6">
        <f t="shared" si="2"/>
        <v>116.24917053749128</v>
      </c>
      <c r="R12" s="1">
        <f t="shared" si="3"/>
        <v>5000</v>
      </c>
    </row>
    <row r="13" spans="1:19" x14ac:dyDescent="0.25">
      <c r="A13" s="1">
        <v>18</v>
      </c>
      <c r="B13" s="1" t="s">
        <v>52</v>
      </c>
      <c r="C13" s="1" t="s">
        <v>26</v>
      </c>
      <c r="D13" s="1">
        <v>-5000</v>
      </c>
      <c r="E13" s="1">
        <v>1.84</v>
      </c>
      <c r="F13" s="7">
        <f t="shared" si="4"/>
        <v>1.849068047337278</v>
      </c>
      <c r="G13" s="6">
        <f t="shared" si="0"/>
        <v>-45.340236686389758</v>
      </c>
      <c r="H13" s="1">
        <f t="shared" si="1"/>
        <v>5000</v>
      </c>
      <c r="K13" s="1">
        <v>16</v>
      </c>
      <c r="L13" t="s">
        <v>21</v>
      </c>
      <c r="M13" s="1" t="s">
        <v>26</v>
      </c>
      <c r="N13" s="1">
        <v>3000</v>
      </c>
      <c r="O13">
        <v>1.8049999999999999</v>
      </c>
      <c r="P13" s="7">
        <f t="shared" si="5"/>
        <v>1.8432498341074983</v>
      </c>
      <c r="Q13" s="1">
        <f t="shared" si="2"/>
        <v>114.74950232249515</v>
      </c>
      <c r="R13" s="1">
        <f t="shared" si="3"/>
        <v>3000</v>
      </c>
    </row>
    <row r="14" spans="1:19" x14ac:dyDescent="0.25">
      <c r="A14" s="1">
        <v>19</v>
      </c>
      <c r="B14" s="1" t="s">
        <v>14</v>
      </c>
      <c r="C14" s="1" t="s">
        <v>26</v>
      </c>
      <c r="D14" s="1">
        <v>-10000</v>
      </c>
      <c r="E14" s="1">
        <v>1.84</v>
      </c>
      <c r="F14" s="7">
        <f t="shared" si="4"/>
        <v>1.849068047337278</v>
      </c>
      <c r="G14" s="6">
        <f t="shared" si="0"/>
        <v>-90.680473372779517</v>
      </c>
      <c r="H14" s="1">
        <f t="shared" si="1"/>
        <v>10000</v>
      </c>
      <c r="K14" s="1">
        <v>17</v>
      </c>
      <c r="L14" t="s">
        <v>13</v>
      </c>
      <c r="M14" s="1" t="s">
        <v>26</v>
      </c>
      <c r="N14" s="1">
        <v>-5000</v>
      </c>
      <c r="O14">
        <v>1.87</v>
      </c>
      <c r="P14" s="7">
        <f t="shared" si="5"/>
        <v>1.8432498341074983</v>
      </c>
      <c r="Q14" s="1">
        <f t="shared" si="2"/>
        <v>133.75082946250893</v>
      </c>
      <c r="R14" s="1">
        <f t="shared" si="3"/>
        <v>5000</v>
      </c>
    </row>
    <row r="15" spans="1:19" x14ac:dyDescent="0.25">
      <c r="A15" s="1">
        <v>21</v>
      </c>
      <c r="B15" s="1" t="s">
        <v>14</v>
      </c>
      <c r="C15" s="1" t="s">
        <v>26</v>
      </c>
      <c r="D15" s="1">
        <v>-20000</v>
      </c>
      <c r="E15" s="1">
        <v>1.8425</v>
      </c>
      <c r="F15" s="7">
        <f t="shared" si="4"/>
        <v>1.849068047337278</v>
      </c>
      <c r="G15" s="6">
        <f t="shared" si="0"/>
        <v>-131.36094674556008</v>
      </c>
      <c r="H15" s="1">
        <f t="shared" si="1"/>
        <v>20000</v>
      </c>
      <c r="K15" s="1">
        <v>5</v>
      </c>
      <c r="L15" t="s">
        <v>11</v>
      </c>
      <c r="M15" s="1" t="s">
        <v>26</v>
      </c>
      <c r="N15" s="4">
        <v>-5000</v>
      </c>
      <c r="O15">
        <v>1.84</v>
      </c>
      <c r="P15" s="7">
        <f t="shared" si="5"/>
        <v>1.8432498341074983</v>
      </c>
      <c r="Q15" s="6">
        <f t="shared" si="2"/>
        <v>-16.249170537491196</v>
      </c>
      <c r="R15" s="1">
        <f t="shared" si="3"/>
        <v>5000</v>
      </c>
    </row>
    <row r="16" spans="1:19" x14ac:dyDescent="0.25">
      <c r="A16" s="1">
        <v>10</v>
      </c>
      <c r="B16" s="1" t="s">
        <v>52</v>
      </c>
      <c r="C16" s="1" t="s">
        <v>26</v>
      </c>
      <c r="D16" s="1">
        <v>-10000</v>
      </c>
      <c r="E16" s="1">
        <v>1.84</v>
      </c>
      <c r="F16" s="7">
        <f t="shared" si="4"/>
        <v>1.849068047337278</v>
      </c>
      <c r="G16" s="6">
        <f t="shared" si="0"/>
        <v>-90.680473372779517</v>
      </c>
      <c r="H16" s="1">
        <f t="shared" si="1"/>
        <v>10000</v>
      </c>
      <c r="K16" s="1">
        <v>6</v>
      </c>
      <c r="L16" t="s">
        <v>11</v>
      </c>
      <c r="M16" s="1" t="s">
        <v>26</v>
      </c>
      <c r="N16" s="4">
        <v>-5000</v>
      </c>
      <c r="O16">
        <v>1.84</v>
      </c>
      <c r="P16" s="7">
        <f t="shared" si="5"/>
        <v>1.8432498341074983</v>
      </c>
      <c r="Q16" s="6">
        <f t="shared" si="2"/>
        <v>-16.249170537491196</v>
      </c>
      <c r="R16" s="1">
        <f t="shared" si="3"/>
        <v>5000</v>
      </c>
    </row>
    <row r="17" spans="1:18" x14ac:dyDescent="0.25">
      <c r="A17" s="1">
        <v>12</v>
      </c>
      <c r="B17" s="1" t="s">
        <v>54</v>
      </c>
      <c r="C17" s="1" t="s">
        <v>26</v>
      </c>
      <c r="D17" s="1">
        <v>-5000</v>
      </c>
      <c r="E17" s="1">
        <v>1.8474999999999999</v>
      </c>
      <c r="F17" s="7">
        <f t="shared" si="4"/>
        <v>1.849068047337278</v>
      </c>
      <c r="G17" s="6">
        <f t="shared" si="0"/>
        <v>-7.8402366863905559</v>
      </c>
      <c r="H17" s="1">
        <f t="shared" si="1"/>
        <v>5000</v>
      </c>
      <c r="K17" s="1">
        <v>11</v>
      </c>
      <c r="L17" t="s">
        <v>53</v>
      </c>
      <c r="M17" s="1" t="s">
        <v>26</v>
      </c>
      <c r="N17" s="4">
        <v>-5000</v>
      </c>
      <c r="O17">
        <v>1.83</v>
      </c>
      <c r="P17" s="7">
        <f t="shared" si="5"/>
        <v>1.8432498341074983</v>
      </c>
      <c r="Q17" s="6">
        <f t="shared" si="2"/>
        <v>-66.249170537491239</v>
      </c>
      <c r="R17" s="1">
        <f t="shared" si="3"/>
        <v>5000</v>
      </c>
    </row>
    <row r="18" spans="1:18" x14ac:dyDescent="0.25">
      <c r="A18" s="1">
        <v>14</v>
      </c>
      <c r="B18" s="1" t="s">
        <v>69</v>
      </c>
      <c r="C18" s="1" t="s">
        <v>26</v>
      </c>
      <c r="D18" s="1">
        <v>-10000</v>
      </c>
      <c r="E18" s="1">
        <v>1.845</v>
      </c>
      <c r="F18" s="7">
        <f t="shared" si="4"/>
        <v>1.849068047337278</v>
      </c>
      <c r="G18" s="6">
        <f t="shared" si="0"/>
        <v>-40.680473372780583</v>
      </c>
      <c r="H18" s="1">
        <f t="shared" si="1"/>
        <v>10000</v>
      </c>
      <c r="K18" s="1">
        <v>10</v>
      </c>
      <c r="L18" t="s">
        <v>53</v>
      </c>
      <c r="M18" s="1" t="s">
        <v>26</v>
      </c>
      <c r="N18" s="4">
        <v>-3000</v>
      </c>
      <c r="O18">
        <v>1.83</v>
      </c>
      <c r="P18" s="7">
        <f t="shared" si="5"/>
        <v>1.8432498341074983</v>
      </c>
      <c r="Q18" s="6">
        <f t="shared" si="2"/>
        <v>-39.749502322494749</v>
      </c>
      <c r="R18" s="1">
        <f t="shared" si="3"/>
        <v>3000</v>
      </c>
    </row>
    <row r="19" spans="1:18" x14ac:dyDescent="0.25">
      <c r="A19" s="1">
        <v>15</v>
      </c>
      <c r="B19" s="1" t="s">
        <v>54</v>
      </c>
      <c r="C19" s="1" t="s">
        <v>26</v>
      </c>
      <c r="D19" s="1">
        <v>-5000</v>
      </c>
      <c r="E19" s="1">
        <v>1.84</v>
      </c>
      <c r="F19" s="7">
        <f t="shared" si="4"/>
        <v>1.849068047337278</v>
      </c>
      <c r="G19" s="6">
        <f t="shared" si="0"/>
        <v>-45.340236686389758</v>
      </c>
      <c r="H19" s="1">
        <f t="shared" si="1"/>
        <v>5000</v>
      </c>
      <c r="K19" s="1">
        <v>3</v>
      </c>
      <c r="L19" s="34" t="s">
        <v>51</v>
      </c>
      <c r="M19" s="1" t="s">
        <v>26</v>
      </c>
      <c r="N19" s="4">
        <v>-5000</v>
      </c>
      <c r="O19" s="31">
        <v>1.84</v>
      </c>
      <c r="P19" s="7">
        <f t="shared" si="5"/>
        <v>1.8432498341074983</v>
      </c>
      <c r="Q19" s="6">
        <f t="shared" si="2"/>
        <v>-16.249170537491196</v>
      </c>
      <c r="R19" s="1">
        <f t="shared" si="3"/>
        <v>5000</v>
      </c>
    </row>
    <row r="20" spans="1:18" x14ac:dyDescent="0.25">
      <c r="A20" s="1">
        <v>16</v>
      </c>
      <c r="B20" s="1" t="s">
        <v>54</v>
      </c>
      <c r="C20" s="1" t="s">
        <v>26</v>
      </c>
      <c r="D20" s="1">
        <v>-5000</v>
      </c>
      <c r="E20" s="1">
        <v>1.84</v>
      </c>
      <c r="F20" s="7">
        <f t="shared" si="4"/>
        <v>1.849068047337278</v>
      </c>
      <c r="G20" s="6">
        <f t="shared" si="0"/>
        <v>-45.340236686389758</v>
      </c>
      <c r="H20" s="1">
        <f t="shared" si="1"/>
        <v>5000</v>
      </c>
      <c r="K20" s="1">
        <v>7</v>
      </c>
      <c r="L20" s="34"/>
      <c r="M20" s="1" t="s">
        <v>26</v>
      </c>
      <c r="N20" s="4"/>
      <c r="O20" s="31"/>
      <c r="P20" s="7">
        <f t="shared" si="5"/>
        <v>0</v>
      </c>
      <c r="Q20" s="6">
        <f t="shared" si="2"/>
        <v>0</v>
      </c>
      <c r="R20" s="1">
        <f t="shared" si="3"/>
        <v>0</v>
      </c>
    </row>
    <row r="21" spans="1:18" x14ac:dyDescent="0.25">
      <c r="A21" s="1">
        <v>17</v>
      </c>
      <c r="B21" s="1" t="s">
        <v>52</v>
      </c>
      <c r="C21" s="1" t="s">
        <v>26</v>
      </c>
      <c r="D21" s="1">
        <v>-5000</v>
      </c>
      <c r="E21" s="1">
        <v>1.825</v>
      </c>
      <c r="F21" s="7">
        <f t="shared" si="4"/>
        <v>1.849068047337278</v>
      </c>
      <c r="G21" s="6">
        <f t="shared" si="0"/>
        <v>-120.34023668639038</v>
      </c>
      <c r="H21" s="1">
        <f t="shared" si="1"/>
        <v>5000</v>
      </c>
      <c r="K21" s="1">
        <v>18</v>
      </c>
      <c r="M21" s="1" t="s">
        <v>26</v>
      </c>
      <c r="O21" s="31"/>
      <c r="P21" s="7">
        <f t="shared" si="5"/>
        <v>0</v>
      </c>
      <c r="R21" s="1">
        <f t="shared" si="3"/>
        <v>0</v>
      </c>
    </row>
    <row r="22" spans="1:18" x14ac:dyDescent="0.25">
      <c r="A22" s="1">
        <v>2</v>
      </c>
      <c r="B22" s="1" t="s">
        <v>56</v>
      </c>
      <c r="C22" s="1" t="s">
        <v>26</v>
      </c>
      <c r="D22" s="1">
        <v>-9000</v>
      </c>
      <c r="E22" s="1">
        <v>1.845</v>
      </c>
      <c r="F22" s="7">
        <f t="shared" si="4"/>
        <v>1.849068047337278</v>
      </c>
      <c r="G22" s="6">
        <f t="shared" si="0"/>
        <v>-36.612426035502523</v>
      </c>
      <c r="H22" s="1">
        <f t="shared" si="1"/>
        <v>9000</v>
      </c>
      <c r="K22" s="1">
        <v>19</v>
      </c>
      <c r="M22" s="1" t="s">
        <v>26</v>
      </c>
      <c r="O22" s="31"/>
      <c r="P22" s="7">
        <f t="shared" si="5"/>
        <v>0</v>
      </c>
      <c r="R22" s="1">
        <f t="shared" si="3"/>
        <v>0</v>
      </c>
    </row>
    <row r="23" spans="1:18" x14ac:dyDescent="0.25">
      <c r="A23" s="1">
        <v>24</v>
      </c>
      <c r="B23" s="1" t="s">
        <v>52</v>
      </c>
      <c r="C23" s="1" t="s">
        <v>26</v>
      </c>
      <c r="D23" s="1">
        <v>-5000</v>
      </c>
      <c r="E23" s="1">
        <v>1.85</v>
      </c>
      <c r="F23" s="7">
        <f t="shared" si="4"/>
        <v>1.849068047337278</v>
      </c>
      <c r="G23" s="6">
        <f t="shared" si="0"/>
        <v>4.6597633136102878</v>
      </c>
      <c r="H23" s="1">
        <f t="shared" si="1"/>
        <v>5000</v>
      </c>
      <c r="K23" s="1">
        <v>20</v>
      </c>
      <c r="M23" s="1" t="s">
        <v>26</v>
      </c>
      <c r="O23" s="31"/>
      <c r="P23" s="7">
        <f t="shared" si="5"/>
        <v>0</v>
      </c>
      <c r="R23" s="1">
        <f t="shared" si="3"/>
        <v>0</v>
      </c>
    </row>
    <row r="24" spans="1:18" x14ac:dyDescent="0.25">
      <c r="A24" s="1">
        <v>6</v>
      </c>
      <c r="B24" s="1" t="s">
        <v>52</v>
      </c>
      <c r="C24" s="1" t="s">
        <v>26</v>
      </c>
      <c r="D24" s="1">
        <v>-5000</v>
      </c>
      <c r="E24" s="1">
        <v>1.8574999999999999</v>
      </c>
      <c r="F24" s="7">
        <f t="shared" si="4"/>
        <v>1.849068047337278</v>
      </c>
      <c r="G24" s="6">
        <f t="shared" si="0"/>
        <v>42.159763313609488</v>
      </c>
      <c r="H24" s="1">
        <f t="shared" si="1"/>
        <v>5000</v>
      </c>
      <c r="K24" s="1">
        <v>21</v>
      </c>
      <c r="M24" s="1" t="s">
        <v>26</v>
      </c>
      <c r="O24" s="31"/>
      <c r="P24" s="7">
        <f t="shared" si="5"/>
        <v>0</v>
      </c>
      <c r="R24" s="1">
        <f t="shared" si="3"/>
        <v>0</v>
      </c>
    </row>
    <row r="25" spans="1:18" x14ac:dyDescent="0.25">
      <c r="A25" s="1">
        <v>20</v>
      </c>
      <c r="B25" s="1" t="s">
        <v>55</v>
      </c>
      <c r="C25" s="1" t="s">
        <v>26</v>
      </c>
      <c r="D25" s="1">
        <v>-10000</v>
      </c>
      <c r="E25" s="1">
        <v>1.86</v>
      </c>
      <c r="F25" s="7">
        <f t="shared" si="4"/>
        <v>1.849068047337278</v>
      </c>
      <c r="G25" s="6">
        <f t="shared" si="0"/>
        <v>109.31952662722067</v>
      </c>
      <c r="H25" s="1">
        <f t="shared" si="1"/>
        <v>10000</v>
      </c>
      <c r="K25" s="1">
        <v>22</v>
      </c>
      <c r="M25" s="1" t="s">
        <v>26</v>
      </c>
      <c r="O25" s="31"/>
      <c r="P25" s="7">
        <f t="shared" si="5"/>
        <v>0</v>
      </c>
      <c r="R25" s="1">
        <f t="shared" si="3"/>
        <v>0</v>
      </c>
    </row>
    <row r="26" spans="1:18" x14ac:dyDescent="0.25">
      <c r="A26" s="1">
        <v>23</v>
      </c>
      <c r="B26" s="1" t="s">
        <v>55</v>
      </c>
      <c r="C26" s="1" t="s">
        <v>26</v>
      </c>
      <c r="D26" s="1">
        <v>-5000</v>
      </c>
      <c r="E26" s="1">
        <v>1.86</v>
      </c>
      <c r="F26" s="7">
        <f t="shared" si="4"/>
        <v>1.849068047337278</v>
      </c>
      <c r="G26" s="6">
        <f t="shared" si="0"/>
        <v>54.659763313610334</v>
      </c>
      <c r="H26" s="1">
        <f t="shared" si="1"/>
        <v>5000</v>
      </c>
      <c r="K26" s="1">
        <v>23</v>
      </c>
      <c r="M26" s="1" t="s">
        <v>26</v>
      </c>
      <c r="O26" s="31"/>
      <c r="P26" s="7">
        <f t="shared" si="5"/>
        <v>0</v>
      </c>
      <c r="R26" s="1">
        <f t="shared" si="3"/>
        <v>0</v>
      </c>
    </row>
    <row r="27" spans="1:18" x14ac:dyDescent="0.25">
      <c r="A27" s="1">
        <v>3</v>
      </c>
      <c r="B27" s="34"/>
      <c r="C27" s="1" t="s">
        <v>26</v>
      </c>
      <c r="D27" s="4"/>
      <c r="E27" s="31"/>
      <c r="F27" s="7">
        <f t="shared" si="4"/>
        <v>0</v>
      </c>
      <c r="G27" s="6">
        <f t="shared" si="0"/>
        <v>0</v>
      </c>
      <c r="H27" s="1">
        <f t="shared" si="1"/>
        <v>0</v>
      </c>
      <c r="K27" s="1">
        <v>24</v>
      </c>
      <c r="M27" s="1" t="s">
        <v>26</v>
      </c>
      <c r="P27" s="7">
        <f t="shared" si="5"/>
        <v>0</v>
      </c>
      <c r="R27" s="1">
        <f t="shared" si="3"/>
        <v>0</v>
      </c>
    </row>
    <row r="28" spans="1:18" x14ac:dyDescent="0.25">
      <c r="A28" s="1">
        <v>25</v>
      </c>
      <c r="B28" s="34"/>
      <c r="C28" s="1" t="s">
        <v>26</v>
      </c>
      <c r="E28" s="31"/>
      <c r="F28" s="7">
        <f t="shared" si="4"/>
        <v>0</v>
      </c>
      <c r="G28" s="6">
        <f t="shared" si="0"/>
        <v>0</v>
      </c>
      <c r="H28" s="1">
        <f t="shared" si="1"/>
        <v>0</v>
      </c>
      <c r="K28" s="1">
        <v>25</v>
      </c>
      <c r="M28" s="1" t="s">
        <v>26</v>
      </c>
      <c r="P28" s="7">
        <f t="shared" si="5"/>
        <v>0</v>
      </c>
      <c r="R28" s="1">
        <f t="shared" si="3"/>
        <v>0</v>
      </c>
    </row>
    <row r="29" spans="1:18" x14ac:dyDescent="0.25">
      <c r="A29" s="1">
        <v>26</v>
      </c>
      <c r="B29" s="34"/>
      <c r="C29" s="1" t="s">
        <v>26</v>
      </c>
      <c r="E29" s="31"/>
      <c r="F29" s="7">
        <f t="shared" si="4"/>
        <v>0</v>
      </c>
      <c r="G29" s="6">
        <f t="shared" si="0"/>
        <v>0</v>
      </c>
      <c r="H29" s="1">
        <f t="shared" si="1"/>
        <v>0</v>
      </c>
      <c r="K29" s="14">
        <v>26</v>
      </c>
      <c r="L29" s="14"/>
      <c r="M29" s="14" t="s">
        <v>27</v>
      </c>
      <c r="N29" s="14"/>
      <c r="O29" s="14"/>
      <c r="P29" s="32">
        <f t="shared" si="5"/>
        <v>0</v>
      </c>
      <c r="Q29" s="14"/>
      <c r="R29" s="14">
        <f t="shared" si="3"/>
        <v>0</v>
      </c>
    </row>
    <row r="30" spans="1:18" hidden="1" x14ac:dyDescent="0.25">
      <c r="A30" s="1">
        <v>27</v>
      </c>
      <c r="B30" s="34"/>
      <c r="C30" s="1" t="s">
        <v>26</v>
      </c>
      <c r="E30" s="31"/>
      <c r="F30" s="7">
        <f t="shared" si="4"/>
        <v>0</v>
      </c>
      <c r="G30" s="6">
        <f t="shared" si="0"/>
        <v>0</v>
      </c>
      <c r="H30" s="1">
        <f t="shared" si="1"/>
        <v>0</v>
      </c>
      <c r="K30" s="14">
        <v>27</v>
      </c>
      <c r="L30" s="14"/>
      <c r="M30" s="14" t="s">
        <v>27</v>
      </c>
      <c r="N30" s="14"/>
      <c r="O30" s="14"/>
      <c r="P30" s="32">
        <f t="shared" si="5"/>
        <v>0</v>
      </c>
      <c r="Q30" s="14"/>
      <c r="R30" s="14">
        <f t="shared" si="3"/>
        <v>0</v>
      </c>
    </row>
    <row r="31" spans="1:18" hidden="1" x14ac:dyDescent="0.25">
      <c r="A31" s="1">
        <v>28</v>
      </c>
      <c r="B31" s="34"/>
      <c r="C31" s="1" t="s">
        <v>26</v>
      </c>
      <c r="E31" s="31"/>
      <c r="F31" s="7">
        <f t="shared" si="4"/>
        <v>0</v>
      </c>
      <c r="G31" s="6">
        <f t="shared" si="0"/>
        <v>0</v>
      </c>
      <c r="H31" s="1">
        <f t="shared" si="1"/>
        <v>0</v>
      </c>
      <c r="K31" s="14">
        <v>28</v>
      </c>
      <c r="L31" s="14"/>
      <c r="M31" s="14" t="s">
        <v>27</v>
      </c>
      <c r="N31" s="14"/>
      <c r="O31" s="14"/>
      <c r="P31" s="32">
        <f t="shared" si="5"/>
        <v>0</v>
      </c>
      <c r="Q31" s="18"/>
      <c r="R31" s="14">
        <f t="shared" si="3"/>
        <v>0</v>
      </c>
    </row>
    <row r="32" spans="1:18" x14ac:dyDescent="0.25">
      <c r="A32" s="1">
        <v>29</v>
      </c>
      <c r="B32" s="34"/>
      <c r="C32" s="1" t="s">
        <v>26</v>
      </c>
      <c r="E32" s="31"/>
      <c r="F32" s="7">
        <f t="shared" si="4"/>
        <v>0</v>
      </c>
      <c r="G32" s="6">
        <f t="shared" si="0"/>
        <v>0</v>
      </c>
      <c r="H32" s="1">
        <f t="shared" si="1"/>
        <v>0</v>
      </c>
      <c r="K32" s="14">
        <v>29</v>
      </c>
      <c r="L32" s="14"/>
      <c r="M32" s="14" t="s">
        <v>27</v>
      </c>
      <c r="N32" s="14"/>
      <c r="O32" s="14"/>
      <c r="P32" s="32">
        <f t="shared" si="5"/>
        <v>0</v>
      </c>
      <c r="Q32" s="14"/>
      <c r="R32" s="14"/>
    </row>
    <row r="33" spans="1:19" x14ac:dyDescent="0.25">
      <c r="A33" s="1">
        <v>30</v>
      </c>
      <c r="B33" s="34"/>
      <c r="C33" s="1" t="s">
        <v>26</v>
      </c>
      <c r="E33" s="31"/>
      <c r="F33" s="7">
        <f t="shared" si="4"/>
        <v>0</v>
      </c>
      <c r="G33" s="6">
        <f t="shared" si="0"/>
        <v>0</v>
      </c>
      <c r="H33" s="1">
        <f t="shared" si="1"/>
        <v>0</v>
      </c>
      <c r="K33" s="14">
        <v>30</v>
      </c>
      <c r="L33" s="14"/>
      <c r="M33" s="14" t="s">
        <v>27</v>
      </c>
      <c r="N33" s="14"/>
      <c r="O33" s="14"/>
      <c r="P33" s="32">
        <f t="shared" si="5"/>
        <v>0</v>
      </c>
      <c r="Q33" s="14"/>
      <c r="R33" s="14"/>
    </row>
    <row r="34" spans="1:19" ht="13.8" thickBot="1" x14ac:dyDescent="0.3">
      <c r="A34" s="1">
        <v>31</v>
      </c>
      <c r="B34" s="34"/>
      <c r="C34" s="1" t="s">
        <v>26</v>
      </c>
      <c r="E34" s="31"/>
      <c r="F34" s="7">
        <f t="shared" si="4"/>
        <v>0</v>
      </c>
      <c r="G34" s="6">
        <f t="shared" si="0"/>
        <v>0</v>
      </c>
      <c r="H34" s="1">
        <f t="shared" si="1"/>
        <v>0</v>
      </c>
      <c r="K34" s="20">
        <v>31</v>
      </c>
      <c r="L34" s="20"/>
      <c r="M34" s="20" t="s">
        <v>27</v>
      </c>
      <c r="N34" s="20"/>
      <c r="O34" s="20"/>
      <c r="P34" s="22">
        <f t="shared" si="5"/>
        <v>0</v>
      </c>
      <c r="Q34" s="24"/>
      <c r="R34" s="20"/>
    </row>
    <row r="35" spans="1:19" ht="15.6" x14ac:dyDescent="0.3">
      <c r="A35" s="1">
        <v>32</v>
      </c>
      <c r="C35" s="1" t="s">
        <v>26</v>
      </c>
      <c r="E35" s="31"/>
      <c r="F35" s="7">
        <f t="shared" si="4"/>
        <v>0</v>
      </c>
      <c r="G35" s="6">
        <f t="shared" si="0"/>
        <v>0</v>
      </c>
      <c r="H35" s="1">
        <f t="shared" si="1"/>
        <v>0</v>
      </c>
      <c r="K35" s="3"/>
      <c r="N35" s="27">
        <f>SUM(N4:N34)</f>
        <v>19350</v>
      </c>
      <c r="Q35" s="13">
        <f>SUM(Q4:Q31)</f>
        <v>-41.990710019907155</v>
      </c>
      <c r="R35" s="13">
        <f>Q35*3</f>
        <v>-125.97213005972147</v>
      </c>
    </row>
    <row r="36" spans="1:19" x14ac:dyDescent="0.25">
      <c r="A36" s="1">
        <v>33</v>
      </c>
      <c r="C36" s="1" t="s">
        <v>26</v>
      </c>
      <c r="E36" s="31"/>
      <c r="F36" s="7">
        <f t="shared" si="4"/>
        <v>0</v>
      </c>
      <c r="G36" s="6">
        <f t="shared" si="0"/>
        <v>0</v>
      </c>
      <c r="H36" s="1">
        <f t="shared" si="1"/>
        <v>0</v>
      </c>
      <c r="K36" s="3"/>
    </row>
    <row r="37" spans="1:19" ht="15.6" x14ac:dyDescent="0.3">
      <c r="A37" s="1">
        <v>34</v>
      </c>
      <c r="C37" s="1" t="s">
        <v>26</v>
      </c>
      <c r="E37" s="31"/>
      <c r="F37" s="7">
        <f t="shared" si="4"/>
        <v>0</v>
      </c>
      <c r="G37" s="6">
        <f t="shared" si="0"/>
        <v>0</v>
      </c>
      <c r="H37" s="1">
        <f t="shared" si="1"/>
        <v>0</v>
      </c>
      <c r="K37" s="3"/>
      <c r="P37" s="28" t="s">
        <v>29</v>
      </c>
      <c r="Q37" s="29">
        <f>'9-26-01'!N35*VLOOKUP((E1-1),[1]Historical!$A$3:$M$145,7)</f>
        <v>-96.750000000002231</v>
      </c>
      <c r="R37" s="1">
        <f>SUM(R4:R18)</f>
        <v>70350</v>
      </c>
      <c r="S37" t="s">
        <v>70</v>
      </c>
    </row>
    <row r="38" spans="1:19" hidden="1" x14ac:dyDescent="0.25">
      <c r="A38" s="1">
        <v>35</v>
      </c>
      <c r="C38" s="1" t="s">
        <v>26</v>
      </c>
      <c r="E38" s="5"/>
      <c r="F38" s="7">
        <f t="shared" si="4"/>
        <v>0</v>
      </c>
      <c r="G38" s="6">
        <f t="shared" si="0"/>
        <v>0</v>
      </c>
      <c r="H38" s="1">
        <f t="shared" si="1"/>
        <v>0</v>
      </c>
      <c r="K38" s="3"/>
    </row>
    <row r="39" spans="1:19" hidden="1" x14ac:dyDescent="0.25">
      <c r="A39" s="1">
        <v>36</v>
      </c>
      <c r="C39" s="1" t="s">
        <v>26</v>
      </c>
      <c r="E39" s="5"/>
      <c r="F39" s="7">
        <f t="shared" si="4"/>
        <v>0</v>
      </c>
      <c r="G39" s="6">
        <f t="shared" si="0"/>
        <v>0</v>
      </c>
      <c r="H39" s="1">
        <f t="shared" si="1"/>
        <v>0</v>
      </c>
      <c r="K39" s="3"/>
    </row>
    <row r="40" spans="1:19" hidden="1" x14ac:dyDescent="0.25">
      <c r="A40" s="1">
        <v>37</v>
      </c>
      <c r="C40" s="1" t="s">
        <v>26</v>
      </c>
      <c r="E40" s="5"/>
      <c r="F40" s="7">
        <f t="shared" si="4"/>
        <v>0</v>
      </c>
      <c r="G40" s="6">
        <f t="shared" si="0"/>
        <v>0</v>
      </c>
      <c r="H40" s="1">
        <f t="shared" si="1"/>
        <v>0</v>
      </c>
      <c r="K40" s="3"/>
    </row>
    <row r="41" spans="1:19" hidden="1" x14ac:dyDescent="0.25">
      <c r="A41" s="1">
        <v>38</v>
      </c>
      <c r="C41" s="1" t="s">
        <v>26</v>
      </c>
      <c r="E41" s="5"/>
      <c r="F41" s="7">
        <f t="shared" si="4"/>
        <v>0</v>
      </c>
      <c r="G41" s="6">
        <f t="shared" si="0"/>
        <v>0</v>
      </c>
      <c r="H41" s="1">
        <f t="shared" si="1"/>
        <v>0</v>
      </c>
      <c r="K41" s="3"/>
    </row>
    <row r="42" spans="1:19" hidden="1" x14ac:dyDescent="0.25">
      <c r="A42" s="1">
        <v>39</v>
      </c>
      <c r="C42" s="1" t="s">
        <v>26</v>
      </c>
      <c r="E42" s="5"/>
      <c r="F42" s="7">
        <f t="shared" si="4"/>
        <v>0</v>
      </c>
      <c r="G42" s="6">
        <f t="shared" si="0"/>
        <v>0</v>
      </c>
      <c r="H42" s="1">
        <f t="shared" si="1"/>
        <v>0</v>
      </c>
      <c r="K42" s="3"/>
    </row>
    <row r="43" spans="1:19" hidden="1" x14ac:dyDescent="0.25">
      <c r="A43" s="1">
        <v>40</v>
      </c>
      <c r="C43" s="1" t="s">
        <v>26</v>
      </c>
      <c r="E43" s="5"/>
      <c r="F43" s="7">
        <f t="shared" si="4"/>
        <v>0</v>
      </c>
      <c r="G43" s="6">
        <f t="shared" si="0"/>
        <v>0</v>
      </c>
      <c r="H43" s="1">
        <f t="shared" si="1"/>
        <v>0</v>
      </c>
      <c r="K43" s="3"/>
    </row>
    <row r="44" spans="1:19" hidden="1" x14ac:dyDescent="0.25">
      <c r="A44" s="1">
        <v>41</v>
      </c>
      <c r="C44" s="1" t="s">
        <v>26</v>
      </c>
      <c r="E44" s="5"/>
      <c r="F44" s="7">
        <f t="shared" si="4"/>
        <v>0</v>
      </c>
      <c r="G44" s="6">
        <f t="shared" si="0"/>
        <v>0</v>
      </c>
      <c r="H44" s="1">
        <f t="shared" si="1"/>
        <v>0</v>
      </c>
      <c r="K44" s="3"/>
    </row>
    <row r="45" spans="1:19" hidden="1" x14ac:dyDescent="0.25">
      <c r="C45" s="1" t="s">
        <v>26</v>
      </c>
      <c r="E45" s="5"/>
      <c r="F45" s="7">
        <f t="shared" si="4"/>
        <v>0</v>
      </c>
      <c r="G45" s="6">
        <f t="shared" si="0"/>
        <v>0</v>
      </c>
      <c r="H45" s="1">
        <f t="shared" si="1"/>
        <v>0</v>
      </c>
      <c r="K45" s="3"/>
    </row>
    <row r="46" spans="1:19" hidden="1" x14ac:dyDescent="0.25">
      <c r="C46" s="1" t="s">
        <v>26</v>
      </c>
      <c r="E46" s="5"/>
      <c r="F46" s="7">
        <f t="shared" si="4"/>
        <v>0</v>
      </c>
      <c r="G46" s="6">
        <f t="shared" si="0"/>
        <v>0</v>
      </c>
      <c r="H46" s="1">
        <f t="shared" si="1"/>
        <v>0</v>
      </c>
      <c r="K46" s="3"/>
    </row>
    <row r="47" spans="1:19" hidden="1" x14ac:dyDescent="0.25">
      <c r="A47" s="18">
        <v>45</v>
      </c>
      <c r="B47" s="14"/>
      <c r="C47" s="14" t="s">
        <v>27</v>
      </c>
      <c r="D47" s="14"/>
      <c r="E47" s="15"/>
      <c r="F47" s="16">
        <f t="shared" si="4"/>
        <v>0</v>
      </c>
      <c r="G47" s="17">
        <f t="shared" si="0"/>
        <v>0</v>
      </c>
      <c r="H47" s="14">
        <f t="shared" si="1"/>
        <v>0</v>
      </c>
      <c r="K47" s="3"/>
    </row>
    <row r="48" spans="1:19" hidden="1" x14ac:dyDescent="0.25">
      <c r="A48" s="18">
        <v>46</v>
      </c>
      <c r="B48" s="18"/>
      <c r="C48" s="18" t="s">
        <v>27</v>
      </c>
      <c r="D48" s="18"/>
      <c r="E48" s="19"/>
      <c r="F48" s="16">
        <f t="shared" si="4"/>
        <v>0</v>
      </c>
      <c r="G48" s="17">
        <f t="shared" si="0"/>
        <v>0</v>
      </c>
      <c r="H48" s="14">
        <f t="shared" si="1"/>
        <v>0</v>
      </c>
      <c r="K48" s="3"/>
      <c r="M48" s="9"/>
    </row>
    <row r="49" spans="1:18" x14ac:dyDescent="0.25">
      <c r="A49" s="18">
        <v>47</v>
      </c>
      <c r="B49" s="14"/>
      <c r="C49" s="14" t="s">
        <v>27</v>
      </c>
      <c r="D49" s="14"/>
      <c r="E49" s="15"/>
      <c r="F49" s="16">
        <f t="shared" si="4"/>
        <v>0</v>
      </c>
      <c r="G49" s="17">
        <f t="shared" si="0"/>
        <v>0</v>
      </c>
      <c r="H49" s="14">
        <f t="shared" si="1"/>
        <v>0</v>
      </c>
      <c r="K49" s="3"/>
    </row>
    <row r="50" spans="1:18" s="11" customFormat="1" x14ac:dyDescent="0.25">
      <c r="A50" s="20">
        <v>48</v>
      </c>
      <c r="B50" s="20"/>
      <c r="C50" s="20" t="s">
        <v>27</v>
      </c>
      <c r="D50" s="20"/>
      <c r="E50" s="21"/>
      <c r="F50" s="22">
        <f t="shared" si="4"/>
        <v>0</v>
      </c>
      <c r="G50" s="23">
        <f t="shared" si="0"/>
        <v>0</v>
      </c>
      <c r="H50" s="20">
        <f t="shared" si="1"/>
        <v>0</v>
      </c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1:18" ht="15.6" x14ac:dyDescent="0.3">
      <c r="D51" s="27">
        <f>SUM(D4:D50)</f>
        <v>-109000</v>
      </c>
      <c r="G51" s="13">
        <f>SUM(G4:G50)</f>
        <v>144.08284023669916</v>
      </c>
      <c r="H51" s="13">
        <f>G51*3</f>
        <v>432.24852071009747</v>
      </c>
    </row>
    <row r="52" spans="1:18" ht="16.2" thickBot="1" x14ac:dyDescent="0.35">
      <c r="L52" s="37" t="s">
        <v>71</v>
      </c>
    </row>
    <row r="53" spans="1:18" ht="18" thickBot="1" x14ac:dyDescent="0.35">
      <c r="F53" s="28" t="s">
        <v>29</v>
      </c>
      <c r="G53" s="29">
        <f>'9-26-01'!D51*VLOOKUP((E1-1),[1]Historical!$A$3:$M$145,10)</f>
        <v>-104.00000000001164</v>
      </c>
      <c r="H53" s="1">
        <f>SUM(H4:H26)</f>
        <v>169000</v>
      </c>
      <c r="I53" s="1" t="s">
        <v>70</v>
      </c>
      <c r="L53" s="35">
        <f>H51+G53+R35+Q37</f>
        <v>105.52639065036213</v>
      </c>
      <c r="N53" s="1" t="s">
        <v>59</v>
      </c>
      <c r="O53" s="1">
        <f>MIN(O4:O18)</f>
        <v>1.8049999999999999</v>
      </c>
    </row>
    <row r="54" spans="1:18" ht="13.8" x14ac:dyDescent="0.25">
      <c r="D54" s="4"/>
      <c r="F54" s="28"/>
      <c r="N54" s="1" t="s">
        <v>60</v>
      </c>
      <c r="O54" s="1">
        <f>MAX(O4:O18)</f>
        <v>1.87</v>
      </c>
    </row>
    <row r="55" spans="1:18" x14ac:dyDescent="0.25">
      <c r="D55" s="1" t="s">
        <v>59</v>
      </c>
      <c r="E55" s="1">
        <f>MIN(E4:E26)</f>
        <v>1.825</v>
      </c>
    </row>
    <row r="56" spans="1:18" x14ac:dyDescent="0.25">
      <c r="D56" s="1" t="s">
        <v>60</v>
      </c>
      <c r="E56" s="1">
        <f>MAX(E4:E26)</f>
        <v>1.87</v>
      </c>
    </row>
  </sheetData>
  <phoneticPr fontId="0" type="noConversion"/>
  <pageMargins left="0.75" right="0.75" top="1" bottom="1" header="0.5" footer="0.5"/>
  <pageSetup scale="5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88"/>
  <sheetViews>
    <sheetView topLeftCell="F1" zoomScale="80" workbookViewId="0">
      <pane ySplit="3" topLeftCell="A7" activePane="bottomLeft" state="frozenSplit"/>
      <selection activeCell="B48" sqref="B48"/>
      <selection pane="bottomLeft" activeCell="N21" sqref="G20:N21"/>
    </sheetView>
  </sheetViews>
  <sheetFormatPr defaultRowHeight="13.2" x14ac:dyDescent="0.25"/>
  <cols>
    <col min="1" max="1" width="7.5546875" style="1" hidden="1" customWidth="1"/>
    <col min="2" max="2" width="48" style="1" bestFit="1" customWidth="1"/>
    <col min="3" max="3" width="6.5546875" style="1" customWidth="1"/>
    <col min="4" max="4" width="11.6640625" style="1" customWidth="1"/>
    <col min="5" max="5" width="12.44140625" style="1" bestFit="1" customWidth="1"/>
    <col min="6" max="6" width="9.6640625" style="1" customWidth="1"/>
    <col min="7" max="7" width="15.88671875" style="1" customWidth="1"/>
    <col min="8" max="8" width="10.33203125" style="1" bestFit="1" customWidth="1"/>
    <col min="9" max="9" width="8.6640625" style="1" bestFit="1" customWidth="1"/>
    <col min="10" max="10" width="4" style="1" customWidth="1"/>
    <col min="11" max="11" width="7.88671875" style="1" hidden="1" customWidth="1"/>
    <col min="12" max="12" width="35.6640625" style="1" bestFit="1" customWidth="1"/>
    <col min="13" max="13" width="8.6640625" style="1" bestFit="1" customWidth="1"/>
    <col min="14" max="14" width="10.5546875" style="1" bestFit="1" customWidth="1"/>
    <col min="15" max="15" width="8.6640625" style="1" customWidth="1"/>
    <col min="16" max="16" width="9.33203125" style="1" bestFit="1" customWidth="1"/>
    <col min="17" max="17" width="17.33203125" style="1" customWidth="1"/>
    <col min="18" max="18" width="11.109375" style="1" customWidth="1"/>
    <col min="19" max="19" width="8.6640625" bestFit="1" customWidth="1"/>
    <col min="20" max="20" width="10.5546875" style="1" bestFit="1" customWidth="1"/>
    <col min="21" max="22" width="6.5546875" style="1" bestFit="1" customWidth="1"/>
    <col min="23" max="23" width="38.6640625" style="1" bestFit="1" customWidth="1"/>
    <col min="24" max="24" width="9.109375" style="1" customWidth="1"/>
  </cols>
  <sheetData>
    <row r="1" spans="1:24" ht="17.399999999999999" x14ac:dyDescent="0.3">
      <c r="B1" s="2" t="s">
        <v>0</v>
      </c>
      <c r="D1" s="12" t="s">
        <v>30</v>
      </c>
      <c r="E1" s="30">
        <v>37162</v>
      </c>
      <c r="L1" s="2" t="s">
        <v>1</v>
      </c>
    </row>
    <row r="3" spans="1:24" s="25" customFormat="1" ht="13.8" x14ac:dyDescent="0.25">
      <c r="A3" s="25" t="s">
        <v>2</v>
      </c>
      <c r="B3" s="25" t="s">
        <v>4</v>
      </c>
      <c r="C3" s="25" t="s">
        <v>28</v>
      </c>
      <c r="D3" s="25" t="s">
        <v>3</v>
      </c>
      <c r="E3" s="25" t="s">
        <v>5</v>
      </c>
      <c r="F3" s="25" t="s">
        <v>31</v>
      </c>
      <c r="G3" s="25" t="s">
        <v>7</v>
      </c>
      <c r="K3" s="25" t="s">
        <v>2</v>
      </c>
      <c r="L3" s="25" t="s">
        <v>4</v>
      </c>
      <c r="M3" s="25" t="s">
        <v>28</v>
      </c>
      <c r="N3" s="25" t="s">
        <v>3</v>
      </c>
      <c r="O3" s="25" t="s">
        <v>5</v>
      </c>
      <c r="P3" s="25" t="s">
        <v>6</v>
      </c>
      <c r="Q3" s="25" t="s">
        <v>7</v>
      </c>
      <c r="R3" s="26"/>
      <c r="T3" s="1"/>
    </row>
    <row r="4" spans="1:24" x14ac:dyDescent="0.25">
      <c r="A4" s="1">
        <v>1</v>
      </c>
      <c r="B4" s="1" t="s">
        <v>9</v>
      </c>
      <c r="C4" s="1" t="s">
        <v>26</v>
      </c>
      <c r="D4" s="1">
        <v>10000</v>
      </c>
      <c r="E4" s="1">
        <v>1.865</v>
      </c>
      <c r="F4" s="8">
        <v>1.82</v>
      </c>
      <c r="G4" s="6">
        <f t="shared" ref="G4:G50" si="0">D4*(F4-E4)</f>
        <v>-449.99999999999932</v>
      </c>
      <c r="H4" s="1">
        <f t="shared" ref="H4:H50" si="1">IF(D4&lt;0,ABS(D4),D4)</f>
        <v>10000</v>
      </c>
      <c r="I4" s="7">
        <f>SUMPRODUCT(E4:E46,H4:H46)/SUM(H4:H46)</f>
        <v>1.7570535714285713</v>
      </c>
      <c r="J4" s="7"/>
      <c r="K4" s="1">
        <v>1</v>
      </c>
      <c r="L4" s="1" t="s">
        <v>9</v>
      </c>
      <c r="M4" s="1" t="s">
        <v>26</v>
      </c>
      <c r="N4" s="1">
        <v>5000</v>
      </c>
      <c r="O4" s="1">
        <v>1.845</v>
      </c>
      <c r="P4" s="8">
        <v>1.855</v>
      </c>
      <c r="Q4" s="6">
        <f t="shared" ref="Q4:Q34" si="2">N4*(P4-O4)</f>
        <v>50.000000000000043</v>
      </c>
      <c r="R4" s="1">
        <f t="shared" ref="R4:R31" si="3">IF(N4&lt;0,ABS(N4),N4)</f>
        <v>5000</v>
      </c>
      <c r="S4" s="7">
        <f>SUMPRODUCT(O4:O26,R4:R26)/SUM(R4:R26)</f>
        <v>1.6929924953095685</v>
      </c>
    </row>
    <row r="5" spans="1:24" x14ac:dyDescent="0.25">
      <c r="A5" s="1">
        <v>2</v>
      </c>
      <c r="B5" s="1" t="s">
        <v>16</v>
      </c>
      <c r="C5" s="1" t="s">
        <v>26</v>
      </c>
      <c r="D5" s="1">
        <v>-7000</v>
      </c>
      <c r="E5" s="1">
        <v>1.7450000000000001</v>
      </c>
      <c r="F5" s="7">
        <f t="shared" ref="F5:F50" si="4">IF(E5&lt;1,0,$F$4)</f>
        <v>1.82</v>
      </c>
      <c r="G5" s="6">
        <f t="shared" si="0"/>
        <v>-524.99999999999966</v>
      </c>
      <c r="H5" s="1">
        <f t="shared" si="1"/>
        <v>7000</v>
      </c>
      <c r="K5" s="1">
        <v>2</v>
      </c>
      <c r="L5" s="1" t="s">
        <v>72</v>
      </c>
      <c r="M5" s="1" t="s">
        <v>26</v>
      </c>
      <c r="N5" s="1">
        <v>-5000</v>
      </c>
      <c r="O5" s="1">
        <v>1.72</v>
      </c>
      <c r="P5" s="7">
        <f t="shared" ref="P5:P34" si="5">IF(O5&lt;1,0,$P$4)</f>
        <v>1.855</v>
      </c>
      <c r="Q5" s="38">
        <f t="shared" si="2"/>
        <v>-675</v>
      </c>
      <c r="R5" s="1">
        <f t="shared" si="3"/>
        <v>5000</v>
      </c>
      <c r="T5" s="1" t="s">
        <v>64</v>
      </c>
      <c r="U5" s="1">
        <v>10000</v>
      </c>
      <c r="V5" s="1">
        <v>1.865</v>
      </c>
      <c r="W5" s="1" t="s">
        <v>9</v>
      </c>
    </row>
    <row r="6" spans="1:24" x14ac:dyDescent="0.25">
      <c r="A6" s="1">
        <v>3</v>
      </c>
      <c r="B6" s="1" t="s">
        <v>16</v>
      </c>
      <c r="C6" s="1" t="s">
        <v>26</v>
      </c>
      <c r="D6" s="1">
        <v>-10000</v>
      </c>
      <c r="E6" s="1">
        <v>1.76</v>
      </c>
      <c r="F6" s="7">
        <f t="shared" si="4"/>
        <v>1.82</v>
      </c>
      <c r="G6" s="6">
        <f t="shared" si="0"/>
        <v>-600.00000000000057</v>
      </c>
      <c r="H6" s="1">
        <f t="shared" si="1"/>
        <v>10000</v>
      </c>
      <c r="K6" s="1">
        <v>3</v>
      </c>
      <c r="L6" s="1" t="s">
        <v>14</v>
      </c>
      <c r="M6" s="1" t="s">
        <v>26</v>
      </c>
      <c r="N6" s="1">
        <v>-5000</v>
      </c>
      <c r="O6" s="1">
        <v>1.61</v>
      </c>
      <c r="P6" s="7">
        <f t="shared" si="5"/>
        <v>1.855</v>
      </c>
      <c r="Q6" s="6">
        <f t="shared" si="2"/>
        <v>-1224.9999999999993</v>
      </c>
      <c r="R6" s="1">
        <f t="shared" si="3"/>
        <v>5000</v>
      </c>
      <c r="T6" s="1" t="s">
        <v>64</v>
      </c>
      <c r="U6" s="1">
        <v>5000</v>
      </c>
      <c r="V6" s="1">
        <v>1.75</v>
      </c>
      <c r="W6" s="1" t="s">
        <v>52</v>
      </c>
    </row>
    <row r="7" spans="1:24" x14ac:dyDescent="0.25">
      <c r="A7" s="1">
        <v>4</v>
      </c>
      <c r="B7" s="1" t="s">
        <v>10</v>
      </c>
      <c r="C7" s="1" t="s">
        <v>26</v>
      </c>
      <c r="D7" s="1">
        <v>-7500</v>
      </c>
      <c r="E7" s="1">
        <v>1.78</v>
      </c>
      <c r="F7" s="7">
        <f t="shared" si="4"/>
        <v>1.82</v>
      </c>
      <c r="G7" s="6">
        <f t="shared" si="0"/>
        <v>-300.00000000000028</v>
      </c>
      <c r="H7" s="1">
        <f t="shared" si="1"/>
        <v>7500</v>
      </c>
      <c r="K7" s="1">
        <v>4</v>
      </c>
      <c r="L7" s="1" t="s">
        <v>15</v>
      </c>
      <c r="M7" s="1" t="s">
        <v>26</v>
      </c>
      <c r="N7" s="1">
        <v>1000</v>
      </c>
      <c r="O7" s="1">
        <v>1.74</v>
      </c>
      <c r="P7" s="7">
        <f t="shared" si="5"/>
        <v>1.855</v>
      </c>
      <c r="Q7" s="6">
        <f t="shared" si="2"/>
        <v>114.99999999999999</v>
      </c>
      <c r="R7" s="1">
        <f t="shared" si="3"/>
        <v>1000</v>
      </c>
      <c r="T7" s="1" t="s">
        <v>64</v>
      </c>
      <c r="U7" s="1">
        <v>5000</v>
      </c>
      <c r="V7" s="1">
        <v>1.7450000000000001</v>
      </c>
      <c r="W7" s="1" t="s">
        <v>52</v>
      </c>
    </row>
    <row r="8" spans="1:24" x14ac:dyDescent="0.25">
      <c r="A8" s="1">
        <v>5</v>
      </c>
      <c r="B8" s="1" t="s">
        <v>10</v>
      </c>
      <c r="C8" s="1" t="s">
        <v>26</v>
      </c>
      <c r="D8" s="1">
        <v>-5000</v>
      </c>
      <c r="E8" s="1">
        <v>1.7849999999999999</v>
      </c>
      <c r="F8" s="7">
        <f t="shared" si="4"/>
        <v>1.82</v>
      </c>
      <c r="G8" s="6">
        <f t="shared" si="0"/>
        <v>-175.00000000000071</v>
      </c>
      <c r="H8" s="1">
        <f t="shared" si="1"/>
        <v>5000</v>
      </c>
      <c r="K8" s="1">
        <v>5</v>
      </c>
      <c r="L8" s="1" t="s">
        <v>15</v>
      </c>
      <c r="M8" s="1" t="s">
        <v>26</v>
      </c>
      <c r="N8" s="1">
        <v>-10000</v>
      </c>
      <c r="O8" s="1">
        <v>1.635</v>
      </c>
      <c r="P8" s="7">
        <f t="shared" si="5"/>
        <v>1.855</v>
      </c>
      <c r="Q8" s="6">
        <f t="shared" si="2"/>
        <v>-2199.9999999999995</v>
      </c>
      <c r="R8" s="1">
        <f t="shared" si="3"/>
        <v>10000</v>
      </c>
      <c r="T8" s="1" t="s">
        <v>64</v>
      </c>
      <c r="U8" s="1">
        <v>5000</v>
      </c>
      <c r="V8" s="1">
        <v>1.7549999999999999</v>
      </c>
      <c r="W8" s="1" t="s">
        <v>52</v>
      </c>
    </row>
    <row r="9" spans="1:24" x14ac:dyDescent="0.25">
      <c r="A9" s="1">
        <v>6</v>
      </c>
      <c r="B9" s="1" t="s">
        <v>68</v>
      </c>
      <c r="C9" s="1" t="s">
        <v>26</v>
      </c>
      <c r="D9" s="1">
        <v>-10000</v>
      </c>
      <c r="E9" s="1">
        <v>1.7725</v>
      </c>
      <c r="F9" s="7">
        <f t="shared" si="4"/>
        <v>1.82</v>
      </c>
      <c r="G9" s="6">
        <f t="shared" si="0"/>
        <v>-475.00000000000097</v>
      </c>
      <c r="H9" s="1">
        <f t="shared" si="1"/>
        <v>10000</v>
      </c>
      <c r="K9" s="1">
        <v>6</v>
      </c>
      <c r="L9" s="1" t="s">
        <v>19</v>
      </c>
      <c r="M9" s="1" t="s">
        <v>26</v>
      </c>
      <c r="N9" s="1">
        <v>-9300</v>
      </c>
      <c r="O9" s="1">
        <v>1.665</v>
      </c>
      <c r="P9" s="7">
        <f t="shared" si="5"/>
        <v>1.855</v>
      </c>
      <c r="Q9" s="6">
        <f t="shared" si="2"/>
        <v>-1766.9999999999995</v>
      </c>
      <c r="R9" s="1">
        <f t="shared" si="3"/>
        <v>9300</v>
      </c>
      <c r="T9" s="1" t="s">
        <v>64</v>
      </c>
      <c r="U9" s="1">
        <v>5000</v>
      </c>
      <c r="V9" s="1">
        <v>1.7849999999999999</v>
      </c>
      <c r="W9" s="1" t="s">
        <v>52</v>
      </c>
    </row>
    <row r="10" spans="1:24" x14ac:dyDescent="0.25">
      <c r="A10" s="1">
        <v>7</v>
      </c>
      <c r="B10" s="1" t="s">
        <v>68</v>
      </c>
      <c r="C10" s="1" t="s">
        <v>26</v>
      </c>
      <c r="D10" s="1">
        <v>-10000</v>
      </c>
      <c r="E10" s="1">
        <v>1.7524999999999999</v>
      </c>
      <c r="F10" s="7">
        <f t="shared" si="4"/>
        <v>1.82</v>
      </c>
      <c r="G10" s="6">
        <f t="shared" si="0"/>
        <v>-675.00000000000114</v>
      </c>
      <c r="H10" s="1">
        <f t="shared" si="1"/>
        <v>10000</v>
      </c>
      <c r="K10" s="1">
        <v>7</v>
      </c>
      <c r="L10" s="1" t="s">
        <v>19</v>
      </c>
      <c r="M10" s="1" t="s">
        <v>26</v>
      </c>
      <c r="N10" s="1">
        <v>-5000</v>
      </c>
      <c r="O10" s="1">
        <v>1.65</v>
      </c>
      <c r="P10" s="7">
        <f t="shared" si="5"/>
        <v>1.855</v>
      </c>
      <c r="Q10" s="6">
        <f t="shared" si="2"/>
        <v>-1025.0000000000005</v>
      </c>
      <c r="R10" s="1">
        <f t="shared" si="3"/>
        <v>5000</v>
      </c>
      <c r="T10" s="1" t="s">
        <v>65</v>
      </c>
      <c r="U10" s="1">
        <v>10000</v>
      </c>
      <c r="V10" s="1">
        <v>1.8149999999999999</v>
      </c>
      <c r="W10" s="1" t="s">
        <v>56</v>
      </c>
      <c r="X10" s="1">
        <f>-U10</f>
        <v>-10000</v>
      </c>
    </row>
    <row r="11" spans="1:24" x14ac:dyDescent="0.25">
      <c r="A11" s="1">
        <v>8</v>
      </c>
      <c r="B11" s="1" t="s">
        <v>68</v>
      </c>
      <c r="C11" s="1" t="s">
        <v>26</v>
      </c>
      <c r="D11" s="1">
        <v>-5000</v>
      </c>
      <c r="E11" s="1">
        <v>1.7649999999999999</v>
      </c>
      <c r="F11" s="7">
        <f t="shared" si="4"/>
        <v>1.82</v>
      </c>
      <c r="G11" s="6">
        <f t="shared" si="0"/>
        <v>-275.0000000000008</v>
      </c>
      <c r="H11" s="1">
        <f t="shared" si="1"/>
        <v>5000</v>
      </c>
      <c r="K11" s="1">
        <v>8</v>
      </c>
      <c r="L11" s="1" t="s">
        <v>19</v>
      </c>
      <c r="M11" s="1" t="s">
        <v>26</v>
      </c>
      <c r="N11" s="1">
        <v>-5000</v>
      </c>
      <c r="O11" s="1">
        <v>1.6274999999999999</v>
      </c>
      <c r="P11" s="7">
        <f t="shared" si="5"/>
        <v>1.855</v>
      </c>
      <c r="Q11" s="6">
        <f t="shared" si="2"/>
        <v>-1137.5000000000002</v>
      </c>
      <c r="R11" s="1">
        <f t="shared" si="3"/>
        <v>5000</v>
      </c>
      <c r="T11" s="1" t="s">
        <v>65</v>
      </c>
      <c r="U11" s="1">
        <v>10000</v>
      </c>
      <c r="V11" s="1">
        <v>1.7725</v>
      </c>
      <c r="W11" s="1" t="s">
        <v>68</v>
      </c>
      <c r="X11" s="1">
        <f t="shared" ref="X11:X35" si="6">-U11</f>
        <v>-10000</v>
      </c>
    </row>
    <row r="12" spans="1:24" x14ac:dyDescent="0.25">
      <c r="A12" s="1">
        <v>9</v>
      </c>
      <c r="B12" s="1" t="s">
        <v>56</v>
      </c>
      <c r="C12" s="1" t="s">
        <v>26</v>
      </c>
      <c r="D12" s="1">
        <v>-10000</v>
      </c>
      <c r="E12" s="1">
        <v>1.8149999999999999</v>
      </c>
      <c r="F12" s="7">
        <f t="shared" si="4"/>
        <v>1.82</v>
      </c>
      <c r="G12" s="6">
        <f t="shared" si="0"/>
        <v>-50.000000000001151</v>
      </c>
      <c r="H12" s="1">
        <f t="shared" si="1"/>
        <v>10000</v>
      </c>
      <c r="K12" s="1">
        <v>9</v>
      </c>
      <c r="L12" s="1" t="s">
        <v>19</v>
      </c>
      <c r="M12" s="1" t="s">
        <v>26</v>
      </c>
      <c r="N12" s="1">
        <v>-10000</v>
      </c>
      <c r="O12" s="1">
        <v>1.61</v>
      </c>
      <c r="P12" s="7">
        <f t="shared" si="5"/>
        <v>1.855</v>
      </c>
      <c r="Q12" s="6">
        <f t="shared" si="2"/>
        <v>-2449.9999999999986</v>
      </c>
      <c r="R12" s="1">
        <f t="shared" si="3"/>
        <v>10000</v>
      </c>
      <c r="T12" s="1" t="s">
        <v>65</v>
      </c>
      <c r="U12" s="1">
        <v>5000</v>
      </c>
      <c r="V12" s="1">
        <v>1.75</v>
      </c>
      <c r="W12" s="1" t="s">
        <v>13</v>
      </c>
      <c r="X12" s="1">
        <f t="shared" si="6"/>
        <v>-5000</v>
      </c>
    </row>
    <row r="13" spans="1:24" x14ac:dyDescent="0.25">
      <c r="A13" s="1">
        <v>10</v>
      </c>
      <c r="B13" s="1" t="s">
        <v>56</v>
      </c>
      <c r="C13" s="1" t="s">
        <v>26</v>
      </c>
      <c r="D13" s="1">
        <v>-10000</v>
      </c>
      <c r="E13" s="1">
        <v>1.75</v>
      </c>
      <c r="F13" s="7">
        <f t="shared" si="4"/>
        <v>1.82</v>
      </c>
      <c r="G13" s="6">
        <f t="shared" si="0"/>
        <v>-700.00000000000057</v>
      </c>
      <c r="H13" s="1">
        <f t="shared" si="1"/>
        <v>10000</v>
      </c>
      <c r="K13" s="1">
        <v>10</v>
      </c>
      <c r="L13" s="1" t="s">
        <v>19</v>
      </c>
      <c r="M13" s="1" t="s">
        <v>26</v>
      </c>
      <c r="N13" s="1">
        <v>-10000</v>
      </c>
      <c r="O13" s="1">
        <v>1.65</v>
      </c>
      <c r="P13" s="7">
        <f t="shared" si="5"/>
        <v>1.855</v>
      </c>
      <c r="Q13" s="6">
        <f t="shared" si="2"/>
        <v>-2050.0000000000009</v>
      </c>
      <c r="R13" s="1">
        <f t="shared" si="3"/>
        <v>10000</v>
      </c>
      <c r="T13" s="1" t="s">
        <v>65</v>
      </c>
      <c r="U13" s="1">
        <v>5000</v>
      </c>
      <c r="V13" s="1">
        <v>1.74</v>
      </c>
      <c r="W13" s="1" t="s">
        <v>11</v>
      </c>
      <c r="X13" s="1">
        <f t="shared" si="6"/>
        <v>-5000</v>
      </c>
    </row>
    <row r="14" spans="1:24" x14ac:dyDescent="0.25">
      <c r="A14" s="1">
        <v>11</v>
      </c>
      <c r="B14" s="1" t="s">
        <v>53</v>
      </c>
      <c r="C14" s="1" t="s">
        <v>26</v>
      </c>
      <c r="D14" s="1">
        <v>-8000</v>
      </c>
      <c r="E14" s="1">
        <v>1.7450000000000001</v>
      </c>
      <c r="F14" s="7">
        <f t="shared" si="4"/>
        <v>1.82</v>
      </c>
      <c r="G14" s="6">
        <f t="shared" si="0"/>
        <v>-599.99999999999966</v>
      </c>
      <c r="H14" s="1">
        <f t="shared" si="1"/>
        <v>8000</v>
      </c>
      <c r="K14" s="1">
        <v>11</v>
      </c>
      <c r="L14" s="1" t="s">
        <v>19</v>
      </c>
      <c r="M14" s="1" t="s">
        <v>26</v>
      </c>
      <c r="N14" s="1">
        <v>-10000</v>
      </c>
      <c r="O14" s="31">
        <v>1.65</v>
      </c>
      <c r="P14" s="7">
        <f t="shared" si="5"/>
        <v>1.855</v>
      </c>
      <c r="Q14" s="6">
        <f t="shared" si="2"/>
        <v>-2050.0000000000009</v>
      </c>
      <c r="R14" s="1">
        <f t="shared" si="3"/>
        <v>10000</v>
      </c>
      <c r="T14" s="1" t="s">
        <v>65</v>
      </c>
      <c r="U14" s="1">
        <v>8000</v>
      </c>
      <c r="V14" s="1">
        <v>1.7450000000000001</v>
      </c>
      <c r="W14" s="1" t="s">
        <v>53</v>
      </c>
      <c r="X14" s="1">
        <f t="shared" si="6"/>
        <v>-8000</v>
      </c>
    </row>
    <row r="15" spans="1:24" x14ac:dyDescent="0.25">
      <c r="A15" s="1">
        <v>12</v>
      </c>
      <c r="B15" s="1" t="s">
        <v>53</v>
      </c>
      <c r="C15" s="1" t="s">
        <v>26</v>
      </c>
      <c r="D15" s="1">
        <v>-12500</v>
      </c>
      <c r="E15" s="1">
        <v>1.7549999999999999</v>
      </c>
      <c r="F15" s="7">
        <f t="shared" si="4"/>
        <v>1.82</v>
      </c>
      <c r="G15" s="6">
        <f t="shared" si="0"/>
        <v>-812.50000000000216</v>
      </c>
      <c r="H15" s="1">
        <f t="shared" si="1"/>
        <v>12500</v>
      </c>
      <c r="K15" s="1">
        <v>12</v>
      </c>
      <c r="L15" s="1" t="s">
        <v>20</v>
      </c>
      <c r="M15" s="1" t="s">
        <v>26</v>
      </c>
      <c r="N15" s="1">
        <v>5000</v>
      </c>
      <c r="O15" s="1">
        <v>1.83</v>
      </c>
      <c r="P15" s="7">
        <f t="shared" si="5"/>
        <v>1.855</v>
      </c>
      <c r="Q15" s="6">
        <f t="shared" si="2"/>
        <v>124.99999999999956</v>
      </c>
      <c r="R15" s="1">
        <f t="shared" si="3"/>
        <v>5000</v>
      </c>
      <c r="T15" s="1" t="s">
        <v>65</v>
      </c>
      <c r="U15" s="1">
        <v>7000</v>
      </c>
      <c r="V15" s="1">
        <v>1.7450000000000001</v>
      </c>
      <c r="W15" s="1" t="s">
        <v>16</v>
      </c>
      <c r="X15" s="1">
        <f t="shared" si="6"/>
        <v>-7000</v>
      </c>
    </row>
    <row r="16" spans="1:24" x14ac:dyDescent="0.25">
      <c r="A16" s="1">
        <v>13</v>
      </c>
      <c r="B16" s="1" t="s">
        <v>54</v>
      </c>
      <c r="C16" s="1" t="s">
        <v>26</v>
      </c>
      <c r="D16" s="1">
        <v>-2500</v>
      </c>
      <c r="E16" s="1">
        <v>1.7549999999999999</v>
      </c>
      <c r="F16" s="7">
        <f t="shared" si="4"/>
        <v>1.82</v>
      </c>
      <c r="G16" s="6">
        <f t="shared" si="0"/>
        <v>-162.50000000000043</v>
      </c>
      <c r="H16" s="1">
        <f t="shared" si="1"/>
        <v>2500</v>
      </c>
      <c r="K16" s="1">
        <v>13</v>
      </c>
      <c r="L16" s="1" t="s">
        <v>20</v>
      </c>
      <c r="M16" s="1" t="s">
        <v>26</v>
      </c>
      <c r="N16" s="1">
        <v>-2900</v>
      </c>
      <c r="O16" s="1">
        <v>1.72</v>
      </c>
      <c r="P16" s="7">
        <f t="shared" si="5"/>
        <v>1.855</v>
      </c>
      <c r="Q16" s="6">
        <f t="shared" si="2"/>
        <v>-391.5</v>
      </c>
      <c r="R16" s="1">
        <f t="shared" si="3"/>
        <v>2900</v>
      </c>
      <c r="T16" s="1" t="s">
        <v>65</v>
      </c>
      <c r="U16" s="1">
        <v>10000</v>
      </c>
      <c r="V16" s="1">
        <v>1.75</v>
      </c>
      <c r="W16" s="1" t="s">
        <v>56</v>
      </c>
      <c r="X16" s="1">
        <f t="shared" si="6"/>
        <v>-10000</v>
      </c>
    </row>
    <row r="17" spans="1:24" x14ac:dyDescent="0.25">
      <c r="A17" s="1">
        <v>14</v>
      </c>
      <c r="B17" s="1" t="s">
        <v>54</v>
      </c>
      <c r="C17" s="1" t="s">
        <v>26</v>
      </c>
      <c r="D17" s="1">
        <v>-10000</v>
      </c>
      <c r="E17" s="1">
        <v>1.77</v>
      </c>
      <c r="F17" s="7">
        <f t="shared" si="4"/>
        <v>1.82</v>
      </c>
      <c r="G17" s="6">
        <f t="shared" si="0"/>
        <v>-500.00000000000045</v>
      </c>
      <c r="H17" s="1">
        <f t="shared" si="1"/>
        <v>10000</v>
      </c>
      <c r="K17" s="1">
        <v>14</v>
      </c>
      <c r="L17" s="1" t="s">
        <v>20</v>
      </c>
      <c r="M17" s="1" t="s">
        <v>26</v>
      </c>
      <c r="N17" s="1">
        <v>-2900</v>
      </c>
      <c r="O17" s="1">
        <v>1.72</v>
      </c>
      <c r="P17" s="7">
        <f t="shared" si="5"/>
        <v>1.855</v>
      </c>
      <c r="Q17" s="6">
        <f t="shared" si="2"/>
        <v>-391.5</v>
      </c>
      <c r="R17" s="1">
        <f t="shared" si="3"/>
        <v>2900</v>
      </c>
      <c r="T17" s="1" t="s">
        <v>65</v>
      </c>
      <c r="U17" s="1">
        <v>10000</v>
      </c>
      <c r="V17" s="1">
        <v>1.7524999999999999</v>
      </c>
      <c r="W17" s="1" t="s">
        <v>68</v>
      </c>
      <c r="X17" s="1">
        <f t="shared" si="6"/>
        <v>-10000</v>
      </c>
    </row>
    <row r="18" spans="1:24" x14ac:dyDescent="0.25">
      <c r="A18" s="1">
        <v>15</v>
      </c>
      <c r="B18" s="1" t="s">
        <v>54</v>
      </c>
      <c r="C18" s="1" t="s">
        <v>26</v>
      </c>
      <c r="D18" s="1">
        <v>-5000</v>
      </c>
      <c r="E18" s="1">
        <v>1.74</v>
      </c>
      <c r="F18" s="7">
        <f t="shared" si="4"/>
        <v>1.82</v>
      </c>
      <c r="G18" s="6">
        <f t="shared" si="0"/>
        <v>-400.00000000000034</v>
      </c>
      <c r="H18" s="1">
        <f t="shared" si="1"/>
        <v>5000</v>
      </c>
      <c r="K18" s="1">
        <v>15</v>
      </c>
      <c r="L18" s="1" t="s">
        <v>21</v>
      </c>
      <c r="M18" s="1" t="s">
        <v>26</v>
      </c>
      <c r="N18" s="1">
        <v>5000</v>
      </c>
      <c r="O18" s="1">
        <v>1.8</v>
      </c>
      <c r="P18" s="7">
        <f t="shared" si="5"/>
        <v>1.855</v>
      </c>
      <c r="Q18" s="6">
        <f t="shared" si="2"/>
        <v>274.99999999999972</v>
      </c>
      <c r="R18" s="1">
        <f t="shared" si="3"/>
        <v>5000</v>
      </c>
      <c r="T18" s="1" t="s">
        <v>65</v>
      </c>
      <c r="U18" s="1">
        <v>10000</v>
      </c>
      <c r="V18" s="1">
        <v>1.76</v>
      </c>
      <c r="W18" s="1" t="s">
        <v>16</v>
      </c>
      <c r="X18" s="1">
        <f t="shared" si="6"/>
        <v>-10000</v>
      </c>
    </row>
    <row r="19" spans="1:24" x14ac:dyDescent="0.25">
      <c r="A19" s="1">
        <v>16</v>
      </c>
      <c r="B19" s="1" t="s">
        <v>11</v>
      </c>
      <c r="C19" s="1" t="s">
        <v>26</v>
      </c>
      <c r="D19" s="1">
        <v>-5000</v>
      </c>
      <c r="E19" s="1">
        <v>1.74</v>
      </c>
      <c r="F19" s="7">
        <f t="shared" si="4"/>
        <v>1.82</v>
      </c>
      <c r="G19" s="6">
        <f t="shared" si="0"/>
        <v>-400.00000000000034</v>
      </c>
      <c r="H19" s="1">
        <f t="shared" si="1"/>
        <v>5000</v>
      </c>
      <c r="K19" s="1">
        <v>16</v>
      </c>
      <c r="L19" s="1" t="s">
        <v>21</v>
      </c>
      <c r="M19" s="1" t="s">
        <v>26</v>
      </c>
      <c r="N19" s="1">
        <v>5000</v>
      </c>
      <c r="O19" s="1">
        <v>1.77</v>
      </c>
      <c r="P19" s="7">
        <f t="shared" si="5"/>
        <v>1.855</v>
      </c>
      <c r="Q19" s="6">
        <f t="shared" si="2"/>
        <v>424.99999999999983</v>
      </c>
      <c r="R19" s="1">
        <f t="shared" si="3"/>
        <v>5000</v>
      </c>
      <c r="T19" s="1" t="s">
        <v>65</v>
      </c>
      <c r="U19" s="1">
        <v>2500</v>
      </c>
      <c r="V19" s="1">
        <v>1.7549999999999999</v>
      </c>
      <c r="W19" s="1" t="s">
        <v>54</v>
      </c>
      <c r="X19" s="1">
        <f t="shared" si="6"/>
        <v>-2500</v>
      </c>
    </row>
    <row r="20" spans="1:24" x14ac:dyDescent="0.25">
      <c r="A20" s="1">
        <v>17</v>
      </c>
      <c r="B20" s="1" t="s">
        <v>11</v>
      </c>
      <c r="C20" s="1" t="s">
        <v>26</v>
      </c>
      <c r="D20" s="1">
        <v>-10000</v>
      </c>
      <c r="E20" s="1">
        <v>1.76</v>
      </c>
      <c r="F20" s="7">
        <f t="shared" si="4"/>
        <v>1.82</v>
      </c>
      <c r="G20" s="6">
        <f t="shared" si="0"/>
        <v>-600.00000000000057</v>
      </c>
      <c r="H20" s="1">
        <f t="shared" si="1"/>
        <v>10000</v>
      </c>
      <c r="K20" s="1">
        <v>17</v>
      </c>
      <c r="L20" s="1" t="s">
        <v>12</v>
      </c>
      <c r="M20" s="1" t="s">
        <v>26</v>
      </c>
      <c r="N20" s="1">
        <v>-5000</v>
      </c>
      <c r="O20" s="1">
        <v>1.73</v>
      </c>
      <c r="P20" s="7">
        <f t="shared" si="5"/>
        <v>1.855</v>
      </c>
      <c r="Q20" s="6">
        <f t="shared" si="2"/>
        <v>-625</v>
      </c>
      <c r="R20" s="1">
        <f t="shared" si="3"/>
        <v>5000</v>
      </c>
      <c r="T20" s="1" t="s">
        <v>65</v>
      </c>
      <c r="U20" s="1">
        <v>12500</v>
      </c>
      <c r="V20" s="1">
        <v>1.7549999999999999</v>
      </c>
      <c r="W20" s="1" t="s">
        <v>53</v>
      </c>
      <c r="X20" s="1">
        <f t="shared" si="6"/>
        <v>-12500</v>
      </c>
    </row>
    <row r="21" spans="1:24" x14ac:dyDescent="0.25">
      <c r="A21" s="1">
        <v>18</v>
      </c>
      <c r="B21" s="1" t="s">
        <v>11</v>
      </c>
      <c r="C21" s="1" t="s">
        <v>26</v>
      </c>
      <c r="D21" s="1">
        <v>-10000</v>
      </c>
      <c r="E21" s="1">
        <v>1.74</v>
      </c>
      <c r="F21" s="7">
        <f t="shared" si="4"/>
        <v>1.82</v>
      </c>
      <c r="G21" s="6">
        <f t="shared" si="0"/>
        <v>-800.00000000000068</v>
      </c>
      <c r="H21" s="1">
        <f t="shared" si="1"/>
        <v>10000</v>
      </c>
      <c r="K21" s="1">
        <v>18</v>
      </c>
      <c r="L21" s="1" t="s">
        <v>12</v>
      </c>
      <c r="M21" s="1" t="s">
        <v>26</v>
      </c>
      <c r="N21" s="1">
        <v>-500</v>
      </c>
      <c r="O21" s="1">
        <v>1.67</v>
      </c>
      <c r="P21" s="7">
        <f t="shared" si="5"/>
        <v>1.855</v>
      </c>
      <c r="Q21" s="6">
        <f t="shared" si="2"/>
        <v>-92.500000000000028</v>
      </c>
      <c r="R21" s="1">
        <f t="shared" si="3"/>
        <v>500</v>
      </c>
      <c r="T21" s="1" t="s">
        <v>65</v>
      </c>
      <c r="U21" s="1">
        <v>5000</v>
      </c>
      <c r="V21" s="1">
        <v>1.76</v>
      </c>
      <c r="W21" s="1" t="s">
        <v>13</v>
      </c>
      <c r="X21" s="1">
        <f t="shared" si="6"/>
        <v>-5000</v>
      </c>
    </row>
    <row r="22" spans="1:24" x14ac:dyDescent="0.25">
      <c r="A22" s="1">
        <v>19</v>
      </c>
      <c r="B22" s="1" t="s">
        <v>11</v>
      </c>
      <c r="C22" s="1" t="s">
        <v>26</v>
      </c>
      <c r="D22" s="1">
        <v>-10000</v>
      </c>
      <c r="E22" s="1">
        <v>1.74</v>
      </c>
      <c r="F22" s="7">
        <f t="shared" si="4"/>
        <v>1.82</v>
      </c>
      <c r="G22" s="6">
        <f t="shared" si="0"/>
        <v>-800.00000000000068</v>
      </c>
      <c r="H22" s="1">
        <f t="shared" si="1"/>
        <v>10000</v>
      </c>
      <c r="K22" s="1">
        <v>19</v>
      </c>
      <c r="L22" s="1" t="s">
        <v>9</v>
      </c>
      <c r="M22" s="1" t="s">
        <v>26</v>
      </c>
      <c r="N22" s="1">
        <v>5000</v>
      </c>
      <c r="O22" s="1">
        <v>1.8149999999999999</v>
      </c>
      <c r="P22" s="7">
        <f t="shared" si="5"/>
        <v>1.855</v>
      </c>
      <c r="Q22" s="6">
        <f t="shared" si="2"/>
        <v>200.00000000000017</v>
      </c>
      <c r="R22" s="1">
        <f t="shared" si="3"/>
        <v>5000</v>
      </c>
      <c r="T22" s="1" t="s">
        <v>65</v>
      </c>
      <c r="U22" s="1">
        <v>5000</v>
      </c>
      <c r="V22" s="1">
        <v>1.7649999999999999</v>
      </c>
      <c r="W22" s="1" t="s">
        <v>68</v>
      </c>
      <c r="X22" s="1">
        <f t="shared" si="6"/>
        <v>-5000</v>
      </c>
    </row>
    <row r="23" spans="1:24" x14ac:dyDescent="0.25">
      <c r="A23" s="1">
        <v>20</v>
      </c>
      <c r="B23" s="1" t="s">
        <v>11</v>
      </c>
      <c r="C23" s="1" t="s">
        <v>26</v>
      </c>
      <c r="D23" s="1">
        <v>-2500</v>
      </c>
      <c r="E23" s="1">
        <v>1.74</v>
      </c>
      <c r="F23" s="7">
        <f t="shared" si="4"/>
        <v>1.82</v>
      </c>
      <c r="G23" s="6">
        <f t="shared" si="0"/>
        <v>-200.00000000000017</v>
      </c>
      <c r="H23" s="1">
        <f t="shared" si="1"/>
        <v>2500</v>
      </c>
      <c r="K23" s="1">
        <v>20</v>
      </c>
      <c r="M23" s="1" t="s">
        <v>26</v>
      </c>
      <c r="N23" s="36"/>
      <c r="O23" s="31"/>
      <c r="P23" s="7">
        <f t="shared" si="5"/>
        <v>0</v>
      </c>
      <c r="Q23" s="6">
        <f t="shared" si="2"/>
        <v>0</v>
      </c>
      <c r="R23" s="1">
        <f t="shared" si="3"/>
        <v>0</v>
      </c>
      <c r="T23" s="1" t="s">
        <v>65</v>
      </c>
      <c r="U23" s="1">
        <v>10000</v>
      </c>
      <c r="V23" s="1">
        <v>1.77</v>
      </c>
      <c r="W23" s="1" t="s">
        <v>54</v>
      </c>
      <c r="X23" s="1">
        <f t="shared" si="6"/>
        <v>-10000</v>
      </c>
    </row>
    <row r="24" spans="1:24" x14ac:dyDescent="0.25">
      <c r="A24" s="1">
        <v>21</v>
      </c>
      <c r="B24" s="1" t="s">
        <v>15</v>
      </c>
      <c r="C24" s="1" t="s">
        <v>26</v>
      </c>
      <c r="D24" s="1">
        <v>-5000</v>
      </c>
      <c r="E24" s="1">
        <v>1.7250000000000001</v>
      </c>
      <c r="F24" s="7">
        <f t="shared" si="4"/>
        <v>1.82</v>
      </c>
      <c r="G24" s="6">
        <f t="shared" si="0"/>
        <v>-474.99999999999989</v>
      </c>
      <c r="H24" s="1">
        <f t="shared" si="1"/>
        <v>5000</v>
      </c>
      <c r="K24" s="1">
        <v>21</v>
      </c>
      <c r="M24" s="1" t="s">
        <v>26</v>
      </c>
      <c r="N24" s="36"/>
      <c r="O24" s="31"/>
      <c r="P24" s="7">
        <f t="shared" si="5"/>
        <v>0</v>
      </c>
      <c r="Q24" s="6">
        <f t="shared" si="2"/>
        <v>0</v>
      </c>
      <c r="R24" s="1">
        <f t="shared" si="3"/>
        <v>0</v>
      </c>
      <c r="T24" s="1" t="s">
        <v>65</v>
      </c>
      <c r="U24" s="1">
        <v>7500</v>
      </c>
      <c r="V24" s="1">
        <v>1.78</v>
      </c>
      <c r="W24" s="1" t="s">
        <v>10</v>
      </c>
      <c r="X24" s="1">
        <f t="shared" si="6"/>
        <v>-7500</v>
      </c>
    </row>
    <row r="25" spans="1:24" x14ac:dyDescent="0.25">
      <c r="A25" s="1">
        <v>22</v>
      </c>
      <c r="B25" s="1" t="s">
        <v>52</v>
      </c>
      <c r="C25" s="1" t="s">
        <v>26</v>
      </c>
      <c r="D25" s="1">
        <v>5000</v>
      </c>
      <c r="E25" s="1">
        <v>1.75</v>
      </c>
      <c r="F25" s="7">
        <f t="shared" si="4"/>
        <v>1.82</v>
      </c>
      <c r="G25" s="6">
        <f t="shared" si="0"/>
        <v>350.00000000000028</v>
      </c>
      <c r="H25" s="1">
        <f t="shared" si="1"/>
        <v>5000</v>
      </c>
      <c r="K25" s="1">
        <v>22</v>
      </c>
      <c r="M25" s="1" t="s">
        <v>26</v>
      </c>
      <c r="O25" s="31"/>
      <c r="P25" s="7">
        <f t="shared" si="5"/>
        <v>0</v>
      </c>
      <c r="Q25" s="6">
        <f t="shared" si="2"/>
        <v>0</v>
      </c>
      <c r="R25" s="1">
        <f t="shared" si="3"/>
        <v>0</v>
      </c>
      <c r="T25" s="1" t="s">
        <v>65</v>
      </c>
      <c r="U25" s="1">
        <v>5000</v>
      </c>
      <c r="V25" s="1">
        <v>1.7849999999999999</v>
      </c>
      <c r="W25" s="1" t="s">
        <v>10</v>
      </c>
      <c r="X25" s="1">
        <f t="shared" si="6"/>
        <v>-5000</v>
      </c>
    </row>
    <row r="26" spans="1:24" x14ac:dyDescent="0.25">
      <c r="A26" s="1">
        <v>23</v>
      </c>
      <c r="B26" s="1" t="s">
        <v>52</v>
      </c>
      <c r="C26" s="1" t="s">
        <v>26</v>
      </c>
      <c r="D26" s="1">
        <v>5000</v>
      </c>
      <c r="E26" s="1">
        <v>1.7450000000000001</v>
      </c>
      <c r="F26" s="7">
        <f t="shared" si="4"/>
        <v>1.82</v>
      </c>
      <c r="G26" s="6">
        <f t="shared" si="0"/>
        <v>374.99999999999977</v>
      </c>
      <c r="H26" s="1">
        <f t="shared" si="1"/>
        <v>5000</v>
      </c>
      <c r="K26" s="1">
        <v>23</v>
      </c>
      <c r="M26" s="1" t="s">
        <v>26</v>
      </c>
      <c r="O26" s="31"/>
      <c r="P26" s="7">
        <f t="shared" si="5"/>
        <v>0</v>
      </c>
      <c r="Q26" s="6">
        <f t="shared" si="2"/>
        <v>0</v>
      </c>
      <c r="R26" s="1">
        <f t="shared" si="3"/>
        <v>0</v>
      </c>
      <c r="T26" s="1" t="s">
        <v>65</v>
      </c>
      <c r="U26" s="1">
        <v>10000</v>
      </c>
      <c r="V26" s="1">
        <v>1.76</v>
      </c>
      <c r="W26" s="1" t="s">
        <v>11</v>
      </c>
      <c r="X26" s="1">
        <f t="shared" si="6"/>
        <v>-10000</v>
      </c>
    </row>
    <row r="27" spans="1:24" x14ac:dyDescent="0.25">
      <c r="A27" s="1">
        <v>24</v>
      </c>
      <c r="B27" s="1" t="s">
        <v>52</v>
      </c>
      <c r="C27" s="1" t="s">
        <v>26</v>
      </c>
      <c r="D27" s="1">
        <v>5000</v>
      </c>
      <c r="E27" s="1">
        <v>1.7549999999999999</v>
      </c>
      <c r="F27" s="7">
        <f t="shared" si="4"/>
        <v>1.82</v>
      </c>
      <c r="G27" s="6">
        <f t="shared" si="0"/>
        <v>325.00000000000085</v>
      </c>
      <c r="H27" s="1">
        <f t="shared" si="1"/>
        <v>5000</v>
      </c>
      <c r="K27" s="1">
        <v>24</v>
      </c>
      <c r="M27" s="1" t="s">
        <v>26</v>
      </c>
      <c r="P27" s="7">
        <f t="shared" si="5"/>
        <v>0</v>
      </c>
      <c r="Q27" s="6">
        <f t="shared" si="2"/>
        <v>0</v>
      </c>
      <c r="R27" s="1">
        <f t="shared" si="3"/>
        <v>0</v>
      </c>
      <c r="T27" s="1" t="s">
        <v>65</v>
      </c>
      <c r="U27" s="1">
        <v>10000</v>
      </c>
      <c r="V27" s="1">
        <v>1.74</v>
      </c>
      <c r="W27" s="1" t="s">
        <v>11</v>
      </c>
      <c r="X27" s="1">
        <f t="shared" si="6"/>
        <v>-10000</v>
      </c>
    </row>
    <row r="28" spans="1:24" x14ac:dyDescent="0.25">
      <c r="A28" s="1">
        <v>25</v>
      </c>
      <c r="B28" s="1" t="s">
        <v>52</v>
      </c>
      <c r="C28" s="1" t="s">
        <v>26</v>
      </c>
      <c r="D28" s="1">
        <v>5000</v>
      </c>
      <c r="E28" s="1">
        <v>1.7849999999999999</v>
      </c>
      <c r="F28" s="7">
        <f t="shared" si="4"/>
        <v>1.82</v>
      </c>
      <c r="G28" s="6">
        <f t="shared" si="0"/>
        <v>175.00000000000071</v>
      </c>
      <c r="H28" s="1">
        <f t="shared" si="1"/>
        <v>5000</v>
      </c>
      <c r="K28" s="1">
        <v>25</v>
      </c>
      <c r="M28" s="1" t="s">
        <v>26</v>
      </c>
      <c r="P28" s="7">
        <f t="shared" si="5"/>
        <v>0</v>
      </c>
      <c r="Q28" s="6">
        <f t="shared" si="2"/>
        <v>0</v>
      </c>
      <c r="R28" s="1">
        <f t="shared" si="3"/>
        <v>0</v>
      </c>
      <c r="T28" s="1" t="s">
        <v>65</v>
      </c>
      <c r="U28" s="1">
        <v>10000</v>
      </c>
      <c r="V28" s="1">
        <v>1.74</v>
      </c>
      <c r="W28" s="1" t="s">
        <v>11</v>
      </c>
      <c r="X28" s="1">
        <f t="shared" si="6"/>
        <v>-10000</v>
      </c>
    </row>
    <row r="29" spans="1:24" x14ac:dyDescent="0.25">
      <c r="A29" s="1">
        <v>26</v>
      </c>
      <c r="B29" s="1" t="s">
        <v>13</v>
      </c>
      <c r="C29" s="1" t="s">
        <v>26</v>
      </c>
      <c r="D29" s="1">
        <v>-5000</v>
      </c>
      <c r="E29" s="1">
        <v>1.75</v>
      </c>
      <c r="F29" s="7">
        <f t="shared" si="4"/>
        <v>1.82</v>
      </c>
      <c r="G29" s="6">
        <f t="shared" si="0"/>
        <v>-350.00000000000028</v>
      </c>
      <c r="H29" s="1">
        <f t="shared" si="1"/>
        <v>5000</v>
      </c>
      <c r="K29" s="14">
        <v>26</v>
      </c>
      <c r="L29" s="14" t="s">
        <v>73</v>
      </c>
      <c r="M29" s="14" t="s">
        <v>27</v>
      </c>
      <c r="N29" s="14">
        <v>5000</v>
      </c>
      <c r="O29" s="14">
        <v>-7.4999999999999997E-3</v>
      </c>
      <c r="P29" s="32">
        <f t="shared" si="5"/>
        <v>0</v>
      </c>
      <c r="Q29" s="17">
        <f t="shared" si="2"/>
        <v>37.5</v>
      </c>
      <c r="R29" s="14">
        <f t="shared" si="3"/>
        <v>5000</v>
      </c>
      <c r="T29" s="1" t="s">
        <v>65</v>
      </c>
      <c r="U29" s="1">
        <v>5000</v>
      </c>
      <c r="V29" s="1">
        <v>1.74</v>
      </c>
      <c r="W29" s="1" t="s">
        <v>54</v>
      </c>
      <c r="X29" s="1">
        <f t="shared" si="6"/>
        <v>-5000</v>
      </c>
    </row>
    <row r="30" spans="1:24" hidden="1" x14ac:dyDescent="0.25">
      <c r="A30" s="1">
        <v>27</v>
      </c>
      <c r="B30" s="1" t="s">
        <v>52</v>
      </c>
      <c r="C30" s="1" t="s">
        <v>26</v>
      </c>
      <c r="D30" s="1">
        <v>-2500</v>
      </c>
      <c r="E30" s="1">
        <v>1.74</v>
      </c>
      <c r="F30" s="7">
        <f t="shared" si="4"/>
        <v>1.82</v>
      </c>
      <c r="G30" s="6">
        <f t="shared" si="0"/>
        <v>-200.00000000000017</v>
      </c>
      <c r="H30" s="1">
        <f t="shared" si="1"/>
        <v>2500</v>
      </c>
      <c r="K30" s="14">
        <v>27</v>
      </c>
      <c r="L30" s="14"/>
      <c r="M30" s="14" t="s">
        <v>27</v>
      </c>
      <c r="N30" s="14"/>
      <c r="O30" s="14"/>
      <c r="P30" s="32">
        <f t="shared" si="5"/>
        <v>0</v>
      </c>
      <c r="Q30" s="17">
        <f t="shared" si="2"/>
        <v>0</v>
      </c>
      <c r="R30" s="14">
        <f t="shared" si="3"/>
        <v>0</v>
      </c>
      <c r="T30" s="1" t="s">
        <v>65</v>
      </c>
      <c r="U30" s="1">
        <v>2500</v>
      </c>
      <c r="V30" s="1">
        <v>1.74</v>
      </c>
      <c r="W30" s="1" t="s">
        <v>52</v>
      </c>
      <c r="X30" s="1">
        <f t="shared" si="6"/>
        <v>-2500</v>
      </c>
    </row>
    <row r="31" spans="1:24" hidden="1" x14ac:dyDescent="0.25">
      <c r="A31" s="1">
        <v>28</v>
      </c>
      <c r="B31" s="1" t="s">
        <v>11</v>
      </c>
      <c r="C31" s="1" t="s">
        <v>26</v>
      </c>
      <c r="D31" s="1">
        <v>-7500</v>
      </c>
      <c r="E31" s="1">
        <v>1.74</v>
      </c>
      <c r="F31" s="7">
        <f t="shared" si="4"/>
        <v>1.82</v>
      </c>
      <c r="G31" s="6">
        <f t="shared" si="0"/>
        <v>-600.00000000000057</v>
      </c>
      <c r="H31" s="1">
        <f t="shared" si="1"/>
        <v>7500</v>
      </c>
      <c r="K31" s="14">
        <v>28</v>
      </c>
      <c r="L31" s="14"/>
      <c r="M31" s="14" t="s">
        <v>27</v>
      </c>
      <c r="N31" s="14"/>
      <c r="O31" s="14"/>
      <c r="P31" s="32">
        <f t="shared" si="5"/>
        <v>0</v>
      </c>
      <c r="Q31" s="17">
        <f t="shared" si="2"/>
        <v>0</v>
      </c>
      <c r="R31" s="14">
        <f t="shared" si="3"/>
        <v>0</v>
      </c>
      <c r="T31" s="1" t="s">
        <v>65</v>
      </c>
      <c r="U31" s="1">
        <v>7500</v>
      </c>
      <c r="V31" s="1">
        <v>1.74</v>
      </c>
      <c r="W31" s="1" t="s">
        <v>11</v>
      </c>
      <c r="X31" s="1">
        <f t="shared" si="6"/>
        <v>-7500</v>
      </c>
    </row>
    <row r="32" spans="1:24" x14ac:dyDescent="0.25">
      <c r="A32" s="1">
        <v>29</v>
      </c>
      <c r="B32" s="1" t="s">
        <v>13</v>
      </c>
      <c r="C32" s="1" t="s">
        <v>26</v>
      </c>
      <c r="D32" s="1">
        <v>-5000</v>
      </c>
      <c r="E32" s="1">
        <v>1.76</v>
      </c>
      <c r="F32" s="7">
        <f t="shared" si="4"/>
        <v>1.82</v>
      </c>
      <c r="G32" s="6">
        <f t="shared" si="0"/>
        <v>-300.00000000000028</v>
      </c>
      <c r="H32" s="1">
        <f t="shared" si="1"/>
        <v>5000</v>
      </c>
      <c r="K32" s="14">
        <v>29</v>
      </c>
      <c r="L32" s="14" t="s">
        <v>73</v>
      </c>
      <c r="M32" s="14" t="s">
        <v>27</v>
      </c>
      <c r="N32" s="14">
        <v>5000</v>
      </c>
      <c r="O32" s="14">
        <v>-5.0000000000000001E-3</v>
      </c>
      <c r="P32" s="32">
        <f t="shared" si="5"/>
        <v>0</v>
      </c>
      <c r="Q32" s="17">
        <f t="shared" si="2"/>
        <v>25</v>
      </c>
      <c r="R32" s="14"/>
      <c r="T32" s="1" t="s">
        <v>65</v>
      </c>
      <c r="U32" s="1">
        <v>2500</v>
      </c>
      <c r="V32" s="1">
        <v>1.74</v>
      </c>
      <c r="W32" s="1" t="s">
        <v>11</v>
      </c>
      <c r="X32" s="1">
        <f t="shared" si="6"/>
        <v>-2500</v>
      </c>
    </row>
    <row r="33" spans="1:24" x14ac:dyDescent="0.25">
      <c r="A33" s="1">
        <v>30</v>
      </c>
      <c r="B33" s="1" t="s">
        <v>75</v>
      </c>
      <c r="C33" s="1" t="s">
        <v>26</v>
      </c>
      <c r="D33" s="1">
        <v>-10000</v>
      </c>
      <c r="E33" s="1">
        <v>1.7</v>
      </c>
      <c r="F33" s="7">
        <f t="shared" si="4"/>
        <v>1.82</v>
      </c>
      <c r="G33" s="6">
        <f t="shared" si="0"/>
        <v>-1200.0000000000011</v>
      </c>
      <c r="H33" s="1">
        <f t="shared" si="1"/>
        <v>10000</v>
      </c>
      <c r="K33" s="14">
        <v>30</v>
      </c>
      <c r="L33" s="14"/>
      <c r="M33" s="14" t="s">
        <v>27</v>
      </c>
      <c r="N33" s="14"/>
      <c r="O33" s="14"/>
      <c r="P33" s="32">
        <f t="shared" si="5"/>
        <v>0</v>
      </c>
      <c r="Q33" s="17">
        <f t="shared" si="2"/>
        <v>0</v>
      </c>
      <c r="R33" s="14"/>
      <c r="T33" s="1" t="s">
        <v>65</v>
      </c>
      <c r="U33" s="1">
        <v>5000</v>
      </c>
      <c r="V33" s="1">
        <v>1.7250000000000001</v>
      </c>
      <c r="W33" s="1" t="s">
        <v>15</v>
      </c>
      <c r="X33" s="1">
        <f t="shared" si="6"/>
        <v>-5000</v>
      </c>
    </row>
    <row r="34" spans="1:24" x14ac:dyDescent="0.25">
      <c r="A34" s="1">
        <v>31</v>
      </c>
      <c r="B34" s="1" t="s">
        <v>74</v>
      </c>
      <c r="C34" s="1" t="s">
        <v>26</v>
      </c>
      <c r="D34" s="1">
        <v>-5000</v>
      </c>
      <c r="E34" s="1">
        <v>1.69</v>
      </c>
      <c r="F34" s="7">
        <f t="shared" si="4"/>
        <v>1.82</v>
      </c>
      <c r="G34" s="6">
        <f t="shared" si="0"/>
        <v>-650.00000000000057</v>
      </c>
      <c r="H34" s="1">
        <f t="shared" si="1"/>
        <v>5000</v>
      </c>
      <c r="K34" s="20">
        <v>31</v>
      </c>
      <c r="L34" s="20"/>
      <c r="M34" s="20" t="s">
        <v>27</v>
      </c>
      <c r="N34" s="20"/>
      <c r="O34" s="20"/>
      <c r="P34" s="22">
        <f t="shared" si="5"/>
        <v>0</v>
      </c>
      <c r="Q34" s="23">
        <f t="shared" si="2"/>
        <v>0</v>
      </c>
      <c r="R34" s="20"/>
      <c r="T34" s="1" t="s">
        <v>65</v>
      </c>
      <c r="U34" s="1">
        <v>5000</v>
      </c>
      <c r="V34" s="1">
        <v>1.69</v>
      </c>
      <c r="W34" s="1" t="s">
        <v>74</v>
      </c>
      <c r="X34" s="1">
        <f t="shared" si="6"/>
        <v>-5000</v>
      </c>
    </row>
    <row r="35" spans="1:24" ht="15.6" x14ac:dyDescent="0.3">
      <c r="A35" s="1">
        <v>32</v>
      </c>
      <c r="B35" s="1" t="s">
        <v>74</v>
      </c>
      <c r="C35" s="1" t="s">
        <v>26</v>
      </c>
      <c r="D35" s="1">
        <v>-4000</v>
      </c>
      <c r="E35" s="1">
        <v>1.6950000000000001</v>
      </c>
      <c r="F35" s="7">
        <f t="shared" si="4"/>
        <v>1.82</v>
      </c>
      <c r="G35" s="6">
        <f t="shared" si="0"/>
        <v>-500</v>
      </c>
      <c r="H35" s="1">
        <f t="shared" si="1"/>
        <v>4000</v>
      </c>
      <c r="K35" s="3"/>
      <c r="N35" s="27">
        <f>SUM(N4:N28)</f>
        <v>-54600</v>
      </c>
      <c r="Q35" s="13">
        <f>SUM(Q4:Q31)</f>
        <v>-14852.499999999996</v>
      </c>
      <c r="R35" s="1">
        <f>SUM(R4:R28)</f>
        <v>106600</v>
      </c>
      <c r="S35" t="s">
        <v>63</v>
      </c>
      <c r="T35" s="1" t="s">
        <v>65</v>
      </c>
      <c r="U35" s="1">
        <v>4000</v>
      </c>
      <c r="V35" s="1">
        <v>1.6950000000000001</v>
      </c>
      <c r="W35" s="1" t="s">
        <v>74</v>
      </c>
      <c r="X35" s="1">
        <f t="shared" si="6"/>
        <v>-4000</v>
      </c>
    </row>
    <row r="36" spans="1:24" x14ac:dyDescent="0.25">
      <c r="A36" s="1">
        <v>33</v>
      </c>
      <c r="C36" s="1" t="s">
        <v>26</v>
      </c>
      <c r="E36" s="31"/>
      <c r="F36" s="7">
        <f t="shared" si="4"/>
        <v>0</v>
      </c>
      <c r="G36" s="6">
        <f t="shared" si="0"/>
        <v>0</v>
      </c>
      <c r="H36" s="1">
        <f t="shared" si="1"/>
        <v>0</v>
      </c>
      <c r="K36" s="3"/>
    </row>
    <row r="37" spans="1:24" ht="15.6" x14ac:dyDescent="0.3">
      <c r="A37" s="1">
        <v>34</v>
      </c>
      <c r="C37" s="1" t="s">
        <v>26</v>
      </c>
      <c r="E37" s="31"/>
      <c r="F37" s="7">
        <f t="shared" si="4"/>
        <v>0</v>
      </c>
      <c r="G37" s="6">
        <f t="shared" si="0"/>
        <v>0</v>
      </c>
      <c r="H37" s="1">
        <f t="shared" si="1"/>
        <v>0</v>
      </c>
      <c r="K37" s="3"/>
      <c r="P37" s="28" t="s">
        <v>29</v>
      </c>
      <c r="Q37" s="29">
        <f>'9-27-01'!N35*VLOOKUP((E1-1),[2]Historical!$A$3:$M$212,7)</f>
        <v>-96.749999999997939</v>
      </c>
    </row>
    <row r="38" spans="1:24" hidden="1" x14ac:dyDescent="0.25">
      <c r="A38" s="1">
        <v>35</v>
      </c>
      <c r="C38" s="1" t="s">
        <v>26</v>
      </c>
      <c r="E38" s="5"/>
      <c r="F38" s="7">
        <f t="shared" si="4"/>
        <v>0</v>
      </c>
      <c r="G38" s="6">
        <f t="shared" si="0"/>
        <v>0</v>
      </c>
      <c r="H38" s="1">
        <f t="shared" si="1"/>
        <v>0</v>
      </c>
      <c r="K38" s="3"/>
    </row>
    <row r="39" spans="1:24" hidden="1" x14ac:dyDescent="0.25">
      <c r="A39" s="1">
        <v>36</v>
      </c>
      <c r="C39" s="1" t="s">
        <v>26</v>
      </c>
      <c r="E39" s="5"/>
      <c r="F39" s="7">
        <f t="shared" si="4"/>
        <v>0</v>
      </c>
      <c r="G39" s="6">
        <f t="shared" si="0"/>
        <v>0</v>
      </c>
      <c r="H39" s="1">
        <f t="shared" si="1"/>
        <v>0</v>
      </c>
      <c r="K39" s="3"/>
    </row>
    <row r="40" spans="1:24" hidden="1" x14ac:dyDescent="0.25">
      <c r="A40" s="1">
        <v>37</v>
      </c>
      <c r="C40" s="1" t="s">
        <v>26</v>
      </c>
      <c r="E40" s="5"/>
      <c r="F40" s="7">
        <f t="shared" si="4"/>
        <v>0</v>
      </c>
      <c r="G40" s="6">
        <f t="shared" si="0"/>
        <v>0</v>
      </c>
      <c r="H40" s="1">
        <f t="shared" si="1"/>
        <v>0</v>
      </c>
      <c r="K40" s="3"/>
    </row>
    <row r="41" spans="1:24" hidden="1" x14ac:dyDescent="0.25">
      <c r="A41" s="1">
        <v>38</v>
      </c>
      <c r="C41" s="1" t="s">
        <v>26</v>
      </c>
      <c r="E41" s="5"/>
      <c r="F41" s="7">
        <f t="shared" si="4"/>
        <v>0</v>
      </c>
      <c r="G41" s="6">
        <f t="shared" si="0"/>
        <v>0</v>
      </c>
      <c r="H41" s="1">
        <f t="shared" si="1"/>
        <v>0</v>
      </c>
      <c r="K41" s="3"/>
    </row>
    <row r="42" spans="1:24" hidden="1" x14ac:dyDescent="0.25">
      <c r="A42" s="1">
        <v>39</v>
      </c>
      <c r="C42" s="1" t="s">
        <v>26</v>
      </c>
      <c r="E42" s="5"/>
      <c r="F42" s="7">
        <f t="shared" si="4"/>
        <v>0</v>
      </c>
      <c r="G42" s="6">
        <f t="shared" si="0"/>
        <v>0</v>
      </c>
      <c r="H42" s="1">
        <f t="shared" si="1"/>
        <v>0</v>
      </c>
      <c r="K42" s="3"/>
    </row>
    <row r="43" spans="1:24" hidden="1" x14ac:dyDescent="0.25">
      <c r="A43" s="1">
        <v>40</v>
      </c>
      <c r="C43" s="1" t="s">
        <v>26</v>
      </c>
      <c r="E43" s="5"/>
      <c r="F43" s="7">
        <f t="shared" si="4"/>
        <v>0</v>
      </c>
      <c r="G43" s="6">
        <f t="shared" si="0"/>
        <v>0</v>
      </c>
      <c r="H43" s="1">
        <f t="shared" si="1"/>
        <v>0</v>
      </c>
      <c r="K43" s="3"/>
    </row>
    <row r="44" spans="1:24" hidden="1" x14ac:dyDescent="0.25">
      <c r="A44" s="1">
        <v>41</v>
      </c>
      <c r="C44" s="1" t="s">
        <v>26</v>
      </c>
      <c r="E44" s="5"/>
      <c r="F44" s="7">
        <f t="shared" si="4"/>
        <v>0</v>
      </c>
      <c r="G44" s="6">
        <f t="shared" si="0"/>
        <v>0</v>
      </c>
      <c r="H44" s="1">
        <f t="shared" si="1"/>
        <v>0</v>
      </c>
      <c r="K44" s="3"/>
    </row>
    <row r="45" spans="1:24" hidden="1" x14ac:dyDescent="0.25">
      <c r="C45" s="1" t="s">
        <v>26</v>
      </c>
      <c r="E45" s="5"/>
      <c r="F45" s="7">
        <f t="shared" si="4"/>
        <v>0</v>
      </c>
      <c r="G45" s="6">
        <f t="shared" si="0"/>
        <v>0</v>
      </c>
      <c r="H45" s="1">
        <f t="shared" si="1"/>
        <v>0</v>
      </c>
      <c r="K45" s="3"/>
    </row>
    <row r="46" spans="1:24" hidden="1" x14ac:dyDescent="0.25">
      <c r="C46" s="1" t="s">
        <v>26</v>
      </c>
      <c r="E46" s="5"/>
      <c r="F46" s="7">
        <f t="shared" si="4"/>
        <v>0</v>
      </c>
      <c r="G46" s="6">
        <f t="shared" si="0"/>
        <v>0</v>
      </c>
      <c r="H46" s="1">
        <f t="shared" si="1"/>
        <v>0</v>
      </c>
      <c r="K46" s="3"/>
    </row>
    <row r="47" spans="1:24" hidden="1" x14ac:dyDescent="0.25">
      <c r="A47" s="18">
        <v>45</v>
      </c>
      <c r="B47" s="14"/>
      <c r="C47" s="14" t="s">
        <v>27</v>
      </c>
      <c r="D47" s="14"/>
      <c r="E47" s="15"/>
      <c r="F47" s="16">
        <f t="shared" si="4"/>
        <v>0</v>
      </c>
      <c r="G47" s="17">
        <f t="shared" si="0"/>
        <v>0</v>
      </c>
      <c r="H47" s="14">
        <f t="shared" si="1"/>
        <v>0</v>
      </c>
      <c r="K47" s="3"/>
    </row>
    <row r="48" spans="1:24" hidden="1" x14ac:dyDescent="0.25">
      <c r="A48" s="18">
        <v>46</v>
      </c>
      <c r="B48" s="18"/>
      <c r="C48" s="18" t="s">
        <v>27</v>
      </c>
      <c r="D48" s="18"/>
      <c r="E48" s="19"/>
      <c r="F48" s="16">
        <f t="shared" si="4"/>
        <v>0</v>
      </c>
      <c r="G48" s="17">
        <f t="shared" si="0"/>
        <v>0</v>
      </c>
      <c r="H48" s="14">
        <f t="shared" si="1"/>
        <v>0</v>
      </c>
      <c r="K48" s="3"/>
      <c r="M48" s="9"/>
    </row>
    <row r="49" spans="1:24" x14ac:dyDescent="0.25">
      <c r="A49" s="18">
        <v>47</v>
      </c>
      <c r="B49" s="14" t="s">
        <v>56</v>
      </c>
      <c r="C49" s="14" t="s">
        <v>27</v>
      </c>
      <c r="D49" s="14">
        <v>-10000</v>
      </c>
      <c r="E49" s="15">
        <v>5.0000000000000001E-3</v>
      </c>
      <c r="F49" s="16">
        <f t="shared" si="4"/>
        <v>0</v>
      </c>
      <c r="G49" s="17">
        <f t="shared" si="0"/>
        <v>50</v>
      </c>
      <c r="H49" s="14">
        <f t="shared" si="1"/>
        <v>10000</v>
      </c>
      <c r="K49" s="3"/>
    </row>
    <row r="50" spans="1:24" s="11" customFormat="1" x14ac:dyDescent="0.25">
      <c r="A50" s="20">
        <v>48</v>
      </c>
      <c r="B50" s="20"/>
      <c r="C50" s="20" t="s">
        <v>27</v>
      </c>
      <c r="D50" s="20"/>
      <c r="E50" s="21"/>
      <c r="F50" s="22">
        <f t="shared" si="4"/>
        <v>0</v>
      </c>
      <c r="G50" s="23">
        <f t="shared" si="0"/>
        <v>0</v>
      </c>
      <c r="H50" s="20">
        <f t="shared" si="1"/>
        <v>0</v>
      </c>
      <c r="I50" s="10"/>
      <c r="J50" s="10"/>
      <c r="K50" s="10"/>
      <c r="L50" s="10"/>
      <c r="M50" s="10"/>
      <c r="N50" s="10"/>
      <c r="O50" s="10"/>
      <c r="P50" s="10"/>
      <c r="Q50" s="10"/>
      <c r="R50" s="10"/>
      <c r="T50" s="1"/>
      <c r="U50" s="10"/>
      <c r="V50" s="10"/>
      <c r="W50" s="10"/>
      <c r="X50" s="10"/>
    </row>
    <row r="51" spans="1:24" ht="15.6" x14ac:dyDescent="0.3">
      <c r="D51" s="27">
        <f>SUM(D4:D45)</f>
        <v>-164000</v>
      </c>
      <c r="G51" s="13">
        <f>SUM(G4:G50)</f>
        <v>-12500.000000000011</v>
      </c>
      <c r="H51" s="1">
        <f>SUM(H4:H37)</f>
        <v>224000</v>
      </c>
      <c r="I51" s="1" t="s">
        <v>63</v>
      </c>
    </row>
    <row r="52" spans="1:24" ht="13.8" thickBot="1" x14ac:dyDescent="0.3"/>
    <row r="53" spans="1:24" ht="18" thickBot="1" x14ac:dyDescent="0.35">
      <c r="F53" s="28" t="s">
        <v>29</v>
      </c>
      <c r="G53" s="29">
        <f>'9-25-01'!D51*VLOOKUP((E1-1),[2]Historical!$A$3:$M$181,10)</f>
        <v>-114.00000000001276</v>
      </c>
      <c r="L53" s="35">
        <f>G51+G53+Q35+Q37</f>
        <v>-27563.250000000018</v>
      </c>
    </row>
    <row r="54" spans="1:24" ht="13.8" x14ac:dyDescent="0.25">
      <c r="D54" s="4"/>
      <c r="F54" s="28"/>
      <c r="N54" s="1" t="s">
        <v>61</v>
      </c>
      <c r="O54" s="1">
        <f>MIN(O4:O28)</f>
        <v>1.61</v>
      </c>
    </row>
    <row r="55" spans="1:24" x14ac:dyDescent="0.25">
      <c r="D55" s="1" t="s">
        <v>59</v>
      </c>
      <c r="E55" s="1">
        <f>MIN(E4:E37)</f>
        <v>1.69</v>
      </c>
      <c r="N55" s="1" t="s">
        <v>62</v>
      </c>
      <c r="O55" s="1">
        <f>MAX(O4:O28)</f>
        <v>1.845</v>
      </c>
    </row>
    <row r="56" spans="1:24" x14ac:dyDescent="0.25">
      <c r="D56" s="1" t="s">
        <v>60</v>
      </c>
      <c r="E56" s="1">
        <f>MAX(E4:E37)</f>
        <v>1.865</v>
      </c>
    </row>
    <row r="60" spans="1:24" x14ac:dyDescent="0.25">
      <c r="M60" s="36"/>
    </row>
    <row r="68" spans="8:8" x14ac:dyDescent="0.25">
      <c r="H68" s="36"/>
    </row>
    <row r="69" spans="8:8" x14ac:dyDescent="0.25">
      <c r="H69" s="36"/>
    </row>
    <row r="70" spans="8:8" x14ac:dyDescent="0.25">
      <c r="H70" s="36"/>
    </row>
    <row r="71" spans="8:8" x14ac:dyDescent="0.25">
      <c r="H71" s="36"/>
    </row>
    <row r="72" spans="8:8" x14ac:dyDescent="0.25">
      <c r="H72" s="36"/>
    </row>
    <row r="73" spans="8:8" x14ac:dyDescent="0.25">
      <c r="H73" s="36"/>
    </row>
    <row r="74" spans="8:8" x14ac:dyDescent="0.25">
      <c r="H74" s="36"/>
    </row>
    <row r="75" spans="8:8" x14ac:dyDescent="0.25">
      <c r="H75" s="36"/>
    </row>
    <row r="76" spans="8:8" x14ac:dyDescent="0.25">
      <c r="H76" s="36"/>
    </row>
    <row r="77" spans="8:8" x14ac:dyDescent="0.25">
      <c r="H77" s="36"/>
    </row>
    <row r="78" spans="8:8" x14ac:dyDescent="0.25">
      <c r="H78" s="36"/>
    </row>
    <row r="79" spans="8:8" x14ac:dyDescent="0.25">
      <c r="H79" s="36"/>
    </row>
    <row r="80" spans="8:8" x14ac:dyDescent="0.25">
      <c r="H80" s="36"/>
    </row>
    <row r="81" spans="8:8" x14ac:dyDescent="0.25">
      <c r="H81" s="36"/>
    </row>
    <row r="82" spans="8:8" x14ac:dyDescent="0.25">
      <c r="H82" s="36"/>
    </row>
    <row r="83" spans="8:8" x14ac:dyDescent="0.25">
      <c r="H83" s="36"/>
    </row>
    <row r="84" spans="8:8" x14ac:dyDescent="0.25">
      <c r="H84" s="36"/>
    </row>
    <row r="85" spans="8:8" x14ac:dyDescent="0.25">
      <c r="H85" s="36"/>
    </row>
    <row r="86" spans="8:8" x14ac:dyDescent="0.25">
      <c r="H86" s="36"/>
    </row>
    <row r="87" spans="8:8" x14ac:dyDescent="0.25">
      <c r="H87" s="36"/>
    </row>
    <row r="88" spans="8:8" x14ac:dyDescent="0.25">
      <c r="H88" s="36"/>
    </row>
  </sheetData>
  <phoneticPr fontId="0" type="noConversion"/>
  <pageMargins left="0.75" right="0.75" top="1" bottom="1" header="0.5" footer="0.5"/>
  <pageSetup scale="54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92"/>
  <sheetViews>
    <sheetView topLeftCell="F1" zoomScale="80" workbookViewId="0">
      <pane ySplit="3" topLeftCell="A22" activePane="bottomLeft" state="frozenSplit"/>
      <selection activeCell="B48" sqref="B48"/>
      <selection pane="bottomLeft" activeCell="Q37" sqref="Q37"/>
    </sheetView>
  </sheetViews>
  <sheetFormatPr defaultRowHeight="13.2" x14ac:dyDescent="0.25"/>
  <cols>
    <col min="1" max="1" width="7.5546875" style="1" hidden="1" customWidth="1"/>
    <col min="2" max="2" width="48" style="1" bestFit="1" customWidth="1"/>
    <col min="3" max="3" width="6.5546875" style="1" customWidth="1"/>
    <col min="4" max="4" width="11.6640625" style="1" customWidth="1"/>
    <col min="5" max="5" width="12.44140625" style="1" bestFit="1" customWidth="1"/>
    <col min="6" max="6" width="9.6640625" style="1" customWidth="1"/>
    <col min="7" max="7" width="14.88671875" style="1" customWidth="1"/>
    <col min="8" max="8" width="10.33203125" style="1" bestFit="1" customWidth="1"/>
    <col min="9" max="9" width="8.6640625" style="1" bestFit="1" customWidth="1"/>
    <col min="10" max="10" width="4" style="1" customWidth="1"/>
    <col min="11" max="11" width="7.88671875" style="1" hidden="1" customWidth="1"/>
    <col min="12" max="12" width="35.6640625" style="1" bestFit="1" customWidth="1"/>
    <col min="13" max="13" width="8.6640625" style="1" bestFit="1" customWidth="1"/>
    <col min="14" max="14" width="10.5546875" style="1" bestFit="1" customWidth="1"/>
    <col min="15" max="15" width="8.6640625" style="1" customWidth="1"/>
    <col min="16" max="16" width="9.33203125" style="1" bestFit="1" customWidth="1"/>
    <col min="17" max="17" width="17.33203125" style="1" customWidth="1"/>
    <col min="18" max="18" width="11.109375" style="1" customWidth="1"/>
    <col min="19" max="19" width="8.6640625" bestFit="1" customWidth="1"/>
    <col min="20" max="20" width="10.5546875" style="1" bestFit="1" customWidth="1"/>
    <col min="21" max="22" width="6.5546875" style="1" bestFit="1" customWidth="1"/>
    <col min="23" max="23" width="38.6640625" style="1" bestFit="1" customWidth="1"/>
    <col min="24" max="24" width="9.109375" style="1" customWidth="1"/>
  </cols>
  <sheetData>
    <row r="1" spans="1:20" ht="17.399999999999999" x14ac:dyDescent="0.3">
      <c r="B1" s="2" t="s">
        <v>0</v>
      </c>
      <c r="D1" s="12" t="s">
        <v>30</v>
      </c>
      <c r="E1" s="30">
        <v>37165</v>
      </c>
      <c r="L1" s="2" t="s">
        <v>1</v>
      </c>
    </row>
    <row r="3" spans="1:20" s="25" customFormat="1" ht="13.8" x14ac:dyDescent="0.25">
      <c r="A3" s="25" t="s">
        <v>2</v>
      </c>
      <c r="B3" s="25" t="s">
        <v>4</v>
      </c>
      <c r="C3" s="25" t="s">
        <v>28</v>
      </c>
      <c r="D3" s="25" t="s">
        <v>3</v>
      </c>
      <c r="E3" s="25" t="s">
        <v>5</v>
      </c>
      <c r="F3" s="25" t="s">
        <v>31</v>
      </c>
      <c r="G3" s="25" t="s">
        <v>7</v>
      </c>
      <c r="K3" s="25" t="s">
        <v>2</v>
      </c>
      <c r="L3" s="25" t="s">
        <v>4</v>
      </c>
      <c r="M3" s="25" t="s">
        <v>28</v>
      </c>
      <c r="N3" s="25" t="s">
        <v>3</v>
      </c>
      <c r="O3" s="25" t="s">
        <v>5</v>
      </c>
      <c r="P3" s="25" t="s">
        <v>6</v>
      </c>
      <c r="Q3" s="25" t="s">
        <v>7</v>
      </c>
      <c r="R3" s="26"/>
      <c r="T3" s="1"/>
    </row>
    <row r="4" spans="1:20" x14ac:dyDescent="0.25">
      <c r="A4" s="1">
        <v>1</v>
      </c>
      <c r="B4" s="1" t="s">
        <v>54</v>
      </c>
      <c r="C4" s="1" t="s">
        <v>26</v>
      </c>
      <c r="D4" s="1">
        <v>5000</v>
      </c>
      <c r="E4" s="1">
        <v>1.6850000000000001</v>
      </c>
      <c r="F4" s="8">
        <v>1.645</v>
      </c>
      <c r="G4" s="6">
        <f t="shared" ref="G4:G54" si="0">D4*(F4-E4)</f>
        <v>-200.00000000000017</v>
      </c>
      <c r="H4" s="1">
        <f t="shared" ref="H4:H54" si="1">IF(D4&lt;0,ABS(D4),D4)</f>
        <v>5000</v>
      </c>
      <c r="I4" s="7">
        <f>SUMPRODUCT(E4:E50,H4:H50)/SUM(H4:H50)</f>
        <v>1.6473521505376345</v>
      </c>
      <c r="J4" s="7"/>
      <c r="K4" s="1">
        <v>1</v>
      </c>
      <c r="L4" s="1" t="s">
        <v>16</v>
      </c>
      <c r="M4" s="1" t="s">
        <v>26</v>
      </c>
      <c r="N4" s="1">
        <v>5000</v>
      </c>
      <c r="O4" s="1">
        <v>1.64</v>
      </c>
      <c r="P4" s="8">
        <v>1.645</v>
      </c>
      <c r="Q4" s="6">
        <f t="shared" ref="Q4:Q34" si="2">N4*(P4-O4)</f>
        <v>25.000000000000576</v>
      </c>
      <c r="R4" s="1">
        <f t="shared" ref="R4:R31" si="3">IF(N4&lt;0,ABS(N4),N4)</f>
        <v>5000</v>
      </c>
      <c r="S4" s="7">
        <f>SUMPRODUCT(O4:O26,R4:R26)/SUM(R4:R26)</f>
        <v>1.6483314350797267</v>
      </c>
    </row>
    <row r="5" spans="1:20" x14ac:dyDescent="0.25">
      <c r="A5" s="1">
        <v>2</v>
      </c>
      <c r="B5" s="1" t="s">
        <v>52</v>
      </c>
      <c r="C5" s="1" t="s">
        <v>26</v>
      </c>
      <c r="D5" s="1">
        <v>5000</v>
      </c>
      <c r="E5" s="1">
        <v>1.6850000000000001</v>
      </c>
      <c r="F5" s="7">
        <f>IF(E5&lt;1,0,$F$4)</f>
        <v>1.645</v>
      </c>
      <c r="G5" s="6">
        <f t="shared" si="0"/>
        <v>-200.00000000000017</v>
      </c>
      <c r="H5" s="1">
        <f t="shared" si="1"/>
        <v>5000</v>
      </c>
      <c r="K5" s="1">
        <v>2</v>
      </c>
      <c r="L5" s="1" t="s">
        <v>9</v>
      </c>
      <c r="M5" s="1" t="s">
        <v>26</v>
      </c>
      <c r="N5" s="1">
        <v>5000</v>
      </c>
      <c r="O5" s="1">
        <v>1.62</v>
      </c>
      <c r="P5" s="7">
        <f t="shared" ref="P5:P34" si="4">IF(O5&lt;1,0,$P$4)</f>
        <v>1.645</v>
      </c>
      <c r="Q5" s="6">
        <f t="shared" si="2"/>
        <v>124.99999999999956</v>
      </c>
      <c r="R5" s="1">
        <f t="shared" si="3"/>
        <v>5000</v>
      </c>
    </row>
    <row r="6" spans="1:20" x14ac:dyDescent="0.25">
      <c r="A6" s="1">
        <v>3</v>
      </c>
      <c r="B6" s="1" t="s">
        <v>52</v>
      </c>
      <c r="C6" s="1" t="s">
        <v>26</v>
      </c>
      <c r="D6" s="1">
        <v>5000</v>
      </c>
      <c r="E6" s="1">
        <v>1.67</v>
      </c>
      <c r="F6" s="7">
        <f t="shared" ref="F6:F54" si="5">IF(E6&lt;1,0,$F$4)</f>
        <v>1.645</v>
      </c>
      <c r="G6" s="6">
        <f t="shared" si="0"/>
        <v>-124.99999999999956</v>
      </c>
      <c r="H6" s="1">
        <f t="shared" si="1"/>
        <v>5000</v>
      </c>
      <c r="K6" s="1">
        <v>3</v>
      </c>
      <c r="L6" s="1" t="s">
        <v>20</v>
      </c>
      <c r="M6" s="1" t="s">
        <v>26</v>
      </c>
      <c r="N6" s="1">
        <v>5000</v>
      </c>
      <c r="O6" s="1">
        <v>1.6025</v>
      </c>
      <c r="P6" s="7">
        <f t="shared" si="4"/>
        <v>1.645</v>
      </c>
      <c r="Q6" s="6">
        <f t="shared" si="2"/>
        <v>212.49999999999991</v>
      </c>
      <c r="R6" s="1">
        <f t="shared" si="3"/>
        <v>5000</v>
      </c>
    </row>
    <row r="7" spans="1:20" x14ac:dyDescent="0.25">
      <c r="A7" s="1">
        <v>4</v>
      </c>
      <c r="B7" s="1" t="s">
        <v>54</v>
      </c>
      <c r="C7" s="1" t="s">
        <v>26</v>
      </c>
      <c r="D7" s="1">
        <v>5000</v>
      </c>
      <c r="E7" s="1">
        <v>1.635</v>
      </c>
      <c r="F7" s="7">
        <f t="shared" si="5"/>
        <v>1.645</v>
      </c>
      <c r="G7" s="6">
        <f t="shared" si="0"/>
        <v>50.000000000000043</v>
      </c>
      <c r="H7" s="1">
        <f t="shared" si="1"/>
        <v>5000</v>
      </c>
      <c r="K7" s="1">
        <v>4</v>
      </c>
      <c r="L7" s="1" t="s">
        <v>21</v>
      </c>
      <c r="M7" s="1" t="s">
        <v>26</v>
      </c>
      <c r="N7" s="1">
        <v>5000</v>
      </c>
      <c r="O7" s="1">
        <v>1.64</v>
      </c>
      <c r="P7" s="7">
        <f t="shared" si="4"/>
        <v>1.645</v>
      </c>
      <c r="Q7" s="6">
        <f t="shared" si="2"/>
        <v>25.000000000000576</v>
      </c>
      <c r="R7" s="1">
        <f t="shared" si="3"/>
        <v>5000</v>
      </c>
    </row>
    <row r="8" spans="1:20" x14ac:dyDescent="0.25">
      <c r="A8" s="1">
        <v>5</v>
      </c>
      <c r="B8" s="1" t="s">
        <v>52</v>
      </c>
      <c r="C8" s="1" t="s">
        <v>26</v>
      </c>
      <c r="D8" s="1">
        <v>5000</v>
      </c>
      <c r="E8" s="1">
        <v>1.635</v>
      </c>
      <c r="F8" s="7">
        <f t="shared" si="5"/>
        <v>1.645</v>
      </c>
      <c r="G8" s="6">
        <f t="shared" si="0"/>
        <v>50.000000000000043</v>
      </c>
      <c r="H8" s="1">
        <f t="shared" si="1"/>
        <v>5000</v>
      </c>
      <c r="K8" s="1">
        <v>5</v>
      </c>
      <c r="L8" s="1" t="s">
        <v>51</v>
      </c>
      <c r="M8" s="1" t="s">
        <v>26</v>
      </c>
      <c r="N8" s="1">
        <v>10000</v>
      </c>
      <c r="O8" s="1">
        <v>1.6325000000000001</v>
      </c>
      <c r="P8" s="7">
        <f t="shared" si="4"/>
        <v>1.645</v>
      </c>
      <c r="Q8" s="6">
        <f t="shared" si="2"/>
        <v>124.99999999999956</v>
      </c>
      <c r="R8" s="1">
        <f t="shared" si="3"/>
        <v>10000</v>
      </c>
    </row>
    <row r="9" spans="1:20" x14ac:dyDescent="0.25">
      <c r="A9" s="1">
        <v>6</v>
      </c>
      <c r="B9" s="1" t="s">
        <v>52</v>
      </c>
      <c r="C9" s="1" t="s">
        <v>26</v>
      </c>
      <c r="D9" s="1">
        <v>5000</v>
      </c>
      <c r="E9" s="1">
        <v>1.63</v>
      </c>
      <c r="F9" s="7">
        <f t="shared" si="5"/>
        <v>1.645</v>
      </c>
      <c r="G9" s="6">
        <f t="shared" si="0"/>
        <v>75.000000000000625</v>
      </c>
      <c r="H9" s="1">
        <f t="shared" si="1"/>
        <v>5000</v>
      </c>
      <c r="K9" s="1">
        <v>6</v>
      </c>
      <c r="L9" s="1" t="s">
        <v>51</v>
      </c>
      <c r="M9" s="1" t="s">
        <v>26</v>
      </c>
      <c r="N9" s="1">
        <v>19350</v>
      </c>
      <c r="O9" s="1">
        <v>1.68</v>
      </c>
      <c r="P9" s="7">
        <f t="shared" si="4"/>
        <v>1.645</v>
      </c>
      <c r="Q9" s="6">
        <f t="shared" si="2"/>
        <v>-677.24999999999841</v>
      </c>
      <c r="R9" s="1">
        <f t="shared" si="3"/>
        <v>19350</v>
      </c>
    </row>
    <row r="10" spans="1:20" x14ac:dyDescent="0.25">
      <c r="A10" s="1">
        <v>7</v>
      </c>
      <c r="B10" s="1" t="s">
        <v>52</v>
      </c>
      <c r="C10" s="1" t="s">
        <v>26</v>
      </c>
      <c r="D10" s="1">
        <v>5000</v>
      </c>
      <c r="E10" s="1">
        <v>1.62</v>
      </c>
      <c r="F10" s="7">
        <f t="shared" si="5"/>
        <v>1.645</v>
      </c>
      <c r="G10" s="6">
        <f t="shared" si="0"/>
        <v>124.99999999999956</v>
      </c>
      <c r="H10" s="1">
        <f t="shared" si="1"/>
        <v>5000</v>
      </c>
      <c r="K10" s="1">
        <v>7</v>
      </c>
      <c r="L10" s="1" t="s">
        <v>77</v>
      </c>
      <c r="M10" s="1" t="s">
        <v>26</v>
      </c>
      <c r="N10" s="1">
        <v>650</v>
      </c>
      <c r="O10" s="1">
        <v>1.66</v>
      </c>
      <c r="P10" s="7">
        <f t="shared" si="4"/>
        <v>1.645</v>
      </c>
      <c r="Q10" s="6">
        <f t="shared" si="2"/>
        <v>-9.7499999999999361</v>
      </c>
      <c r="R10" s="1">
        <f t="shared" si="3"/>
        <v>650</v>
      </c>
    </row>
    <row r="11" spans="1:20" x14ac:dyDescent="0.25">
      <c r="A11" s="1">
        <v>8</v>
      </c>
      <c r="B11" s="1" t="s">
        <v>52</v>
      </c>
      <c r="C11" s="1" t="s">
        <v>26</v>
      </c>
      <c r="D11" s="1">
        <v>5000</v>
      </c>
      <c r="E11" s="1">
        <v>1.6325000000000001</v>
      </c>
      <c r="F11" s="7">
        <f t="shared" si="5"/>
        <v>1.645</v>
      </c>
      <c r="G11" s="6">
        <f t="shared" si="0"/>
        <v>62.49999999999978</v>
      </c>
      <c r="H11" s="1">
        <f t="shared" si="1"/>
        <v>5000</v>
      </c>
      <c r="K11" s="1">
        <v>8</v>
      </c>
      <c r="L11" s="1" t="s">
        <v>16</v>
      </c>
      <c r="M11" s="1" t="s">
        <v>26</v>
      </c>
      <c r="N11" s="1">
        <v>-5000</v>
      </c>
      <c r="O11" s="1">
        <v>1.62</v>
      </c>
      <c r="P11" s="7">
        <f t="shared" si="4"/>
        <v>1.645</v>
      </c>
      <c r="Q11" s="6">
        <f t="shared" si="2"/>
        <v>-124.99999999999956</v>
      </c>
      <c r="R11" s="1">
        <f t="shared" si="3"/>
        <v>5000</v>
      </c>
    </row>
    <row r="12" spans="1:20" x14ac:dyDescent="0.25">
      <c r="A12" s="1">
        <v>9</v>
      </c>
      <c r="B12" s="1" t="s">
        <v>52</v>
      </c>
      <c r="C12" s="1" t="s">
        <v>26</v>
      </c>
      <c r="D12" s="1">
        <v>5000</v>
      </c>
      <c r="E12" s="1">
        <v>1.635</v>
      </c>
      <c r="F12" s="7">
        <f t="shared" si="5"/>
        <v>1.645</v>
      </c>
      <c r="G12" s="6">
        <f t="shared" si="0"/>
        <v>50.000000000000043</v>
      </c>
      <c r="H12" s="1">
        <f t="shared" si="1"/>
        <v>5000</v>
      </c>
      <c r="K12" s="1">
        <v>9</v>
      </c>
      <c r="L12" s="1" t="s">
        <v>76</v>
      </c>
      <c r="M12" s="1" t="s">
        <v>26</v>
      </c>
      <c r="N12" s="1">
        <v>-5000</v>
      </c>
      <c r="O12" s="1">
        <v>1.6525000000000001</v>
      </c>
      <c r="P12" s="7">
        <f t="shared" si="4"/>
        <v>1.645</v>
      </c>
      <c r="Q12" s="6">
        <f t="shared" si="2"/>
        <v>37.500000000000313</v>
      </c>
      <c r="R12" s="1">
        <f t="shared" si="3"/>
        <v>5000</v>
      </c>
    </row>
    <row r="13" spans="1:20" x14ac:dyDescent="0.25">
      <c r="A13" s="1">
        <v>10</v>
      </c>
      <c r="B13" s="1" t="s">
        <v>52</v>
      </c>
      <c r="C13" s="1" t="s">
        <v>26</v>
      </c>
      <c r="D13" s="1">
        <v>5000</v>
      </c>
      <c r="E13" s="1">
        <v>1.64</v>
      </c>
      <c r="F13" s="7">
        <f t="shared" si="5"/>
        <v>1.645</v>
      </c>
      <c r="G13" s="6">
        <f t="shared" si="0"/>
        <v>25.000000000000576</v>
      </c>
      <c r="H13" s="1">
        <f t="shared" si="1"/>
        <v>5000</v>
      </c>
      <c r="K13" s="1">
        <v>10</v>
      </c>
      <c r="L13" s="1" t="s">
        <v>66</v>
      </c>
      <c r="M13" s="1" t="s">
        <v>26</v>
      </c>
      <c r="N13" s="1">
        <v>-5000</v>
      </c>
      <c r="O13" s="1">
        <v>1.6575</v>
      </c>
      <c r="P13" s="7">
        <f t="shared" si="4"/>
        <v>1.645</v>
      </c>
      <c r="Q13" s="6">
        <f t="shared" si="2"/>
        <v>62.49999999999978</v>
      </c>
      <c r="R13" s="1">
        <f t="shared" si="3"/>
        <v>5000</v>
      </c>
    </row>
    <row r="14" spans="1:20" x14ac:dyDescent="0.25">
      <c r="A14" s="1">
        <v>11</v>
      </c>
      <c r="B14" s="1" t="s">
        <v>56</v>
      </c>
      <c r="C14" s="1" t="s">
        <v>26</v>
      </c>
      <c r="D14" s="1">
        <v>-5000</v>
      </c>
      <c r="E14" s="1">
        <v>1.6850000000000001</v>
      </c>
      <c r="F14" s="7">
        <f t="shared" si="5"/>
        <v>1.645</v>
      </c>
      <c r="G14" s="6">
        <f t="shared" si="0"/>
        <v>200.00000000000017</v>
      </c>
      <c r="H14" s="1">
        <f t="shared" si="1"/>
        <v>5000</v>
      </c>
      <c r="K14" s="1">
        <v>11</v>
      </c>
      <c r="L14" s="1" t="s">
        <v>11</v>
      </c>
      <c r="M14" s="1" t="s">
        <v>26</v>
      </c>
      <c r="N14" s="1">
        <v>-1700</v>
      </c>
      <c r="O14" s="1">
        <v>1.66</v>
      </c>
      <c r="P14" s="7">
        <f t="shared" si="4"/>
        <v>1.645</v>
      </c>
      <c r="Q14" s="6">
        <f t="shared" si="2"/>
        <v>25.499999999999833</v>
      </c>
      <c r="R14" s="1">
        <f t="shared" si="3"/>
        <v>1700</v>
      </c>
    </row>
    <row r="15" spans="1:20" x14ac:dyDescent="0.25">
      <c r="A15" s="1">
        <v>12</v>
      </c>
      <c r="B15" s="1" t="s">
        <v>68</v>
      </c>
      <c r="C15" s="1" t="s">
        <v>26</v>
      </c>
      <c r="D15" s="1">
        <v>-5000</v>
      </c>
      <c r="E15" s="1">
        <v>1.67</v>
      </c>
      <c r="F15" s="7">
        <f t="shared" si="5"/>
        <v>1.645</v>
      </c>
      <c r="G15" s="6">
        <f t="shared" si="0"/>
        <v>124.99999999999956</v>
      </c>
      <c r="H15" s="1">
        <f t="shared" si="1"/>
        <v>5000</v>
      </c>
      <c r="K15" s="1">
        <v>12</v>
      </c>
      <c r="L15" s="1" t="s">
        <v>11</v>
      </c>
      <c r="M15" s="1" t="s">
        <v>26</v>
      </c>
      <c r="N15" s="1">
        <v>-3300</v>
      </c>
      <c r="O15" s="1">
        <v>1.66</v>
      </c>
      <c r="P15" s="7">
        <f t="shared" si="4"/>
        <v>1.645</v>
      </c>
      <c r="Q15" s="6">
        <f t="shared" si="2"/>
        <v>49.49999999999968</v>
      </c>
      <c r="R15" s="1">
        <f t="shared" si="3"/>
        <v>3300</v>
      </c>
    </row>
    <row r="16" spans="1:20" x14ac:dyDescent="0.25">
      <c r="A16" s="1">
        <v>13</v>
      </c>
      <c r="B16" s="1" t="s">
        <v>52</v>
      </c>
      <c r="C16" s="1" t="s">
        <v>26</v>
      </c>
      <c r="D16" s="1">
        <v>-5000</v>
      </c>
      <c r="E16" s="1">
        <v>1.635</v>
      </c>
      <c r="F16" s="7">
        <f t="shared" si="5"/>
        <v>1.645</v>
      </c>
      <c r="G16" s="6">
        <f t="shared" si="0"/>
        <v>-50.000000000000043</v>
      </c>
      <c r="H16" s="1">
        <f t="shared" si="1"/>
        <v>5000</v>
      </c>
      <c r="K16" s="1">
        <v>13</v>
      </c>
      <c r="L16" s="1" t="s">
        <v>19</v>
      </c>
      <c r="M16" s="1" t="s">
        <v>26</v>
      </c>
      <c r="N16" s="1">
        <v>-1700</v>
      </c>
      <c r="O16" s="1">
        <v>1.6975</v>
      </c>
      <c r="P16" s="7">
        <f t="shared" si="4"/>
        <v>1.645</v>
      </c>
      <c r="Q16" s="6">
        <f t="shared" si="2"/>
        <v>89.249999999999986</v>
      </c>
      <c r="R16" s="1">
        <f t="shared" si="3"/>
        <v>1700</v>
      </c>
    </row>
    <row r="17" spans="1:18" x14ac:dyDescent="0.25">
      <c r="A17" s="1">
        <v>14</v>
      </c>
      <c r="B17" s="1" t="s">
        <v>56</v>
      </c>
      <c r="C17" s="1" t="s">
        <v>26</v>
      </c>
      <c r="D17" s="1">
        <v>-10000</v>
      </c>
      <c r="E17" s="1">
        <v>1.6375</v>
      </c>
      <c r="F17" s="7">
        <f t="shared" si="5"/>
        <v>1.645</v>
      </c>
      <c r="G17" s="6">
        <f t="shared" si="0"/>
        <v>-75.000000000000625</v>
      </c>
      <c r="H17" s="1">
        <f t="shared" si="1"/>
        <v>10000</v>
      </c>
      <c r="K17" s="1">
        <v>14</v>
      </c>
      <c r="L17" s="1" t="s">
        <v>19</v>
      </c>
      <c r="M17" s="1" t="s">
        <v>26</v>
      </c>
      <c r="N17" s="1">
        <v>-5000</v>
      </c>
      <c r="O17" s="1">
        <v>1.7</v>
      </c>
      <c r="P17" s="7">
        <f t="shared" si="4"/>
        <v>1.645</v>
      </c>
      <c r="Q17" s="6">
        <f t="shared" si="2"/>
        <v>274.99999999999972</v>
      </c>
      <c r="R17" s="1">
        <f t="shared" si="3"/>
        <v>5000</v>
      </c>
    </row>
    <row r="18" spans="1:18" x14ac:dyDescent="0.25">
      <c r="A18" s="1">
        <v>15</v>
      </c>
      <c r="B18" s="1" t="s">
        <v>16</v>
      </c>
      <c r="C18" s="1" t="s">
        <v>26</v>
      </c>
      <c r="D18" s="1">
        <v>-15000</v>
      </c>
      <c r="E18" s="1">
        <v>1.635</v>
      </c>
      <c r="F18" s="7">
        <f t="shared" si="5"/>
        <v>1.645</v>
      </c>
      <c r="G18" s="6">
        <f t="shared" si="0"/>
        <v>-150.00000000000014</v>
      </c>
      <c r="H18" s="1">
        <f t="shared" si="1"/>
        <v>15000</v>
      </c>
      <c r="K18" s="1">
        <v>15</v>
      </c>
      <c r="L18" s="1" t="s">
        <v>53</v>
      </c>
      <c r="M18" s="1" t="s">
        <v>26</v>
      </c>
      <c r="N18" s="1">
        <v>-5000</v>
      </c>
      <c r="O18" s="1">
        <v>1.72</v>
      </c>
      <c r="P18" s="7">
        <f t="shared" si="4"/>
        <v>1.645</v>
      </c>
      <c r="Q18" s="6">
        <f t="shared" si="2"/>
        <v>374.99999999999977</v>
      </c>
      <c r="R18" s="1">
        <f t="shared" si="3"/>
        <v>5000</v>
      </c>
    </row>
    <row r="19" spans="1:18" x14ac:dyDescent="0.25">
      <c r="A19" s="1">
        <v>16</v>
      </c>
      <c r="B19" s="1" t="s">
        <v>16</v>
      </c>
      <c r="C19" s="1" t="s">
        <v>26</v>
      </c>
      <c r="D19" s="1">
        <v>-5000</v>
      </c>
      <c r="E19" s="1">
        <v>1.63</v>
      </c>
      <c r="F19" s="7">
        <f t="shared" si="5"/>
        <v>1.645</v>
      </c>
      <c r="G19" s="6">
        <f t="shared" si="0"/>
        <v>-75.000000000000625</v>
      </c>
      <c r="H19" s="1">
        <f t="shared" si="1"/>
        <v>5000</v>
      </c>
      <c r="K19" s="1">
        <v>16</v>
      </c>
      <c r="L19" s="1" t="s">
        <v>51</v>
      </c>
      <c r="M19" s="1" t="s">
        <v>26</v>
      </c>
      <c r="N19" s="1">
        <v>-20000</v>
      </c>
      <c r="O19" s="1">
        <v>1.63</v>
      </c>
      <c r="P19" s="7">
        <f t="shared" si="4"/>
        <v>1.645</v>
      </c>
      <c r="Q19" s="6">
        <f t="shared" si="2"/>
        <v>-300.0000000000025</v>
      </c>
      <c r="R19" s="1">
        <f t="shared" si="3"/>
        <v>20000</v>
      </c>
    </row>
    <row r="20" spans="1:18" x14ac:dyDescent="0.25">
      <c r="A20" s="1">
        <v>17</v>
      </c>
      <c r="B20" s="1" t="s">
        <v>68</v>
      </c>
      <c r="C20" s="1" t="s">
        <v>26</v>
      </c>
      <c r="D20" s="1">
        <v>-5000</v>
      </c>
      <c r="E20" s="1">
        <v>1.62</v>
      </c>
      <c r="F20" s="7">
        <f t="shared" si="5"/>
        <v>1.645</v>
      </c>
      <c r="G20" s="6">
        <f t="shared" si="0"/>
        <v>-124.99999999999956</v>
      </c>
      <c r="H20" s="1">
        <f t="shared" si="1"/>
        <v>5000</v>
      </c>
      <c r="K20" s="1">
        <v>17</v>
      </c>
      <c r="L20" s="1" t="s">
        <v>51</v>
      </c>
      <c r="M20" s="1" t="s">
        <v>26</v>
      </c>
      <c r="N20" s="1">
        <v>-20000</v>
      </c>
      <c r="O20" s="1">
        <v>1.64</v>
      </c>
      <c r="P20" s="7">
        <f t="shared" si="4"/>
        <v>1.645</v>
      </c>
      <c r="Q20" s="6">
        <f t="shared" si="2"/>
        <v>-100.0000000000023</v>
      </c>
      <c r="R20" s="1">
        <f t="shared" si="3"/>
        <v>20000</v>
      </c>
    </row>
    <row r="21" spans="1:18" x14ac:dyDescent="0.25">
      <c r="A21" s="1">
        <v>18</v>
      </c>
      <c r="B21" s="1" t="s">
        <v>54</v>
      </c>
      <c r="C21" s="1" t="s">
        <v>26</v>
      </c>
      <c r="D21" s="1">
        <v>-10000</v>
      </c>
      <c r="E21" s="1">
        <v>1.62</v>
      </c>
      <c r="F21" s="7">
        <f t="shared" si="5"/>
        <v>1.645</v>
      </c>
      <c r="G21" s="6">
        <f t="shared" si="0"/>
        <v>-249.99999999999912</v>
      </c>
      <c r="H21" s="1">
        <f t="shared" si="1"/>
        <v>10000</v>
      </c>
      <c r="K21" s="1">
        <v>18</v>
      </c>
      <c r="L21" s="1" t="s">
        <v>51</v>
      </c>
      <c r="M21" s="1" t="s">
        <v>26</v>
      </c>
      <c r="N21" s="1">
        <v>-10000</v>
      </c>
      <c r="O21" s="1">
        <v>1.6325000000000001</v>
      </c>
      <c r="P21" s="7">
        <f t="shared" si="4"/>
        <v>1.645</v>
      </c>
      <c r="Q21" s="6">
        <f t="shared" si="2"/>
        <v>-124.99999999999956</v>
      </c>
      <c r="R21" s="1">
        <f t="shared" si="3"/>
        <v>10000</v>
      </c>
    </row>
    <row r="22" spans="1:18" x14ac:dyDescent="0.25">
      <c r="A22" s="1">
        <v>19</v>
      </c>
      <c r="B22" s="1" t="s">
        <v>14</v>
      </c>
      <c r="C22" s="1" t="s">
        <v>26</v>
      </c>
      <c r="D22" s="1">
        <v>-10000</v>
      </c>
      <c r="E22" s="1">
        <v>1.6225000000000001</v>
      </c>
      <c r="F22" s="7">
        <f t="shared" si="5"/>
        <v>1.645</v>
      </c>
      <c r="G22" s="6">
        <f t="shared" si="0"/>
        <v>-224.99999999999966</v>
      </c>
      <c r="H22" s="1">
        <f t="shared" si="1"/>
        <v>10000</v>
      </c>
      <c r="K22" s="1">
        <v>19</v>
      </c>
      <c r="M22" s="1" t="s">
        <v>26</v>
      </c>
      <c r="O22" s="31"/>
      <c r="P22" s="7">
        <f t="shared" si="4"/>
        <v>0</v>
      </c>
      <c r="Q22" s="6">
        <f t="shared" si="2"/>
        <v>0</v>
      </c>
      <c r="R22" s="1">
        <f t="shared" si="3"/>
        <v>0</v>
      </c>
    </row>
    <row r="23" spans="1:18" x14ac:dyDescent="0.25">
      <c r="A23" s="1">
        <v>20</v>
      </c>
      <c r="B23" s="1" t="s">
        <v>14</v>
      </c>
      <c r="C23" s="1" t="s">
        <v>26</v>
      </c>
      <c r="D23" s="1">
        <v>-10000</v>
      </c>
      <c r="E23" s="1">
        <v>1.625</v>
      </c>
      <c r="F23" s="7">
        <f t="shared" si="5"/>
        <v>1.645</v>
      </c>
      <c r="G23" s="6">
        <f t="shared" si="0"/>
        <v>-200.00000000000017</v>
      </c>
      <c r="H23" s="1">
        <f t="shared" si="1"/>
        <v>10000</v>
      </c>
      <c r="K23" s="1">
        <v>20</v>
      </c>
      <c r="M23" s="1" t="s">
        <v>26</v>
      </c>
      <c r="N23" s="36"/>
      <c r="O23" s="31"/>
      <c r="P23" s="7">
        <f t="shared" si="4"/>
        <v>0</v>
      </c>
      <c r="Q23" s="6">
        <f t="shared" si="2"/>
        <v>0</v>
      </c>
      <c r="R23" s="1">
        <f t="shared" si="3"/>
        <v>0</v>
      </c>
    </row>
    <row r="24" spans="1:18" x14ac:dyDescent="0.25">
      <c r="A24" s="1">
        <v>21</v>
      </c>
      <c r="B24" s="1" t="s">
        <v>14</v>
      </c>
      <c r="C24" s="1" t="s">
        <v>26</v>
      </c>
      <c r="D24" s="1">
        <v>-10000</v>
      </c>
      <c r="E24" s="1">
        <v>1.63</v>
      </c>
      <c r="F24" s="7">
        <f t="shared" si="5"/>
        <v>1.645</v>
      </c>
      <c r="G24" s="6">
        <f t="shared" si="0"/>
        <v>-150.00000000000125</v>
      </c>
      <c r="H24" s="1">
        <f t="shared" si="1"/>
        <v>10000</v>
      </c>
      <c r="K24" s="1">
        <v>21</v>
      </c>
      <c r="M24" s="1" t="s">
        <v>26</v>
      </c>
      <c r="N24" s="36"/>
      <c r="O24" s="31"/>
      <c r="P24" s="7">
        <f t="shared" si="4"/>
        <v>0</v>
      </c>
      <c r="Q24" s="6">
        <f t="shared" si="2"/>
        <v>0</v>
      </c>
      <c r="R24" s="1">
        <f t="shared" si="3"/>
        <v>0</v>
      </c>
    </row>
    <row r="25" spans="1:18" x14ac:dyDescent="0.25">
      <c r="A25" s="1">
        <v>22</v>
      </c>
      <c r="B25" s="1" t="s">
        <v>21</v>
      </c>
      <c r="C25" s="1" t="s">
        <v>26</v>
      </c>
      <c r="D25" s="1">
        <v>-10000</v>
      </c>
      <c r="E25" s="1">
        <v>1.635</v>
      </c>
      <c r="F25" s="7">
        <f t="shared" si="5"/>
        <v>1.645</v>
      </c>
      <c r="G25" s="6">
        <f t="shared" si="0"/>
        <v>-100.00000000000009</v>
      </c>
      <c r="H25" s="1">
        <f t="shared" si="1"/>
        <v>10000</v>
      </c>
      <c r="K25" s="1">
        <v>22</v>
      </c>
      <c r="M25" s="1" t="s">
        <v>26</v>
      </c>
      <c r="O25" s="31"/>
      <c r="P25" s="7">
        <f t="shared" si="4"/>
        <v>0</v>
      </c>
      <c r="Q25" s="6">
        <f t="shared" si="2"/>
        <v>0</v>
      </c>
      <c r="R25" s="1">
        <f t="shared" si="3"/>
        <v>0</v>
      </c>
    </row>
    <row r="26" spans="1:18" x14ac:dyDescent="0.25">
      <c r="A26" s="1">
        <v>23</v>
      </c>
      <c r="B26" s="1" t="s">
        <v>21</v>
      </c>
      <c r="C26" s="1" t="s">
        <v>26</v>
      </c>
      <c r="D26" s="1">
        <v>-10000</v>
      </c>
      <c r="E26" s="1">
        <v>1.64</v>
      </c>
      <c r="F26" s="7">
        <f t="shared" si="5"/>
        <v>1.645</v>
      </c>
      <c r="G26" s="6">
        <f t="shared" si="0"/>
        <v>-50.000000000001151</v>
      </c>
      <c r="H26" s="1">
        <f t="shared" si="1"/>
        <v>10000</v>
      </c>
      <c r="K26" s="1">
        <v>23</v>
      </c>
      <c r="M26" s="1" t="s">
        <v>26</v>
      </c>
      <c r="O26" s="31"/>
      <c r="P26" s="7">
        <f t="shared" si="4"/>
        <v>0</v>
      </c>
      <c r="Q26" s="6">
        <f t="shared" si="2"/>
        <v>0</v>
      </c>
      <c r="R26" s="1">
        <f t="shared" si="3"/>
        <v>0</v>
      </c>
    </row>
    <row r="27" spans="1:18" x14ac:dyDescent="0.25">
      <c r="A27" s="1">
        <v>24</v>
      </c>
      <c r="B27" s="1" t="s">
        <v>14</v>
      </c>
      <c r="C27" s="1" t="s">
        <v>26</v>
      </c>
      <c r="D27" s="1">
        <v>-10000</v>
      </c>
      <c r="E27" s="1">
        <v>1.6325000000000001</v>
      </c>
      <c r="F27" s="7">
        <f t="shared" si="5"/>
        <v>1.645</v>
      </c>
      <c r="G27" s="6">
        <f t="shared" si="0"/>
        <v>-124.99999999999956</v>
      </c>
      <c r="H27" s="1">
        <f t="shared" si="1"/>
        <v>10000</v>
      </c>
      <c r="K27" s="1">
        <v>24</v>
      </c>
      <c r="M27" s="1" t="s">
        <v>26</v>
      </c>
      <c r="P27" s="7">
        <f t="shared" si="4"/>
        <v>0</v>
      </c>
      <c r="Q27" s="6">
        <f t="shared" si="2"/>
        <v>0</v>
      </c>
      <c r="R27" s="1">
        <f t="shared" si="3"/>
        <v>0</v>
      </c>
    </row>
    <row r="28" spans="1:18" x14ac:dyDescent="0.25">
      <c r="A28" s="1">
        <v>25</v>
      </c>
      <c r="B28" s="1" t="s">
        <v>14</v>
      </c>
      <c r="C28" s="1" t="s">
        <v>26</v>
      </c>
      <c r="D28" s="1">
        <v>-5000</v>
      </c>
      <c r="E28" s="1">
        <v>1.635</v>
      </c>
      <c r="F28" s="7">
        <f t="shared" si="5"/>
        <v>1.645</v>
      </c>
      <c r="G28" s="6">
        <f t="shared" si="0"/>
        <v>-50.000000000000043</v>
      </c>
      <c r="H28" s="1">
        <f t="shared" si="1"/>
        <v>5000</v>
      </c>
      <c r="K28" s="1">
        <v>25</v>
      </c>
      <c r="M28" s="1" t="s">
        <v>26</v>
      </c>
      <c r="P28" s="7">
        <f t="shared" si="4"/>
        <v>0</v>
      </c>
      <c r="Q28" s="6">
        <f t="shared" si="2"/>
        <v>0</v>
      </c>
      <c r="R28" s="1">
        <f t="shared" si="3"/>
        <v>0</v>
      </c>
    </row>
    <row r="29" spans="1:18" x14ac:dyDescent="0.25">
      <c r="A29" s="1">
        <v>26</v>
      </c>
      <c r="B29" s="1" t="s">
        <v>54</v>
      </c>
      <c r="C29" s="1" t="s">
        <v>26</v>
      </c>
      <c r="D29" s="1">
        <v>-10000</v>
      </c>
      <c r="E29" s="1">
        <v>1.635</v>
      </c>
      <c r="F29" s="7">
        <f t="shared" si="5"/>
        <v>1.645</v>
      </c>
      <c r="G29" s="6">
        <f t="shared" si="0"/>
        <v>-100.00000000000009</v>
      </c>
      <c r="H29" s="1">
        <f t="shared" si="1"/>
        <v>10000</v>
      </c>
      <c r="K29" s="14">
        <v>26</v>
      </c>
      <c r="L29" s="14" t="s">
        <v>73</v>
      </c>
      <c r="M29" s="14" t="s">
        <v>27</v>
      </c>
      <c r="N29" s="14">
        <v>-5000</v>
      </c>
      <c r="O29" s="14">
        <v>2.5000000000000001E-3</v>
      </c>
      <c r="P29" s="32">
        <v>0</v>
      </c>
      <c r="Q29" s="17">
        <f t="shared" si="2"/>
        <v>12.5</v>
      </c>
      <c r="R29" s="14">
        <f t="shared" si="3"/>
        <v>5000</v>
      </c>
    </row>
    <row r="30" spans="1:18" hidden="1" x14ac:dyDescent="0.25">
      <c r="A30" s="1">
        <v>27</v>
      </c>
      <c r="B30" s="1" t="s">
        <v>54</v>
      </c>
      <c r="C30" s="1" t="s">
        <v>26</v>
      </c>
      <c r="D30" s="1">
        <v>-5000</v>
      </c>
      <c r="E30" s="1">
        <v>1.64</v>
      </c>
      <c r="F30" s="7">
        <f t="shared" si="5"/>
        <v>1.645</v>
      </c>
      <c r="G30" s="6">
        <f t="shared" si="0"/>
        <v>-25.000000000000576</v>
      </c>
      <c r="H30" s="1">
        <f t="shared" si="1"/>
        <v>5000</v>
      </c>
      <c r="K30" s="14">
        <v>27</v>
      </c>
      <c r="L30" s="14"/>
      <c r="M30" s="14" t="s">
        <v>27</v>
      </c>
      <c r="N30" s="14"/>
      <c r="O30" s="14"/>
      <c r="P30" s="32">
        <f t="shared" si="4"/>
        <v>0</v>
      </c>
      <c r="Q30" s="17">
        <f t="shared" si="2"/>
        <v>0</v>
      </c>
      <c r="R30" s="14">
        <f t="shared" si="3"/>
        <v>0</v>
      </c>
    </row>
    <row r="31" spans="1:18" hidden="1" x14ac:dyDescent="0.25">
      <c r="A31" s="1">
        <v>28</v>
      </c>
      <c r="B31" s="1" t="s">
        <v>54</v>
      </c>
      <c r="C31" s="1" t="s">
        <v>26</v>
      </c>
      <c r="D31" s="1">
        <v>-2500</v>
      </c>
      <c r="E31" s="1">
        <v>1.645</v>
      </c>
      <c r="F31" s="7">
        <f t="shared" si="5"/>
        <v>1.645</v>
      </c>
      <c r="G31" s="6">
        <f t="shared" si="0"/>
        <v>0</v>
      </c>
      <c r="H31" s="1">
        <f t="shared" si="1"/>
        <v>2500</v>
      </c>
      <c r="K31" s="14">
        <v>28</v>
      </c>
      <c r="L31" s="14"/>
      <c r="M31" s="14" t="s">
        <v>27</v>
      </c>
      <c r="N31" s="14"/>
      <c r="O31" s="14"/>
      <c r="P31" s="32">
        <f t="shared" si="4"/>
        <v>0</v>
      </c>
      <c r="Q31" s="17">
        <f t="shared" si="2"/>
        <v>0</v>
      </c>
      <c r="R31" s="14">
        <f t="shared" si="3"/>
        <v>0</v>
      </c>
    </row>
    <row r="32" spans="1:18" x14ac:dyDescent="0.25">
      <c r="A32" s="1">
        <v>29</v>
      </c>
      <c r="B32" s="1" t="s">
        <v>13</v>
      </c>
      <c r="C32" s="1" t="s">
        <v>26</v>
      </c>
      <c r="D32" s="1">
        <v>-5000</v>
      </c>
      <c r="E32" s="1">
        <v>1.6375</v>
      </c>
      <c r="F32" s="7">
        <f t="shared" si="5"/>
        <v>1.645</v>
      </c>
      <c r="G32" s="6">
        <f t="shared" si="0"/>
        <v>-37.500000000000313</v>
      </c>
      <c r="H32" s="1">
        <f t="shared" si="1"/>
        <v>5000</v>
      </c>
      <c r="K32" s="14">
        <v>29</v>
      </c>
      <c r="L32" s="14"/>
      <c r="M32" s="14" t="s">
        <v>27</v>
      </c>
      <c r="N32" s="14"/>
      <c r="O32" s="14"/>
      <c r="P32" s="32">
        <f t="shared" si="4"/>
        <v>0</v>
      </c>
      <c r="Q32" s="17">
        <f t="shared" si="2"/>
        <v>0</v>
      </c>
      <c r="R32" s="14"/>
    </row>
    <row r="33" spans="1:19" x14ac:dyDescent="0.25">
      <c r="A33" s="1">
        <v>30</v>
      </c>
      <c r="B33" s="1" t="s">
        <v>78</v>
      </c>
      <c r="C33" s="1" t="s">
        <v>26</v>
      </c>
      <c r="D33" s="1">
        <v>-5000</v>
      </c>
      <c r="E33" s="1">
        <v>1.64</v>
      </c>
      <c r="F33" s="7">
        <f t="shared" si="5"/>
        <v>1.645</v>
      </c>
      <c r="G33" s="6">
        <f t="shared" si="0"/>
        <v>-25.000000000000576</v>
      </c>
      <c r="H33" s="1">
        <f t="shared" si="1"/>
        <v>5000</v>
      </c>
      <c r="K33" s="14">
        <v>30</v>
      </c>
      <c r="L33" s="14"/>
      <c r="M33" s="14" t="s">
        <v>27</v>
      </c>
      <c r="N33" s="14"/>
      <c r="O33" s="14"/>
      <c r="P33" s="32">
        <f t="shared" si="4"/>
        <v>0</v>
      </c>
      <c r="Q33" s="17">
        <f t="shared" si="2"/>
        <v>0</v>
      </c>
      <c r="R33" s="14"/>
    </row>
    <row r="34" spans="1:19" x14ac:dyDescent="0.25">
      <c r="A34" s="1">
        <v>31</v>
      </c>
      <c r="B34" s="1" t="s">
        <v>68</v>
      </c>
      <c r="C34" s="1" t="s">
        <v>26</v>
      </c>
      <c r="D34" s="1">
        <v>-5000</v>
      </c>
      <c r="E34" s="1">
        <v>1.6425000000000001</v>
      </c>
      <c r="F34" s="7">
        <f t="shared" si="5"/>
        <v>1.645</v>
      </c>
      <c r="G34" s="6">
        <f t="shared" si="0"/>
        <v>-12.499999999999734</v>
      </c>
      <c r="H34" s="1">
        <f t="shared" si="1"/>
        <v>5000</v>
      </c>
      <c r="K34" s="20">
        <v>31</v>
      </c>
      <c r="L34" s="20"/>
      <c r="M34" s="20" t="s">
        <v>27</v>
      </c>
      <c r="N34" s="20"/>
      <c r="O34" s="20"/>
      <c r="P34" s="22">
        <f t="shared" si="4"/>
        <v>0</v>
      </c>
      <c r="Q34" s="23">
        <f t="shared" si="2"/>
        <v>0</v>
      </c>
      <c r="R34" s="20"/>
    </row>
    <row r="35" spans="1:19" ht="15.6" x14ac:dyDescent="0.3">
      <c r="A35" s="1">
        <v>32</v>
      </c>
      <c r="B35" s="1" t="s">
        <v>53</v>
      </c>
      <c r="C35" s="1" t="s">
        <v>26</v>
      </c>
      <c r="D35" s="1">
        <v>-5000</v>
      </c>
      <c r="E35" s="1">
        <v>1.645</v>
      </c>
      <c r="F35" s="7">
        <f t="shared" si="5"/>
        <v>1.645</v>
      </c>
      <c r="G35" s="6">
        <f t="shared" si="0"/>
        <v>0</v>
      </c>
      <c r="H35" s="1">
        <f t="shared" si="1"/>
        <v>5000</v>
      </c>
      <c r="K35" s="3"/>
      <c r="N35" s="27">
        <f>SUM(N4:N34)</f>
        <v>-36700</v>
      </c>
      <c r="Q35" s="13">
        <f>SUM(Q4:Q31)</f>
        <v>102.249999999997</v>
      </c>
      <c r="R35" s="1">
        <f>SUM(R4:R28)</f>
        <v>131700</v>
      </c>
      <c r="S35" t="s">
        <v>63</v>
      </c>
    </row>
    <row r="36" spans="1:19" x14ac:dyDescent="0.25">
      <c r="A36" s="1">
        <v>33</v>
      </c>
      <c r="B36" s="1" t="s">
        <v>54</v>
      </c>
      <c r="C36" s="1" t="s">
        <v>26</v>
      </c>
      <c r="D36" s="1">
        <v>-5000</v>
      </c>
      <c r="E36" s="1">
        <v>1.655</v>
      </c>
      <c r="F36" s="7">
        <f t="shared" si="5"/>
        <v>1.645</v>
      </c>
      <c r="G36" s="6">
        <f t="shared" si="0"/>
        <v>50.000000000000043</v>
      </c>
      <c r="H36" s="1">
        <f t="shared" si="1"/>
        <v>5000</v>
      </c>
      <c r="K36" s="3"/>
    </row>
    <row r="37" spans="1:19" ht="15.6" x14ac:dyDescent="0.3">
      <c r="A37" s="1">
        <v>34</v>
      </c>
      <c r="B37" s="1" t="s">
        <v>14</v>
      </c>
      <c r="C37" s="1" t="s">
        <v>26</v>
      </c>
      <c r="D37" s="1">
        <v>-5000</v>
      </c>
      <c r="E37" s="1">
        <v>1.66</v>
      </c>
      <c r="F37" s="7">
        <f t="shared" si="5"/>
        <v>1.645</v>
      </c>
      <c r="G37" s="6">
        <f t="shared" si="0"/>
        <v>74.999999999999517</v>
      </c>
      <c r="H37" s="1">
        <f t="shared" si="1"/>
        <v>5000</v>
      </c>
      <c r="K37" s="3"/>
      <c r="P37" s="28" t="s">
        <v>29</v>
      </c>
      <c r="Q37" s="29">
        <f>'9-28-01'!N35*VLOOKUP((E1-1),[2]Historical!$A$3:$M$212,7)</f>
        <v>8189.9999999999955</v>
      </c>
    </row>
    <row r="38" spans="1:19" x14ac:dyDescent="0.25">
      <c r="A38" s="1">
        <v>35</v>
      </c>
      <c r="B38" s="1" t="s">
        <v>55</v>
      </c>
      <c r="C38" s="1" t="s">
        <v>26</v>
      </c>
      <c r="D38" s="1">
        <v>-5000</v>
      </c>
      <c r="E38" s="1">
        <v>1.665</v>
      </c>
      <c r="F38" s="7">
        <f t="shared" si="5"/>
        <v>1.645</v>
      </c>
      <c r="G38" s="6">
        <f t="shared" si="0"/>
        <v>100.00000000000009</v>
      </c>
      <c r="H38" s="1">
        <f t="shared" si="1"/>
        <v>5000</v>
      </c>
      <c r="K38" s="3"/>
    </row>
    <row r="39" spans="1:19" x14ac:dyDescent="0.25">
      <c r="A39" s="1">
        <v>36</v>
      </c>
      <c r="B39" s="1" t="s">
        <v>13</v>
      </c>
      <c r="C39" s="1" t="s">
        <v>26</v>
      </c>
      <c r="D39" s="1">
        <v>-5000</v>
      </c>
      <c r="E39" s="1">
        <v>1.675</v>
      </c>
      <c r="F39" s="7">
        <f t="shared" si="5"/>
        <v>1.645</v>
      </c>
      <c r="G39" s="6">
        <f t="shared" si="0"/>
        <v>150.00000000000014</v>
      </c>
      <c r="H39" s="1">
        <f t="shared" si="1"/>
        <v>5000</v>
      </c>
      <c r="K39" s="3"/>
    </row>
    <row r="40" spans="1:19" x14ac:dyDescent="0.25">
      <c r="A40" s="1">
        <v>37</v>
      </c>
      <c r="B40" s="1" t="s">
        <v>53</v>
      </c>
      <c r="C40" s="1" t="s">
        <v>26</v>
      </c>
      <c r="D40" s="1">
        <v>-5000</v>
      </c>
      <c r="E40" s="1">
        <v>1.68</v>
      </c>
      <c r="F40" s="7">
        <f t="shared" si="5"/>
        <v>1.645</v>
      </c>
      <c r="G40" s="6">
        <f t="shared" si="0"/>
        <v>174.9999999999996</v>
      </c>
      <c r="H40" s="1">
        <f t="shared" si="1"/>
        <v>5000</v>
      </c>
      <c r="K40" s="3"/>
    </row>
    <row r="41" spans="1:19" x14ac:dyDescent="0.25">
      <c r="A41" s="1">
        <v>38</v>
      </c>
      <c r="B41" s="1" t="s">
        <v>52</v>
      </c>
      <c r="C41" s="1" t="s">
        <v>26</v>
      </c>
      <c r="D41" s="1">
        <v>-2500</v>
      </c>
      <c r="E41" s="1">
        <v>1.6850000000000001</v>
      </c>
      <c r="F41" s="7">
        <f t="shared" si="5"/>
        <v>1.645</v>
      </c>
      <c r="G41" s="6">
        <f t="shared" si="0"/>
        <v>100.00000000000009</v>
      </c>
      <c r="H41" s="1">
        <f t="shared" si="1"/>
        <v>2500</v>
      </c>
      <c r="K41" s="3"/>
    </row>
    <row r="42" spans="1:19" x14ac:dyDescent="0.25">
      <c r="A42" s="1">
        <v>39</v>
      </c>
      <c r="B42" s="1" t="s">
        <v>52</v>
      </c>
      <c r="C42" s="1" t="s">
        <v>26</v>
      </c>
      <c r="D42" s="1">
        <v>-1500</v>
      </c>
      <c r="E42" s="1">
        <v>1.6875</v>
      </c>
      <c r="F42" s="7">
        <f t="shared" si="5"/>
        <v>1.645</v>
      </c>
      <c r="G42" s="6">
        <f t="shared" si="0"/>
        <v>63.749999999999972</v>
      </c>
      <c r="H42" s="1">
        <f t="shared" si="1"/>
        <v>1500</v>
      </c>
      <c r="K42" s="3"/>
    </row>
    <row r="43" spans="1:19" x14ac:dyDescent="0.25">
      <c r="A43" s="1">
        <v>40</v>
      </c>
      <c r="B43" s="1" t="s">
        <v>52</v>
      </c>
      <c r="C43" s="1" t="s">
        <v>26</v>
      </c>
      <c r="D43" s="1">
        <v>-2500</v>
      </c>
      <c r="E43" s="1">
        <v>1.6924999999999999</v>
      </c>
      <c r="F43" s="7">
        <f t="shared" si="5"/>
        <v>1.645</v>
      </c>
      <c r="G43" s="6">
        <f t="shared" si="0"/>
        <v>118.74999999999969</v>
      </c>
      <c r="H43" s="1">
        <f t="shared" si="1"/>
        <v>2500</v>
      </c>
      <c r="K43" s="3"/>
    </row>
    <row r="44" spans="1:19" x14ac:dyDescent="0.25">
      <c r="A44" s="1">
        <v>41</v>
      </c>
      <c r="B44" s="1" t="s">
        <v>52</v>
      </c>
      <c r="C44" s="1" t="s">
        <v>26</v>
      </c>
      <c r="D44" s="1">
        <v>-2500</v>
      </c>
      <c r="E44" s="1">
        <v>1.6975</v>
      </c>
      <c r="F44" s="7">
        <f t="shared" si="5"/>
        <v>1.645</v>
      </c>
      <c r="G44" s="6">
        <f t="shared" si="0"/>
        <v>131.24999999999997</v>
      </c>
      <c r="H44" s="1">
        <f t="shared" si="1"/>
        <v>2500</v>
      </c>
      <c r="K44" s="3"/>
    </row>
    <row r="45" spans="1:19" x14ac:dyDescent="0.25">
      <c r="B45" s="1" t="s">
        <v>52</v>
      </c>
      <c r="C45" s="1" t="s">
        <v>26</v>
      </c>
      <c r="D45" s="1">
        <v>-2500</v>
      </c>
      <c r="E45" s="1">
        <v>1.71</v>
      </c>
      <c r="F45" s="7">
        <f t="shared" si="5"/>
        <v>1.645</v>
      </c>
      <c r="G45" s="6">
        <f t="shared" si="0"/>
        <v>162.49999999999986</v>
      </c>
      <c r="H45" s="1">
        <f t="shared" si="1"/>
        <v>2500</v>
      </c>
      <c r="K45" s="3"/>
    </row>
    <row r="46" spans="1:19" x14ac:dyDescent="0.25">
      <c r="B46" s="1" t="s">
        <v>11</v>
      </c>
      <c r="C46" s="1" t="s">
        <v>26</v>
      </c>
      <c r="D46" s="1">
        <v>-5000</v>
      </c>
      <c r="E46" s="1">
        <v>1.72</v>
      </c>
      <c r="F46" s="7">
        <f t="shared" si="5"/>
        <v>1.645</v>
      </c>
      <c r="G46" s="6">
        <f>D46*(F46-E46)</f>
        <v>374.99999999999977</v>
      </c>
      <c r="H46" s="1">
        <f t="shared" si="1"/>
        <v>5000</v>
      </c>
      <c r="K46" s="3"/>
    </row>
    <row r="47" spans="1:19" x14ac:dyDescent="0.25">
      <c r="B47" s="1" t="s">
        <v>52</v>
      </c>
      <c r="C47" s="1" t="s">
        <v>26</v>
      </c>
      <c r="D47" s="1">
        <v>-1000</v>
      </c>
      <c r="E47" s="1">
        <v>1.7424999999999999</v>
      </c>
      <c r="F47" s="7">
        <f t="shared" si="5"/>
        <v>1.645</v>
      </c>
      <c r="G47" s="6">
        <f>D47*(F47-E47)</f>
        <v>97.499999999999915</v>
      </c>
      <c r="H47" s="1">
        <f t="shared" si="1"/>
        <v>1000</v>
      </c>
      <c r="K47" s="3"/>
    </row>
    <row r="48" spans="1:19" x14ac:dyDescent="0.25">
      <c r="B48" s="1" t="s">
        <v>55</v>
      </c>
      <c r="C48" s="1" t="s">
        <v>26</v>
      </c>
      <c r="D48" s="1">
        <v>-4000</v>
      </c>
      <c r="E48" s="1">
        <v>1.75</v>
      </c>
      <c r="F48" s="7">
        <f t="shared" si="5"/>
        <v>1.645</v>
      </c>
      <c r="G48" s="6">
        <f t="shared" si="0"/>
        <v>419.99999999999994</v>
      </c>
      <c r="H48" s="1">
        <f t="shared" si="1"/>
        <v>4000</v>
      </c>
      <c r="K48" s="3"/>
    </row>
    <row r="49" spans="1:24" x14ac:dyDescent="0.25">
      <c r="B49" s="1" t="s">
        <v>43</v>
      </c>
      <c r="C49" s="1" t="s">
        <v>26</v>
      </c>
      <c r="D49" s="1">
        <v>10000</v>
      </c>
      <c r="E49" s="1">
        <v>1.66</v>
      </c>
      <c r="F49" s="7">
        <f t="shared" si="5"/>
        <v>1.645</v>
      </c>
      <c r="G49" s="6">
        <f t="shared" si="0"/>
        <v>-149.99999999999903</v>
      </c>
      <c r="H49" s="1">
        <f t="shared" si="1"/>
        <v>10000</v>
      </c>
      <c r="K49" s="3"/>
    </row>
    <row r="50" spans="1:24" x14ac:dyDescent="0.25">
      <c r="B50" s="1" t="s">
        <v>43</v>
      </c>
      <c r="C50" s="1" t="s">
        <v>26</v>
      </c>
      <c r="D50" s="1">
        <v>-10000</v>
      </c>
      <c r="E50" s="1">
        <v>1.635</v>
      </c>
      <c r="F50" s="7">
        <f t="shared" si="5"/>
        <v>1.645</v>
      </c>
      <c r="G50" s="6">
        <f t="shared" si="0"/>
        <v>-100.00000000000009</v>
      </c>
      <c r="H50" s="1">
        <f t="shared" si="1"/>
        <v>10000</v>
      </c>
      <c r="K50" s="3"/>
    </row>
    <row r="51" spans="1:24" x14ac:dyDescent="0.25">
      <c r="A51" s="18">
        <v>45</v>
      </c>
      <c r="B51" s="14"/>
      <c r="C51" s="14" t="s">
        <v>27</v>
      </c>
      <c r="D51" s="14"/>
      <c r="E51" s="15"/>
      <c r="F51" s="16">
        <f t="shared" si="5"/>
        <v>0</v>
      </c>
      <c r="G51" s="17">
        <f t="shared" si="0"/>
        <v>0</v>
      </c>
      <c r="H51" s="14">
        <f t="shared" si="1"/>
        <v>0</v>
      </c>
      <c r="K51" s="3"/>
    </row>
    <row r="52" spans="1:24" x14ac:dyDescent="0.25">
      <c r="A52" s="18">
        <v>46</v>
      </c>
      <c r="B52" s="18"/>
      <c r="C52" s="18" t="s">
        <v>27</v>
      </c>
      <c r="D52" s="18"/>
      <c r="E52" s="19"/>
      <c r="F52" s="16">
        <f t="shared" si="5"/>
        <v>0</v>
      </c>
      <c r="G52" s="17">
        <f t="shared" si="0"/>
        <v>0</v>
      </c>
      <c r="H52" s="14">
        <f t="shared" si="1"/>
        <v>0</v>
      </c>
      <c r="K52" s="3"/>
      <c r="M52" s="9"/>
    </row>
    <row r="53" spans="1:24" x14ac:dyDescent="0.25">
      <c r="A53" s="18">
        <v>47</v>
      </c>
      <c r="B53" s="14"/>
      <c r="C53" s="14" t="s">
        <v>27</v>
      </c>
      <c r="D53" s="14"/>
      <c r="E53" s="15"/>
      <c r="F53" s="16">
        <f t="shared" si="5"/>
        <v>0</v>
      </c>
      <c r="G53" s="17">
        <f t="shared" si="0"/>
        <v>0</v>
      </c>
      <c r="H53" s="14">
        <f t="shared" si="1"/>
        <v>0</v>
      </c>
      <c r="K53" s="3"/>
    </row>
    <row r="54" spans="1:24" s="11" customFormat="1" x14ac:dyDescent="0.25">
      <c r="A54" s="20">
        <v>48</v>
      </c>
      <c r="B54" s="20" t="s">
        <v>11</v>
      </c>
      <c r="C54" s="20" t="s">
        <v>27</v>
      </c>
      <c r="D54" s="20">
        <v>-15000</v>
      </c>
      <c r="E54" s="21">
        <v>2.5000000000000001E-3</v>
      </c>
      <c r="F54" s="16">
        <f t="shared" si="5"/>
        <v>0</v>
      </c>
      <c r="G54" s="23">
        <f t="shared" si="0"/>
        <v>37.5</v>
      </c>
      <c r="H54" s="20">
        <f t="shared" si="1"/>
        <v>15000</v>
      </c>
      <c r="I54" s="10"/>
      <c r="J54" s="10"/>
      <c r="K54" s="10"/>
      <c r="L54" s="10"/>
      <c r="M54" s="10"/>
      <c r="N54" s="10"/>
      <c r="O54" s="10"/>
      <c r="P54" s="10"/>
      <c r="Q54" s="10"/>
      <c r="R54" s="10"/>
      <c r="T54" s="1"/>
      <c r="U54" s="10"/>
      <c r="V54" s="10"/>
      <c r="W54" s="10"/>
      <c r="X54" s="10"/>
    </row>
    <row r="55" spans="1:24" ht="15.6" x14ac:dyDescent="0.3">
      <c r="D55" s="27">
        <f>SUM(D4:D54)</f>
        <v>-174000</v>
      </c>
      <c r="G55" s="13">
        <f>SUM(G4:G54)</f>
        <v>218.74999999999656</v>
      </c>
      <c r="H55" s="1">
        <f>SUM(H4:H37)</f>
        <v>222500</v>
      </c>
      <c r="I55" s="1" t="s">
        <v>63</v>
      </c>
    </row>
    <row r="56" spans="1:24" ht="13.8" thickBot="1" x14ac:dyDescent="0.3"/>
    <row r="57" spans="1:24" ht="18" thickBot="1" x14ac:dyDescent="0.35">
      <c r="F57" s="28" t="s">
        <v>29</v>
      </c>
      <c r="G57" s="13">
        <f>'9-28-01'!D51*VLOOKUP((E1-1),[2]Historical!$A$3:$M$181,10)</f>
        <v>15579.999999999996</v>
      </c>
      <c r="L57" s="35">
        <f>G55+G57+Q35+Q37</f>
        <v>24090.999999999985</v>
      </c>
    </row>
    <row r="58" spans="1:24" ht="13.8" x14ac:dyDescent="0.25">
      <c r="D58" s="4"/>
      <c r="F58" s="28"/>
      <c r="N58" s="1" t="s">
        <v>61</v>
      </c>
      <c r="O58" s="1">
        <f>MIN(O4:O28)</f>
        <v>1.6025</v>
      </c>
    </row>
    <row r="59" spans="1:24" x14ac:dyDescent="0.25">
      <c r="D59" s="1" t="s">
        <v>59</v>
      </c>
      <c r="E59" s="1">
        <f>MIN(E4:E37)</f>
        <v>1.62</v>
      </c>
      <c r="N59" s="1" t="s">
        <v>62</v>
      </c>
      <c r="O59" s="1">
        <f>MAX(O4:O28)</f>
        <v>1.72</v>
      </c>
    </row>
    <row r="60" spans="1:24" x14ac:dyDescent="0.25">
      <c r="D60" s="1" t="s">
        <v>60</v>
      </c>
      <c r="E60" s="1">
        <f>MAX(E4:E37)</f>
        <v>1.6850000000000001</v>
      </c>
    </row>
    <row r="64" spans="1:24" x14ac:dyDescent="0.25">
      <c r="M64" s="36"/>
    </row>
    <row r="72" spans="8:8" x14ac:dyDescent="0.25">
      <c r="H72" s="36"/>
    </row>
    <row r="73" spans="8:8" x14ac:dyDescent="0.25">
      <c r="H73" s="36"/>
    </row>
    <row r="74" spans="8:8" x14ac:dyDescent="0.25">
      <c r="H74" s="36"/>
    </row>
    <row r="75" spans="8:8" x14ac:dyDescent="0.25">
      <c r="H75" s="36"/>
    </row>
    <row r="76" spans="8:8" x14ac:dyDescent="0.25">
      <c r="H76" s="36"/>
    </row>
    <row r="77" spans="8:8" x14ac:dyDescent="0.25">
      <c r="H77" s="36"/>
    </row>
    <row r="78" spans="8:8" x14ac:dyDescent="0.25">
      <c r="H78" s="36"/>
    </row>
    <row r="79" spans="8:8" x14ac:dyDescent="0.25">
      <c r="H79" s="36"/>
    </row>
    <row r="80" spans="8:8" x14ac:dyDescent="0.25">
      <c r="H80" s="36"/>
    </row>
    <row r="81" spans="8:8" x14ac:dyDescent="0.25">
      <c r="H81" s="36"/>
    </row>
    <row r="82" spans="8:8" x14ac:dyDescent="0.25">
      <c r="H82" s="36"/>
    </row>
    <row r="83" spans="8:8" x14ac:dyDescent="0.25">
      <c r="H83" s="36"/>
    </row>
    <row r="84" spans="8:8" x14ac:dyDescent="0.25">
      <c r="H84" s="36"/>
    </row>
    <row r="85" spans="8:8" x14ac:dyDescent="0.25">
      <c r="H85" s="36"/>
    </row>
    <row r="86" spans="8:8" x14ac:dyDescent="0.25">
      <c r="H86" s="36"/>
    </row>
    <row r="87" spans="8:8" x14ac:dyDescent="0.25">
      <c r="H87" s="36"/>
    </row>
    <row r="88" spans="8:8" x14ac:dyDescent="0.25">
      <c r="H88" s="36"/>
    </row>
    <row r="89" spans="8:8" x14ac:dyDescent="0.25">
      <c r="H89" s="36"/>
    </row>
    <row r="90" spans="8:8" x14ac:dyDescent="0.25">
      <c r="H90" s="36"/>
    </row>
    <row r="91" spans="8:8" x14ac:dyDescent="0.25">
      <c r="H91" s="36"/>
    </row>
    <row r="92" spans="8:8" x14ac:dyDescent="0.25">
      <c r="H92" s="36"/>
    </row>
  </sheetData>
  <phoneticPr fontId="0" type="noConversion"/>
  <pageMargins left="0.75" right="0.75" top="1" bottom="1" header="0.5" footer="0.5"/>
  <pageSetup scale="5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9-19-01</vt:lpstr>
      <vt:lpstr>9-20-01</vt:lpstr>
      <vt:lpstr>9-21-01</vt:lpstr>
      <vt:lpstr>9-24-01</vt:lpstr>
      <vt:lpstr>9-25-01</vt:lpstr>
      <vt:lpstr>9-26-01</vt:lpstr>
      <vt:lpstr>9-27-01</vt:lpstr>
      <vt:lpstr>9-28-01</vt:lpstr>
      <vt:lpstr>10-1-01</vt:lpstr>
      <vt:lpstr>10-2-01</vt:lpstr>
      <vt:lpstr>10-3-01</vt:lpstr>
      <vt:lpstr>10-4-01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vweldon</dc:creator>
  <cp:lastModifiedBy>Havlíček Jan</cp:lastModifiedBy>
  <cp:lastPrinted>2001-09-24T18:02:14Z</cp:lastPrinted>
  <dcterms:created xsi:type="dcterms:W3CDTF">2001-09-18T20:30:51Z</dcterms:created>
  <dcterms:modified xsi:type="dcterms:W3CDTF">2023-09-10T11:44:23Z</dcterms:modified>
</cp:coreProperties>
</file>