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6" windowWidth="14100" windowHeight="8580"/>
  </bookViews>
  <sheets>
    <sheet name="Sheet1" sheetId="4" r:id="rId1"/>
    <sheet name="Sheet2" sheetId="3" r:id="rId2"/>
  </sheets>
  <definedNames>
    <definedName name="_xlnm.Print_Area" localSheetId="0">Sheet1!$B$3:$M$44</definedName>
  </definedNames>
  <calcPr calcId="0" calcMode="autoNoTable" calcOnSave="0"/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E11" i="4"/>
  <c r="F11" i="4"/>
  <c r="G11" i="4"/>
  <c r="H11" i="4"/>
  <c r="I11" i="4"/>
  <c r="J11" i="4"/>
  <c r="K11" i="4"/>
  <c r="L11" i="4"/>
  <c r="M11" i="4"/>
  <c r="E17" i="4"/>
  <c r="F17" i="4"/>
  <c r="G17" i="4"/>
  <c r="H17" i="4"/>
  <c r="I17" i="4"/>
  <c r="J17" i="4"/>
  <c r="K17" i="4"/>
  <c r="L17" i="4"/>
  <c r="M17" i="4"/>
  <c r="E19" i="4"/>
  <c r="F19" i="4"/>
  <c r="G19" i="4"/>
  <c r="H19" i="4"/>
  <c r="I19" i="4"/>
  <c r="J19" i="4"/>
  <c r="K19" i="4"/>
  <c r="L19" i="4"/>
  <c r="M19" i="4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</calcChain>
</file>

<file path=xl/sharedStrings.xml><?xml version="1.0" encoding="utf-8"?>
<sst xmlns="http://schemas.openxmlformats.org/spreadsheetml/2006/main" count="29" uniqueCount="29">
  <si>
    <t>MW</t>
  </si>
  <si>
    <t>Vol./ IT ($/mmbtu)</t>
  </si>
  <si>
    <t>ACA ($/mmbtu)</t>
  </si>
  <si>
    <t>GRI ($/mmbtu)</t>
  </si>
  <si>
    <t>Other ($/mmbtu)</t>
  </si>
  <si>
    <t>Fuel Retention (%)</t>
  </si>
  <si>
    <t>Contract Volume (mmbtu/day)</t>
  </si>
  <si>
    <t>Fuel Retention Multiplier</t>
  </si>
  <si>
    <t>cf</t>
  </si>
  <si>
    <t># Hours</t>
  </si>
  <si>
    <t>mmBtu</t>
  </si>
  <si>
    <t>FT Annual Cost (K$)</t>
  </si>
  <si>
    <t>FT Rate ($/mmbtu/Mo)</t>
  </si>
  <si>
    <t>Heat Rate (Btu/kwh)</t>
  </si>
  <si>
    <t>Fuel Consumption Rate (mbtu/hr)</t>
  </si>
  <si>
    <t>Gas Cost To Various Plants</t>
  </si>
  <si>
    <t>Assumed Gas Price ($/mmbtu)</t>
  </si>
  <si>
    <t>Delivered Price (w/o Taxes) (Variable)</t>
  </si>
  <si>
    <t>SNG Plant A</t>
  </si>
  <si>
    <t>TR Plant A</t>
  </si>
  <si>
    <t>McIntosh A</t>
  </si>
  <si>
    <t>McIntosh B</t>
  </si>
  <si>
    <t>SNG Plant B</t>
  </si>
  <si>
    <t>TR Plant B</t>
  </si>
  <si>
    <t>McIntosh C</t>
  </si>
  <si>
    <t>SNG Plant C</t>
  </si>
  <si>
    <t>TR Plant C</t>
  </si>
  <si>
    <t>Demand Charge at 100%</t>
  </si>
  <si>
    <t>100% Load Factor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</si>
</sst>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7" formatCode="0.00000"/>
    <numFmt numFmtId="168" formatCode="0.0000"/>
    <numFmt numFmtId="169" formatCode="0.000"/>
    <numFmt numFmtId="171" formatCode="_(* #,##0_);_(* \(#,##0\);_(* &quot;-&quot;??_);_(@_)"/>
  </numFmts>
  <fonts count="4" x14ac:knownFonts="1">
    <font>
      <sz val="12"/>
      <name val="Arial"/>
    </font>
    <font>
      <sz val="12"/>
      <name val="Arial"/>
    </font>
    <font>
      <sz val="12"/>
      <color indexed="12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71" fontId="1" fillId="0" borderId="0" xfId="1" applyNumberFormat="1"/>
    <xf numFmtId="0" fontId="3" fillId="0" borderId="0" xfId="0" applyFont="1" applyAlignment="1"/>
    <xf numFmtId="0" fontId="0" fillId="0" borderId="1" xfId="0" applyBorder="1" applyAlignment="1">
      <alignment horizontal="center"/>
    </xf>
    <xf numFmtId="0" fontId="2" fillId="0" borderId="1" xfId="0" applyFont="1" applyBorder="1"/>
    <xf numFmtId="1" fontId="0" fillId="0" borderId="1" xfId="0" applyNumberFormat="1" applyBorder="1"/>
    <xf numFmtId="2" fontId="2" fillId="2" borderId="1" xfId="0" applyNumberFormat="1" applyFont="1" applyFill="1" applyBorder="1"/>
    <xf numFmtId="0" fontId="0" fillId="0" borderId="1" xfId="0" applyBorder="1"/>
    <xf numFmtId="2" fontId="2" fillId="0" borderId="1" xfId="0" applyNumberFormat="1" applyFont="1" applyBorder="1"/>
    <xf numFmtId="2" fontId="0" fillId="0" borderId="1" xfId="0" applyNumberFormat="1" applyBorder="1"/>
    <xf numFmtId="171" fontId="1" fillId="0" borderId="1" xfId="1" applyNumberFormat="1" applyBorder="1"/>
    <xf numFmtId="171" fontId="1" fillId="2" borderId="1" xfId="1" applyNumberForma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1" fontId="0" fillId="0" borderId="0" xfId="0" applyNumberFormat="1" applyBorder="1"/>
    <xf numFmtId="2" fontId="2" fillId="2" borderId="0" xfId="0" applyNumberFormat="1" applyFont="1" applyFill="1" applyBorder="1"/>
    <xf numFmtId="0" fontId="0" fillId="0" borderId="0" xfId="0" applyBorder="1"/>
    <xf numFmtId="2" fontId="2" fillId="0" borderId="0" xfId="0" applyNumberFormat="1" applyFont="1" applyBorder="1"/>
    <xf numFmtId="2" fontId="0" fillId="0" borderId="0" xfId="0" applyNumberFormat="1" applyBorder="1"/>
    <xf numFmtId="171" fontId="1" fillId="0" borderId="0" xfId="1" applyNumberFormat="1" applyBorder="1"/>
    <xf numFmtId="171" fontId="1" fillId="2" borderId="0" xfId="1" applyNumberFormat="1" applyFill="1" applyBorder="1"/>
    <xf numFmtId="169" fontId="2" fillId="0" borderId="1" xfId="0" applyNumberFormat="1" applyFont="1" applyBorder="1"/>
    <xf numFmtId="168" fontId="2" fillId="0" borderId="1" xfId="0" applyNumberFormat="1" applyFont="1" applyBorder="1"/>
    <xf numFmtId="167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/>
    <xf numFmtId="1" fontId="0" fillId="0" borderId="7" xfId="0" applyNumberFormat="1" applyBorder="1"/>
    <xf numFmtId="2" fontId="2" fillId="2" borderId="7" xfId="0" applyNumberFormat="1" applyFont="1" applyFill="1" applyBorder="1"/>
    <xf numFmtId="0" fontId="0" fillId="0" borderId="7" xfId="0" applyBorder="1"/>
    <xf numFmtId="169" fontId="2" fillId="0" borderId="0" xfId="0" applyNumberFormat="1" applyFont="1" applyBorder="1"/>
    <xf numFmtId="168" fontId="2" fillId="0" borderId="0" xfId="0" applyNumberFormat="1" applyFont="1" applyBorder="1"/>
    <xf numFmtId="167" fontId="0" fillId="0" borderId="0" xfId="0" applyNumberFormat="1" applyBorder="1"/>
    <xf numFmtId="2" fontId="2" fillId="0" borderId="7" xfId="0" applyNumberFormat="1" applyFont="1" applyBorder="1"/>
    <xf numFmtId="2" fontId="0" fillId="0" borderId="7" xfId="0" applyNumberFormat="1" applyBorder="1"/>
    <xf numFmtId="4" fontId="0" fillId="0" borderId="0" xfId="0" applyNumberFormat="1" applyBorder="1"/>
    <xf numFmtId="4" fontId="0" fillId="0" borderId="7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1" fillId="0" borderId="6" xfId="2" applyBorder="1"/>
    <xf numFmtId="171" fontId="1" fillId="0" borderId="7" xfId="1" applyNumberFormat="1" applyBorder="1"/>
    <xf numFmtId="9" fontId="1" fillId="2" borderId="6" xfId="2" applyFill="1" applyBorder="1"/>
    <xf numFmtId="0" fontId="0" fillId="2" borderId="0" xfId="0" applyFill="1" applyBorder="1"/>
    <xf numFmtId="171" fontId="1" fillId="2" borderId="7" xfId="1" applyNumberFormat="1" applyFill="1" applyBorder="1"/>
    <xf numFmtId="9" fontId="1" fillId="0" borderId="8" xfId="2" applyBorder="1"/>
    <xf numFmtId="0" fontId="0" fillId="0" borderId="9" xfId="0" applyBorder="1"/>
    <xf numFmtId="171" fontId="1" fillId="0" borderId="9" xfId="1" applyNumberFormat="1" applyBorder="1"/>
    <xf numFmtId="171" fontId="1" fillId="0" borderId="10" xfId="1" applyNumberFormat="1" applyBorder="1"/>
    <xf numFmtId="171" fontId="1" fillId="0" borderId="11" xfId="1" applyNumberFormat="1" applyBorder="1"/>
    <xf numFmtId="0" fontId="0" fillId="0" borderId="0" xfId="0" applyFill="1" applyBorder="1"/>
    <xf numFmtId="0" fontId="0" fillId="0" borderId="7" xfId="0" applyFill="1" applyBorder="1"/>
    <xf numFmtId="0" fontId="2" fillId="0" borderId="0" xfId="0" applyFont="1" applyFill="1" applyBorder="1"/>
    <xf numFmtId="0" fontId="2" fillId="0" borderId="7" xfId="0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" fontId="2" fillId="0" borderId="0" xfId="0" applyNumberFormat="1" applyFont="1" applyBorder="1"/>
    <xf numFmtId="169" fontId="2" fillId="0" borderId="7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Delivered Fuel Cost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McIntosh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Sheet1!$B$25:$B$44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Sheet1!$E$25:$E$44</c:f>
              <c:numCache>
                <c:formatCode>_(* #,##0_);_(* \(#,##0\);_(* "-"??_);_(@_)</c:formatCode>
                <c:ptCount val="20"/>
                <c:pt idx="0">
                  <c:v>19908.104275098591</c:v>
                </c:pt>
                <c:pt idx="1">
                  <c:v>27816.208550197181</c:v>
                </c:pt>
                <c:pt idx="2">
                  <c:v>35724.312825295769</c:v>
                </c:pt>
                <c:pt idx="3">
                  <c:v>43632.417100394363</c:v>
                </c:pt>
                <c:pt idx="4">
                  <c:v>51540.521375492957</c:v>
                </c:pt>
                <c:pt idx="5">
                  <c:v>59448.625650591544</c:v>
                </c:pt>
                <c:pt idx="6">
                  <c:v>67356.729925690131</c:v>
                </c:pt>
                <c:pt idx="7">
                  <c:v>75264.834200788726</c:v>
                </c:pt>
                <c:pt idx="8">
                  <c:v>83172.938475887335</c:v>
                </c:pt>
                <c:pt idx="9">
                  <c:v>91081.042750985915</c:v>
                </c:pt>
                <c:pt idx="10">
                  <c:v>98989.147026084494</c:v>
                </c:pt>
                <c:pt idx="11">
                  <c:v>106897.25130118309</c:v>
                </c:pt>
                <c:pt idx="12">
                  <c:v>114805.35557628168</c:v>
                </c:pt>
                <c:pt idx="13">
                  <c:v>122713.45985138028</c:v>
                </c:pt>
                <c:pt idx="14">
                  <c:v>130621.56412647887</c:v>
                </c:pt>
                <c:pt idx="15">
                  <c:v>138529.66840157745</c:v>
                </c:pt>
                <c:pt idx="16">
                  <c:v>146437.77267667608</c:v>
                </c:pt>
                <c:pt idx="17">
                  <c:v>154345.87695177467</c:v>
                </c:pt>
                <c:pt idx="18">
                  <c:v>162253.98122687323</c:v>
                </c:pt>
                <c:pt idx="19">
                  <c:v>170162.08550197183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F-402D-9F67-C99194E86EB5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Sheet1!$B$25:$B$44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F-402D-9F67-C99194E8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5992"/>
        <c:axId val="1"/>
      </c:scatterChart>
      <c:valAx>
        <c:axId val="153275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5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44</xdr:row>
      <xdr:rowOff>0</xdr:rowOff>
    </xdr:from>
    <xdr:to>
      <xdr:col>8</xdr:col>
      <xdr:colOff>571500</xdr:colOff>
      <xdr:row>44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45"/>
  <sheetViews>
    <sheetView tabSelected="1" zoomScale="75" zoomScaleNormal="75" workbookViewId="0"/>
  </sheetViews>
  <sheetFormatPr defaultRowHeight="15" x14ac:dyDescent="0.25"/>
  <cols>
    <col min="2" max="3" width="10.81640625" customWidth="1"/>
    <col min="4" max="4" width="11.6328125" customWidth="1"/>
    <col min="5" max="13" width="10.81640625" customWidth="1"/>
  </cols>
  <sheetData>
    <row r="3" spans="2:13" ht="22.8" x14ac:dyDescent="0.4">
      <c r="B3" s="62" t="s">
        <v>15</v>
      </c>
      <c r="C3" s="62"/>
      <c r="D3" s="62"/>
      <c r="E3" s="62"/>
      <c r="F3" s="62"/>
      <c r="G3" s="62"/>
      <c r="H3" s="62"/>
      <c r="I3" s="62"/>
      <c r="J3" s="62"/>
      <c r="K3" s="62"/>
      <c r="L3" s="2"/>
    </row>
    <row r="4" spans="2:13" ht="15.6" thickBot="1" x14ac:dyDescent="0.3"/>
    <row r="5" spans="2:13" x14ac:dyDescent="0.25">
      <c r="B5" s="25"/>
      <c r="C5" s="26"/>
      <c r="D5" s="26"/>
      <c r="E5" s="27" t="s">
        <v>20</v>
      </c>
      <c r="F5" s="27" t="s">
        <v>18</v>
      </c>
      <c r="G5" s="27" t="s">
        <v>19</v>
      </c>
      <c r="H5" s="28" t="s">
        <v>21</v>
      </c>
      <c r="I5" s="27" t="s">
        <v>22</v>
      </c>
      <c r="J5" s="27" t="s">
        <v>23</v>
      </c>
      <c r="K5" s="28" t="s">
        <v>24</v>
      </c>
      <c r="L5" s="27" t="s">
        <v>25</v>
      </c>
      <c r="M5" s="29" t="s">
        <v>26</v>
      </c>
    </row>
    <row r="6" spans="2:13" x14ac:dyDescent="0.25">
      <c r="B6" s="30" t="s">
        <v>0</v>
      </c>
      <c r="C6" s="16"/>
      <c r="D6" s="16"/>
      <c r="E6" s="13">
        <v>610</v>
      </c>
      <c r="F6" s="13">
        <v>610</v>
      </c>
      <c r="G6" s="13">
        <v>610</v>
      </c>
      <c r="H6" s="4">
        <v>610</v>
      </c>
      <c r="I6" s="13">
        <v>610</v>
      </c>
      <c r="J6" s="13">
        <v>610</v>
      </c>
      <c r="K6" s="4">
        <v>610</v>
      </c>
      <c r="L6" s="13">
        <v>610</v>
      </c>
      <c r="M6" s="31">
        <v>610</v>
      </c>
    </row>
    <row r="7" spans="2:13" x14ac:dyDescent="0.25">
      <c r="B7" s="30" t="s">
        <v>13</v>
      </c>
      <c r="C7" s="16"/>
      <c r="D7" s="16"/>
      <c r="E7" s="13">
        <v>7000</v>
      </c>
      <c r="F7" s="13">
        <v>7000</v>
      </c>
      <c r="G7" s="13">
        <v>7000</v>
      </c>
      <c r="H7" s="4">
        <v>7000</v>
      </c>
      <c r="I7" s="13">
        <v>7000</v>
      </c>
      <c r="J7" s="13">
        <v>7000</v>
      </c>
      <c r="K7" s="4">
        <v>7000</v>
      </c>
      <c r="L7" s="13">
        <v>7000</v>
      </c>
      <c r="M7" s="31">
        <v>7000</v>
      </c>
    </row>
    <row r="8" spans="2:13" x14ac:dyDescent="0.25">
      <c r="B8" s="30" t="s">
        <v>14</v>
      </c>
      <c r="C8" s="16"/>
      <c r="D8" s="16"/>
      <c r="E8" s="14">
        <f t="shared" ref="E8:K8" si="0">E6*E7/1000</f>
        <v>4270</v>
      </c>
      <c r="F8" s="14">
        <f t="shared" si="0"/>
        <v>4270</v>
      </c>
      <c r="G8" s="14">
        <f t="shared" si="0"/>
        <v>4270</v>
      </c>
      <c r="H8" s="5">
        <f t="shared" si="0"/>
        <v>4270</v>
      </c>
      <c r="I8" s="14">
        <f t="shared" si="0"/>
        <v>4270</v>
      </c>
      <c r="J8" s="14">
        <f t="shared" si="0"/>
        <v>4270</v>
      </c>
      <c r="K8" s="5">
        <f t="shared" si="0"/>
        <v>4270</v>
      </c>
      <c r="L8" s="14">
        <f>L6*L7/1000</f>
        <v>4270</v>
      </c>
      <c r="M8" s="32">
        <f>M6*M7/1000</f>
        <v>4270</v>
      </c>
    </row>
    <row r="9" spans="2:13" x14ac:dyDescent="0.25">
      <c r="B9" s="30" t="s">
        <v>12</v>
      </c>
      <c r="C9" s="16"/>
      <c r="D9" s="16"/>
      <c r="E9" s="15">
        <v>10</v>
      </c>
      <c r="F9" s="15">
        <v>10</v>
      </c>
      <c r="G9" s="15">
        <v>10</v>
      </c>
      <c r="H9" s="6">
        <v>9</v>
      </c>
      <c r="I9" s="15">
        <v>9</v>
      </c>
      <c r="J9" s="15">
        <v>9</v>
      </c>
      <c r="K9" s="6">
        <v>8</v>
      </c>
      <c r="L9" s="15">
        <v>8</v>
      </c>
      <c r="M9" s="33">
        <v>8</v>
      </c>
    </row>
    <row r="10" spans="2:13" x14ac:dyDescent="0.25">
      <c r="B10" s="30" t="s">
        <v>6</v>
      </c>
      <c r="C10" s="16"/>
      <c r="D10" s="16"/>
      <c r="E10" s="13">
        <v>100000</v>
      </c>
      <c r="F10" s="13">
        <v>100000</v>
      </c>
      <c r="G10" s="13">
        <v>100000</v>
      </c>
      <c r="H10" s="4">
        <v>100000</v>
      </c>
      <c r="I10" s="13">
        <v>100000</v>
      </c>
      <c r="J10" s="13">
        <v>100000</v>
      </c>
      <c r="K10" s="4">
        <v>100000</v>
      </c>
      <c r="L10" s="13">
        <v>100000</v>
      </c>
      <c r="M10" s="31">
        <v>100000</v>
      </c>
    </row>
    <row r="11" spans="2:13" x14ac:dyDescent="0.25">
      <c r="B11" s="30" t="s">
        <v>11</v>
      </c>
      <c r="C11" s="16"/>
      <c r="D11" s="16"/>
      <c r="E11" s="16">
        <f t="shared" ref="E11:K11" si="1">E9*E10*12/1000</f>
        <v>12000</v>
      </c>
      <c r="F11" s="16">
        <f t="shared" si="1"/>
        <v>12000</v>
      </c>
      <c r="G11" s="16">
        <f t="shared" si="1"/>
        <v>12000</v>
      </c>
      <c r="H11" s="7">
        <f t="shared" si="1"/>
        <v>10800</v>
      </c>
      <c r="I11" s="16">
        <f t="shared" si="1"/>
        <v>10800</v>
      </c>
      <c r="J11" s="16">
        <f t="shared" si="1"/>
        <v>10800</v>
      </c>
      <c r="K11" s="7">
        <f t="shared" si="1"/>
        <v>9600</v>
      </c>
      <c r="L11" s="54">
        <f>L9*L10*12/1000</f>
        <v>9600</v>
      </c>
      <c r="M11" s="55">
        <f>M9*M10*12/1000</f>
        <v>9600</v>
      </c>
    </row>
    <row r="12" spans="2:13" x14ac:dyDescent="0.25">
      <c r="B12" s="30" t="s">
        <v>1</v>
      </c>
      <c r="C12" s="16"/>
      <c r="D12" s="16"/>
      <c r="E12" s="13">
        <v>0.19</v>
      </c>
      <c r="F12" s="35">
        <v>1.9E-2</v>
      </c>
      <c r="G12" s="35">
        <v>1.15E-2</v>
      </c>
      <c r="H12" s="4">
        <v>0.1</v>
      </c>
      <c r="I12" s="35">
        <v>1.9E-2</v>
      </c>
      <c r="J12" s="35">
        <v>1.15E-2</v>
      </c>
      <c r="K12" s="58">
        <v>0.1</v>
      </c>
      <c r="L12" s="56">
        <v>1.9E-2</v>
      </c>
      <c r="M12" s="57">
        <v>1.2E-2</v>
      </c>
    </row>
    <row r="13" spans="2:13" x14ac:dyDescent="0.25">
      <c r="B13" s="30" t="s">
        <v>2</v>
      </c>
      <c r="C13" s="16"/>
      <c r="D13" s="16"/>
      <c r="E13" s="13">
        <v>2.2000000000000001E-3</v>
      </c>
      <c r="F13" s="36">
        <v>2.2000000000000001E-3</v>
      </c>
      <c r="G13" s="36">
        <v>2.2000000000000001E-3</v>
      </c>
      <c r="H13" s="4">
        <v>2.2000000000000001E-3</v>
      </c>
      <c r="I13" s="36">
        <v>2.2000000000000001E-3</v>
      </c>
      <c r="J13" s="36">
        <v>2.2000000000000001E-3</v>
      </c>
      <c r="K13" s="22">
        <v>2.2000000000000001E-3</v>
      </c>
      <c r="L13" s="56">
        <v>2.2000000000000001E-3</v>
      </c>
      <c r="M13" s="57">
        <v>2.2000000000000001E-3</v>
      </c>
    </row>
    <row r="14" spans="2:13" x14ac:dyDescent="0.25">
      <c r="B14" s="30" t="s">
        <v>3</v>
      </c>
      <c r="C14" s="16"/>
      <c r="D14" s="16"/>
      <c r="E14" s="13">
        <v>0</v>
      </c>
      <c r="F14" s="60">
        <v>0</v>
      </c>
      <c r="G14" s="60">
        <v>0</v>
      </c>
      <c r="H14" s="4">
        <v>0</v>
      </c>
      <c r="I14" s="60">
        <v>0</v>
      </c>
      <c r="J14" s="60">
        <v>0</v>
      </c>
      <c r="K14" s="59">
        <v>0</v>
      </c>
      <c r="L14" s="13">
        <v>0</v>
      </c>
      <c r="M14" s="31">
        <v>0</v>
      </c>
    </row>
    <row r="15" spans="2:13" x14ac:dyDescent="0.25">
      <c r="B15" s="30" t="s">
        <v>4</v>
      </c>
      <c r="C15" s="16"/>
      <c r="D15" s="16"/>
      <c r="E15" s="13">
        <v>1.2E-2</v>
      </c>
      <c r="F15" s="35">
        <v>1.2E-2</v>
      </c>
      <c r="G15" s="35">
        <v>2.3E-3</v>
      </c>
      <c r="H15" s="4">
        <v>1.2E-2</v>
      </c>
      <c r="I15" s="35">
        <v>1.2E-2</v>
      </c>
      <c r="J15" s="35">
        <v>2.3E-3</v>
      </c>
      <c r="K15" s="21">
        <v>1.2E-2</v>
      </c>
      <c r="L15" s="13">
        <v>1.2E-2</v>
      </c>
      <c r="M15" s="61">
        <v>2.3E-3</v>
      </c>
    </row>
    <row r="16" spans="2:13" x14ac:dyDescent="0.25">
      <c r="B16" s="30" t="s">
        <v>5</v>
      </c>
      <c r="C16" s="16"/>
      <c r="D16" s="16"/>
      <c r="E16" s="13">
        <v>6.0000000000000001E-3</v>
      </c>
      <c r="F16" s="35">
        <v>2.3E-2</v>
      </c>
      <c r="G16" s="35">
        <v>2.3800000000000002E-2</v>
      </c>
      <c r="H16" s="4">
        <v>6.0000000000000001E-3</v>
      </c>
      <c r="I16" s="35">
        <v>2.3E-2</v>
      </c>
      <c r="J16" s="35">
        <v>2.3800000000000002E-2</v>
      </c>
      <c r="K16" s="21">
        <v>6.0000000000000001E-3</v>
      </c>
      <c r="L16" s="13">
        <v>2.3E-2</v>
      </c>
      <c r="M16" s="61">
        <v>2.3800000000000002E-2</v>
      </c>
    </row>
    <row r="17" spans="2:13" x14ac:dyDescent="0.25">
      <c r="B17" s="30" t="s">
        <v>7</v>
      </c>
      <c r="C17" s="16"/>
      <c r="D17" s="16"/>
      <c r="E17" s="16">
        <f t="shared" ref="E17:K17" si="2">E16/(1-E16)</f>
        <v>6.0362173038229381E-3</v>
      </c>
      <c r="F17" s="37">
        <f t="shared" si="2"/>
        <v>2.3541453428863868E-2</v>
      </c>
      <c r="G17" s="37">
        <f t="shared" si="2"/>
        <v>2.4380249948780991E-2</v>
      </c>
      <c r="H17" s="7">
        <f t="shared" si="2"/>
        <v>6.0362173038229381E-3</v>
      </c>
      <c r="I17" s="37">
        <f t="shared" si="2"/>
        <v>2.3541453428863868E-2</v>
      </c>
      <c r="J17" s="37">
        <f t="shared" si="2"/>
        <v>2.4380249948780991E-2</v>
      </c>
      <c r="K17" s="23">
        <f t="shared" si="2"/>
        <v>6.0362173038229381E-3</v>
      </c>
      <c r="L17" s="16">
        <f>L16/(1-L16)</f>
        <v>2.3541453428863868E-2</v>
      </c>
      <c r="M17" s="34">
        <f>M16/(1-M16)</f>
        <v>2.4380249948780991E-2</v>
      </c>
    </row>
    <row r="18" spans="2:13" x14ac:dyDescent="0.25">
      <c r="B18" s="30" t="s">
        <v>16</v>
      </c>
      <c r="C18" s="16"/>
      <c r="D18" s="16"/>
      <c r="E18" s="17">
        <v>4</v>
      </c>
      <c r="F18" s="17">
        <v>4</v>
      </c>
      <c r="G18" s="17">
        <v>4</v>
      </c>
      <c r="H18" s="8">
        <v>4</v>
      </c>
      <c r="I18" s="17">
        <v>4</v>
      </c>
      <c r="J18" s="17">
        <v>4</v>
      </c>
      <c r="K18" s="8">
        <v>4</v>
      </c>
      <c r="L18" s="17">
        <v>4</v>
      </c>
      <c r="M18" s="38">
        <v>4</v>
      </c>
    </row>
    <row r="19" spans="2:13" x14ac:dyDescent="0.25">
      <c r="B19" s="30" t="s">
        <v>17</v>
      </c>
      <c r="C19" s="16"/>
      <c r="D19" s="16"/>
      <c r="E19" s="18">
        <f t="shared" ref="E19:K19" si="3">E18*(1+E17)+E12+E13+E14+E15</f>
        <v>4.2283448692152916</v>
      </c>
      <c r="F19" s="18">
        <f t="shared" si="3"/>
        <v>4.1273658137154552</v>
      </c>
      <c r="G19" s="18">
        <f t="shared" si="3"/>
        <v>4.1135209997951243</v>
      </c>
      <c r="H19" s="9">
        <f t="shared" si="3"/>
        <v>4.1383448692152909</v>
      </c>
      <c r="I19" s="18">
        <f t="shared" si="3"/>
        <v>4.1273658137154552</v>
      </c>
      <c r="J19" s="18">
        <f t="shared" si="3"/>
        <v>4.1135209997951243</v>
      </c>
      <c r="K19" s="9">
        <f t="shared" si="3"/>
        <v>4.1383448692152909</v>
      </c>
      <c r="L19" s="18">
        <f>L18*(1+L17)+L12+L13+L14+L15</f>
        <v>4.1273658137154552</v>
      </c>
      <c r="M19" s="39">
        <f>M18*(1+M17)+M12+M13+M14+M15</f>
        <v>4.114020999795124</v>
      </c>
    </row>
    <row r="20" spans="2:13" x14ac:dyDescent="0.25">
      <c r="B20" s="30" t="s">
        <v>27</v>
      </c>
      <c r="C20" s="16"/>
      <c r="D20" s="16"/>
      <c r="E20" s="40">
        <f>E9*12/365</f>
        <v>0.32876712328767121</v>
      </c>
      <c r="F20" s="40">
        <f t="shared" ref="F20:M20" si="4">F9*12/365</f>
        <v>0.32876712328767121</v>
      </c>
      <c r="G20" s="40">
        <f t="shared" si="4"/>
        <v>0.32876712328767121</v>
      </c>
      <c r="H20" s="24">
        <f t="shared" si="4"/>
        <v>0.29589041095890412</v>
      </c>
      <c r="I20" s="40">
        <f t="shared" si="4"/>
        <v>0.29589041095890412</v>
      </c>
      <c r="J20" s="40">
        <f t="shared" si="4"/>
        <v>0.29589041095890412</v>
      </c>
      <c r="K20" s="24">
        <f t="shared" si="4"/>
        <v>0.26301369863013696</v>
      </c>
      <c r="L20" s="40">
        <f t="shared" si="4"/>
        <v>0.26301369863013696</v>
      </c>
      <c r="M20" s="41">
        <f t="shared" si="4"/>
        <v>0.26301369863013696</v>
      </c>
    </row>
    <row r="21" spans="2:13" x14ac:dyDescent="0.25">
      <c r="B21" s="30" t="s">
        <v>28</v>
      </c>
      <c r="C21" s="16"/>
      <c r="D21" s="16"/>
      <c r="E21" s="40">
        <f>E19+E20</f>
        <v>4.5571119925029624</v>
      </c>
      <c r="F21" s="40">
        <f t="shared" ref="F21:M21" si="5">F19+F20</f>
        <v>4.456132937003126</v>
      </c>
      <c r="G21" s="40">
        <f t="shared" si="5"/>
        <v>4.4422881230827951</v>
      </c>
      <c r="H21" s="24">
        <f t="shared" si="5"/>
        <v>4.4342352801741951</v>
      </c>
      <c r="I21" s="40">
        <f t="shared" si="5"/>
        <v>4.4232562246743594</v>
      </c>
      <c r="J21" s="40">
        <f t="shared" si="5"/>
        <v>4.4094114107540285</v>
      </c>
      <c r="K21" s="24">
        <f t="shared" si="5"/>
        <v>4.4013585678454277</v>
      </c>
      <c r="L21" s="40">
        <f t="shared" si="5"/>
        <v>4.390379512345592</v>
      </c>
      <c r="M21" s="41">
        <f t="shared" si="5"/>
        <v>4.3770346984252608</v>
      </c>
    </row>
    <row r="22" spans="2:13" x14ac:dyDescent="0.25">
      <c r="B22" s="30"/>
      <c r="C22" s="16"/>
      <c r="D22" s="16"/>
      <c r="E22" s="16"/>
      <c r="F22" s="16"/>
      <c r="G22" s="16"/>
      <c r="H22" s="7"/>
      <c r="I22" s="16"/>
      <c r="J22" s="16"/>
      <c r="K22" s="7"/>
      <c r="L22" s="16"/>
      <c r="M22" s="34"/>
    </row>
    <row r="23" spans="2:13" x14ac:dyDescent="0.25">
      <c r="B23" s="30"/>
      <c r="C23" s="16"/>
      <c r="D23" s="16"/>
      <c r="E23" s="16"/>
      <c r="F23" s="16"/>
      <c r="G23" s="16"/>
      <c r="H23" s="7"/>
      <c r="I23" s="16"/>
      <c r="J23" s="16"/>
      <c r="K23" s="7"/>
      <c r="L23" s="16"/>
      <c r="M23" s="34"/>
    </row>
    <row r="24" spans="2:13" x14ac:dyDescent="0.25">
      <c r="B24" s="42" t="s">
        <v>8</v>
      </c>
      <c r="C24" s="12" t="s">
        <v>9</v>
      </c>
      <c r="D24" s="12" t="s">
        <v>10</v>
      </c>
      <c r="E24" s="12" t="str">
        <f>E5</f>
        <v>McIntosh A</v>
      </c>
      <c r="F24" s="12" t="str">
        <f t="shared" ref="F24:M24" si="6">F5</f>
        <v>SNG Plant A</v>
      </c>
      <c r="G24" s="12" t="str">
        <f t="shared" si="6"/>
        <v>TR Plant A</v>
      </c>
      <c r="H24" s="3" t="str">
        <f t="shared" si="6"/>
        <v>McIntosh B</v>
      </c>
      <c r="I24" s="12" t="str">
        <f t="shared" si="6"/>
        <v>SNG Plant B</v>
      </c>
      <c r="J24" s="12" t="str">
        <f t="shared" si="6"/>
        <v>TR Plant B</v>
      </c>
      <c r="K24" s="3" t="str">
        <f t="shared" si="6"/>
        <v>McIntosh C</v>
      </c>
      <c r="L24" s="12" t="str">
        <f t="shared" si="6"/>
        <v>SNG Plant C</v>
      </c>
      <c r="M24" s="43" t="str">
        <f t="shared" si="6"/>
        <v>TR Plant C</v>
      </c>
    </row>
    <row r="25" spans="2:13" x14ac:dyDescent="0.25">
      <c r="B25" s="44">
        <v>0.05</v>
      </c>
      <c r="C25" s="16">
        <f t="shared" ref="C25:C44" si="7">B25*8760</f>
        <v>438</v>
      </c>
      <c r="D25" s="19">
        <f t="shared" ref="D25:D44" si="8">C25*$E$8</f>
        <v>1870260</v>
      </c>
      <c r="E25" s="19">
        <f t="shared" ref="E25:K34" si="9">E$19*$D25/1000+E$11</f>
        <v>19908.104275098591</v>
      </c>
      <c r="F25" s="19">
        <f t="shared" si="9"/>
        <v>19719.247186759465</v>
      </c>
      <c r="G25" s="19">
        <f t="shared" si="9"/>
        <v>19693.35378507683</v>
      </c>
      <c r="H25" s="10">
        <f t="shared" si="9"/>
        <v>18539.78087509859</v>
      </c>
      <c r="I25" s="19">
        <f t="shared" si="9"/>
        <v>18519.247186759465</v>
      </c>
      <c r="J25" s="19">
        <f t="shared" si="9"/>
        <v>18493.35378507683</v>
      </c>
      <c r="K25" s="10">
        <f t="shared" si="9"/>
        <v>17339.78087509859</v>
      </c>
      <c r="L25" s="19">
        <f t="shared" ref="L25:M44" si="10">L$19*$D25/1000+L$11</f>
        <v>17319.247186759465</v>
      </c>
      <c r="M25" s="45">
        <f t="shared" si="10"/>
        <v>17294.288915076828</v>
      </c>
    </row>
    <row r="26" spans="2:13" x14ac:dyDescent="0.25">
      <c r="B26" s="44">
        <v>0.1</v>
      </c>
      <c r="C26" s="16">
        <f t="shared" si="7"/>
        <v>876</v>
      </c>
      <c r="D26" s="19">
        <f t="shared" si="8"/>
        <v>3740520</v>
      </c>
      <c r="E26" s="19">
        <f t="shared" si="9"/>
        <v>27816.208550197181</v>
      </c>
      <c r="F26" s="19">
        <f t="shared" si="9"/>
        <v>27438.494373518934</v>
      </c>
      <c r="G26" s="19">
        <f t="shared" si="9"/>
        <v>27386.70757015366</v>
      </c>
      <c r="H26" s="10">
        <f t="shared" si="9"/>
        <v>26279.561750197179</v>
      </c>
      <c r="I26" s="19">
        <f t="shared" si="9"/>
        <v>26238.494373518934</v>
      </c>
      <c r="J26" s="19">
        <f t="shared" si="9"/>
        <v>26186.70757015366</v>
      </c>
      <c r="K26" s="10">
        <f t="shared" si="9"/>
        <v>25079.561750197179</v>
      </c>
      <c r="L26" s="19">
        <f t="shared" si="10"/>
        <v>25038.494373518934</v>
      </c>
      <c r="M26" s="45">
        <f t="shared" si="10"/>
        <v>24988.577830153656</v>
      </c>
    </row>
    <row r="27" spans="2:13" x14ac:dyDescent="0.25">
      <c r="B27" s="44">
        <v>0.15</v>
      </c>
      <c r="C27" s="16">
        <f t="shared" si="7"/>
        <v>1314</v>
      </c>
      <c r="D27" s="19">
        <f t="shared" si="8"/>
        <v>5610780</v>
      </c>
      <c r="E27" s="19">
        <f t="shared" si="9"/>
        <v>35724.312825295769</v>
      </c>
      <c r="F27" s="19">
        <f t="shared" si="9"/>
        <v>35157.741560278402</v>
      </c>
      <c r="G27" s="19">
        <f t="shared" si="9"/>
        <v>35080.061355230486</v>
      </c>
      <c r="H27" s="10">
        <f t="shared" si="9"/>
        <v>34019.342625295772</v>
      </c>
      <c r="I27" s="19">
        <f t="shared" si="9"/>
        <v>33957.741560278402</v>
      </c>
      <c r="J27" s="19">
        <f t="shared" si="9"/>
        <v>33880.061355230486</v>
      </c>
      <c r="K27" s="10">
        <f t="shared" si="9"/>
        <v>32819.342625295772</v>
      </c>
      <c r="L27" s="19">
        <f t="shared" si="10"/>
        <v>32757.741560278402</v>
      </c>
      <c r="M27" s="45">
        <f t="shared" si="10"/>
        <v>32682.866745230484</v>
      </c>
    </row>
    <row r="28" spans="2:13" x14ac:dyDescent="0.25">
      <c r="B28" s="44">
        <v>0.2</v>
      </c>
      <c r="C28" s="16">
        <f t="shared" si="7"/>
        <v>1752</v>
      </c>
      <c r="D28" s="19">
        <f t="shared" si="8"/>
        <v>7481040</v>
      </c>
      <c r="E28" s="19">
        <f t="shared" si="9"/>
        <v>43632.417100394363</v>
      </c>
      <c r="F28" s="19">
        <f t="shared" si="9"/>
        <v>42876.988747037867</v>
      </c>
      <c r="G28" s="19">
        <f t="shared" si="9"/>
        <v>42773.415140307319</v>
      </c>
      <c r="H28" s="10">
        <f t="shared" si="9"/>
        <v>41759.123500394358</v>
      </c>
      <c r="I28" s="19">
        <f t="shared" si="9"/>
        <v>41676.988747037867</v>
      </c>
      <c r="J28" s="19">
        <f t="shared" si="9"/>
        <v>41573.415140307319</v>
      </c>
      <c r="K28" s="10">
        <f t="shared" si="9"/>
        <v>40559.123500394358</v>
      </c>
      <c r="L28" s="19">
        <f t="shared" si="10"/>
        <v>40476.988747037867</v>
      </c>
      <c r="M28" s="45">
        <f t="shared" si="10"/>
        <v>40377.155660307311</v>
      </c>
    </row>
    <row r="29" spans="2:13" x14ac:dyDescent="0.25">
      <c r="B29" s="44">
        <v>0.25</v>
      </c>
      <c r="C29" s="16">
        <f t="shared" si="7"/>
        <v>2190</v>
      </c>
      <c r="D29" s="19">
        <f t="shared" si="8"/>
        <v>9351300</v>
      </c>
      <c r="E29" s="19">
        <f t="shared" si="9"/>
        <v>51540.521375492957</v>
      </c>
      <c r="F29" s="19">
        <f t="shared" si="9"/>
        <v>50596.235933797339</v>
      </c>
      <c r="G29" s="19">
        <f t="shared" si="9"/>
        <v>50466.768925384145</v>
      </c>
      <c r="H29" s="10">
        <f t="shared" si="9"/>
        <v>49498.904375492952</v>
      </c>
      <c r="I29" s="19">
        <f t="shared" si="9"/>
        <v>49396.235933797339</v>
      </c>
      <c r="J29" s="19">
        <f t="shared" si="9"/>
        <v>49266.768925384145</v>
      </c>
      <c r="K29" s="10">
        <f t="shared" si="9"/>
        <v>48298.904375492952</v>
      </c>
      <c r="L29" s="19">
        <f t="shared" si="10"/>
        <v>48196.235933797339</v>
      </c>
      <c r="M29" s="45">
        <f t="shared" si="10"/>
        <v>48071.444575384143</v>
      </c>
    </row>
    <row r="30" spans="2:13" x14ac:dyDescent="0.25">
      <c r="B30" s="44">
        <v>0.3</v>
      </c>
      <c r="C30" s="16">
        <f t="shared" si="7"/>
        <v>2628</v>
      </c>
      <c r="D30" s="19">
        <f t="shared" si="8"/>
        <v>11221560</v>
      </c>
      <c r="E30" s="19">
        <f t="shared" si="9"/>
        <v>59448.625650591544</v>
      </c>
      <c r="F30" s="19">
        <f t="shared" si="9"/>
        <v>58315.483120556804</v>
      </c>
      <c r="G30" s="19">
        <f t="shared" si="9"/>
        <v>58160.122710460979</v>
      </c>
      <c r="H30" s="10">
        <f t="shared" si="9"/>
        <v>57238.685250591538</v>
      </c>
      <c r="I30" s="19">
        <f t="shared" si="9"/>
        <v>57115.483120556804</v>
      </c>
      <c r="J30" s="19">
        <f t="shared" si="9"/>
        <v>56960.122710460979</v>
      </c>
      <c r="K30" s="10">
        <f t="shared" si="9"/>
        <v>56038.685250591538</v>
      </c>
      <c r="L30" s="19">
        <f t="shared" si="10"/>
        <v>55915.483120556804</v>
      </c>
      <c r="M30" s="45">
        <f t="shared" si="10"/>
        <v>55765.733490460967</v>
      </c>
    </row>
    <row r="31" spans="2:13" x14ac:dyDescent="0.25">
      <c r="B31" s="44">
        <v>0.35</v>
      </c>
      <c r="C31" s="16">
        <f t="shared" si="7"/>
        <v>3066</v>
      </c>
      <c r="D31" s="19">
        <f t="shared" si="8"/>
        <v>13091820</v>
      </c>
      <c r="E31" s="19">
        <f t="shared" si="9"/>
        <v>67356.729925690131</v>
      </c>
      <c r="F31" s="19">
        <f t="shared" si="9"/>
        <v>66034.730307316277</v>
      </c>
      <c r="G31" s="19">
        <f t="shared" si="9"/>
        <v>65853.476495537805</v>
      </c>
      <c r="H31" s="10">
        <f t="shared" si="9"/>
        <v>64978.466125690131</v>
      </c>
      <c r="I31" s="19">
        <f t="shared" si="9"/>
        <v>64834.730307316277</v>
      </c>
      <c r="J31" s="19">
        <f t="shared" si="9"/>
        <v>64653.476495537805</v>
      </c>
      <c r="K31" s="10">
        <f t="shared" si="9"/>
        <v>63778.466125690131</v>
      </c>
      <c r="L31" s="19">
        <f t="shared" si="10"/>
        <v>63634.730307316277</v>
      </c>
      <c r="M31" s="45">
        <f t="shared" si="10"/>
        <v>63460.022405537798</v>
      </c>
    </row>
    <row r="32" spans="2:13" x14ac:dyDescent="0.25">
      <c r="B32" s="44">
        <v>0.4</v>
      </c>
      <c r="C32" s="16">
        <f t="shared" si="7"/>
        <v>3504</v>
      </c>
      <c r="D32" s="19">
        <f t="shared" si="8"/>
        <v>14962080</v>
      </c>
      <c r="E32" s="19">
        <f t="shared" si="9"/>
        <v>75264.834200788726</v>
      </c>
      <c r="F32" s="19">
        <f t="shared" si="9"/>
        <v>73753.977494075734</v>
      </c>
      <c r="G32" s="19">
        <f t="shared" si="9"/>
        <v>73546.830280614638</v>
      </c>
      <c r="H32" s="10">
        <f t="shared" si="9"/>
        <v>72718.247000788717</v>
      </c>
      <c r="I32" s="19">
        <f t="shared" si="9"/>
        <v>72553.977494075734</v>
      </c>
      <c r="J32" s="19">
        <f t="shared" si="9"/>
        <v>72346.830280614638</v>
      </c>
      <c r="K32" s="10">
        <f t="shared" si="9"/>
        <v>71518.247000788717</v>
      </c>
      <c r="L32" s="19">
        <f t="shared" si="10"/>
        <v>71353.977494075734</v>
      </c>
      <c r="M32" s="45">
        <f t="shared" si="10"/>
        <v>71154.311320614623</v>
      </c>
    </row>
    <row r="33" spans="2:13" x14ac:dyDescent="0.25">
      <c r="B33" s="44">
        <v>0.45</v>
      </c>
      <c r="C33" s="16">
        <f t="shared" si="7"/>
        <v>3942</v>
      </c>
      <c r="D33" s="19">
        <f t="shared" si="8"/>
        <v>16832340</v>
      </c>
      <c r="E33" s="19">
        <f t="shared" si="9"/>
        <v>83172.938475887335</v>
      </c>
      <c r="F33" s="19">
        <f t="shared" si="9"/>
        <v>81473.224680835207</v>
      </c>
      <c r="G33" s="19">
        <f t="shared" si="9"/>
        <v>81240.184065691457</v>
      </c>
      <c r="H33" s="10">
        <f t="shared" si="9"/>
        <v>80458.027875887303</v>
      </c>
      <c r="I33" s="19">
        <f t="shared" si="9"/>
        <v>80273.224680835207</v>
      </c>
      <c r="J33" s="19">
        <f t="shared" si="9"/>
        <v>80040.184065691457</v>
      </c>
      <c r="K33" s="10">
        <f t="shared" si="9"/>
        <v>79258.027875887303</v>
      </c>
      <c r="L33" s="19">
        <f t="shared" si="10"/>
        <v>79073.224680835207</v>
      </c>
      <c r="M33" s="45">
        <f t="shared" si="10"/>
        <v>78848.600235691454</v>
      </c>
    </row>
    <row r="34" spans="2:13" x14ac:dyDescent="0.25">
      <c r="B34" s="44">
        <v>0.5</v>
      </c>
      <c r="C34" s="16">
        <f t="shared" si="7"/>
        <v>4380</v>
      </c>
      <c r="D34" s="19">
        <f t="shared" si="8"/>
        <v>18702600</v>
      </c>
      <c r="E34" s="19">
        <f t="shared" si="9"/>
        <v>91081.042750985915</v>
      </c>
      <c r="F34" s="19">
        <f t="shared" si="9"/>
        <v>89192.471867594679</v>
      </c>
      <c r="G34" s="19">
        <f t="shared" si="9"/>
        <v>88933.537850768291</v>
      </c>
      <c r="H34" s="10">
        <f t="shared" si="9"/>
        <v>88197.808750985903</v>
      </c>
      <c r="I34" s="19">
        <f t="shared" si="9"/>
        <v>87992.471867594679</v>
      </c>
      <c r="J34" s="19">
        <f t="shared" si="9"/>
        <v>87733.537850768291</v>
      </c>
      <c r="K34" s="10">
        <f t="shared" si="9"/>
        <v>86997.808750985903</v>
      </c>
      <c r="L34" s="19">
        <f t="shared" si="10"/>
        <v>86792.471867594679</v>
      </c>
      <c r="M34" s="45">
        <f t="shared" si="10"/>
        <v>86542.889150768286</v>
      </c>
    </row>
    <row r="35" spans="2:13" x14ac:dyDescent="0.25">
      <c r="B35" s="44">
        <v>0.55000000000000004</v>
      </c>
      <c r="C35" s="16">
        <f t="shared" si="7"/>
        <v>4818</v>
      </c>
      <c r="D35" s="19">
        <f t="shared" si="8"/>
        <v>20572860</v>
      </c>
      <c r="E35" s="19">
        <f t="shared" ref="E35:K44" si="11">E$19*$D35/1000+E$11</f>
        <v>98989.147026084494</v>
      </c>
      <c r="F35" s="19">
        <f t="shared" si="11"/>
        <v>96911.719054354151</v>
      </c>
      <c r="G35" s="19">
        <f t="shared" si="11"/>
        <v>96626.891635845124</v>
      </c>
      <c r="H35" s="10">
        <f t="shared" si="11"/>
        <v>95937.589626084489</v>
      </c>
      <c r="I35" s="19">
        <f t="shared" si="11"/>
        <v>95711.719054354151</v>
      </c>
      <c r="J35" s="19">
        <f t="shared" si="11"/>
        <v>95426.891635845124</v>
      </c>
      <c r="K35" s="10">
        <f t="shared" si="11"/>
        <v>94737.589626084489</v>
      </c>
      <c r="L35" s="19">
        <f t="shared" si="10"/>
        <v>94511.719054354151</v>
      </c>
      <c r="M35" s="45">
        <f t="shared" si="10"/>
        <v>94237.178065845117</v>
      </c>
    </row>
    <row r="36" spans="2:13" x14ac:dyDescent="0.25">
      <c r="B36" s="46">
        <v>0.6</v>
      </c>
      <c r="C36" s="47">
        <f t="shared" si="7"/>
        <v>5256</v>
      </c>
      <c r="D36" s="20">
        <f t="shared" si="8"/>
        <v>22443120</v>
      </c>
      <c r="E36" s="20">
        <f t="shared" si="11"/>
        <v>106897.25130118309</v>
      </c>
      <c r="F36" s="20">
        <f t="shared" si="11"/>
        <v>104630.96624111361</v>
      </c>
      <c r="G36" s="20">
        <f t="shared" si="11"/>
        <v>104320.24542092196</v>
      </c>
      <c r="H36" s="11">
        <f t="shared" si="11"/>
        <v>103677.37050118308</v>
      </c>
      <c r="I36" s="20">
        <f t="shared" si="11"/>
        <v>103430.96624111361</v>
      </c>
      <c r="J36" s="20">
        <f t="shared" si="11"/>
        <v>103120.24542092196</v>
      </c>
      <c r="K36" s="11">
        <f t="shared" si="11"/>
        <v>102477.37050118308</v>
      </c>
      <c r="L36" s="20">
        <f t="shared" si="10"/>
        <v>102230.96624111361</v>
      </c>
      <c r="M36" s="48">
        <f t="shared" si="10"/>
        <v>101931.46698092193</v>
      </c>
    </row>
    <row r="37" spans="2:13" x14ac:dyDescent="0.25">
      <c r="B37" s="44">
        <v>0.65</v>
      </c>
      <c r="C37" s="16">
        <f t="shared" si="7"/>
        <v>5694</v>
      </c>
      <c r="D37" s="19">
        <f t="shared" si="8"/>
        <v>24313380</v>
      </c>
      <c r="E37" s="19">
        <f t="shared" si="11"/>
        <v>114805.35557628168</v>
      </c>
      <c r="F37" s="19">
        <f t="shared" si="11"/>
        <v>112350.21342787308</v>
      </c>
      <c r="G37" s="19">
        <f t="shared" si="11"/>
        <v>112013.59920599878</v>
      </c>
      <c r="H37" s="10">
        <f t="shared" si="11"/>
        <v>111417.15137628166</v>
      </c>
      <c r="I37" s="19">
        <f t="shared" si="11"/>
        <v>111150.21342787308</v>
      </c>
      <c r="J37" s="19">
        <f t="shared" si="11"/>
        <v>110813.59920599878</v>
      </c>
      <c r="K37" s="10">
        <f t="shared" si="11"/>
        <v>110217.15137628166</v>
      </c>
      <c r="L37" s="19">
        <f t="shared" si="10"/>
        <v>109950.21342787308</v>
      </c>
      <c r="M37" s="45">
        <f t="shared" si="10"/>
        <v>109625.75589599878</v>
      </c>
    </row>
    <row r="38" spans="2:13" x14ac:dyDescent="0.25">
      <c r="B38" s="44">
        <v>0.7</v>
      </c>
      <c r="C38" s="16">
        <f t="shared" si="7"/>
        <v>6132</v>
      </c>
      <c r="D38" s="19">
        <f t="shared" si="8"/>
        <v>26183640</v>
      </c>
      <c r="E38" s="19">
        <f t="shared" si="11"/>
        <v>122713.45985138028</v>
      </c>
      <c r="F38" s="19">
        <f t="shared" si="11"/>
        <v>120069.46061463255</v>
      </c>
      <c r="G38" s="19">
        <f t="shared" si="11"/>
        <v>119706.95299107561</v>
      </c>
      <c r="H38" s="10">
        <f t="shared" si="11"/>
        <v>119156.93225138026</v>
      </c>
      <c r="I38" s="19">
        <f t="shared" si="11"/>
        <v>118869.46061463255</v>
      </c>
      <c r="J38" s="19">
        <f t="shared" si="11"/>
        <v>118506.95299107561</v>
      </c>
      <c r="K38" s="10">
        <f t="shared" si="11"/>
        <v>117956.93225138026</v>
      </c>
      <c r="L38" s="19">
        <f t="shared" si="10"/>
        <v>117669.46061463255</v>
      </c>
      <c r="M38" s="45">
        <f t="shared" si="10"/>
        <v>117320.0448110756</v>
      </c>
    </row>
    <row r="39" spans="2:13" x14ac:dyDescent="0.25">
      <c r="B39" s="44">
        <v>0.75</v>
      </c>
      <c r="C39" s="16">
        <f t="shared" si="7"/>
        <v>6570</v>
      </c>
      <c r="D39" s="19">
        <f t="shared" si="8"/>
        <v>28053900</v>
      </c>
      <c r="E39" s="19">
        <f t="shared" si="11"/>
        <v>130621.56412647887</v>
      </c>
      <c r="F39" s="19">
        <f t="shared" si="11"/>
        <v>127788.70780139201</v>
      </c>
      <c r="G39" s="19">
        <f t="shared" si="11"/>
        <v>127400.30677615243</v>
      </c>
      <c r="H39" s="10">
        <f t="shared" si="11"/>
        <v>126896.71312647885</v>
      </c>
      <c r="I39" s="19">
        <f t="shared" si="11"/>
        <v>126588.70780139201</v>
      </c>
      <c r="J39" s="19">
        <f t="shared" si="11"/>
        <v>126200.30677615243</v>
      </c>
      <c r="K39" s="10">
        <f t="shared" si="11"/>
        <v>125696.71312647885</v>
      </c>
      <c r="L39" s="19">
        <f t="shared" si="10"/>
        <v>125388.70780139201</v>
      </c>
      <c r="M39" s="45">
        <f t="shared" si="10"/>
        <v>125014.33372615243</v>
      </c>
    </row>
    <row r="40" spans="2:13" x14ac:dyDescent="0.25">
      <c r="B40" s="44">
        <v>0.8</v>
      </c>
      <c r="C40" s="16">
        <f t="shared" si="7"/>
        <v>7008</v>
      </c>
      <c r="D40" s="19">
        <f t="shared" si="8"/>
        <v>29924160</v>
      </c>
      <c r="E40" s="19">
        <f t="shared" si="11"/>
        <v>138529.66840157745</v>
      </c>
      <c r="F40" s="19">
        <f t="shared" si="11"/>
        <v>135507.95498815147</v>
      </c>
      <c r="G40" s="19">
        <f t="shared" si="11"/>
        <v>135093.66056122928</v>
      </c>
      <c r="H40" s="10">
        <f t="shared" si="11"/>
        <v>134636.49400157743</v>
      </c>
      <c r="I40" s="19">
        <f t="shared" si="11"/>
        <v>134307.95498815147</v>
      </c>
      <c r="J40" s="19">
        <f t="shared" si="11"/>
        <v>133893.66056122928</v>
      </c>
      <c r="K40" s="10">
        <f t="shared" si="11"/>
        <v>133436.49400157743</v>
      </c>
      <c r="L40" s="19">
        <f t="shared" si="10"/>
        <v>133107.95498815147</v>
      </c>
      <c r="M40" s="45">
        <f t="shared" si="10"/>
        <v>132708.62264122925</v>
      </c>
    </row>
    <row r="41" spans="2:13" x14ac:dyDescent="0.25">
      <c r="B41" s="44">
        <v>0.85</v>
      </c>
      <c r="C41" s="16">
        <f t="shared" si="7"/>
        <v>7446</v>
      </c>
      <c r="D41" s="19">
        <f t="shared" si="8"/>
        <v>31794420</v>
      </c>
      <c r="E41" s="19">
        <f t="shared" si="11"/>
        <v>146437.77267667608</v>
      </c>
      <c r="F41" s="19">
        <f t="shared" si="11"/>
        <v>143227.20217491096</v>
      </c>
      <c r="G41" s="19">
        <f t="shared" si="11"/>
        <v>142787.0143463061</v>
      </c>
      <c r="H41" s="10">
        <f t="shared" si="11"/>
        <v>142376.27487667603</v>
      </c>
      <c r="I41" s="19">
        <f t="shared" si="11"/>
        <v>142027.20217491096</v>
      </c>
      <c r="J41" s="19">
        <f t="shared" si="11"/>
        <v>141587.0143463061</v>
      </c>
      <c r="K41" s="10">
        <f t="shared" si="11"/>
        <v>141176.27487667603</v>
      </c>
      <c r="L41" s="19">
        <f t="shared" si="10"/>
        <v>140827.20217491096</v>
      </c>
      <c r="M41" s="45">
        <f t="shared" si="10"/>
        <v>140402.91155630609</v>
      </c>
    </row>
    <row r="42" spans="2:13" x14ac:dyDescent="0.25">
      <c r="B42" s="44">
        <v>0.9</v>
      </c>
      <c r="C42" s="16">
        <f t="shared" si="7"/>
        <v>7884</v>
      </c>
      <c r="D42" s="19">
        <f t="shared" si="8"/>
        <v>33664680</v>
      </c>
      <c r="E42" s="19">
        <f t="shared" si="11"/>
        <v>154345.87695177467</v>
      </c>
      <c r="F42" s="19">
        <f t="shared" si="11"/>
        <v>150946.44936167041</v>
      </c>
      <c r="G42" s="19">
        <f t="shared" si="11"/>
        <v>150480.36813138291</v>
      </c>
      <c r="H42" s="10">
        <f t="shared" si="11"/>
        <v>150116.05575177461</v>
      </c>
      <c r="I42" s="19">
        <f t="shared" si="11"/>
        <v>149746.44936167041</v>
      </c>
      <c r="J42" s="19">
        <f t="shared" si="11"/>
        <v>149280.36813138291</v>
      </c>
      <c r="K42" s="10">
        <f t="shared" si="11"/>
        <v>148916.05575177461</v>
      </c>
      <c r="L42" s="19">
        <f t="shared" si="10"/>
        <v>148546.44936167041</v>
      </c>
      <c r="M42" s="45">
        <f t="shared" si="10"/>
        <v>148097.20047138291</v>
      </c>
    </row>
    <row r="43" spans="2:13" x14ac:dyDescent="0.25">
      <c r="B43" s="44">
        <v>0.95</v>
      </c>
      <c r="C43" s="16">
        <f t="shared" si="7"/>
        <v>8322</v>
      </c>
      <c r="D43" s="19">
        <f t="shared" si="8"/>
        <v>35534940</v>
      </c>
      <c r="E43" s="19">
        <f t="shared" si="11"/>
        <v>162253.98122687323</v>
      </c>
      <c r="F43" s="19">
        <f t="shared" si="11"/>
        <v>158665.69654842987</v>
      </c>
      <c r="G43" s="19">
        <f t="shared" si="11"/>
        <v>158173.72191645976</v>
      </c>
      <c r="H43" s="10">
        <f t="shared" si="11"/>
        <v>157855.83662687321</v>
      </c>
      <c r="I43" s="19">
        <f t="shared" si="11"/>
        <v>157465.69654842987</v>
      </c>
      <c r="J43" s="19">
        <f t="shared" si="11"/>
        <v>156973.72191645976</v>
      </c>
      <c r="K43" s="10">
        <f t="shared" si="11"/>
        <v>156655.83662687321</v>
      </c>
      <c r="L43" s="19">
        <f t="shared" si="10"/>
        <v>156265.69654842987</v>
      </c>
      <c r="M43" s="45">
        <f t="shared" si="10"/>
        <v>155791.48938645973</v>
      </c>
    </row>
    <row r="44" spans="2:13" ht="15.6" thickBot="1" x14ac:dyDescent="0.3">
      <c r="B44" s="49">
        <v>1</v>
      </c>
      <c r="C44" s="50">
        <f t="shared" si="7"/>
        <v>8760</v>
      </c>
      <c r="D44" s="51">
        <f t="shared" si="8"/>
        <v>37405200</v>
      </c>
      <c r="E44" s="51">
        <f t="shared" si="11"/>
        <v>170162.08550197183</v>
      </c>
      <c r="F44" s="51">
        <f t="shared" si="11"/>
        <v>166384.94373518936</v>
      </c>
      <c r="G44" s="51">
        <f t="shared" si="11"/>
        <v>165867.07570153658</v>
      </c>
      <c r="H44" s="52">
        <f t="shared" si="11"/>
        <v>165595.61750197181</v>
      </c>
      <c r="I44" s="51">
        <f t="shared" si="11"/>
        <v>165184.94373518936</v>
      </c>
      <c r="J44" s="51">
        <f t="shared" si="11"/>
        <v>164667.07570153658</v>
      </c>
      <c r="K44" s="52">
        <f t="shared" si="11"/>
        <v>164395.61750197181</v>
      </c>
      <c r="L44" s="51">
        <f t="shared" si="10"/>
        <v>163984.94373518936</v>
      </c>
      <c r="M44" s="53">
        <f t="shared" si="10"/>
        <v>163485.77830153657</v>
      </c>
    </row>
    <row r="45" spans="2:13" x14ac:dyDescent="0.25">
      <c r="I45" s="1"/>
    </row>
  </sheetData>
  <mergeCells count="1">
    <mergeCell ref="B3:K3"/>
  </mergeCells>
  <pageMargins left="0" right="0" top="0.5" bottom="0.5" header="0" footer="0"/>
  <pageSetup scale="87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Southern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Sherrell Brazzell, Jr.</dc:creator>
  <cp:lastModifiedBy>Havlíček Jan</cp:lastModifiedBy>
  <cp:lastPrinted>2001-04-19T20:35:18Z</cp:lastPrinted>
  <dcterms:created xsi:type="dcterms:W3CDTF">2001-04-09T19:13:24Z</dcterms:created>
  <dcterms:modified xsi:type="dcterms:W3CDTF">2023-09-10T11:44:45Z</dcterms:modified>
</cp:coreProperties>
</file>