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7" i="1" l="1"/>
  <c r="F7" i="1"/>
  <c r="L7" i="1"/>
  <c r="C8" i="1"/>
  <c r="F8" i="1"/>
  <c r="L8" i="1"/>
  <c r="C9" i="1"/>
  <c r="F9" i="1"/>
  <c r="I9" i="1"/>
  <c r="L9" i="1"/>
  <c r="C10" i="1"/>
  <c r="F10" i="1"/>
  <c r="I10" i="1"/>
  <c r="L10" i="1"/>
  <c r="C12" i="1"/>
  <c r="F12" i="1"/>
  <c r="I12" i="1"/>
  <c r="L12" i="1"/>
  <c r="C14" i="1"/>
  <c r="F14" i="1"/>
  <c r="I14" i="1"/>
  <c r="L14" i="1"/>
  <c r="C16" i="1"/>
  <c r="F16" i="1"/>
  <c r="I16" i="1"/>
  <c r="L16" i="1"/>
  <c r="C30" i="1"/>
  <c r="F30" i="1"/>
  <c r="L30" i="1"/>
  <c r="C31" i="1"/>
  <c r="F31" i="1"/>
  <c r="L31" i="1"/>
  <c r="C32" i="1"/>
  <c r="F32" i="1"/>
  <c r="I32" i="1"/>
  <c r="L32" i="1"/>
  <c r="C33" i="1"/>
  <c r="F33" i="1"/>
  <c r="I33" i="1"/>
  <c r="L33" i="1"/>
  <c r="C35" i="1"/>
  <c r="F35" i="1"/>
  <c r="I35" i="1"/>
  <c r="L35" i="1"/>
  <c r="C37" i="1"/>
  <c r="F37" i="1"/>
  <c r="I37" i="1"/>
  <c r="L37" i="1"/>
  <c r="C39" i="1"/>
  <c r="F39" i="1"/>
  <c r="I39" i="1"/>
  <c r="L39" i="1"/>
</calcChain>
</file>

<file path=xl/sharedStrings.xml><?xml version="1.0" encoding="utf-8"?>
<sst xmlns="http://schemas.openxmlformats.org/spreadsheetml/2006/main" count="109" uniqueCount="26">
  <si>
    <t>Eighty Percent (80%) Load Factor</t>
  </si>
  <si>
    <t>Goat Rock/Autaugaville</t>
  </si>
  <si>
    <t>Sonat Current Max Rate (Zone 1-3)</t>
  </si>
  <si>
    <t>Transco Mommentum Expansion</t>
  </si>
  <si>
    <t>Transco (Zone 4 to 4)</t>
  </si>
  <si>
    <t>Comment</t>
  </si>
  <si>
    <t>Sonat 1-2 Discounted</t>
  </si>
  <si>
    <t>Sonat 1-3 Max Rate</t>
  </si>
  <si>
    <t>Transco Mommentum</t>
  </si>
  <si>
    <t>Zone 4 to 4</t>
  </si>
  <si>
    <t>Demand Chg.</t>
  </si>
  <si>
    <t>Commodity</t>
  </si>
  <si>
    <t>Fuel - 2.3%</t>
  </si>
  <si>
    <t>Fuel - 2.6%</t>
  </si>
  <si>
    <t>Fuel - 1.9%</t>
  </si>
  <si>
    <t>Total</t>
  </si>
  <si>
    <t>Load Factor</t>
  </si>
  <si>
    <t>Avg. Rate</t>
  </si>
  <si>
    <t>Basis</t>
  </si>
  <si>
    <t>Avg. Delivered Price</t>
  </si>
  <si>
    <t>Less Sonat Back-Haul</t>
  </si>
  <si>
    <t>Netback @ Elba</t>
  </si>
  <si>
    <t>Forward Curve - 15yrs.</t>
  </si>
  <si>
    <t>Goat Rock/Autagaville Assumption</t>
  </si>
  <si>
    <t>Discounted rate of $6.00 demand increases with GDP deflator not to exceed max rate (currently at $8.10).  Assumption is an avg. rate of $7.00 or $.23.</t>
  </si>
  <si>
    <t>One Hundred Percent (100%) Load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</si>
</sst>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  <numFmt numFmtId="166" formatCode="_(* #,##0.000_);_(* \(#,##0.00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44" fontId="0" fillId="0" borderId="0" xfId="1" applyFont="1"/>
    <xf numFmtId="0" fontId="3" fillId="0" borderId="0" xfId="0" applyFont="1"/>
    <xf numFmtId="44" fontId="3" fillId="0" borderId="0" xfId="1" applyFont="1"/>
    <xf numFmtId="0" fontId="0" fillId="0" borderId="0" xfId="0" applyBorder="1"/>
    <xf numFmtId="44" fontId="0" fillId="0" borderId="0" xfId="1" applyFont="1" applyBorder="1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2" xfId="0" applyFill="1" applyBorder="1"/>
    <xf numFmtId="0" fontId="4" fillId="4" borderId="3" xfId="0" applyFont="1" applyFill="1" applyBorder="1"/>
    <xf numFmtId="0" fontId="4" fillId="4" borderId="4" xfId="0" applyFont="1" applyFill="1" applyBorder="1"/>
    <xf numFmtId="44" fontId="0" fillId="0" borderId="0" xfId="1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5" borderId="5" xfId="0" applyFill="1" applyBorder="1"/>
    <xf numFmtId="0" fontId="0" fillId="5" borderId="6" xfId="0" applyFill="1" applyBorder="1"/>
    <xf numFmtId="44" fontId="0" fillId="2" borderId="6" xfId="1" applyNumberFormat="1" applyFont="1" applyFill="1" applyBorder="1"/>
    <xf numFmtId="164" fontId="0" fillId="3" borderId="6" xfId="1" applyNumberFormat="1" applyFont="1" applyFill="1" applyBorder="1"/>
    <xf numFmtId="9" fontId="0" fillId="0" borderId="0" xfId="2" applyFont="1" applyBorder="1"/>
    <xf numFmtId="0" fontId="0" fillId="4" borderId="5" xfId="0" applyFill="1" applyBorder="1"/>
    <xf numFmtId="44" fontId="4" fillId="4" borderId="6" xfId="1" applyFont="1" applyFill="1" applyBorder="1"/>
    <xf numFmtId="165" fontId="0" fillId="5" borderId="6" xfId="1" applyNumberFormat="1" applyFont="1" applyFill="1" applyBorder="1"/>
    <xf numFmtId="164" fontId="0" fillId="2" borderId="6" xfId="1" applyNumberFormat="1" applyFont="1" applyFill="1" applyBorder="1"/>
    <xf numFmtId="44" fontId="4" fillId="4" borderId="5" xfId="1" applyFont="1" applyFill="1" applyBorder="1"/>
    <xf numFmtId="44" fontId="4" fillId="5" borderId="5" xfId="1" applyFont="1" applyFill="1" applyBorder="1"/>
    <xf numFmtId="0" fontId="0" fillId="2" borderId="7" xfId="0" applyFill="1" applyBorder="1"/>
    <xf numFmtId="165" fontId="0" fillId="2" borderId="8" xfId="1" applyNumberFormat="1" applyFont="1" applyFill="1" applyBorder="1"/>
    <xf numFmtId="0" fontId="0" fillId="3" borderId="7" xfId="0" applyFill="1" applyBorder="1"/>
    <xf numFmtId="165" fontId="0" fillId="3" borderId="8" xfId="1" applyNumberFormat="1" applyFont="1" applyFill="1" applyBorder="1"/>
    <xf numFmtId="9" fontId="0" fillId="0" borderId="0" xfId="0" applyNumberFormat="1" applyBorder="1"/>
    <xf numFmtId="44" fontId="4" fillId="4" borderId="7" xfId="1" applyFont="1" applyFill="1" applyBorder="1"/>
    <xf numFmtId="165" fontId="0" fillId="4" borderId="8" xfId="1" applyNumberFormat="1" applyFont="1" applyFill="1" applyBorder="1"/>
    <xf numFmtId="44" fontId="4" fillId="5" borderId="7" xfId="1" applyFont="1" applyFill="1" applyBorder="1"/>
    <xf numFmtId="165" fontId="0" fillId="5" borderId="8" xfId="1" applyNumberFormat="1" applyFont="1" applyFill="1" applyBorder="1"/>
    <xf numFmtId="0" fontId="0" fillId="2" borderId="7" xfId="0" applyFill="1" applyBorder="1" applyAlignment="1">
      <alignment horizontal="right"/>
    </xf>
    <xf numFmtId="164" fontId="0" fillId="2" borderId="8" xfId="0" applyNumberFormat="1" applyFill="1" applyBorder="1"/>
    <xf numFmtId="0" fontId="0" fillId="3" borderId="7" xfId="0" applyFill="1" applyBorder="1" applyAlignment="1">
      <alignment horizontal="right"/>
    </xf>
    <xf numFmtId="164" fontId="0" fillId="3" borderId="8" xfId="0" applyNumberFormat="1" applyFill="1" applyBorder="1"/>
    <xf numFmtId="0" fontId="0" fillId="4" borderId="7" xfId="0" applyFill="1" applyBorder="1" applyAlignment="1">
      <alignment horizontal="right"/>
    </xf>
    <xf numFmtId="164" fontId="0" fillId="4" borderId="8" xfId="0" applyNumberFormat="1" applyFill="1" applyBorder="1"/>
    <xf numFmtId="0" fontId="0" fillId="5" borderId="7" xfId="0" applyFill="1" applyBorder="1" applyAlignment="1">
      <alignment horizontal="right"/>
    </xf>
    <xf numFmtId="166" fontId="0" fillId="5" borderId="8" xfId="0" applyNumberFormat="1" applyFill="1" applyBorder="1"/>
    <xf numFmtId="9" fontId="0" fillId="2" borderId="6" xfId="2" applyFont="1" applyFill="1" applyBorder="1"/>
    <xf numFmtId="9" fontId="0" fillId="3" borderId="6" xfId="2" applyFont="1" applyFill="1" applyBorder="1"/>
    <xf numFmtId="0" fontId="4" fillId="4" borderId="5" xfId="0" applyFont="1" applyFill="1" applyBorder="1"/>
    <xf numFmtId="9" fontId="4" fillId="4" borderId="6" xfId="2" applyFont="1" applyFill="1" applyBorder="1"/>
    <xf numFmtId="0" fontId="4" fillId="5" borderId="5" xfId="0" applyFont="1" applyFill="1" applyBorder="1"/>
    <xf numFmtId="9" fontId="4" fillId="5" borderId="6" xfId="2" applyFont="1" applyFill="1" applyBorder="1"/>
    <xf numFmtId="164" fontId="0" fillId="4" borderId="6" xfId="1" applyNumberFormat="1" applyFont="1" applyFill="1" applyBorder="1"/>
    <xf numFmtId="164" fontId="0" fillId="5" borderId="6" xfId="1" applyNumberFormat="1" applyFont="1" applyFill="1" applyBorder="1"/>
    <xf numFmtId="44" fontId="0" fillId="2" borderId="6" xfId="1" applyFont="1" applyFill="1" applyBorder="1"/>
    <xf numFmtId="44" fontId="0" fillId="3" borderId="6" xfId="1" applyFont="1" applyFill="1" applyBorder="1"/>
    <xf numFmtId="44" fontId="4" fillId="5" borderId="6" xfId="1" applyFont="1" applyFill="1" applyBorder="1"/>
    <xf numFmtId="164" fontId="0" fillId="2" borderId="6" xfId="0" applyNumberFormat="1" applyFill="1" applyBorder="1"/>
    <xf numFmtId="164" fontId="0" fillId="3" borderId="6" xfId="0" applyNumberFormat="1" applyFill="1" applyBorder="1"/>
    <xf numFmtId="0" fontId="4" fillId="4" borderId="7" xfId="0" applyFont="1" applyFill="1" applyBorder="1"/>
    <xf numFmtId="164" fontId="4" fillId="4" borderId="8" xfId="0" applyNumberFormat="1" applyFont="1" applyFill="1" applyBorder="1"/>
    <xf numFmtId="0" fontId="4" fillId="5" borderId="7" xfId="0" applyFont="1" applyFill="1" applyBorder="1"/>
    <xf numFmtId="164" fontId="4" fillId="5" borderId="8" xfId="0" applyNumberFormat="1" applyFont="1" applyFill="1" applyBorder="1"/>
    <xf numFmtId="164" fontId="3" fillId="2" borderId="9" xfId="0" applyNumberFormat="1" applyFont="1" applyFill="1" applyBorder="1"/>
    <xf numFmtId="164" fontId="3" fillId="3" borderId="9" xfId="0" applyNumberFormat="1" applyFont="1" applyFill="1" applyBorder="1"/>
    <xf numFmtId="164" fontId="3" fillId="4" borderId="9" xfId="0" applyNumberFormat="1" applyFont="1" applyFill="1" applyBorder="1"/>
    <xf numFmtId="164" fontId="3" fillId="5" borderId="10" xfId="0" applyNumberFormat="1" applyFont="1" applyFill="1" applyBorder="1"/>
    <xf numFmtId="165" fontId="0" fillId="0" borderId="0" xfId="1" applyNumberFormat="1" applyFont="1" applyBorder="1"/>
    <xf numFmtId="0" fontId="0" fillId="0" borderId="0" xfId="0" applyFill="1" applyBorder="1"/>
    <xf numFmtId="44" fontId="0" fillId="0" borderId="9" xfId="1" applyNumberFormat="1" applyFont="1" applyBorder="1"/>
    <xf numFmtId="0" fontId="5" fillId="0" borderId="0" xfId="0" applyFont="1" applyBorder="1"/>
    <xf numFmtId="0" fontId="6" fillId="0" borderId="0" xfId="0" applyFont="1"/>
    <xf numFmtId="44" fontId="6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tabSelected="1" zoomScale="85" workbookViewId="0">
      <selection activeCell="F18" sqref="F18"/>
    </sheetView>
  </sheetViews>
  <sheetFormatPr defaultRowHeight="13.2" x14ac:dyDescent="0.25"/>
  <cols>
    <col min="1" max="1" width="2.109375" bestFit="1" customWidth="1"/>
    <col min="2" max="2" width="20.33203125" customWidth="1"/>
    <col min="3" max="3" width="19.109375" bestFit="1" customWidth="1"/>
    <col min="4" max="4" width="3.33203125" customWidth="1"/>
    <col min="5" max="5" width="21.44140625" customWidth="1"/>
    <col min="6" max="6" width="17.88671875" style="2" bestFit="1" customWidth="1"/>
    <col min="7" max="7" width="7.33203125" customWidth="1"/>
    <col min="8" max="8" width="24.6640625" style="2" customWidth="1"/>
    <col min="9" max="9" width="19.44140625" style="2" bestFit="1" customWidth="1"/>
    <col min="10" max="10" width="6.44140625" style="2" customWidth="1"/>
    <col min="11" max="11" width="22.44140625" bestFit="1" customWidth="1"/>
    <col min="12" max="12" width="16.6640625" customWidth="1"/>
  </cols>
  <sheetData>
    <row r="1" spans="2:12" ht="15.6" x14ac:dyDescent="0.3">
      <c r="B1" s="1" t="s">
        <v>0</v>
      </c>
    </row>
    <row r="2" spans="2:12" x14ac:dyDescent="0.25">
      <c r="B2" s="3"/>
    </row>
    <row r="3" spans="2:12" x14ac:dyDescent="0.25">
      <c r="B3" s="3" t="s">
        <v>1</v>
      </c>
      <c r="E3" s="3" t="s">
        <v>2</v>
      </c>
      <c r="H3" s="4" t="s">
        <v>3</v>
      </c>
      <c r="K3" s="4" t="s">
        <v>4</v>
      </c>
    </row>
    <row r="4" spans="2:12" x14ac:dyDescent="0.25">
      <c r="G4" s="5"/>
      <c r="H4"/>
      <c r="I4"/>
      <c r="J4" s="6"/>
      <c r="K4" s="5"/>
    </row>
    <row r="5" spans="2:12" x14ac:dyDescent="0.25">
      <c r="B5" s="7" t="s">
        <v>5</v>
      </c>
      <c r="C5" s="8" t="s">
        <v>6</v>
      </c>
      <c r="D5" s="5"/>
      <c r="E5" s="9" t="s">
        <v>5</v>
      </c>
      <c r="F5" s="10" t="s">
        <v>7</v>
      </c>
      <c r="G5" s="5"/>
      <c r="H5" s="11" t="s">
        <v>5</v>
      </c>
      <c r="I5" s="12" t="s">
        <v>8</v>
      </c>
      <c r="J5" s="13"/>
      <c r="K5" s="14" t="s">
        <v>5</v>
      </c>
      <c r="L5" s="15" t="s">
        <v>9</v>
      </c>
    </row>
    <row r="6" spans="2:12" x14ac:dyDescent="0.25">
      <c r="B6" s="16"/>
      <c r="C6" s="17"/>
      <c r="D6" s="5"/>
      <c r="E6" s="18"/>
      <c r="F6" s="19"/>
      <c r="G6" s="5"/>
      <c r="H6" s="11"/>
      <c r="I6" s="12"/>
      <c r="J6" s="6"/>
      <c r="K6" s="20"/>
      <c r="L6" s="21"/>
    </row>
    <row r="7" spans="2:12" x14ac:dyDescent="0.25">
      <c r="B7" s="16" t="s">
        <v>10</v>
      </c>
      <c r="C7" s="22">
        <f>7/(30.4166666666667)</f>
        <v>0.23013698630136986</v>
      </c>
      <c r="E7" s="18" t="s">
        <v>10</v>
      </c>
      <c r="F7" s="23">
        <f>10.79/30.2</f>
        <v>0.35728476821192051</v>
      </c>
      <c r="G7" s="24"/>
      <c r="H7" s="25" t="s">
        <v>10</v>
      </c>
      <c r="I7" s="26">
        <v>0.27</v>
      </c>
      <c r="J7" s="6"/>
      <c r="K7" s="20" t="s">
        <v>10</v>
      </c>
      <c r="L7" s="27">
        <f>4.9322/(30.4166666666667)</f>
        <v>0.16215452054794519</v>
      </c>
    </row>
    <row r="8" spans="2:12" x14ac:dyDescent="0.25">
      <c r="B8" s="16" t="s">
        <v>11</v>
      </c>
      <c r="C8" s="28">
        <f>0.022+0.0004+0.004+0.0022</f>
        <v>2.86E-2</v>
      </c>
      <c r="E8" s="18" t="s">
        <v>11</v>
      </c>
      <c r="F8" s="23">
        <f>0.022+0.0004+0.004+0.0022</f>
        <v>2.86E-2</v>
      </c>
      <c r="G8" s="24"/>
      <c r="H8" s="29" t="s">
        <v>11</v>
      </c>
      <c r="I8" s="26">
        <v>0</v>
      </c>
      <c r="J8" s="6"/>
      <c r="K8" s="30" t="s">
        <v>11</v>
      </c>
      <c r="L8" s="27">
        <f>0.0095+0.0131</f>
        <v>2.2600000000000002E-2</v>
      </c>
    </row>
    <row r="9" spans="2:12" x14ac:dyDescent="0.25">
      <c r="B9" s="31" t="s">
        <v>12</v>
      </c>
      <c r="C9" s="32">
        <f>(+$C$18/(1-0.023))-$C$18</f>
        <v>0.11252814738996975</v>
      </c>
      <c r="E9" s="33" t="s">
        <v>13</v>
      </c>
      <c r="F9" s="34">
        <f>(+$C$18/(1-0.026))-$C$18</f>
        <v>0.12759753593429135</v>
      </c>
      <c r="G9" s="35"/>
      <c r="H9" s="36" t="s">
        <v>14</v>
      </c>
      <c r="I9" s="37">
        <f>(+$C$18/(1-0.019))-$C$18</f>
        <v>9.2579001019368334E-2</v>
      </c>
      <c r="J9" s="6"/>
      <c r="K9" s="38" t="s">
        <v>14</v>
      </c>
      <c r="L9" s="39">
        <f>(+$C$18/(1-0.019))-$C$18</f>
        <v>9.2579001019368334E-2</v>
      </c>
    </row>
    <row r="10" spans="2:12" x14ac:dyDescent="0.25">
      <c r="B10" s="40" t="s">
        <v>15</v>
      </c>
      <c r="C10" s="41">
        <f>SUM(C7:C9)</f>
        <v>0.37126513369133962</v>
      </c>
      <c r="E10" s="42" t="s">
        <v>15</v>
      </c>
      <c r="F10" s="43">
        <f>SUM(F7:F9)</f>
        <v>0.51348230414621188</v>
      </c>
      <c r="G10" s="5"/>
      <c r="H10" s="44" t="s">
        <v>15</v>
      </c>
      <c r="I10" s="45">
        <f>SUM(I7:I9)</f>
        <v>0.36257900101936835</v>
      </c>
      <c r="J10" s="6"/>
      <c r="K10" s="46" t="s">
        <v>15</v>
      </c>
      <c r="L10" s="47">
        <f>+L7+L9</f>
        <v>0.25473352156731355</v>
      </c>
    </row>
    <row r="11" spans="2:12" x14ac:dyDescent="0.25">
      <c r="B11" s="16" t="s">
        <v>16</v>
      </c>
      <c r="C11" s="48">
        <v>0.8</v>
      </c>
      <c r="E11" s="18" t="s">
        <v>16</v>
      </c>
      <c r="F11" s="49">
        <v>0.8</v>
      </c>
      <c r="G11" s="5"/>
      <c r="H11" s="50" t="s">
        <v>16</v>
      </c>
      <c r="I11" s="51">
        <v>0.8</v>
      </c>
      <c r="J11" s="6"/>
      <c r="K11" s="52" t="s">
        <v>16</v>
      </c>
      <c r="L11" s="53">
        <v>0.8</v>
      </c>
    </row>
    <row r="12" spans="2:12" x14ac:dyDescent="0.25">
      <c r="B12" s="16" t="s">
        <v>17</v>
      </c>
      <c r="C12" s="28">
        <f>(+C7/C11)+C8+C9</f>
        <v>0.42879938026668207</v>
      </c>
      <c r="E12" s="18" t="s">
        <v>17</v>
      </c>
      <c r="F12" s="23">
        <f>(+F7/0.8)+F8+F9</f>
        <v>0.60280349619919193</v>
      </c>
      <c r="H12" s="50" t="s">
        <v>17</v>
      </c>
      <c r="I12" s="54">
        <f>(+I7/0.8)+I8+I9</f>
        <v>0.43007900101936836</v>
      </c>
      <c r="K12" s="52" t="s">
        <v>17</v>
      </c>
      <c r="L12" s="55">
        <f>(+L7/0.8)+L8+L9</f>
        <v>0.31787215170429983</v>
      </c>
    </row>
    <row r="13" spans="2:12" x14ac:dyDescent="0.25">
      <c r="B13" s="16" t="s">
        <v>18</v>
      </c>
      <c r="C13" s="56">
        <v>0.06</v>
      </c>
      <c r="E13" s="18" t="s">
        <v>18</v>
      </c>
      <c r="F13" s="57">
        <v>0.06</v>
      </c>
      <c r="H13" s="50" t="s">
        <v>18</v>
      </c>
      <c r="I13" s="26">
        <v>0.06</v>
      </c>
      <c r="K13" s="52" t="s">
        <v>18</v>
      </c>
      <c r="L13" s="58">
        <v>0.06</v>
      </c>
    </row>
    <row r="14" spans="2:12" x14ac:dyDescent="0.25">
      <c r="B14" s="16" t="s">
        <v>19</v>
      </c>
      <c r="C14" s="59">
        <f>+C12+C13</f>
        <v>0.48879938026668207</v>
      </c>
      <c r="E14" s="18" t="s">
        <v>19</v>
      </c>
      <c r="F14" s="60">
        <f>+F12+F13</f>
        <v>0.66280349619919199</v>
      </c>
      <c r="H14" s="61" t="s">
        <v>19</v>
      </c>
      <c r="I14" s="62">
        <f>+I12+I13</f>
        <v>0.49007900101936835</v>
      </c>
      <c r="K14" s="63" t="s">
        <v>19</v>
      </c>
      <c r="L14" s="64">
        <f>+L12+L13</f>
        <v>0.37787215170429983</v>
      </c>
    </row>
    <row r="15" spans="2:12" ht="13.8" thickBot="1" x14ac:dyDescent="0.3">
      <c r="B15" s="16" t="s">
        <v>20</v>
      </c>
      <c r="C15" s="56">
        <v>0.14000000000000001</v>
      </c>
      <c r="E15" s="18" t="s">
        <v>20</v>
      </c>
      <c r="F15" s="57">
        <v>0.14000000000000001</v>
      </c>
      <c r="H15" s="50" t="s">
        <v>20</v>
      </c>
      <c r="I15" s="26">
        <v>0.14000000000000001</v>
      </c>
      <c r="K15" s="52" t="s">
        <v>20</v>
      </c>
      <c r="L15" s="58">
        <v>0.14000000000000001</v>
      </c>
    </row>
    <row r="16" spans="2:12" ht="13.8" thickBot="1" x14ac:dyDescent="0.3">
      <c r="B16" s="31" t="s">
        <v>21</v>
      </c>
      <c r="C16" s="65">
        <f>+C14-C15</f>
        <v>0.34879938026668206</v>
      </c>
      <c r="E16" s="33" t="s">
        <v>21</v>
      </c>
      <c r="F16" s="66">
        <f>+F14-F15</f>
        <v>0.52280349619919197</v>
      </c>
      <c r="H16" s="61" t="s">
        <v>21</v>
      </c>
      <c r="I16" s="67">
        <f>+I14-I15</f>
        <v>0.35007900101936834</v>
      </c>
      <c r="K16" s="63" t="s">
        <v>21</v>
      </c>
      <c r="L16" s="68">
        <f>+L14-L15</f>
        <v>0.23787215170429982</v>
      </c>
    </row>
    <row r="17" spans="2:12" ht="13.8" thickBot="1" x14ac:dyDescent="0.3">
      <c r="B17" s="5"/>
      <c r="C17" s="69"/>
      <c r="D17" s="5"/>
      <c r="E17" s="5"/>
      <c r="F17" s="69"/>
    </row>
    <row r="18" spans="2:12" ht="13.8" thickBot="1" x14ac:dyDescent="0.3">
      <c r="B18" s="70" t="s">
        <v>22</v>
      </c>
      <c r="C18" s="71">
        <v>4.78</v>
      </c>
      <c r="D18" s="5"/>
      <c r="E18" s="5"/>
      <c r="F18" s="69"/>
    </row>
    <row r="19" spans="2:12" x14ac:dyDescent="0.25">
      <c r="B19" s="6"/>
      <c r="C19" s="6"/>
      <c r="D19" s="5"/>
      <c r="E19" s="6"/>
      <c r="F19" s="6"/>
    </row>
    <row r="20" spans="2:12" x14ac:dyDescent="0.25">
      <c r="B20" s="72" t="s">
        <v>23</v>
      </c>
      <c r="C20" s="69"/>
      <c r="D20" s="5"/>
      <c r="E20" s="5"/>
      <c r="F20" s="69"/>
    </row>
    <row r="21" spans="2:12" x14ac:dyDescent="0.25">
      <c r="B21" s="70" t="s">
        <v>24</v>
      </c>
      <c r="E21" s="5"/>
      <c r="F21" s="6"/>
    </row>
    <row r="22" spans="2:12" x14ac:dyDescent="0.25">
      <c r="E22" s="5"/>
      <c r="F22" s="6"/>
    </row>
    <row r="23" spans="2:12" x14ac:dyDescent="0.25">
      <c r="B23" s="73"/>
      <c r="C23" s="73"/>
      <c r="D23" s="73"/>
      <c r="E23" s="73"/>
      <c r="F23" s="74"/>
      <c r="G23" s="73"/>
      <c r="H23" s="74"/>
      <c r="I23" s="74"/>
      <c r="J23" s="74"/>
      <c r="K23" s="73"/>
      <c r="L23" s="73"/>
    </row>
    <row r="24" spans="2:12" ht="15.6" x14ac:dyDescent="0.3">
      <c r="B24" s="1" t="s">
        <v>25</v>
      </c>
      <c r="C24" s="73"/>
      <c r="D24" s="73"/>
      <c r="E24" s="73"/>
      <c r="F24" s="74"/>
      <c r="G24" s="73"/>
      <c r="H24" s="74"/>
      <c r="I24" s="74"/>
      <c r="J24" s="74"/>
      <c r="K24" s="73"/>
      <c r="L24" s="73"/>
    </row>
    <row r="25" spans="2:12" x14ac:dyDescent="0.25">
      <c r="B25" s="73"/>
      <c r="C25" s="73"/>
      <c r="D25" s="73"/>
      <c r="E25" s="73"/>
      <c r="F25" s="74"/>
      <c r="G25" s="73"/>
      <c r="H25" s="74"/>
      <c r="I25" s="74"/>
      <c r="J25" s="74"/>
      <c r="K25" s="73"/>
      <c r="L25" s="73"/>
    </row>
    <row r="26" spans="2:12" x14ac:dyDescent="0.25">
      <c r="B26" s="3" t="s">
        <v>1</v>
      </c>
      <c r="E26" s="3" t="s">
        <v>2</v>
      </c>
      <c r="H26" s="4" t="s">
        <v>3</v>
      </c>
      <c r="J26" s="74"/>
      <c r="K26" s="4" t="s">
        <v>4</v>
      </c>
    </row>
    <row r="27" spans="2:12" x14ac:dyDescent="0.25">
      <c r="G27" s="5"/>
      <c r="H27"/>
      <c r="I27"/>
      <c r="K27" s="5"/>
    </row>
    <row r="28" spans="2:12" x14ac:dyDescent="0.25">
      <c r="B28" s="7" t="s">
        <v>5</v>
      </c>
      <c r="C28" s="8" t="s">
        <v>6</v>
      </c>
      <c r="D28" s="5"/>
      <c r="E28" s="9" t="s">
        <v>5</v>
      </c>
      <c r="F28" s="10" t="s">
        <v>7</v>
      </c>
      <c r="G28" s="5"/>
      <c r="H28" s="11" t="s">
        <v>5</v>
      </c>
      <c r="I28" s="12" t="s">
        <v>8</v>
      </c>
      <c r="K28" s="14" t="s">
        <v>5</v>
      </c>
      <c r="L28" s="15" t="s">
        <v>9</v>
      </c>
    </row>
    <row r="29" spans="2:12" x14ac:dyDescent="0.25">
      <c r="B29" s="16"/>
      <c r="C29" s="17"/>
      <c r="D29" s="5"/>
      <c r="E29" s="18"/>
      <c r="F29" s="19"/>
      <c r="G29" s="5"/>
      <c r="H29" s="11"/>
      <c r="I29" s="12"/>
      <c r="K29" s="20"/>
      <c r="L29" s="21"/>
    </row>
    <row r="30" spans="2:12" x14ac:dyDescent="0.25">
      <c r="B30" s="16" t="s">
        <v>10</v>
      </c>
      <c r="C30" s="22">
        <f>7/(30.4166666666667)</f>
        <v>0.23013698630136986</v>
      </c>
      <c r="E30" s="18" t="s">
        <v>10</v>
      </c>
      <c r="F30" s="23">
        <f>10.79/30.2</f>
        <v>0.35728476821192051</v>
      </c>
      <c r="G30" s="24"/>
      <c r="H30" s="25" t="s">
        <v>10</v>
      </c>
      <c r="I30" s="26">
        <v>0.27</v>
      </c>
      <c r="K30" s="20" t="s">
        <v>10</v>
      </c>
      <c r="L30" s="27">
        <f>4.9322/(30.4166666666667)</f>
        <v>0.16215452054794519</v>
      </c>
    </row>
    <row r="31" spans="2:12" x14ac:dyDescent="0.25">
      <c r="B31" s="16" t="s">
        <v>11</v>
      </c>
      <c r="C31" s="28">
        <f>0.022+0.0004+0.004+0.0022</f>
        <v>2.86E-2</v>
      </c>
      <c r="E31" s="18" t="s">
        <v>11</v>
      </c>
      <c r="F31" s="23">
        <f>0.022+0.0004+0.004+0.0022</f>
        <v>2.86E-2</v>
      </c>
      <c r="G31" s="24"/>
      <c r="H31" s="29" t="s">
        <v>11</v>
      </c>
      <c r="I31" s="26">
        <v>0</v>
      </c>
      <c r="K31" s="30" t="s">
        <v>11</v>
      </c>
      <c r="L31" s="27">
        <f>0.0095+0.0131</f>
        <v>2.2600000000000002E-2</v>
      </c>
    </row>
    <row r="32" spans="2:12" x14ac:dyDescent="0.25">
      <c r="B32" s="31" t="s">
        <v>12</v>
      </c>
      <c r="C32" s="32">
        <f>(+$C$18/(1-0.023))-$C$18</f>
        <v>0.11252814738996975</v>
      </c>
      <c r="E32" s="33" t="s">
        <v>13</v>
      </c>
      <c r="F32" s="34">
        <f>(+$C$18/(1-0.026))-$C$18</f>
        <v>0.12759753593429135</v>
      </c>
      <c r="G32" s="35"/>
      <c r="H32" s="36" t="s">
        <v>14</v>
      </c>
      <c r="I32" s="37">
        <f>(+$C$18/(1-0.019))-$C$18</f>
        <v>9.2579001019368334E-2</v>
      </c>
      <c r="K32" s="38" t="s">
        <v>14</v>
      </c>
      <c r="L32" s="39">
        <f>(+$C$18/(1-0.019))-$C$18</f>
        <v>9.2579001019368334E-2</v>
      </c>
    </row>
    <row r="33" spans="2:12" x14ac:dyDescent="0.25">
      <c r="B33" s="40" t="s">
        <v>15</v>
      </c>
      <c r="C33" s="41">
        <f>SUM(C30:C32)</f>
        <v>0.37126513369133962</v>
      </c>
      <c r="E33" s="42" t="s">
        <v>15</v>
      </c>
      <c r="F33" s="43">
        <f>SUM(F30:F32)</f>
        <v>0.51348230414621188</v>
      </c>
      <c r="G33" s="5"/>
      <c r="H33" s="44" t="s">
        <v>15</v>
      </c>
      <c r="I33" s="45">
        <f>SUM(I30:I32)</f>
        <v>0.36257900101936835</v>
      </c>
      <c r="K33" s="46" t="s">
        <v>15</v>
      </c>
      <c r="L33" s="47">
        <f>+L30+L32</f>
        <v>0.25473352156731355</v>
      </c>
    </row>
    <row r="34" spans="2:12" x14ac:dyDescent="0.25">
      <c r="B34" s="16" t="s">
        <v>16</v>
      </c>
      <c r="C34" s="48">
        <v>1</v>
      </c>
      <c r="E34" s="18" t="s">
        <v>16</v>
      </c>
      <c r="F34" s="49">
        <v>1</v>
      </c>
      <c r="G34" s="5"/>
      <c r="H34" s="50" t="s">
        <v>16</v>
      </c>
      <c r="I34" s="51">
        <v>1</v>
      </c>
      <c r="K34" s="52" t="s">
        <v>16</v>
      </c>
      <c r="L34" s="53">
        <v>1</v>
      </c>
    </row>
    <row r="35" spans="2:12" x14ac:dyDescent="0.25">
      <c r="B35" s="16" t="s">
        <v>17</v>
      </c>
      <c r="C35" s="28">
        <f>(+C30/C34)+C31+C32</f>
        <v>0.37126513369133962</v>
      </c>
      <c r="E35" s="18" t="s">
        <v>17</v>
      </c>
      <c r="F35" s="23">
        <f>+F33</f>
        <v>0.51348230414621188</v>
      </c>
      <c r="H35" s="50" t="s">
        <v>17</v>
      </c>
      <c r="I35" s="54">
        <f>+I33</f>
        <v>0.36257900101936835</v>
      </c>
      <c r="K35" s="52" t="s">
        <v>17</v>
      </c>
      <c r="L35" s="55">
        <f>+L33</f>
        <v>0.25473352156731355</v>
      </c>
    </row>
    <row r="36" spans="2:12" x14ac:dyDescent="0.25">
      <c r="B36" s="16" t="s">
        <v>18</v>
      </c>
      <c r="C36" s="56">
        <v>0.06</v>
      </c>
      <c r="E36" s="18" t="s">
        <v>18</v>
      </c>
      <c r="F36" s="57">
        <v>0.06</v>
      </c>
      <c r="H36" s="50" t="s">
        <v>18</v>
      </c>
      <c r="I36" s="26">
        <v>0.06</v>
      </c>
      <c r="K36" s="52" t="s">
        <v>18</v>
      </c>
      <c r="L36" s="58">
        <v>0.06</v>
      </c>
    </row>
    <row r="37" spans="2:12" x14ac:dyDescent="0.25">
      <c r="B37" s="16" t="s">
        <v>19</v>
      </c>
      <c r="C37" s="59">
        <f>+C35+C36</f>
        <v>0.43126513369133962</v>
      </c>
      <c r="E37" s="18" t="s">
        <v>19</v>
      </c>
      <c r="F37" s="60">
        <f>+F35+F36</f>
        <v>0.57348230414621182</v>
      </c>
      <c r="H37" s="61" t="s">
        <v>19</v>
      </c>
      <c r="I37" s="62">
        <f>+I35+I36</f>
        <v>0.42257900101936835</v>
      </c>
      <c r="K37" s="63" t="s">
        <v>19</v>
      </c>
      <c r="L37" s="64">
        <f>+L35+L36</f>
        <v>0.31473352156731355</v>
      </c>
    </row>
    <row r="38" spans="2:12" ht="13.8" thickBot="1" x14ac:dyDescent="0.3">
      <c r="B38" s="16" t="s">
        <v>20</v>
      </c>
      <c r="C38" s="56">
        <v>0.14000000000000001</v>
      </c>
      <c r="E38" s="18" t="s">
        <v>20</v>
      </c>
      <c r="F38" s="57">
        <v>0.14000000000000001</v>
      </c>
      <c r="H38" s="50" t="s">
        <v>20</v>
      </c>
      <c r="I38" s="26">
        <v>0.14000000000000001</v>
      </c>
      <c r="K38" s="52" t="s">
        <v>20</v>
      </c>
      <c r="L38" s="58">
        <v>0.14000000000000001</v>
      </c>
    </row>
    <row r="39" spans="2:12" ht="13.8" thickBot="1" x14ac:dyDescent="0.3">
      <c r="B39" s="31" t="s">
        <v>21</v>
      </c>
      <c r="C39" s="65">
        <f>+C37-C38</f>
        <v>0.29126513369133961</v>
      </c>
      <c r="E39" s="33" t="s">
        <v>21</v>
      </c>
      <c r="F39" s="66">
        <f>+F37-F38</f>
        <v>0.43348230414621181</v>
      </c>
      <c r="H39" s="61" t="s">
        <v>21</v>
      </c>
      <c r="I39" s="67">
        <f>+I37-I38</f>
        <v>0.28257900101936834</v>
      </c>
      <c r="K39" s="63" t="s">
        <v>21</v>
      </c>
      <c r="L39" s="68">
        <f>+L37-L38</f>
        <v>0.17473352156731353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pdemoes</dc:creator>
  <cp:lastModifiedBy>Havlíček Jan</cp:lastModifiedBy>
  <dcterms:created xsi:type="dcterms:W3CDTF">2001-04-19T23:27:24Z</dcterms:created>
  <dcterms:modified xsi:type="dcterms:W3CDTF">2023-09-10T11:44:46Z</dcterms:modified>
</cp:coreProperties>
</file>