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1392" windowWidth="15228" windowHeight="4620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Value'!$A$2:$U$3</definedName>
    <definedName name="_xlnm.Print_Area" localSheetId="0">'Liquidation Value'!$A$1:$U$34</definedName>
    <definedName name="_xlnm.Print_Area" localSheetId="1">'Replacement Costs'!$A$1:$L$44</definedName>
  </definedNames>
  <calcPr calcId="0"/>
</workbook>
</file>

<file path=xl/calcChain.xml><?xml version="1.0" encoding="utf-8"?>
<calcChain xmlns="http://schemas.openxmlformats.org/spreadsheetml/2006/main">
  <c r="O9" i="3" l="1"/>
  <c r="L3" i="1"/>
  <c r="M3" i="1"/>
  <c r="M5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M32" i="1"/>
  <c r="M34" i="1"/>
  <c r="D4" i="2"/>
  <c r="C10" i="2"/>
  <c r="C11" i="2"/>
  <c r="C13" i="2"/>
  <c r="C15" i="2"/>
  <c r="C16" i="2"/>
  <c r="C17" i="2"/>
  <c r="C18" i="2"/>
  <c r="C43" i="2"/>
</calcChain>
</file>

<file path=xl/sharedStrings.xml><?xml version="1.0" encoding="utf-8"?>
<sst xmlns="http://schemas.openxmlformats.org/spreadsheetml/2006/main" count="251" uniqueCount="74">
  <si>
    <t xml:space="preserve">Electricity         </t>
  </si>
  <si>
    <t>Swap</t>
  </si>
  <si>
    <t>Buy</t>
  </si>
  <si>
    <t>No</t>
  </si>
  <si>
    <t>East Peak</t>
  </si>
  <si>
    <t>NE</t>
  </si>
  <si>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</si>
  <si>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</si>
  <si>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</si>
  <si>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</si>
  <si>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</si>
  <si>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</si>
  <si>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</si>
  <si>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</si>
  <si>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</si>
  <si>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</si>
  <si>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</si>
  <si>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</si>
  <si>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</si>
  <si>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</si>
  <si>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</si>
  <si>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</si>
  <si>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</si>
  <si>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</si>
  <si>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</si>
  <si>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</si>
  <si>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</si>
  <si>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</si>
  <si>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Sum of Nominal Volume</t>
  </si>
  <si>
    <t>Grand Total</t>
  </si>
  <si>
    <t>Average of Bid/Offer</t>
  </si>
  <si>
    <t>Margin Calculation Detail:</t>
  </si>
  <si>
    <t>Margin Requirement Per Month</t>
  </si>
  <si>
    <t>Monthly Cost of Capital - NPW</t>
  </si>
  <si>
    <t>PV of Monthly Cost of Credit at T-Bill Rate</t>
  </si>
  <si>
    <t>Total Cost of Credit to NPW</t>
  </si>
  <si>
    <t>N/A</t>
  </si>
  <si>
    <t>EES</t>
  </si>
  <si>
    <t>Sell</t>
  </si>
  <si>
    <t>Ticket</t>
  </si>
  <si>
    <t>RateSchedule</t>
  </si>
  <si>
    <t>Nominal Vol</t>
  </si>
  <si>
    <t>Disc Vol</t>
  </si>
  <si>
    <t>WholesaleVol</t>
  </si>
  <si>
    <t>ContractPrice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</si>
  <si>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</si>
  <si>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</si>
  <si>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</si>
  <si>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</si>
  <si>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</si>
  <si>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</si>
  <si>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</si>
  <si>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Service Level</t>
  </si>
  <si>
    <t>NYMEX</t>
  </si>
  <si>
    <t>Firm</t>
  </si>
  <si>
    <t>Fixed</t>
  </si>
  <si>
    <t>GAS</t>
  </si>
  <si>
    <t>POWER</t>
  </si>
  <si>
    <t>Sub-Total GAS -</t>
  </si>
  <si>
    <t>Sub-Total POWER -</t>
  </si>
  <si>
    <t>TOTAL -</t>
  </si>
  <si>
    <t>GAS:</t>
  </si>
  <si>
    <t>Sum of Nominal Vol</t>
  </si>
  <si>
    <t>Fixed Total</t>
  </si>
  <si>
    <t>Margin Requirement - Fixed NYMEX</t>
  </si>
  <si>
    <t>Cumulative Margin Required</t>
  </si>
  <si>
    <t>TOTAL</t>
  </si>
  <si>
    <t>EES Gas Financials</t>
  </si>
  <si>
    <t>Net Amount due for financials pricing in November 2001</t>
  </si>
  <si>
    <t>A/P</t>
  </si>
  <si>
    <t>A/R</t>
  </si>
  <si>
    <t>Total Net ARAP -</t>
  </si>
  <si>
    <t>(due EES)</t>
  </si>
  <si>
    <t>EES Power Financials: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</si>
</sst>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_(* #,##0.000_);_(* \(#,##0.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/>
    <xf numFmtId="44" fontId="2" fillId="2" borderId="0" xfId="2" applyFont="1" applyFill="1"/>
    <xf numFmtId="0" fontId="0" fillId="2" borderId="0" xfId="0" applyFill="1"/>
    <xf numFmtId="164" fontId="2" fillId="2" borderId="0" xfId="1" applyNumberFormat="1" applyFon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14" fontId="0" fillId="0" borderId="0" xfId="0" applyNumberFormat="1"/>
    <xf numFmtId="165" fontId="2" fillId="0" borderId="0" xfId="2" applyNumberFormat="1" applyFont="1" applyBorder="1"/>
    <xf numFmtId="44" fontId="0" fillId="0" borderId="0" xfId="2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5" fontId="3" fillId="0" borderId="0" xfId="2" applyNumberFormat="1" applyFont="1"/>
    <xf numFmtId="165" fontId="4" fillId="0" borderId="0" xfId="2" applyNumberFormat="1" applyFont="1"/>
    <xf numFmtId="10" fontId="4" fillId="0" borderId="0" xfId="2" applyNumberFormat="1" applyFont="1"/>
    <xf numFmtId="0" fontId="3" fillId="3" borderId="0" xfId="0" applyFont="1" applyFill="1"/>
    <xf numFmtId="0" fontId="5" fillId="3" borderId="0" xfId="0" applyFont="1" applyFill="1"/>
    <xf numFmtId="44" fontId="0" fillId="0" borderId="0" xfId="0" applyNumberFormat="1"/>
    <xf numFmtId="164" fontId="0" fillId="2" borderId="0" xfId="0" applyNumberFormat="1" applyFill="1"/>
    <xf numFmtId="165" fontId="5" fillId="3" borderId="0" xfId="0" applyNumberFormat="1" applyFont="1" applyFill="1"/>
    <xf numFmtId="0" fontId="0" fillId="0" borderId="0" xfId="0" applyBorder="1"/>
    <xf numFmtId="14" fontId="0" fillId="0" borderId="0" xfId="0" applyNumberFormat="1" applyBorder="1"/>
    <xf numFmtId="164" fontId="2" fillId="0" borderId="0" xfId="1" applyNumberFormat="1" applyFont="1" applyBorder="1"/>
    <xf numFmtId="43" fontId="2" fillId="0" borderId="0" xfId="1" applyFont="1" applyBorder="1"/>
    <xf numFmtId="164" fontId="0" fillId="0" borderId="0" xfId="0" applyNumberFormat="1" applyBorder="1"/>
    <xf numFmtId="164" fontId="1" fillId="0" borderId="0" xfId="1" applyNumberFormat="1"/>
    <xf numFmtId="168" fontId="1" fillId="0" borderId="0" xfId="1" applyNumberFormat="1"/>
    <xf numFmtId="44" fontId="1" fillId="0" borderId="0" xfId="2"/>
    <xf numFmtId="44" fontId="0" fillId="2" borderId="0" xfId="0" applyNumberFormat="1" applyFill="1"/>
    <xf numFmtId="0" fontId="2" fillId="0" borderId="0" xfId="0" applyFont="1"/>
    <xf numFmtId="17" fontId="0" fillId="0" borderId="0" xfId="1" applyNumberFormat="1" applyFont="1"/>
    <xf numFmtId="17" fontId="0" fillId="0" borderId="4" xfId="1" applyNumberFormat="1" applyFont="1" applyBorder="1"/>
    <xf numFmtId="17" fontId="0" fillId="0" borderId="1" xfId="1" applyNumberFormat="1" applyFont="1" applyBorder="1"/>
    <xf numFmtId="17" fontId="0" fillId="0" borderId="5" xfId="1" applyNumberFormat="1" applyFont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2" xfId="1" applyNumberFormat="1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4" fontId="4" fillId="0" borderId="4" xfId="0" applyNumberFormat="1" applyFont="1" applyBorder="1"/>
    <xf numFmtId="14" fontId="4" fillId="0" borderId="1" xfId="0" applyNumberFormat="1" applyFont="1" applyBorder="1"/>
    <xf numFmtId="0" fontId="4" fillId="0" borderId="4" xfId="0" applyNumberFormat="1" applyFont="1" applyBorder="1"/>
    <xf numFmtId="0" fontId="4" fillId="0" borderId="1" xfId="0" applyNumberFormat="1" applyFont="1" applyBorder="1"/>
    <xf numFmtId="0" fontId="4" fillId="0" borderId="10" xfId="0" applyFont="1" applyBorder="1"/>
    <xf numFmtId="0" fontId="4" fillId="0" borderId="10" xfId="0" applyNumberFormat="1" applyFont="1" applyBorder="1"/>
    <xf numFmtId="0" fontId="4" fillId="0" borderId="0" xfId="0" applyNumberFormat="1" applyFont="1"/>
    <xf numFmtId="164" fontId="4" fillId="0" borderId="0" xfId="1" applyNumberFormat="1" applyFont="1" applyAlignment="1">
      <alignment horizontal="left"/>
    </xf>
    <xf numFmtId="164" fontId="5" fillId="3" borderId="0" xfId="1" applyNumberFormat="1" applyFont="1" applyFill="1" applyBorder="1" applyAlignment="1">
      <alignment horizontal="left"/>
    </xf>
    <xf numFmtId="165" fontId="4" fillId="0" borderId="0" xfId="2" applyNumberFormat="1" applyFont="1" applyAlignment="1">
      <alignment horizontal="left"/>
    </xf>
    <xf numFmtId="165" fontId="4" fillId="0" borderId="11" xfId="2" applyNumberFormat="1" applyFont="1" applyBorder="1" applyAlignment="1">
      <alignment horizontal="left"/>
    </xf>
    <xf numFmtId="165" fontId="0" fillId="0" borderId="0" xfId="0" applyNumberFormat="1"/>
    <xf numFmtId="165" fontId="4" fillId="0" borderId="12" xfId="2" applyNumberFormat="1" applyFont="1" applyBorder="1" applyAlignment="1">
      <alignment horizontal="left"/>
    </xf>
    <xf numFmtId="165" fontId="4" fillId="0" borderId="0" xfId="0" applyNumberFormat="1" applyFont="1"/>
    <xf numFmtId="17" fontId="0" fillId="0" borderId="2" xfId="1" pivotButton="1" applyNumberFormat="1" applyFont="1" applyBorder="1"/>
    <xf numFmtId="165" fontId="0" fillId="0" borderId="0" xfId="2" applyNumberFormat="1" applyFont="1"/>
    <xf numFmtId="9" fontId="4" fillId="0" borderId="0" xfId="3" applyFont="1"/>
    <xf numFmtId="165" fontId="2" fillId="0" borderId="0" xfId="0" applyNumberFormat="1" applyFont="1"/>
    <xf numFmtId="43" fontId="2" fillId="2" borderId="0" xfId="0" applyNumberFormat="1" applyFont="1" applyFill="1"/>
    <xf numFmtId="165" fontId="5" fillId="3" borderId="0" xfId="2" applyNumberFormat="1" applyFont="1" applyFill="1"/>
    <xf numFmtId="168" fontId="2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K1" workbookViewId="0">
      <selection activeCell="L1" sqref="L1:L65536"/>
    </sheetView>
  </sheetViews>
  <sheetFormatPr defaultColWidth="9.109375" defaultRowHeight="13.2" x14ac:dyDescent="0.25"/>
  <cols>
    <col min="1" max="1" width="9.109375" style="3"/>
    <col min="2" max="3" width="0" style="3" hidden="1" customWidth="1"/>
    <col min="4" max="4" width="13.5546875" style="3" customWidth="1"/>
    <col min="5" max="5" width="9.109375" style="3"/>
    <col min="6" max="6" width="12.44140625" style="3" customWidth="1"/>
    <col min="7" max="8" width="9.109375" style="3"/>
    <col min="9" max="9" width="12.5546875" style="3" customWidth="1"/>
    <col min="10" max="10" width="9.109375" style="3"/>
    <col min="11" max="11" width="14.6640625" style="3" customWidth="1"/>
    <col min="12" max="12" width="16.6640625" style="3" hidden="1" customWidth="1"/>
    <col min="13" max="13" width="18.44140625" style="3" customWidth="1"/>
    <col min="14" max="14" width="13.33203125" style="3" customWidth="1"/>
    <col min="15" max="17" width="9.109375" style="3"/>
    <col min="18" max="18" width="14" style="3" customWidth="1"/>
    <col min="19" max="19" width="9.109375" style="3"/>
    <col min="20" max="20" width="11.88671875" style="3" customWidth="1"/>
    <col min="21" max="21" width="14.44140625" style="3" customWidth="1"/>
    <col min="22" max="22" width="14.109375" style="3" customWidth="1"/>
    <col min="23" max="16384" width="9.109375" style="3"/>
  </cols>
  <sheetData>
    <row r="1" spans="1:21" x14ac:dyDescent="0.25">
      <c r="A1" s="1" t="s">
        <v>57</v>
      </c>
    </row>
    <row r="2" spans="1:21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</row>
    <row r="3" spans="1:21" s="22" customFormat="1" x14ac:dyDescent="0.25">
      <c r="A3" s="22">
        <v>28596</v>
      </c>
      <c r="B3" s="22">
        <v>579</v>
      </c>
      <c r="C3" s="22">
        <v>9997029</v>
      </c>
      <c r="D3" s="23">
        <v>37194</v>
      </c>
      <c r="E3" s="23">
        <v>37226</v>
      </c>
      <c r="F3" s="22" t="s">
        <v>4</v>
      </c>
      <c r="G3" s="22">
        <v>50</v>
      </c>
      <c r="H3" s="22">
        <v>-16000</v>
      </c>
      <c r="I3" s="22">
        <v>-15950.53</v>
      </c>
      <c r="J3" s="22">
        <v>57.5</v>
      </c>
      <c r="K3" s="22">
        <v>34.200000000000003</v>
      </c>
      <c r="L3" s="24">
        <f>(+K3-J3)*H3</f>
        <v>372799.99999999994</v>
      </c>
      <c r="M3" s="25">
        <f>(+K3-J3)*I3</f>
        <v>371647.34899999999</v>
      </c>
      <c r="N3" s="22" t="s">
        <v>37</v>
      </c>
      <c r="O3" s="22" t="s">
        <v>0</v>
      </c>
      <c r="P3" s="22" t="s">
        <v>5</v>
      </c>
      <c r="Q3" s="22" t="s">
        <v>1</v>
      </c>
      <c r="R3" s="22" t="s">
        <v>36</v>
      </c>
      <c r="S3" s="22" t="s">
        <v>36</v>
      </c>
      <c r="T3" s="22" t="s">
        <v>38</v>
      </c>
      <c r="U3" s="22" t="s">
        <v>3</v>
      </c>
    </row>
    <row r="5" spans="1:21" x14ac:dyDescent="0.25">
      <c r="L5" s="3" t="s">
        <v>59</v>
      </c>
      <c r="M5" s="20">
        <f>SUM(M3:M3)</f>
        <v>371647.34899999999</v>
      </c>
    </row>
    <row r="6" spans="1:21" x14ac:dyDescent="0.25">
      <c r="A6" s="1" t="s">
        <v>56</v>
      </c>
    </row>
    <row r="7" spans="1:21" s="1" customFormat="1" x14ac:dyDescent="0.25">
      <c r="A7" s="1" t="s">
        <v>7</v>
      </c>
      <c r="B7" s="1" t="s">
        <v>39</v>
      </c>
      <c r="C7" s="1" t="s">
        <v>10</v>
      </c>
      <c r="D7" s="1" t="s">
        <v>11</v>
      </c>
      <c r="E7" s="1" t="s">
        <v>40</v>
      </c>
      <c r="F7" s="4" t="s">
        <v>41</v>
      </c>
      <c r="G7" s="4" t="s">
        <v>42</v>
      </c>
      <c r="H7" s="1" t="s">
        <v>43</v>
      </c>
      <c r="I7" s="1" t="s">
        <v>44</v>
      </c>
      <c r="J7" s="69" t="s">
        <v>17</v>
      </c>
      <c r="K7" s="1" t="s">
        <v>45</v>
      </c>
      <c r="L7" s="2" t="s">
        <v>46</v>
      </c>
      <c r="M7" s="2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2</v>
      </c>
      <c r="T7" s="1" t="s">
        <v>27</v>
      </c>
    </row>
    <row r="8" spans="1:21" customFormat="1" x14ac:dyDescent="0.25">
      <c r="A8">
        <v>28484</v>
      </c>
      <c r="B8">
        <v>922</v>
      </c>
      <c r="C8" s="8">
        <v>37183</v>
      </c>
      <c r="D8" s="8">
        <v>37257</v>
      </c>
      <c r="E8" t="s">
        <v>54</v>
      </c>
      <c r="F8" s="27">
        <v>-200000</v>
      </c>
      <c r="G8" s="27">
        <v>-199632.61</v>
      </c>
      <c r="H8">
        <v>200000</v>
      </c>
      <c r="I8">
        <v>3.02</v>
      </c>
      <c r="J8" s="28">
        <v>2.66</v>
      </c>
      <c r="K8" s="19">
        <v>72000</v>
      </c>
      <c r="L8" s="29">
        <f t="shared" ref="L8:L30" si="0">(+J8-I8)*F8</f>
        <v>71999.999999999971</v>
      </c>
      <c r="M8" s="29">
        <f t="shared" ref="M8:M30" si="1">(+J8-I8)*G8</f>
        <v>71867.739599999972</v>
      </c>
      <c r="N8" t="s">
        <v>55</v>
      </c>
      <c r="O8" t="s">
        <v>37</v>
      </c>
      <c r="P8" t="s">
        <v>36</v>
      </c>
      <c r="Q8" t="s">
        <v>53</v>
      </c>
      <c r="R8" t="s">
        <v>54</v>
      </c>
      <c r="S8">
        <v>0</v>
      </c>
      <c r="T8">
        <v>0</v>
      </c>
    </row>
    <row r="9" spans="1:21" customFormat="1" x14ac:dyDescent="0.25">
      <c r="A9">
        <v>28485</v>
      </c>
      <c r="B9">
        <v>923</v>
      </c>
      <c r="C9" s="8">
        <v>37183</v>
      </c>
      <c r="D9" s="8">
        <v>37257</v>
      </c>
      <c r="E9" t="s">
        <v>54</v>
      </c>
      <c r="F9" s="27">
        <v>-200000</v>
      </c>
      <c r="G9" s="27">
        <v>-199632.61</v>
      </c>
      <c r="H9">
        <v>200000</v>
      </c>
      <c r="I9">
        <v>3.0049999999999999</v>
      </c>
      <c r="J9" s="28">
        <v>2.66</v>
      </c>
      <c r="K9" s="19">
        <v>69000</v>
      </c>
      <c r="L9" s="29">
        <f t="shared" si="0"/>
        <v>68999.999999999956</v>
      </c>
      <c r="M9" s="29">
        <f t="shared" si="1"/>
        <v>68873.250449999949</v>
      </c>
      <c r="N9" t="s">
        <v>55</v>
      </c>
      <c r="O9" t="s">
        <v>37</v>
      </c>
      <c r="P9" t="s">
        <v>36</v>
      </c>
      <c r="Q9" t="s">
        <v>53</v>
      </c>
      <c r="R9" t="s">
        <v>54</v>
      </c>
      <c r="S9">
        <v>0</v>
      </c>
      <c r="T9">
        <v>0</v>
      </c>
    </row>
    <row r="10" spans="1:21" customFormat="1" x14ac:dyDescent="0.25">
      <c r="A10">
        <v>28490</v>
      </c>
      <c r="B10">
        <v>925</v>
      </c>
      <c r="C10" s="8">
        <v>37187</v>
      </c>
      <c r="D10" s="8">
        <v>37257</v>
      </c>
      <c r="E10" t="s">
        <v>54</v>
      </c>
      <c r="F10" s="27">
        <v>-500000</v>
      </c>
      <c r="G10" s="27">
        <v>-499081.53</v>
      </c>
      <c r="H10">
        <v>500000</v>
      </c>
      <c r="I10">
        <v>3.105</v>
      </c>
      <c r="J10" s="28">
        <v>2.66</v>
      </c>
      <c r="K10" s="19">
        <v>222500</v>
      </c>
      <c r="L10" s="29">
        <f t="shared" si="0"/>
        <v>222499.99999999991</v>
      </c>
      <c r="M10" s="29">
        <f t="shared" si="1"/>
        <v>222091.28084999992</v>
      </c>
      <c r="N10" t="s">
        <v>55</v>
      </c>
      <c r="O10" t="s">
        <v>37</v>
      </c>
      <c r="P10" t="s">
        <v>36</v>
      </c>
      <c r="Q10" t="s">
        <v>53</v>
      </c>
      <c r="R10" t="s">
        <v>54</v>
      </c>
      <c r="S10">
        <v>0</v>
      </c>
      <c r="T10">
        <v>0</v>
      </c>
    </row>
    <row r="11" spans="1:21" customFormat="1" x14ac:dyDescent="0.25">
      <c r="A11">
        <v>20069</v>
      </c>
      <c r="C11" s="8">
        <v>36761</v>
      </c>
      <c r="D11" s="8">
        <v>37257</v>
      </c>
      <c r="E11" t="s">
        <v>54</v>
      </c>
      <c r="F11" s="27">
        <v>400000</v>
      </c>
      <c r="G11" s="27">
        <v>399265.23</v>
      </c>
      <c r="H11">
        <v>400000</v>
      </c>
      <c r="I11">
        <v>3.8</v>
      </c>
      <c r="J11" s="28">
        <v>2.68</v>
      </c>
      <c r="K11" s="19">
        <v>-448000</v>
      </c>
      <c r="L11" s="29">
        <f t="shared" si="0"/>
        <v>-447999.99999999988</v>
      </c>
      <c r="M11" s="29">
        <f t="shared" si="1"/>
        <v>-447177.05759999983</v>
      </c>
      <c r="N11" t="s">
        <v>55</v>
      </c>
      <c r="O11" t="s">
        <v>37</v>
      </c>
      <c r="P11" t="s">
        <v>36</v>
      </c>
      <c r="Q11" t="s">
        <v>53</v>
      </c>
      <c r="R11" t="s">
        <v>54</v>
      </c>
      <c r="S11">
        <v>1</v>
      </c>
      <c r="T11">
        <v>0</v>
      </c>
    </row>
    <row r="12" spans="1:21" customFormat="1" x14ac:dyDescent="0.25">
      <c r="A12">
        <v>20082</v>
      </c>
      <c r="C12" s="8">
        <v>36766</v>
      </c>
      <c r="D12" s="8">
        <v>37257</v>
      </c>
      <c r="E12" t="s">
        <v>54</v>
      </c>
      <c r="F12" s="27">
        <v>300000</v>
      </c>
      <c r="G12" s="27">
        <v>299448.92</v>
      </c>
      <c r="H12">
        <v>300000</v>
      </c>
      <c r="I12">
        <v>3.96</v>
      </c>
      <c r="J12" s="28">
        <v>2.68</v>
      </c>
      <c r="K12" s="19">
        <v>-384000</v>
      </c>
      <c r="L12" s="29">
        <f t="shared" si="0"/>
        <v>-383999.99999999994</v>
      </c>
      <c r="M12" s="29">
        <f t="shared" si="1"/>
        <v>-383294.61759999994</v>
      </c>
      <c r="N12" t="s">
        <v>55</v>
      </c>
      <c r="O12" t="s">
        <v>37</v>
      </c>
      <c r="P12" t="s">
        <v>36</v>
      </c>
      <c r="Q12" t="s">
        <v>53</v>
      </c>
      <c r="R12" t="s">
        <v>54</v>
      </c>
      <c r="S12">
        <v>1</v>
      </c>
      <c r="T12">
        <v>0</v>
      </c>
    </row>
    <row r="13" spans="1:21" customFormat="1" x14ac:dyDescent="0.25">
      <c r="A13">
        <v>20984</v>
      </c>
      <c r="C13" s="8">
        <v>36840</v>
      </c>
      <c r="D13" s="8">
        <v>37257</v>
      </c>
      <c r="E13" t="s">
        <v>54</v>
      </c>
      <c r="F13" s="27">
        <v>400000</v>
      </c>
      <c r="G13" s="27">
        <v>399265.23</v>
      </c>
      <c r="H13">
        <v>400000</v>
      </c>
      <c r="I13">
        <v>3.52</v>
      </c>
      <c r="J13" s="28">
        <v>2.68</v>
      </c>
      <c r="K13" s="19">
        <v>-336000</v>
      </c>
      <c r="L13" s="29">
        <f t="shared" si="0"/>
        <v>-335999.99999999994</v>
      </c>
      <c r="M13" s="29">
        <f t="shared" si="1"/>
        <v>-335382.79319999996</v>
      </c>
      <c r="N13" t="s">
        <v>55</v>
      </c>
      <c r="O13" t="s">
        <v>37</v>
      </c>
      <c r="P13" t="s">
        <v>53</v>
      </c>
      <c r="Q13" t="s">
        <v>53</v>
      </c>
      <c r="R13" t="s">
        <v>54</v>
      </c>
      <c r="S13">
        <v>1</v>
      </c>
      <c r="T13">
        <v>0</v>
      </c>
    </row>
    <row r="14" spans="1:21" customFormat="1" x14ac:dyDescent="0.25">
      <c r="A14">
        <v>28484</v>
      </c>
      <c r="B14">
        <v>922</v>
      </c>
      <c r="C14" s="8">
        <v>37183</v>
      </c>
      <c r="D14" s="8">
        <v>37288</v>
      </c>
      <c r="E14" t="s">
        <v>54</v>
      </c>
      <c r="F14" s="27">
        <v>-200000</v>
      </c>
      <c r="G14" s="27">
        <v>-199287.16</v>
      </c>
      <c r="H14">
        <v>200000</v>
      </c>
      <c r="I14">
        <v>3.02</v>
      </c>
      <c r="J14" s="28">
        <v>2.76</v>
      </c>
      <c r="K14" s="19">
        <v>52000</v>
      </c>
      <c r="L14" s="29">
        <f t="shared" si="0"/>
        <v>52000.000000000044</v>
      </c>
      <c r="M14" s="29">
        <f t="shared" si="1"/>
        <v>51814.66160000005</v>
      </c>
      <c r="N14" t="s">
        <v>55</v>
      </c>
      <c r="O14" t="s">
        <v>37</v>
      </c>
      <c r="P14" t="s">
        <v>36</v>
      </c>
      <c r="Q14" t="s">
        <v>53</v>
      </c>
      <c r="R14" t="s">
        <v>54</v>
      </c>
      <c r="S14">
        <v>0</v>
      </c>
      <c r="T14">
        <v>0</v>
      </c>
    </row>
    <row r="15" spans="1:21" customFormat="1" x14ac:dyDescent="0.25">
      <c r="A15">
        <v>28485</v>
      </c>
      <c r="B15">
        <v>923</v>
      </c>
      <c r="C15" s="8">
        <v>37183</v>
      </c>
      <c r="D15" s="8">
        <v>37288</v>
      </c>
      <c r="E15" t="s">
        <v>54</v>
      </c>
      <c r="F15" s="27">
        <v>-200000</v>
      </c>
      <c r="G15" s="27">
        <v>-199287.16</v>
      </c>
      <c r="H15">
        <v>200000</v>
      </c>
      <c r="I15">
        <v>3.0049999999999999</v>
      </c>
      <c r="J15" s="28">
        <v>2.76</v>
      </c>
      <c r="K15" s="19">
        <v>49000</v>
      </c>
      <c r="L15" s="29">
        <f t="shared" si="0"/>
        <v>49000.000000000022</v>
      </c>
      <c r="M15" s="29">
        <f t="shared" si="1"/>
        <v>48825.354200000023</v>
      </c>
      <c r="N15" t="s">
        <v>55</v>
      </c>
      <c r="O15" t="s">
        <v>37</v>
      </c>
      <c r="P15" t="s">
        <v>36</v>
      </c>
      <c r="Q15" t="s">
        <v>53</v>
      </c>
      <c r="R15" t="s">
        <v>54</v>
      </c>
      <c r="S15">
        <v>0</v>
      </c>
      <c r="T15">
        <v>0</v>
      </c>
    </row>
    <row r="16" spans="1:21" customFormat="1" x14ac:dyDescent="0.25">
      <c r="A16">
        <v>28490</v>
      </c>
      <c r="B16">
        <v>925</v>
      </c>
      <c r="C16" s="8">
        <v>37187</v>
      </c>
      <c r="D16" s="8">
        <v>37288</v>
      </c>
      <c r="E16" t="s">
        <v>54</v>
      </c>
      <c r="F16" s="27">
        <v>-500000</v>
      </c>
      <c r="G16" s="27">
        <v>-498217.9</v>
      </c>
      <c r="H16">
        <v>500000</v>
      </c>
      <c r="I16">
        <v>3.105</v>
      </c>
      <c r="J16" s="28">
        <v>2.76</v>
      </c>
      <c r="K16" s="19">
        <v>172500</v>
      </c>
      <c r="L16" s="29">
        <f t="shared" si="0"/>
        <v>172500.00000000009</v>
      </c>
      <c r="M16" s="29">
        <f t="shared" si="1"/>
        <v>171885.1755000001</v>
      </c>
      <c r="N16" t="s">
        <v>55</v>
      </c>
      <c r="O16" t="s">
        <v>37</v>
      </c>
      <c r="P16" t="s">
        <v>36</v>
      </c>
      <c r="Q16" t="s">
        <v>53</v>
      </c>
      <c r="R16" t="s">
        <v>54</v>
      </c>
      <c r="S16">
        <v>0</v>
      </c>
      <c r="T16">
        <v>0</v>
      </c>
    </row>
    <row r="17" spans="1:20" customFormat="1" x14ac:dyDescent="0.25">
      <c r="A17">
        <v>20069</v>
      </c>
      <c r="C17" s="8">
        <v>36761</v>
      </c>
      <c r="D17" s="8">
        <v>37288</v>
      </c>
      <c r="E17" t="s">
        <v>54</v>
      </c>
      <c r="F17" s="27">
        <v>400000</v>
      </c>
      <c r="G17" s="27">
        <v>398574.32</v>
      </c>
      <c r="H17">
        <v>400000</v>
      </c>
      <c r="I17">
        <v>3.8</v>
      </c>
      <c r="J17" s="28">
        <v>2.78</v>
      </c>
      <c r="K17" s="19">
        <v>-408000</v>
      </c>
      <c r="L17" s="29">
        <f t="shared" si="0"/>
        <v>-408000</v>
      </c>
      <c r="M17" s="29">
        <f t="shared" si="1"/>
        <v>-406545.8064</v>
      </c>
      <c r="N17" t="s">
        <v>55</v>
      </c>
      <c r="O17" t="s">
        <v>37</v>
      </c>
      <c r="P17" t="s">
        <v>36</v>
      </c>
      <c r="Q17" t="s">
        <v>53</v>
      </c>
      <c r="R17" t="s">
        <v>54</v>
      </c>
      <c r="S17">
        <v>1</v>
      </c>
      <c r="T17">
        <v>0</v>
      </c>
    </row>
    <row r="18" spans="1:20" customFormat="1" x14ac:dyDescent="0.25">
      <c r="A18">
        <v>20083</v>
      </c>
      <c r="C18" s="8">
        <v>36766</v>
      </c>
      <c r="D18" s="8">
        <v>37288</v>
      </c>
      <c r="E18" t="s">
        <v>54</v>
      </c>
      <c r="F18" s="27">
        <v>200000</v>
      </c>
      <c r="G18" s="27">
        <v>199287.16</v>
      </c>
      <c r="H18">
        <v>200000</v>
      </c>
      <c r="I18">
        <v>3.79</v>
      </c>
      <c r="J18" s="28">
        <v>2.78</v>
      </c>
      <c r="K18" s="19">
        <v>-202000</v>
      </c>
      <c r="L18" s="29">
        <f t="shared" si="0"/>
        <v>-202000.00000000006</v>
      </c>
      <c r="M18" s="29">
        <f t="shared" si="1"/>
        <v>-201280.03160000005</v>
      </c>
      <c r="N18" t="s">
        <v>55</v>
      </c>
      <c r="O18" t="s">
        <v>37</v>
      </c>
      <c r="P18" t="s">
        <v>36</v>
      </c>
      <c r="Q18" t="s">
        <v>53</v>
      </c>
      <c r="R18" t="s">
        <v>54</v>
      </c>
      <c r="S18">
        <v>1</v>
      </c>
      <c r="T18">
        <v>0</v>
      </c>
    </row>
    <row r="19" spans="1:20" customFormat="1" x14ac:dyDescent="0.25">
      <c r="A19">
        <v>20984</v>
      </c>
      <c r="C19" s="8">
        <v>36840</v>
      </c>
      <c r="D19" s="8">
        <v>37288</v>
      </c>
      <c r="E19" t="s">
        <v>54</v>
      </c>
      <c r="F19" s="27">
        <v>350000</v>
      </c>
      <c r="G19" s="27">
        <v>348752.53</v>
      </c>
      <c r="H19">
        <v>350000</v>
      </c>
      <c r="I19">
        <v>3.52</v>
      </c>
      <c r="J19" s="28">
        <v>2.78</v>
      </c>
      <c r="K19" s="19">
        <v>-259000</v>
      </c>
      <c r="L19" s="29">
        <f t="shared" si="0"/>
        <v>-259000.00000000009</v>
      </c>
      <c r="M19" s="29">
        <f t="shared" si="1"/>
        <v>-258076.8722000001</v>
      </c>
      <c r="N19" t="s">
        <v>55</v>
      </c>
      <c r="O19" t="s">
        <v>37</v>
      </c>
      <c r="P19" t="s">
        <v>53</v>
      </c>
      <c r="Q19" t="s">
        <v>53</v>
      </c>
      <c r="R19" t="s">
        <v>54</v>
      </c>
      <c r="S19">
        <v>1</v>
      </c>
      <c r="T19">
        <v>0</v>
      </c>
    </row>
    <row r="20" spans="1:20" customFormat="1" x14ac:dyDescent="0.25">
      <c r="A20">
        <v>28484</v>
      </c>
      <c r="B20">
        <v>922</v>
      </c>
      <c r="C20" s="8">
        <v>37183</v>
      </c>
      <c r="D20" s="8">
        <v>37316</v>
      </c>
      <c r="E20" t="s">
        <v>54</v>
      </c>
      <c r="F20" s="27">
        <v>-200000</v>
      </c>
      <c r="G20" s="27">
        <v>-198984</v>
      </c>
      <c r="H20">
        <v>200000</v>
      </c>
      <c r="I20">
        <v>3.02</v>
      </c>
      <c r="J20" s="28">
        <v>2.76</v>
      </c>
      <c r="K20" s="19">
        <v>52000</v>
      </c>
      <c r="L20" s="29">
        <f t="shared" si="0"/>
        <v>52000.000000000044</v>
      </c>
      <c r="M20" s="29">
        <f t="shared" si="1"/>
        <v>51735.840000000047</v>
      </c>
      <c r="N20" t="s">
        <v>55</v>
      </c>
      <c r="O20" t="s">
        <v>37</v>
      </c>
      <c r="P20" t="s">
        <v>36</v>
      </c>
      <c r="Q20" t="s">
        <v>53</v>
      </c>
      <c r="R20" t="s">
        <v>54</v>
      </c>
      <c r="S20">
        <v>0</v>
      </c>
      <c r="T20">
        <v>0</v>
      </c>
    </row>
    <row r="21" spans="1:20" customFormat="1" x14ac:dyDescent="0.25">
      <c r="A21">
        <v>28485</v>
      </c>
      <c r="B21">
        <v>923</v>
      </c>
      <c r="C21" s="8">
        <v>37183</v>
      </c>
      <c r="D21" s="8">
        <v>37316</v>
      </c>
      <c r="E21" t="s">
        <v>54</v>
      </c>
      <c r="F21" s="27">
        <v>-200000</v>
      </c>
      <c r="G21" s="27">
        <v>-198984</v>
      </c>
      <c r="H21">
        <v>200000</v>
      </c>
      <c r="I21">
        <v>3.0049999999999999</v>
      </c>
      <c r="J21" s="28">
        <v>2.76</v>
      </c>
      <c r="K21" s="19">
        <v>49000</v>
      </c>
      <c r="L21" s="29">
        <f t="shared" si="0"/>
        <v>49000.000000000022</v>
      </c>
      <c r="M21" s="29">
        <f t="shared" si="1"/>
        <v>48751.080000000024</v>
      </c>
      <c r="N21" t="s">
        <v>55</v>
      </c>
      <c r="O21" t="s">
        <v>37</v>
      </c>
      <c r="P21" t="s">
        <v>36</v>
      </c>
      <c r="Q21" t="s">
        <v>53</v>
      </c>
      <c r="R21" t="s">
        <v>54</v>
      </c>
      <c r="S21">
        <v>0</v>
      </c>
      <c r="T21">
        <v>0</v>
      </c>
    </row>
    <row r="22" spans="1:20" customFormat="1" x14ac:dyDescent="0.25">
      <c r="A22">
        <v>20069</v>
      </c>
      <c r="C22" s="8">
        <v>36761</v>
      </c>
      <c r="D22" s="8">
        <v>37316</v>
      </c>
      <c r="E22" t="s">
        <v>54</v>
      </c>
      <c r="F22" s="27">
        <v>400000</v>
      </c>
      <c r="G22" s="27">
        <v>397968.01</v>
      </c>
      <c r="H22">
        <v>400000</v>
      </c>
      <c r="I22">
        <v>3.8</v>
      </c>
      <c r="J22" s="28">
        <v>2.78</v>
      </c>
      <c r="K22" s="19">
        <v>-408000</v>
      </c>
      <c r="L22" s="29">
        <f t="shared" si="0"/>
        <v>-408000</v>
      </c>
      <c r="M22" s="29">
        <f t="shared" si="1"/>
        <v>-405927.3702</v>
      </c>
      <c r="N22" t="s">
        <v>55</v>
      </c>
      <c r="O22" t="s">
        <v>37</v>
      </c>
      <c r="P22" t="s">
        <v>36</v>
      </c>
      <c r="Q22" t="s">
        <v>53</v>
      </c>
      <c r="R22" t="s">
        <v>54</v>
      </c>
      <c r="S22">
        <v>1</v>
      </c>
      <c r="T22">
        <v>0</v>
      </c>
    </row>
    <row r="23" spans="1:20" customFormat="1" x14ac:dyDescent="0.25">
      <c r="A23">
        <v>20984</v>
      </c>
      <c r="C23" s="8">
        <v>36840</v>
      </c>
      <c r="D23" s="8">
        <v>37316</v>
      </c>
      <c r="E23" t="s">
        <v>54</v>
      </c>
      <c r="F23" s="27">
        <v>300000</v>
      </c>
      <c r="G23" s="27">
        <v>298476</v>
      </c>
      <c r="H23">
        <v>300000</v>
      </c>
      <c r="I23">
        <v>3.52</v>
      </c>
      <c r="J23" s="28">
        <v>2.78</v>
      </c>
      <c r="K23" s="19">
        <v>-222000</v>
      </c>
      <c r="L23" s="29">
        <f t="shared" si="0"/>
        <v>-222000.00000000006</v>
      </c>
      <c r="M23" s="29">
        <f t="shared" si="1"/>
        <v>-220872.24000000008</v>
      </c>
      <c r="N23" t="s">
        <v>55</v>
      </c>
      <c r="O23" t="s">
        <v>37</v>
      </c>
      <c r="P23" t="s">
        <v>53</v>
      </c>
      <c r="Q23" t="s">
        <v>53</v>
      </c>
      <c r="R23" t="s">
        <v>54</v>
      </c>
      <c r="S23">
        <v>1</v>
      </c>
      <c r="T23">
        <v>0</v>
      </c>
    </row>
    <row r="24" spans="1:20" customFormat="1" x14ac:dyDescent="0.25">
      <c r="A24">
        <v>20984</v>
      </c>
      <c r="C24" s="8">
        <v>36840</v>
      </c>
      <c r="D24" s="8">
        <v>37347</v>
      </c>
      <c r="E24" t="s">
        <v>54</v>
      </c>
      <c r="F24" s="27">
        <v>200000</v>
      </c>
      <c r="G24" s="27">
        <v>198683.62</v>
      </c>
      <c r="H24">
        <v>200000</v>
      </c>
      <c r="I24">
        <v>3.52</v>
      </c>
      <c r="J24" s="28">
        <v>2.74</v>
      </c>
      <c r="K24" s="19">
        <v>-156000</v>
      </c>
      <c r="L24" s="29">
        <f t="shared" si="0"/>
        <v>-155999.99999999997</v>
      </c>
      <c r="M24" s="29">
        <f t="shared" si="1"/>
        <v>-154973.22359999997</v>
      </c>
      <c r="N24" t="s">
        <v>55</v>
      </c>
      <c r="O24" t="s">
        <v>37</v>
      </c>
      <c r="P24" t="s">
        <v>53</v>
      </c>
      <c r="Q24" t="s">
        <v>53</v>
      </c>
      <c r="R24" t="s">
        <v>54</v>
      </c>
      <c r="S24">
        <v>1</v>
      </c>
      <c r="T24">
        <v>0</v>
      </c>
    </row>
    <row r="25" spans="1:20" customFormat="1" x14ac:dyDescent="0.25">
      <c r="A25">
        <v>20984</v>
      </c>
      <c r="C25" s="8">
        <v>36840</v>
      </c>
      <c r="D25" s="8">
        <v>37377</v>
      </c>
      <c r="E25" t="s">
        <v>54</v>
      </c>
      <c r="F25" s="27">
        <v>100000</v>
      </c>
      <c r="G25" s="27">
        <v>99174.31</v>
      </c>
      <c r="H25">
        <v>100000</v>
      </c>
      <c r="I25">
        <v>3.52</v>
      </c>
      <c r="J25" s="28">
        <v>2.79</v>
      </c>
      <c r="K25" s="19">
        <v>-73000</v>
      </c>
      <c r="L25" s="29">
        <f t="shared" si="0"/>
        <v>-73000</v>
      </c>
      <c r="M25" s="29">
        <f t="shared" si="1"/>
        <v>-72397.246299999999</v>
      </c>
      <c r="N25" t="s">
        <v>55</v>
      </c>
      <c r="O25" t="s">
        <v>37</v>
      </c>
      <c r="P25" t="s">
        <v>53</v>
      </c>
      <c r="Q25" t="s">
        <v>53</v>
      </c>
      <c r="R25" t="s">
        <v>54</v>
      </c>
      <c r="S25">
        <v>1</v>
      </c>
      <c r="T25">
        <v>0</v>
      </c>
    </row>
    <row r="26" spans="1:20" customFormat="1" x14ac:dyDescent="0.25">
      <c r="A26">
        <v>20084</v>
      </c>
      <c r="C26" s="8">
        <v>36766</v>
      </c>
      <c r="D26" s="8">
        <v>37408</v>
      </c>
      <c r="E26" t="s">
        <v>54</v>
      </c>
      <c r="F26" s="27">
        <v>300000</v>
      </c>
      <c r="G26" s="27">
        <v>296998.33</v>
      </c>
      <c r="H26">
        <v>300000</v>
      </c>
      <c r="I26">
        <v>3.35</v>
      </c>
      <c r="J26" s="28">
        <v>2.9</v>
      </c>
      <c r="K26" s="19">
        <v>-135000</v>
      </c>
      <c r="L26" s="29">
        <f t="shared" si="0"/>
        <v>-135000.00000000006</v>
      </c>
      <c r="M26" s="29">
        <f t="shared" si="1"/>
        <v>-133649.24850000007</v>
      </c>
      <c r="N26" t="s">
        <v>55</v>
      </c>
      <c r="O26" t="s">
        <v>37</v>
      </c>
      <c r="P26" t="s">
        <v>36</v>
      </c>
      <c r="Q26" t="s">
        <v>53</v>
      </c>
      <c r="R26" t="s">
        <v>54</v>
      </c>
      <c r="S26">
        <v>1</v>
      </c>
      <c r="T26">
        <v>0</v>
      </c>
    </row>
    <row r="27" spans="1:20" customFormat="1" x14ac:dyDescent="0.25">
      <c r="A27">
        <v>20984</v>
      </c>
      <c r="C27" s="8">
        <v>36840</v>
      </c>
      <c r="D27" s="8">
        <v>37408</v>
      </c>
      <c r="E27" t="s">
        <v>54</v>
      </c>
      <c r="F27" s="27">
        <v>50000</v>
      </c>
      <c r="G27" s="27">
        <v>49499.72</v>
      </c>
      <c r="H27">
        <v>50000</v>
      </c>
      <c r="I27">
        <v>3.52</v>
      </c>
      <c r="J27" s="28">
        <v>2.9</v>
      </c>
      <c r="K27" s="19">
        <v>-31000</v>
      </c>
      <c r="L27" s="29">
        <f t="shared" si="0"/>
        <v>-31000.000000000004</v>
      </c>
      <c r="M27" s="29">
        <f t="shared" si="1"/>
        <v>-30689.826400000005</v>
      </c>
      <c r="N27" t="s">
        <v>55</v>
      </c>
      <c r="O27" t="s">
        <v>37</v>
      </c>
      <c r="P27" t="s">
        <v>53</v>
      </c>
      <c r="Q27" t="s">
        <v>53</v>
      </c>
      <c r="R27" t="s">
        <v>54</v>
      </c>
      <c r="S27">
        <v>1</v>
      </c>
      <c r="T27">
        <v>0</v>
      </c>
    </row>
    <row r="28" spans="1:20" customFormat="1" x14ac:dyDescent="0.25">
      <c r="A28">
        <v>20984</v>
      </c>
      <c r="C28" s="8">
        <v>36840</v>
      </c>
      <c r="D28" s="8">
        <v>37438</v>
      </c>
      <c r="E28" t="s">
        <v>54</v>
      </c>
      <c r="F28" s="27">
        <v>50000</v>
      </c>
      <c r="G28" s="27">
        <v>49409.88</v>
      </c>
      <c r="H28">
        <v>50000</v>
      </c>
      <c r="I28">
        <v>3.52</v>
      </c>
      <c r="J28" s="28">
        <v>2.87</v>
      </c>
      <c r="K28" s="19">
        <v>-32500</v>
      </c>
      <c r="L28" s="29">
        <f t="shared" si="0"/>
        <v>-32499.999999999996</v>
      </c>
      <c r="M28" s="29">
        <f t="shared" si="1"/>
        <v>-32116.421999999995</v>
      </c>
      <c r="N28" t="s">
        <v>55</v>
      </c>
      <c r="O28" t="s">
        <v>37</v>
      </c>
      <c r="P28" t="s">
        <v>53</v>
      </c>
      <c r="Q28" t="s">
        <v>53</v>
      </c>
      <c r="R28" t="s">
        <v>54</v>
      </c>
      <c r="S28">
        <v>1</v>
      </c>
      <c r="T28">
        <v>0</v>
      </c>
    </row>
    <row r="29" spans="1:20" customFormat="1" x14ac:dyDescent="0.25">
      <c r="A29">
        <v>20984</v>
      </c>
      <c r="C29" s="8">
        <v>36840</v>
      </c>
      <c r="D29" s="8">
        <v>37469</v>
      </c>
      <c r="E29" t="s">
        <v>54</v>
      </c>
      <c r="F29" s="27">
        <v>50000</v>
      </c>
      <c r="G29" s="27">
        <v>49306.82</v>
      </c>
      <c r="H29">
        <v>50000</v>
      </c>
      <c r="I29">
        <v>3.52</v>
      </c>
      <c r="J29" s="28">
        <v>2.96</v>
      </c>
      <c r="K29" s="19">
        <v>-28000</v>
      </c>
      <c r="L29" s="29">
        <f t="shared" si="0"/>
        <v>-28000.000000000004</v>
      </c>
      <c r="M29" s="29">
        <f t="shared" si="1"/>
        <v>-27611.819200000002</v>
      </c>
      <c r="N29" t="s">
        <v>55</v>
      </c>
      <c r="O29" t="s">
        <v>37</v>
      </c>
      <c r="P29" t="s">
        <v>53</v>
      </c>
      <c r="Q29" t="s">
        <v>53</v>
      </c>
      <c r="R29" t="s">
        <v>54</v>
      </c>
      <c r="S29">
        <v>1</v>
      </c>
      <c r="T29">
        <v>0</v>
      </c>
    </row>
    <row r="30" spans="1:20" customFormat="1" x14ac:dyDescent="0.25">
      <c r="A30">
        <v>20984</v>
      </c>
      <c r="C30" s="8">
        <v>36840</v>
      </c>
      <c r="D30" s="8">
        <v>37500</v>
      </c>
      <c r="E30" t="s">
        <v>54</v>
      </c>
      <c r="F30" s="27">
        <v>50000</v>
      </c>
      <c r="G30" s="27">
        <v>49199.57</v>
      </c>
      <c r="H30">
        <v>50000</v>
      </c>
      <c r="I30">
        <v>3.52</v>
      </c>
      <c r="J30" s="28">
        <v>2.9</v>
      </c>
      <c r="K30" s="19">
        <v>-31000</v>
      </c>
      <c r="L30" s="29">
        <f t="shared" si="0"/>
        <v>-31000.000000000004</v>
      </c>
      <c r="M30" s="29">
        <f t="shared" si="1"/>
        <v>-30503.733400000005</v>
      </c>
      <c r="N30" t="s">
        <v>55</v>
      </c>
      <c r="O30" t="s">
        <v>37</v>
      </c>
      <c r="P30" t="s">
        <v>53</v>
      </c>
      <c r="Q30" t="s">
        <v>53</v>
      </c>
      <c r="R30" t="s">
        <v>54</v>
      </c>
      <c r="S30">
        <v>1</v>
      </c>
      <c r="T30">
        <v>0</v>
      </c>
    </row>
    <row r="32" spans="1:20" x14ac:dyDescent="0.25">
      <c r="L32" s="3" t="s">
        <v>58</v>
      </c>
      <c r="M32" s="30">
        <f>SUM(M8:M30)</f>
        <v>-2404653.925999999</v>
      </c>
    </row>
    <row r="34" spans="12:13" x14ac:dyDescent="0.25">
      <c r="L34" s="1" t="s">
        <v>60</v>
      </c>
      <c r="M34" s="67">
        <f>M5+M32</f>
        <v>-2033006.5769999991</v>
      </c>
    </row>
  </sheetData>
  <pageMargins left="0.75" right="0.75" top="1" bottom="1" header="0.5" footer="0.5"/>
  <pageSetup paperSize="5" scale="80" orientation="landscape" verticalDpi="0" r:id="rId1"/>
  <headerFooter alignWithMargins="0">
    <oddHeader>&amp;LTAB7 EES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43"/>
  <sheetViews>
    <sheetView topLeftCell="A23" workbookViewId="0">
      <selection activeCell="A24" sqref="A24"/>
    </sheetView>
  </sheetViews>
  <sheetFormatPr defaultRowHeight="13.2" x14ac:dyDescent="0.25"/>
  <cols>
    <col min="1" max="1" width="36.5546875" customWidth="1"/>
    <col min="3" max="3" width="13.88671875" customWidth="1"/>
    <col min="4" max="4" width="11.88671875" customWidth="1"/>
    <col min="5" max="5" width="11.33203125" customWidth="1"/>
    <col min="6" max="6" width="12" customWidth="1"/>
    <col min="7" max="13" width="11.6640625" customWidth="1"/>
  </cols>
  <sheetData>
    <row r="1" spans="1:4" x14ac:dyDescent="0.25">
      <c r="A1" s="31" t="s">
        <v>57</v>
      </c>
    </row>
    <row r="2" spans="1:4" x14ac:dyDescent="0.25">
      <c r="A2" s="22" t="s">
        <v>28</v>
      </c>
      <c r="B2" s="22"/>
      <c r="C2" s="26"/>
      <c r="D2" s="26"/>
    </row>
    <row r="3" spans="1:4" x14ac:dyDescent="0.25">
      <c r="A3" t="s">
        <v>22</v>
      </c>
      <c r="B3" t="s">
        <v>12</v>
      </c>
      <c r="C3" s="23">
        <v>37226</v>
      </c>
      <c r="D3" s="26" t="s">
        <v>29</v>
      </c>
    </row>
    <row r="4" spans="1:4" x14ac:dyDescent="0.25">
      <c r="A4" t="s">
        <v>5</v>
      </c>
      <c r="B4" t="s">
        <v>4</v>
      </c>
      <c r="C4">
        <v>-16000</v>
      </c>
      <c r="D4">
        <f>C4</f>
        <v>-16000</v>
      </c>
    </row>
    <row r="5" spans="1:4" x14ac:dyDescent="0.25">
      <c r="A5" t="s">
        <v>30</v>
      </c>
      <c r="C5" t="s">
        <v>11</v>
      </c>
    </row>
    <row r="6" spans="1:4" x14ac:dyDescent="0.25">
      <c r="A6" t="s">
        <v>22</v>
      </c>
      <c r="B6" t="s">
        <v>12</v>
      </c>
      <c r="C6" s="8">
        <v>37226</v>
      </c>
      <c r="D6" t="s">
        <v>29</v>
      </c>
    </row>
    <row r="7" spans="1:4" x14ac:dyDescent="0.25">
      <c r="A7" t="s">
        <v>5</v>
      </c>
      <c r="B7" t="s">
        <v>4</v>
      </c>
      <c r="C7">
        <v>34.200000000000003</v>
      </c>
      <c r="D7">
        <v>34.200000000000003</v>
      </c>
    </row>
    <row r="9" spans="1:4" x14ac:dyDescent="0.25">
      <c r="A9" s="9" t="s">
        <v>31</v>
      </c>
    </row>
    <row r="10" spans="1:4" x14ac:dyDescent="0.25">
      <c r="A10" t="s">
        <v>5</v>
      </c>
      <c r="B10" t="s">
        <v>4</v>
      </c>
      <c r="C10" s="10">
        <f>C7*C4*-1</f>
        <v>547200</v>
      </c>
    </row>
    <row r="11" spans="1:4" x14ac:dyDescent="0.25">
      <c r="A11" t="s">
        <v>29</v>
      </c>
      <c r="C11" s="10">
        <f>SUM(C10:C10)</f>
        <v>547200</v>
      </c>
    </row>
    <row r="13" spans="1:4" x14ac:dyDescent="0.25">
      <c r="A13" s="11" t="s">
        <v>32</v>
      </c>
      <c r="B13" s="13">
        <v>0.5</v>
      </c>
      <c r="C13" s="19">
        <f>C11*B13</f>
        <v>273600</v>
      </c>
    </row>
    <row r="14" spans="1:4" x14ac:dyDescent="0.25">
      <c r="A14" s="11"/>
      <c r="B14" s="12"/>
    </row>
    <row r="15" spans="1:4" x14ac:dyDescent="0.25">
      <c r="A15" s="11" t="s">
        <v>65</v>
      </c>
      <c r="B15" s="12"/>
      <c r="C15" s="19">
        <f>C13</f>
        <v>273600</v>
      </c>
    </row>
    <row r="16" spans="1:4" x14ac:dyDescent="0.25">
      <c r="A16" s="14" t="s">
        <v>33</v>
      </c>
      <c r="B16" s="16">
        <v>0.25</v>
      </c>
      <c r="C16" s="60">
        <f>C13*B16/12</f>
        <v>5700</v>
      </c>
    </row>
    <row r="17" spans="1:224" x14ac:dyDescent="0.25">
      <c r="A17" s="14" t="s">
        <v>34</v>
      </c>
      <c r="B17" s="16">
        <v>0.03</v>
      </c>
      <c r="C17" s="60">
        <f>C16</f>
        <v>5700</v>
      </c>
    </row>
    <row r="18" spans="1:224" x14ac:dyDescent="0.25">
      <c r="A18" s="17" t="s">
        <v>35</v>
      </c>
      <c r="B18" s="18"/>
      <c r="C18" s="21">
        <f>C17</f>
        <v>5700</v>
      </c>
    </row>
    <row r="20" spans="1:224" x14ac:dyDescent="0.25">
      <c r="A20" s="31" t="s">
        <v>61</v>
      </c>
    </row>
    <row r="21" spans="1:224" x14ac:dyDescent="0.25">
      <c r="A21" s="5" t="s">
        <v>62</v>
      </c>
      <c r="B21" s="6"/>
      <c r="C21" s="5" t="s">
        <v>11</v>
      </c>
      <c r="D21" s="5"/>
      <c r="E21" s="5"/>
      <c r="F21" s="5"/>
      <c r="G21" s="5"/>
      <c r="H21" s="5"/>
      <c r="I21" s="5"/>
      <c r="J21" s="5"/>
      <c r="K21" s="5"/>
      <c r="L21" s="7"/>
    </row>
    <row r="22" spans="1:224" s="32" customFormat="1" x14ac:dyDescent="0.25">
      <c r="A22" s="63" t="s">
        <v>48</v>
      </c>
      <c r="B22" s="33" t="s">
        <v>51</v>
      </c>
      <c r="C22" s="34">
        <v>37226</v>
      </c>
      <c r="D22" s="34">
        <v>37257</v>
      </c>
      <c r="E22" s="34">
        <v>37288</v>
      </c>
      <c r="F22" s="34">
        <v>37316</v>
      </c>
      <c r="G22" s="34">
        <v>37347</v>
      </c>
      <c r="H22" s="34">
        <v>37377</v>
      </c>
      <c r="I22" s="34">
        <v>37408</v>
      </c>
      <c r="J22" s="34">
        <v>37438</v>
      </c>
      <c r="K22" s="34">
        <v>37469</v>
      </c>
      <c r="L22" s="35">
        <v>37500</v>
      </c>
      <c r="M22" s="32" t="s">
        <v>29</v>
      </c>
    </row>
    <row r="23" spans="1:224" s="36" customFormat="1" x14ac:dyDescent="0.25">
      <c r="A23" s="37" t="s">
        <v>55</v>
      </c>
      <c r="B23" s="37" t="s">
        <v>53</v>
      </c>
      <c r="C23" s="38">
        <v>0</v>
      </c>
      <c r="D23" s="38">
        <v>200000</v>
      </c>
      <c r="E23" s="38">
        <v>50000</v>
      </c>
      <c r="F23" s="38">
        <v>300000</v>
      </c>
      <c r="G23" s="38">
        <v>200000</v>
      </c>
      <c r="H23" s="38">
        <v>100000</v>
      </c>
      <c r="I23" s="38">
        <v>350000</v>
      </c>
      <c r="J23" s="38">
        <v>50000</v>
      </c>
      <c r="K23" s="38">
        <v>50000</v>
      </c>
      <c r="L23" s="39">
        <v>50000</v>
      </c>
      <c r="M23" s="36">
        <v>1400000</v>
      </c>
    </row>
    <row r="24" spans="1:224" s="36" customFormat="1" x14ac:dyDescent="0.25">
      <c r="A24" s="40" t="s">
        <v>63</v>
      </c>
      <c r="B24" s="37"/>
      <c r="C24" s="38">
        <v>0</v>
      </c>
      <c r="D24" s="38">
        <v>200000</v>
      </c>
      <c r="E24" s="38">
        <v>50000</v>
      </c>
      <c r="F24" s="38">
        <v>300000</v>
      </c>
      <c r="G24" s="38">
        <v>200000</v>
      </c>
      <c r="H24" s="38">
        <v>100000</v>
      </c>
      <c r="I24" s="38">
        <v>350000</v>
      </c>
      <c r="J24" s="38">
        <v>50000</v>
      </c>
      <c r="K24" s="38">
        <v>50000</v>
      </c>
      <c r="L24" s="39">
        <v>50000</v>
      </c>
      <c r="M24" s="36">
        <v>1400000</v>
      </c>
    </row>
    <row r="25" spans="1:224" s="36" customFormat="1" x14ac:dyDescent="0.25">
      <c r="A25" s="42" t="s">
        <v>29</v>
      </c>
      <c r="B25" s="41"/>
      <c r="C25" s="43">
        <v>0</v>
      </c>
      <c r="D25" s="43">
        <v>200000</v>
      </c>
      <c r="E25" s="43">
        <v>50000</v>
      </c>
      <c r="F25" s="43">
        <v>300000</v>
      </c>
      <c r="G25" s="43">
        <v>200000</v>
      </c>
      <c r="H25" s="43">
        <v>100000</v>
      </c>
      <c r="I25" s="43">
        <v>350000</v>
      </c>
      <c r="J25" s="43">
        <v>50000</v>
      </c>
      <c r="K25" s="43">
        <v>50000</v>
      </c>
      <c r="L25" s="44">
        <v>50000</v>
      </c>
      <c r="M25" s="36">
        <v>1400000</v>
      </c>
    </row>
    <row r="27" spans="1:224" s="12" customFormat="1" ht="11.4" hidden="1" x14ac:dyDescent="0.2">
      <c r="A27" s="46"/>
      <c r="B27" s="47"/>
      <c r="C27" s="46" t="s">
        <v>11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8"/>
    </row>
    <row r="28" spans="1:224" s="12" customFormat="1" hidden="1" x14ac:dyDescent="0.25">
      <c r="A28" s="47" t="s">
        <v>51</v>
      </c>
      <c r="B28" s="49" t="s">
        <v>2</v>
      </c>
      <c r="C28" s="50">
        <v>37226</v>
      </c>
      <c r="D28" s="50">
        <v>37257</v>
      </c>
      <c r="E28" s="50">
        <v>37288</v>
      </c>
      <c r="F28" s="50">
        <v>37316</v>
      </c>
      <c r="G28" s="50">
        <v>37347</v>
      </c>
      <c r="H28" s="50">
        <v>37377</v>
      </c>
      <c r="I28" s="50">
        <v>37408</v>
      </c>
      <c r="J28" s="50">
        <v>37438</v>
      </c>
      <c r="K28" s="50">
        <v>37469</v>
      </c>
      <c r="L28">
        <v>37500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</row>
    <row r="29" spans="1:224" s="12" customFormat="1" hidden="1" x14ac:dyDescent="0.25">
      <c r="A29" s="45" t="s">
        <v>53</v>
      </c>
      <c r="B29" s="51">
        <v>0</v>
      </c>
      <c r="C29" s="52"/>
      <c r="D29" s="52">
        <v>2.66</v>
      </c>
      <c r="E29" s="52">
        <v>2.76</v>
      </c>
      <c r="F29" s="52">
        <v>2.76</v>
      </c>
      <c r="G29" s="52">
        <v>2.72</v>
      </c>
      <c r="H29" s="52">
        <v>2.77</v>
      </c>
      <c r="I29" s="52">
        <v>2.88</v>
      </c>
      <c r="J29" s="52">
        <v>2.85</v>
      </c>
      <c r="K29" s="52">
        <v>2.94</v>
      </c>
      <c r="L29">
        <v>2.88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</row>
    <row r="30" spans="1:224" s="12" customFormat="1" hidden="1" x14ac:dyDescent="0.25">
      <c r="A30" s="53"/>
      <c r="B30" s="54">
        <v>1</v>
      </c>
      <c r="C30" s="55"/>
      <c r="D30" s="55">
        <v>2.680000000000005</v>
      </c>
      <c r="E30" s="55">
        <v>2.78</v>
      </c>
      <c r="F30" s="55">
        <v>2.78</v>
      </c>
      <c r="G30" s="55">
        <v>2.74</v>
      </c>
      <c r="H30" s="55">
        <v>2.79</v>
      </c>
      <c r="I30" s="55">
        <v>2.9</v>
      </c>
      <c r="J30" s="55">
        <v>2.87</v>
      </c>
      <c r="K30" s="55">
        <v>2.96</v>
      </c>
      <c r="L30">
        <v>2.9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</row>
    <row r="32" spans="1:224" s="56" customFormat="1" ht="13.8" thickBot="1" x14ac:dyDescent="0.3">
      <c r="A32" s="57" t="s">
        <v>48</v>
      </c>
      <c r="B32" s="56" t="s">
        <v>51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</row>
    <row r="33" spans="1:225" s="58" customFormat="1" x14ac:dyDescent="0.25">
      <c r="A33" s="59" t="s">
        <v>55</v>
      </c>
      <c r="B33" s="58" t="s">
        <v>53</v>
      </c>
      <c r="D33" s="58">
        <v>536000.00000000105</v>
      </c>
      <c r="E33" s="58">
        <v>139000</v>
      </c>
      <c r="F33" s="58">
        <v>834000</v>
      </c>
      <c r="G33" s="58">
        <v>548000</v>
      </c>
      <c r="H33" s="58">
        <v>279000</v>
      </c>
      <c r="I33" s="58">
        <v>1015000</v>
      </c>
      <c r="J33" s="58">
        <v>143500</v>
      </c>
      <c r="K33" s="58">
        <v>148000</v>
      </c>
      <c r="L33" s="60">
        <v>145000</v>
      </c>
      <c r="M33" s="64">
        <v>3787500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</row>
    <row r="34" spans="1:225" s="58" customFormat="1" ht="13.8" thickBot="1" x14ac:dyDescent="0.3">
      <c r="A34" s="61" t="s">
        <v>63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</row>
    <row r="35" spans="1:225" s="12" customFormat="1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</row>
    <row r="36" spans="1:225" s="12" customFormat="1" x14ac:dyDescent="0.25">
      <c r="A36" s="12" t="s">
        <v>64</v>
      </c>
      <c r="B36" s="13"/>
      <c r="C36" s="65">
        <v>0.5</v>
      </c>
      <c r="D36" s="15">
        <v>268000.00000000052</v>
      </c>
      <c r="E36" s="15">
        <v>69500</v>
      </c>
      <c r="F36" s="15">
        <v>417000</v>
      </c>
      <c r="G36" s="15">
        <v>274000</v>
      </c>
      <c r="H36" s="15">
        <v>139500</v>
      </c>
      <c r="I36" s="15">
        <v>507500</v>
      </c>
      <c r="J36" s="15">
        <v>71750</v>
      </c>
      <c r="K36" s="15">
        <v>74000</v>
      </c>
      <c r="L36" s="64">
        <v>72500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</row>
    <row r="37" spans="1:225" s="12" customFormat="1" x14ac:dyDescent="0.25">
      <c r="A37" s="12" t="s">
        <v>65</v>
      </c>
      <c r="C37" s="62"/>
      <c r="D37" s="62">
        <v>1893750</v>
      </c>
      <c r="E37" s="62">
        <v>1625750</v>
      </c>
      <c r="F37" s="62">
        <v>1556250</v>
      </c>
      <c r="G37" s="62">
        <v>1139250</v>
      </c>
      <c r="H37" s="62">
        <v>865250</v>
      </c>
      <c r="I37" s="62">
        <v>725750</v>
      </c>
      <c r="J37" s="62">
        <v>218250</v>
      </c>
      <c r="K37" s="62">
        <v>146500</v>
      </c>
      <c r="L37" s="64">
        <v>72500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</row>
    <row r="38" spans="1:225" s="15" customFormat="1" x14ac:dyDescent="0.25">
      <c r="A38" s="15" t="s">
        <v>33</v>
      </c>
      <c r="B38" s="16"/>
      <c r="C38" s="65">
        <v>0.25</v>
      </c>
      <c r="D38" s="15">
        <v>39453.125000000007</v>
      </c>
      <c r="E38" s="15">
        <v>33869.791666666664</v>
      </c>
      <c r="F38" s="15">
        <v>32421.875</v>
      </c>
      <c r="G38" s="15">
        <v>23734.375</v>
      </c>
      <c r="H38" s="15">
        <v>18026.041666666668</v>
      </c>
      <c r="I38" s="15">
        <v>15119.791666666666</v>
      </c>
      <c r="J38" s="15">
        <v>4546.875</v>
      </c>
      <c r="K38" s="15">
        <v>3052.0833333333335</v>
      </c>
      <c r="L38" s="64">
        <v>1510.4166666666667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</row>
    <row r="39" spans="1:225" s="15" customFormat="1" x14ac:dyDescent="0.25">
      <c r="A39" s="15" t="s">
        <v>34</v>
      </c>
      <c r="B39" s="16"/>
      <c r="C39" s="65">
        <v>0.03</v>
      </c>
      <c r="D39" s="15">
        <v>39453.125000000007</v>
      </c>
      <c r="E39" s="15">
        <v>33785.328345802161</v>
      </c>
      <c r="F39" s="15">
        <v>32260.371515102521</v>
      </c>
      <c r="G39" s="15">
        <v>23557.253531924762</v>
      </c>
      <c r="H39" s="15">
        <v>17846.902269012917</v>
      </c>
      <c r="I39" s="15">
        <v>14932.203523823926</v>
      </c>
      <c r="J39" s="15">
        <v>4479.2646960958918</v>
      </c>
      <c r="K39" s="15">
        <v>2999.2020086235648</v>
      </c>
      <c r="L39" s="64">
        <v>1480.5453644061072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</row>
    <row r="40" spans="1:225" s="12" customFormat="1" x14ac:dyDescent="0.25">
      <c r="A40" s="18" t="s">
        <v>35</v>
      </c>
      <c r="B40" s="18"/>
      <c r="C40" s="68">
        <v>170794.19625479187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</row>
    <row r="41" spans="1:225" s="12" customFormat="1" x14ac:dyDescent="0.25"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</row>
    <row r="42" spans="1:225" s="12" customFormat="1" hidden="1" x14ac:dyDescent="0.25">
      <c r="E42" s="12">
        <v>0</v>
      </c>
      <c r="F42" s="12">
        <v>1</v>
      </c>
      <c r="G42" s="12">
        <v>2</v>
      </c>
      <c r="H42" s="12">
        <v>3</v>
      </c>
      <c r="I42" s="12">
        <v>4</v>
      </c>
      <c r="J42" s="12">
        <v>5</v>
      </c>
      <c r="K42" s="12">
        <v>6</v>
      </c>
      <c r="L42" s="12">
        <v>7</v>
      </c>
      <c r="M42">
        <v>8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</row>
    <row r="43" spans="1:225" x14ac:dyDescent="0.25">
      <c r="B43" s="31" t="s">
        <v>66</v>
      </c>
      <c r="C43" s="66">
        <f>C40+C18</f>
        <v>176494.19625479187</v>
      </c>
    </row>
  </sheetData>
  <pageMargins left="0.49" right="0.17" top="1" bottom="0.64" header="0.5" footer="0.5"/>
  <pageSetup paperSize="5" orientation="landscape" verticalDpi="0" r:id="rId1"/>
  <headerFooter alignWithMargins="0">
    <oddHeader>&amp;LTAB7 EES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P9"/>
  <sheetViews>
    <sheetView topLeftCell="M1" workbookViewId="0">
      <selection activeCell="N5" sqref="N5"/>
    </sheetView>
  </sheetViews>
  <sheetFormatPr defaultColWidth="9.109375" defaultRowHeight="13.2" x14ac:dyDescent="0.25"/>
  <cols>
    <col min="13" max="13" width="48" customWidth="1"/>
    <col min="14" max="14" width="16.6640625" customWidth="1"/>
    <col min="15" max="15" width="16.88671875" customWidth="1"/>
    <col min="16" max="16" width="12.33203125" bestFit="1" customWidth="1"/>
  </cols>
  <sheetData>
    <row r="1" spans="13:16" x14ac:dyDescent="0.25">
      <c r="M1" t="s">
        <v>67</v>
      </c>
    </row>
    <row r="2" spans="13:16" x14ac:dyDescent="0.25">
      <c r="M2" t="s">
        <v>6</v>
      </c>
      <c r="N2" t="s">
        <v>6</v>
      </c>
      <c r="O2" t="s">
        <v>70</v>
      </c>
      <c r="P2" t="s">
        <v>69</v>
      </c>
    </row>
    <row r="3" spans="13:16" x14ac:dyDescent="0.25">
      <c r="M3" t="s">
        <v>68</v>
      </c>
      <c r="O3" s="10"/>
      <c r="P3" s="10">
        <v>763700</v>
      </c>
    </row>
    <row r="4" spans="13:16" x14ac:dyDescent="0.25">
      <c r="O4" s="10"/>
      <c r="P4" s="10"/>
    </row>
    <row r="5" spans="13:16" x14ac:dyDescent="0.25">
      <c r="M5" t="s">
        <v>73</v>
      </c>
      <c r="O5" s="10"/>
      <c r="P5" s="10"/>
    </row>
    <row r="6" spans="13:16" x14ac:dyDescent="0.25">
      <c r="O6" s="10"/>
      <c r="P6" s="10"/>
    </row>
    <row r="7" spans="13:16" x14ac:dyDescent="0.25">
      <c r="M7" t="s">
        <v>68</v>
      </c>
      <c r="O7" s="10">
        <v>-367659.72</v>
      </c>
      <c r="P7" s="10"/>
    </row>
    <row r="9" spans="13:16" x14ac:dyDescent="0.25">
      <c r="N9" t="s">
        <v>71</v>
      </c>
      <c r="O9" s="19">
        <f>O7+P3</f>
        <v>396040.28</v>
      </c>
      <c r="P9" t="s">
        <v>72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Liquidation Value</vt:lpstr>
      <vt:lpstr>Replacement Costs</vt:lpstr>
      <vt:lpstr>ARAP</vt:lpstr>
      <vt:lpstr>'Liquidation Value'!Print_Area</vt:lpstr>
      <vt:lpstr>'Replacement Costs'!Print_Area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Havlíček Jan</cp:lastModifiedBy>
  <cp:lastPrinted>2002-01-02T21:52:17Z</cp:lastPrinted>
  <dcterms:created xsi:type="dcterms:W3CDTF">2002-01-02T12:21:55Z</dcterms:created>
  <dcterms:modified xsi:type="dcterms:W3CDTF">2023-09-10T11:45:05Z</dcterms:modified>
</cp:coreProperties>
</file>