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<sst xmlns="http://schemas.openxmlformats.org/spreadsheetml/2006/main" count="434" uniqueCount="183">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</sst>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55" sqref="A55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142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37186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>
        <f t="shared" ref="P28:P43" ca="1" si="0">IF(P$22,AveragePrices($F$21,P$23,P$24,$AJ28:$AJ28)-INDIRECT(ADDRESS(P$23,$G$23,,,$F$21)),AveragePrices($F$15,P$23,P$24,$AL28:$AL28))</f>
        <v>4.9999999999999822E-2</v>
      </c>
      <c r="Q28" s="128">
        <f ca="1">P28-'[15]Gas Average Basis'!P28</f>
        <v>4.9999999999999822E-2</v>
      </c>
      <c r="R28" s="62">
        <f ca="1">IF(R$22,AveragePrices($F$21,R$23,R$24,$AJ28:$AJ28),AveragePrices($F$15,R$23,R$24,$AL28:$AL28))</f>
        <v>0.13500000000000001</v>
      </c>
      <c r="S28" s="128">
        <f ca="1">R28-'[15]Gas Average Basis'!R28</f>
        <v>7.0000000000000007E-2</v>
      </c>
      <c r="T28" s="62">
        <f ca="1">IF(T$22,AveragePrices($F$21,T$23,T$24,$AJ28:$AJ28),AveragePrices($F$15,T$23,T$24,$AL28:$AL28))</f>
        <v>0.11666666666666665</v>
      </c>
      <c r="U28" s="128">
        <v>-4.2999999999999997E-2</v>
      </c>
      <c r="V28" s="62">
        <f t="shared" ref="V28:V43" ca="1" si="1">IF(V$22,AveragePrices($F$21,V$23,V$24,$AJ28:$AJ28),AveragePrices($F$15,V$23,V$24,$AL28:$AL28))</f>
        <v>0.20600000000000002</v>
      </c>
      <c r="W28" s="128">
        <f ca="1">V28-'[15]Gas Average Basis'!V28</f>
        <v>4.3000000000000038E-2</v>
      </c>
      <c r="X28" s="62">
        <f ca="1">IF(X$22,AveragePrices($F$21,X$23,X$24,$AJ28:$AJ28),AveragePrices($F$15,X$23,X$24,$AL28:$AL28))</f>
        <v>0.21666666666666665</v>
      </c>
      <c r="Y28" s="128">
        <v>-4.8300000000000003E-2</v>
      </c>
      <c r="Z28" s="62">
        <f ca="1">IF(Z$22,AveragePrices($F$21,Z$23,Z$24,$AJ28:$AJ28),AveragePrices($F$15,Z$23,Z$24,$AL28:$AL28))</f>
        <v>0.12166666666666666</v>
      </c>
      <c r="AA28" s="128">
        <v>-0.01</v>
      </c>
      <c r="AB28" s="62">
        <f ca="1">IF(AB$22,AveragePrices($F$21,AB$23,AB$24,$AJ28:$AJ28),AveragePrices($F$15,AB$23,AB$24,$AL28:$AL28))</f>
        <v>0.19928571428571426</v>
      </c>
      <c r="AC28" s="128">
        <f ca="1">AB28-'[15]Gas Average Basis'!AB28</f>
        <v>3.7857142857142811E-2</v>
      </c>
      <c r="AD28" s="62">
        <f ca="1">IF(AD$22,AveragePrices($F$21,AD$23,AD$24,$AJ28:$AJ28),AveragePrices($F$15,AD$23,AD$24,$AL28:$AL28))</f>
        <v>0.27999999999999997</v>
      </c>
      <c r="AE28" s="128">
        <v>-4.4999999999999998E-2</v>
      </c>
      <c r="AF28" s="62">
        <f ca="1">IF(AF$22,AveragePrices($F$21,AF$23,AF$24,$AJ28:$AJ28),AveragePrices($F$15,AF$23,AF$24,$AL28:$AL28))</f>
        <v>0.29666666666666669</v>
      </c>
      <c r="AG28" s="128">
        <v>-0.03</v>
      </c>
      <c r="AH28" s="62">
        <f ca="1">IF(AH$22,AveragePrices($F$21,AH$23,AH$24,$AJ28:$AJ28),AveragePrices($F$15,AH$23,AH$24,$AL28:$AL28))</f>
        <v>0.35</v>
      </c>
      <c r="AI28" s="92">
        <f ca="1">AH28-'[15]Gas Average Basis'!AH28</f>
        <v>3.999999999999998E-2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>
        <f t="shared" ca="1" si="0"/>
        <v>0</v>
      </c>
      <c r="Q29" s="128">
        <f ca="1">P29-'[15]Gas Average Basis'!P29</f>
        <v>0.18000000000000016</v>
      </c>
      <c r="R29" s="62">
        <f ca="1">IF(R$22,AveragePrices($F$21,R$23,R$24,$AJ29:$AJ29),AveragePrices($F$15,R$23,R$24,$AL29:$AL29))</f>
        <v>5.0000000000000001E-3</v>
      </c>
      <c r="S29" s="128">
        <f ca="1">R29-'[15]Gas Average Basis'!R29</f>
        <v>4.9999999999999996E-2</v>
      </c>
      <c r="T29" s="62">
        <f ca="1">IF(T$22,AveragePrices($F$21,T$23,T$24,$AJ29:$AJ29),AveragePrices($F$15,T$23,T$24,$AL29:$AL29))</f>
        <v>0</v>
      </c>
      <c r="U29" s="128">
        <f ca="1">T29-'[15]Gas Average Basis'!S29</f>
        <v>4.9999999999999975E-3</v>
      </c>
      <c r="V29" s="62">
        <f t="shared" ca="1" si="1"/>
        <v>7.5999999999999998E-2</v>
      </c>
      <c r="W29" s="128">
        <f ca="1">V29-'[15]Gas Average Basis'!V29</f>
        <v>3.9E-2</v>
      </c>
      <c r="X29" s="62">
        <f ca="1">IF(X$22,AveragePrices($F$21,X$23,X$24,$AJ29:$AJ29),AveragePrices($F$15,X$23,X$24,$AL29:$AL29))</f>
        <v>8.666666666666667E-2</v>
      </c>
      <c r="Y29" s="128">
        <f ca="1">X29-'[15]Gas Average Basis'!W29</f>
        <v>8.5666666666666669E-2</v>
      </c>
      <c r="Z29" s="62">
        <f ca="1">IF(Z$22,AveragePrices($F$21,Z$23,Z$24,$AJ29:$AJ29),AveragePrices($F$15,Z$23,Z$24,$AL29:$AL29))</f>
        <v>-7.8333333333333324E-2</v>
      </c>
      <c r="AA29" s="128">
        <f ca="1">Z29-'[15]Gas Average Basis'!Y29</f>
        <v>-0.14033333333333334</v>
      </c>
      <c r="AB29" s="62">
        <f ca="1">IF(AB$22,AveragePrices($F$21,AB$23,AB$24,$AJ29:$AJ29),AveragePrices($F$15,AB$23,AB$24,$AL29:$AL29))</f>
        <v>-7.1428571428571418E-4</v>
      </c>
      <c r="AC29" s="128">
        <f ca="1">AB29-'[15]Gas Average Basis'!AB29</f>
        <v>3.785714285714286E-2</v>
      </c>
      <c r="AD29" s="62">
        <f ca="1">IF(AD$22,AveragePrices($F$21,AD$23,AD$24,$AJ29:$AJ29),AveragePrices($F$15,AD$23,AD$24,$AL29:$AL29))</f>
        <v>0.08</v>
      </c>
      <c r="AE29" s="128">
        <f ca="1">AD29-'[15]Gas Average Basis'!AC29</f>
        <v>0.08</v>
      </c>
      <c r="AF29" s="62">
        <f ca="1">IF(AF$22,AveragePrices($F$21,AF$23,AF$24,$AJ29:$AJ29),AveragePrices($F$15,AF$23,AF$24,$AL29:$AL29))</f>
        <v>9.6666666666666665E-2</v>
      </c>
      <c r="AG29" s="128">
        <f ca="1">AF29-'[15]Gas Average Basis'!AE29</f>
        <v>3.5238095238095235E-2</v>
      </c>
      <c r="AH29" s="62">
        <f ca="1">IF(AH$22,AveragePrices($F$21,AH$23,AH$24,$AJ29:$AJ29),AveragePrices($F$15,AH$23,AH$24,$AL29:$AL29))</f>
        <v>0.15</v>
      </c>
      <c r="AI29" s="92">
        <f ca="1">AH29-'[15]Gas Average Basis'!AH29</f>
        <v>3.999999999999998E-2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>
        <f t="shared" ca="1" si="0"/>
        <v>-8.0000000000000071E-2</v>
      </c>
      <c r="Q30" s="128">
        <f ca="1">P30-'[15]Gas Average Basis'!P30</f>
        <v>0.10000000000000009</v>
      </c>
      <c r="R30" s="62">
        <f ca="1">IF(R$22,AveragePrices($F$21,R$23,R$24,$AJ30:$AJ30),AveragePrices($F$15,R$23,R$24,$AL30:$AL30))</f>
        <v>-0.03</v>
      </c>
      <c r="S30" s="128">
        <f ca="1">R30-'[15]Gas Average Basis'!R30</f>
        <v>7.0000000000000007E-2</v>
      </c>
      <c r="T30" s="62">
        <f ca="1">IF(T$22,AveragePrices($F$21,T$23,T$24,$AJ30:$AJ30),AveragePrices($F$15,T$23,T$24,$AL30:$AL30))</f>
        <v>-8.500000000000002E-2</v>
      </c>
      <c r="U30" s="128">
        <f ca="1">T30-'[15]Gas Average Basis'!S30</f>
        <v>-0.10000000000000002</v>
      </c>
      <c r="V30" s="62">
        <f t="shared" ca="1" si="1"/>
        <v>3.3000000000000002E-2</v>
      </c>
      <c r="W30" s="128">
        <f ca="1">V30-'[15]Gas Average Basis'!V30</f>
        <v>5.2000000000000005E-2</v>
      </c>
      <c r="X30" s="62">
        <f ca="1">IF(X$22,AveragePrices($F$21,X$23,X$24,$AJ30:$AJ30),AveragePrices($F$15,X$23,X$24,$AL30:$AL30))</f>
        <v>4.6666666666666669E-2</v>
      </c>
      <c r="Y30" s="128">
        <f ca="1">X30-'[15]Gas Average Basis'!W30</f>
        <v>3.7666666666666668E-2</v>
      </c>
      <c r="Z30" s="62">
        <f ca="1">IF(Z$22,AveragePrices($F$21,Z$23,Z$24,$AJ30:$AJ30),AveragePrices($F$15,Z$23,Z$24,$AL30:$AL30))</f>
        <v>-0.12</v>
      </c>
      <c r="AA30" s="128">
        <f ca="1">Z30-'[15]Gas Average Basis'!Y30</f>
        <v>-0.14699999999999999</v>
      </c>
      <c r="AB30" s="62">
        <f ca="1">IF(AB$22,AveragePrices($F$21,AB$23,AB$24,$AJ30:$AJ30),AveragePrices($F$15,AB$23,AB$24,$AL30:$AL30))</f>
        <v>-3.9285714285714271E-2</v>
      </c>
      <c r="AC30" s="128">
        <f ca="1">AB30-'[15]Gas Average Basis'!AB30</f>
        <v>3.7857142857142881E-2</v>
      </c>
      <c r="AD30" s="62">
        <f ca="1">IF(AD$22,AveragePrices($F$21,AD$23,AD$24,$AJ30:$AJ30),AveragePrices($F$15,AD$23,AD$24,$AL30:$AL30))</f>
        <v>2.5000000000000005E-2</v>
      </c>
      <c r="AE30" s="128">
        <f ca="1">AD30-'[15]Gas Average Basis'!AC30</f>
        <v>0.02</v>
      </c>
      <c r="AF30" s="62">
        <f ca="1">IF(AF$22,AveragePrices($F$21,AF$23,AF$24,$AJ30:$AJ30),AveragePrices($F$15,AF$23,AF$24,$AL30:$AL30))</f>
        <v>7.0000000000000007E-2</v>
      </c>
      <c r="AG30" s="128">
        <f ca="1">AF30-'[15]Gas Average Basis'!AE30</f>
        <v>6.4999999999999988E-2</v>
      </c>
      <c r="AH30" s="62">
        <f ca="1">IF(AH$22,AveragePrices($F$21,AH$23,AH$24,$AJ30:$AJ30),AveragePrices($F$15,AH$23,AH$24,$AL30:$AL30))</f>
        <v>0.1</v>
      </c>
      <c r="AI30" s="92">
        <f ca="1">AH30-'[15]Gas Average Basis'!AH30</f>
        <v>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>
        <f t="shared" ca="1" si="0"/>
        <v>-5.0000000000000266E-2</v>
      </c>
      <c r="Q31" s="128">
        <f ca="1">P31-'[15]Gas Average Basis'!P31</f>
        <v>3.9999999999999591E-2</v>
      </c>
      <c r="R31" s="62">
        <f ca="1">IF(R$22,AveragePrices($F$21,R$23,R$24,$AJ31:$AJ31),AveragePrices($F$15,R$23,R$24,$AL31:$AL31))</f>
        <v>2.5000000000000001E-2</v>
      </c>
      <c r="S31" s="128">
        <f ca="1">R31-'[15]Gas Average Basis'!R31</f>
        <v>4.4999999999999998E-2</v>
      </c>
      <c r="T31" s="62">
        <f ca="1">IF(T$22,AveragePrices($F$21,T$23,T$24,$AJ31:$AJ31),AveragePrices($F$15,T$23,T$24,$AL31:$AL31))</f>
        <v>4.9999999999999975E-3</v>
      </c>
      <c r="U31" s="128">
        <f ca="1">T31-'[15]Gas Average Basis'!S31</f>
        <v>0</v>
      </c>
      <c r="V31" s="62">
        <f t="shared" ca="1" si="1"/>
        <v>5.7999999999999996E-2</v>
      </c>
      <c r="W31" s="128">
        <f ca="1">V31-'[15]Gas Average Basis'!V31</f>
        <v>5.0999999999999997E-2</v>
      </c>
      <c r="X31" s="62">
        <f ca="1">IF(X$22,AveragePrices($F$21,X$23,X$24,$AJ31:$AJ31),AveragePrices($F$15,X$23,X$24,$AL31:$AL31))</f>
        <v>6.8333333333333329E-2</v>
      </c>
      <c r="Y31" s="128">
        <f ca="1">X31-'[15]Gas Average Basis'!W31</f>
        <v>5.7333333333333326E-2</v>
      </c>
      <c r="Z31" s="62">
        <f ca="1">IF(Z$22,AveragePrices($F$21,Z$23,Z$24,$AJ31:$AJ31),AveragePrices($F$15,Z$23,Z$24,$AL31:$AL31))</f>
        <v>9.3333333333333338E-2</v>
      </c>
      <c r="AA31" s="128">
        <f ca="1">Z31-'[15]Gas Average Basis'!Y31</f>
        <v>4.300000000000001E-2</v>
      </c>
      <c r="AB31" s="62">
        <f ca="1">IF(AB$22,AveragePrices($F$21,AB$23,AB$24,$AJ31:$AJ31),AveragePrices($F$15,AB$23,AB$24,$AL31:$AL31))</f>
        <v>0.15642857142857142</v>
      </c>
      <c r="AC31" s="128">
        <f ca="1">AB31-'[15]Gas Average Basis'!AB31</f>
        <v>4.7857142857142848E-2</v>
      </c>
      <c r="AD31" s="62">
        <f ca="1">IF(AD$22,AveragePrices($F$21,AD$23,AD$24,$AJ31:$AJ31),AveragePrices($F$15,AD$23,AD$24,$AL31:$AL31))</f>
        <v>0.22999999999999998</v>
      </c>
      <c r="AE31" s="128">
        <f ca="1">AD31-'[15]Gas Average Basis'!AC31</f>
        <v>0.22357142857142859</v>
      </c>
      <c r="AF31" s="62">
        <f ca="1">IF(AF$22,AveragePrices($F$21,AF$23,AF$24,$AJ31:$AJ31),AveragePrices($F$15,AF$23,AF$24,$AL31:$AL31))</f>
        <v>0.14500000000000002</v>
      </c>
      <c r="AG31" s="128">
        <f ca="1">AF31-'[15]Gas Average Basis'!AE31</f>
        <v>-4.9999999999999933E-2</v>
      </c>
      <c r="AH31" s="62">
        <f ca="1">IF(AH$22,AveragePrices($F$21,AH$23,AH$24,$AJ31:$AJ31),AveragePrices($F$15,AH$23,AH$24,$AL31:$AL31))</f>
        <v>0.14899999999999999</v>
      </c>
      <c r="AI31" s="92">
        <f ca="1">AH31-'[15]Gas Average Basis'!AH31</f>
        <v>3.8000000000000006E-2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>
        <f t="shared" ca="1" si="0"/>
        <v>-0.2200000000000002</v>
      </c>
      <c r="Q33" s="128">
        <f ca="1">P33-'[15]Gas Average Basis'!P33</f>
        <v>6.0000000000000053E-2</v>
      </c>
      <c r="R33" s="62">
        <f ca="1">IF(R$22,AveragePrices($F$21,R$23,R$24,$AJ33:$AJ33),AveragePrices($F$15,R$23,R$24,$AL33:$AL33))</f>
        <v>-0.25</v>
      </c>
      <c r="S33" s="128">
        <f ca="1">R33-'[15]Gas Average Basis'!R33</f>
        <v>3.4999999999999976E-2</v>
      </c>
      <c r="T33" s="62">
        <f ca="1">IF(T$22,AveragePrices($F$21,T$23,T$24,$AJ33:$AJ33),AveragePrices($F$15,T$23,T$24,$AL33:$AL33))</f>
        <v>-0.32</v>
      </c>
      <c r="U33" s="128">
        <f ca="1">T33-'[15]Gas Average Basis'!S33</f>
        <v>-0.29000000000000004</v>
      </c>
      <c r="V33" s="62">
        <f t="shared" ca="1" si="1"/>
        <v>-0.24100000000000002</v>
      </c>
      <c r="W33" s="128">
        <f ca="1">V33-'[15]Gas Average Basis'!V33</f>
        <v>8.0000000000000071E-3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-0.23899999999999993</v>
      </c>
      <c r="Z33" s="62">
        <f ca="1">IF(Z$22,AveragePrices($F$21,Z$23,Z$24,$AJ33:$AJ33),AveragePrices($F$15,Z$23,Z$24,$AL33:$AL33))</f>
        <v>-0.33</v>
      </c>
      <c r="AA33" s="128">
        <f ca="1">Z33-'[15]Gas Average Basis'!Y33</f>
        <v>-8.500000000000002E-2</v>
      </c>
      <c r="AB33" s="62">
        <f ca="1">IF(AB$22,AveragePrices($F$21,AB$23,AB$24,$AJ33:$AJ33),AveragePrices($F$15,AB$23,AB$24,$AL33:$AL33))</f>
        <v>-0.30428571428571427</v>
      </c>
      <c r="AC33" s="128">
        <f ca="1">AB33-'[15]Gas Average Basis'!AB33</f>
        <v>1.5714285714285681E-2</v>
      </c>
      <c r="AD33" s="62">
        <f ca="1">IF(AD$22,AveragePrices($F$21,AD$23,AD$24,$AJ33:$AJ33),AveragePrices($F$15,AD$23,AD$24,$AL33:$AL33))</f>
        <v>-0.28000000000000003</v>
      </c>
      <c r="AE33" s="128">
        <f ca="1">AD33-'[15]Gas Average Basis'!AC33</f>
        <v>-0.27500000000000008</v>
      </c>
      <c r="AF33" s="62">
        <f ca="1">IF(AF$22,AveragePrices($F$21,AF$23,AF$24,$AJ33:$AJ33),AveragePrices($F$15,AF$23,AF$24,$AL33:$AL33))</f>
        <v>-0.22999999999999998</v>
      </c>
      <c r="AG33" s="128">
        <f ca="1">AF33-'[15]Gas Average Basis'!AE33</f>
        <v>6.5714285714285725E-2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>
        <f t="shared" ca="1" si="0"/>
        <v>-0.18000000000000016</v>
      </c>
      <c r="Q34" s="128">
        <f ca="1">P34-'[15]Gas Average Basis'!P34</f>
        <v>4.4999999999999929E-2</v>
      </c>
      <c r="R34" s="62">
        <f ca="1">IF(R$22,AveragePrices($F$21,R$23,R$24,$AJ34:$AJ34),AveragePrices($F$15,R$23,R$24,$AL34:$AL34))</f>
        <v>-0.17</v>
      </c>
      <c r="S34" s="128">
        <f ca="1">R34-'[15]Gas Average Basis'!R34</f>
        <v>9.9999999999999811E-3</v>
      </c>
      <c r="T34" s="62">
        <f ca="1">IF(T$22,AveragePrices($F$21,T$23,T$24,$AJ34:$AJ34),AveragePrices($F$15,T$23,T$24,$AL34:$AL34))</f>
        <v>-0.18000000000000002</v>
      </c>
      <c r="U34" s="128">
        <f ca="1">T34-'[15]Gas Average Basis'!S34</f>
        <v>-0.18000000000000002</v>
      </c>
      <c r="V34" s="62">
        <f t="shared" ca="1" si="1"/>
        <v>-0.16400000000000001</v>
      </c>
      <c r="W34" s="128">
        <f ca="1">V34-'[15]Gas Average Basis'!V34</f>
        <v>9.9999999999997313E-4</v>
      </c>
      <c r="X34" s="62">
        <f ca="1">IF(X$22,AveragePrices($F$21,X$23,X$24,$AJ34:$AJ34),AveragePrices($F$15,X$23,X$24,$AL34:$AL34))</f>
        <v>-0.16</v>
      </c>
      <c r="Y34" s="128">
        <f ca="1">X34-'[15]Gas Average Basis'!W34</f>
        <v>-0.16</v>
      </c>
      <c r="Z34" s="62">
        <f ca="1">IF(Z$22,AveragePrices($F$21,Z$23,Z$24,$AJ34:$AJ34),AveragePrices($F$15,Z$23,Z$24,$AL34:$AL34))</f>
        <v>-0.14083333333333334</v>
      </c>
      <c r="AA34" s="128">
        <f ca="1">Z34-'[15]Gas Average Basis'!Y34</f>
        <v>1.2500000000000011E-2</v>
      </c>
      <c r="AB34" s="62">
        <f ca="1">IF(AB$22,AveragePrices($F$21,AB$23,AB$24,$AJ34:$AJ34),AveragePrices($F$15,AB$23,AB$24,$AL34:$AL34))</f>
        <v>-0.1275</v>
      </c>
      <c r="AC34" s="128">
        <f ca="1">AB34-'[15]Gas Average Basis'!AB34</f>
        <v>5.0000000000000044E-3</v>
      </c>
      <c r="AD34" s="62">
        <f ca="1">IF(AD$22,AveragePrices($F$21,AD$23,AD$24,$AJ34:$AJ34),AveragePrices($F$15,AD$23,AD$24,$AL34:$AL34))</f>
        <v>-0.10583333333333333</v>
      </c>
      <c r="AE34" s="128">
        <f ca="1">AD34-'[15]Gas Average Basis'!AC34</f>
        <v>-0.10583333333333333</v>
      </c>
      <c r="AF34" s="62">
        <f ca="1">IF(AF$22,AveragePrices($F$21,AF$23,AF$24,$AJ34:$AJ34),AveragePrices($F$15,AF$23,AF$24,$AL34:$AL34))</f>
        <v>-0.14416666666666667</v>
      </c>
      <c r="AG34" s="128">
        <f ca="1">AF34-'[15]Gas Average Basis'!AE34</f>
        <v>-3.3333333333333326E-2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>
        <f t="shared" ca="1" si="0"/>
        <v>-0.16000000000000014</v>
      </c>
      <c r="Q35" s="128">
        <f ca="1">P35-'[15]Gas Average Basis'!P35</f>
        <v>3.5000000000000142E-2</v>
      </c>
      <c r="R35" s="62">
        <f ca="1">IF(R$22,AveragePrices($F$21,R$23,R$24,$AJ35:$AJ35),AveragePrices($F$15,R$23,R$24,$AL35:$AL35))</f>
        <v>-0.14249999999999999</v>
      </c>
      <c r="S35" s="128">
        <f ca="1">R35-'[15]Gas Average Basis'!R35</f>
        <v>1.2500000000000011E-2</v>
      </c>
      <c r="T35" s="62">
        <f ca="1">IF(T$22,AveragePrices($F$21,T$23,T$24,$AJ35:$AJ35),AveragePrices($F$15,T$23,T$24,$AL35:$AL35))</f>
        <v>-0.13416666666666666</v>
      </c>
      <c r="U35" s="128">
        <f ca="1">T35-'[15]Gas Average Basis'!S35</f>
        <v>-0.13416666666666666</v>
      </c>
      <c r="V35" s="62">
        <f t="shared" ca="1" si="1"/>
        <v>-0.13650000000000001</v>
      </c>
      <c r="W35" s="128">
        <f ca="1">V35-'[15]Gas Average Basis'!V35</f>
        <v>3.4999999999999754E-3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-0.1075</v>
      </c>
      <c r="AA35" s="128">
        <f ca="1">Z35-'[15]Gas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AB35-'[15]Gas Average Basis'!AB35</f>
        <v>2.5000000000000022E-3</v>
      </c>
      <c r="AD35" s="62">
        <f ca="1">IF(AD$22,AveragePrices($F$21,AD$23,AD$24,$AJ35:$AJ35),AveragePrices($F$15,AD$23,AD$24,$AL35:$AL35))</f>
        <v>-6.8333333333333343E-2</v>
      </c>
      <c r="AE35" s="128">
        <f ca="1">AD35-'[15]Gas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AF35-'[15]Gas Average Basis'!AE35</f>
        <v>-4.916666666666665E-2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>
        <f t="shared" ca="1" si="0"/>
        <v>-0.10000000000000009</v>
      </c>
      <c r="Q36" s="128">
        <f ca="1">P36-'[15]Gas Average Basis'!P36</f>
        <v>4.9999999999999822E-2</v>
      </c>
      <c r="R36" s="62">
        <f ca="1">IF(R$22,AveragePrices($F$21,R$23,R$24,$AJ36:$AJ36),AveragePrices($F$15,R$23,R$24,$AL36:$AL36))</f>
        <v>-0.125</v>
      </c>
      <c r="S36" s="128">
        <f ca="1">R36-'[15]Gas Average Basis'!R36</f>
        <v>5.0000000000000044E-3</v>
      </c>
      <c r="T36" s="62">
        <f ca="1">IF(T$22,AveragePrices($F$21,T$23,T$24,$AJ36:$AJ36),AveragePrices($F$15,T$23,T$24,$AL36:$AL36))</f>
        <v>-0.1275</v>
      </c>
      <c r="U36" s="128">
        <f ca="1">T36-'[15]Gas Average Basis'!S36</f>
        <v>-0.13750000000000001</v>
      </c>
      <c r="V36" s="62">
        <f t="shared" ca="1" si="1"/>
        <v>-0.125</v>
      </c>
      <c r="W36" s="128">
        <f ca="1">V36-'[15]Gas Average Basis'!V36</f>
        <v>5.0000000000000044E-3</v>
      </c>
      <c r="X36" s="62">
        <f ca="1">IF(X$22,AveragePrices($F$21,X$23,X$24,$AJ36:$AJ36),AveragePrices($F$15,X$23,X$24,$AL36:$AL36))</f>
        <v>-0.12416666666666666</v>
      </c>
      <c r="Y36" s="128">
        <f ca="1">X36-'[15]Gas Average Basis'!W36</f>
        <v>-0.13416666666666666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-5.8333333333333293E-3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0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-0.14000000000000001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>
        <f ca="1">IF(P$22,AveragePrices($F$21,P$23,P$24,$AJ39:$AJ39)-INDIRECT(ADDRESS(P$23,$G$23,,,$F$21)),AveragePrices($F$15,P$23,P$24,$AL39:$AL39))</f>
        <v>-0.30000000000000027</v>
      </c>
      <c r="Q39" s="128">
        <f ca="1">P39-'[15]Gas Average Basis'!P39</f>
        <v>7.9999999999999627E-2</v>
      </c>
      <c r="R39" s="62">
        <f ca="1">IF(R$22,AveragePrices($F$21,R$23,R$24,$AJ39:$AJ39),AveragePrices($F$15,R$23,R$24,$AL39:$AL39))</f>
        <v>-0.32</v>
      </c>
      <c r="S39" s="128">
        <f ca="1">R39-'[15]Gas Average Basis'!R39</f>
        <v>3.999999999999998E-2</v>
      </c>
      <c r="T39" s="62">
        <f ca="1">IF(T$22,AveragePrices($F$21,T$23,T$24,$AJ39:$AJ39),AveragePrices($F$15,T$23,T$24,$AL39:$AL39))</f>
        <v>-0.39999999999999997</v>
      </c>
      <c r="U39" s="128">
        <f ca="1">T39-'[15]Gas Average Basis'!S39</f>
        <v>-0.38499999999999995</v>
      </c>
      <c r="V39" s="62">
        <f ca="1">IF(V$22,AveragePrices($F$21,V$23,V$24,$AJ39:$AJ39),AveragePrices($F$15,V$23,V$24,$AL39:$AL39))</f>
        <v>-0.30399999999999999</v>
      </c>
      <c r="W39" s="128">
        <f ca="1">V39-'[15]Gas Average Basis'!V39</f>
        <v>9.9999999999999534E-3</v>
      </c>
      <c r="X39" s="62">
        <f ca="1">IF(X$22,AveragePrices($F$21,X$23,X$24,$AJ39:$AJ39),AveragePrices($F$15,X$23,X$24,$AL39:$AL39))</f>
        <v>-0.30333333333333334</v>
      </c>
      <c r="Y39" s="128">
        <f ca="1">X39-'[15]Gas Average Basis'!W39</f>
        <v>-0.29733333333333339</v>
      </c>
      <c r="Z39" s="62">
        <f ca="1">IF(Z$22,AveragePrices($F$21,Z$23,Z$24,$AJ39:$AJ39),AveragePrices($F$15,Z$23,Z$24,$AL39:$AL39))</f>
        <v>-0.51</v>
      </c>
      <c r="AA39" s="128">
        <f ca="1">Z39-'[15]Gas Average Basis'!Y39</f>
        <v>-0.19600000000000001</v>
      </c>
      <c r="AB39" s="62">
        <f ca="1">IF(AB$22,AveragePrices($F$21,AB$23,AB$24,$AJ39:$AJ39),AveragePrices($F$15,AB$23,AB$24,$AL39:$AL39))</f>
        <v>-0.5099999999999999</v>
      </c>
      <c r="AC39" s="128">
        <f ca="1">AB39-'[15]Gas Average Basis'!AB39</f>
        <v>1.5000000000000124E-2</v>
      </c>
      <c r="AD39" s="62">
        <f ca="1">IF(AD$22,AveragePrices($F$21,AD$23,AD$24,$AJ39:$AJ39),AveragePrices($F$15,AD$23,AD$24,$AL39:$AL39))</f>
        <v>-0.51</v>
      </c>
      <c r="AE39" s="128">
        <f ca="1">AD39-'[15]Gas Average Basis'!AC39</f>
        <v>-0.51</v>
      </c>
      <c r="AF39" s="62">
        <f ca="1">IF(AF$22,AveragePrices($F$21,AF$23,AF$24,$AJ39:$AJ39),AveragePrices($F$15,AF$23,AF$24,$AL39:$AL39))</f>
        <v>-0.34666666666666668</v>
      </c>
      <c r="AG39" s="128">
        <f ca="1">AF39-'[15]Gas Average Basis'!AE39</f>
        <v>0.17833333333333334</v>
      </c>
      <c r="AH39" s="62">
        <f ca="1">IF(AH$22,AveragePrices($F$21,AH$23,AH$24,$AJ39:$AJ39),AveragePrices($F$15,AH$23,AH$24,$AL39:$AL39))</f>
        <v>-0.26500000000000001</v>
      </c>
      <c r="AI39" s="92">
        <f ca="1">AH39-'[15]Gas Average Basis'!AH39</f>
        <v>-5.0000000000000044E-3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-0.32166666666666666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0.36666666666666653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>
        <f t="shared" ca="1" si="0"/>
        <v>-0.25099999999999989</v>
      </c>
      <c r="Q42" s="128">
        <f ca="1">P42-'[15]Gas Average Basis'!P42</f>
        <v>0.25700000000000012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-0.32480945118077337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-5.2085282282425316E-2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5.7333333333333181E-2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>
        <f t="shared" ca="1" si="0"/>
        <v>-0.32500000000000018</v>
      </c>
      <c r="Q43" s="128">
        <f ca="1">P43-'[15]Gas Average Basis'!P43</f>
        <v>0.13499999999999979</v>
      </c>
      <c r="R43" s="62">
        <f ca="1">IF(R$22,AveragePrices($F$21,R$23,R$24,$AJ43:$AJ43),AveragePrices($F$15,R$23,R$24,$AL43:$AL43))</f>
        <v>-0.36</v>
      </c>
      <c r="S43" s="128">
        <f ca="1">R43-'[15]Gas Average Basis'!R43</f>
        <v>4.0000000000000036E-2</v>
      </c>
      <c r="T43" s="62">
        <f ca="1">IF(T$22,AveragePrices($F$21,T$23,T$24,$AJ43:$AJ43),AveragePrices($F$15,T$23,T$24,$AL43:$AL43))</f>
        <v>-0.49666666666666676</v>
      </c>
      <c r="U43" s="128">
        <f ca="1">T43-'[15]Gas Average Basis'!S43</f>
        <v>-0.48166666666666674</v>
      </c>
      <c r="V43" s="62">
        <f t="shared" ca="1" si="1"/>
        <v>-0.36</v>
      </c>
      <c r="W43" s="128">
        <f ca="1">V43-'[15]Gas Average Basis'!V43</f>
        <v>1.0000000000000009E-2</v>
      </c>
      <c r="X43" s="62">
        <f ca="1">IF(X$22,AveragePrices($F$21,X$23,X$24,$AJ43:$AJ43),AveragePrices($F$15,X$23,X$24,$AL43:$AL43))</f>
        <v>-0.36333333333333334</v>
      </c>
      <c r="Y43" s="128">
        <f ca="1">X43-'[15]Gas Average Basis'!W43</f>
        <v>-0.35733333333333334</v>
      </c>
      <c r="Z43" s="62">
        <f ca="1">IF(Z$22,AveragePrices($F$21,Z$23,Z$24,$AJ43:$AJ43),AveragePrices($F$15,Z$23,Z$24,$AL43:$AL43))</f>
        <v>-0.61</v>
      </c>
      <c r="AA43" s="128">
        <f ca="1">Z43-'[15]Gas Average Basis'!Y43</f>
        <v>-0.23600000000000004</v>
      </c>
      <c r="AB43" s="62">
        <f ca="1">IF(AB$22,AveragePrices($F$21,AB$23,AB$24,$AJ43:$AJ43),AveragePrices($F$15,AB$23,AB$24,$AL43:$AL43))</f>
        <v>-0.61</v>
      </c>
      <c r="AC43" s="128">
        <f ca="1">AB43-'[15]Gas Average Basis'!AB43</f>
        <v>2.4999999999999911E-2</v>
      </c>
      <c r="AD43" s="62">
        <f ca="1">IF(AD$22,AveragePrices($F$21,AD$23,AD$24,$AJ43:$AJ43),AveragePrices($F$15,AD$23,AD$24,$AL43:$AL43))</f>
        <v>-0.61</v>
      </c>
      <c r="AE43" s="128">
        <f ca="1">AD43-'[15]Gas Average Basis'!AC43</f>
        <v>-0.61</v>
      </c>
      <c r="AF43" s="62">
        <f ca="1">IF(AF$22,AveragePrices($F$21,AF$23,AF$24,$AJ43:$AJ43),AveragePrices($F$15,AF$23,AF$24,$AL43:$AL43))</f>
        <v>-0.40666666666666668</v>
      </c>
      <c r="AG43" s="128">
        <f ca="1">AF43-'[15]Gas Average Basis'!AE43</f>
        <v>0.22833333333333333</v>
      </c>
      <c r="AH43" s="62">
        <f ca="1">IF(AH$22,AveragePrices($F$21,AH$23,AH$24,$AJ43:$AJ43),AveragePrices($F$15,AH$23,AH$24,$AL43:$AL43))</f>
        <v>-0.30499999999999999</v>
      </c>
      <c r="AI43" s="92">
        <f ca="1">AH43-'[15]Gas Average Basis'!AH43</f>
        <v>-5.0000000000000044E-3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>
        <f ca="1">IF(R$22,AveragePrices($F$21,R$23,R$24,$AJ49:$AJ49),AveragePrices($F$15,R$23,R$24,$AL49:$AL49))</f>
        <v>2.8069999999999999</v>
      </c>
      <c r="S49" s="128">
        <f ca="1">R49-'[15]Gas Average Basis'!R49</f>
        <v>0.12599999999999989</v>
      </c>
      <c r="T49" s="62">
        <f ca="1">IF(T$22,AveragePrices($F$21,T$23,T$24,$AJ49:$AJ49),AveragePrices($F$15,T$23,T$24,$AL49:$AL49))</f>
        <v>2.5746666666666669</v>
      </c>
      <c r="U49" s="129"/>
      <c r="V49" s="62">
        <f ca="1">IF(V$22,AveragePrices($F$21,V$23,V$24,$AJ49:$AJ49),AveragePrices($F$15,V$23,V$24,$AL49:$AL49))</f>
        <v>3.1229999999999998</v>
      </c>
      <c r="W49" s="128">
        <f ca="1">V49-'[15]Gas Average Basis'!V49</f>
        <v>9.4799999999999773E-2</v>
      </c>
      <c r="X49" s="62">
        <f ca="1">IF(X$22,AveragePrices($F$21,X$23,X$24,$AJ49:$AJ49),AveragePrices($F$15,X$23,X$24,$AL49:$AL49))</f>
        <v>3.2403333333333335</v>
      </c>
      <c r="Y49" s="128"/>
      <c r="Z49" s="62">
        <f ca="1">IF(Z$22,AveragePrices($F$21,Z$23,Z$24,$AJ49:$AJ49),AveragePrices($F$15,Z$23,Z$24,$AL49:$AL49))</f>
        <v>3.1383333333333332</v>
      </c>
      <c r="AA49" s="128"/>
      <c r="AB49" s="62">
        <f ca="1">IF(AB$22,AveragePrices($F$21,AB$23,AB$24,$AJ49:$AJ49),AveragePrices($F$15,AB$23,AB$24,$AL49:$AL49))</f>
        <v>3.205714285714286</v>
      </c>
      <c r="AC49" s="128">
        <f ca="1">AB49-'[15]Gas Average Basis'!AB49</f>
        <v>7.0571428571429173E-2</v>
      </c>
      <c r="AD49" s="62">
        <f ca="1">IF(AD$22,AveragePrices($F$21,AD$23,AD$24,$AJ49:$AJ49),AveragePrices($F$15,AD$23,AD$24,$AL49:$AL49))</f>
        <v>3.2466666666666666</v>
      </c>
      <c r="AE49" s="128"/>
      <c r="AF49" s="62">
        <f ca="1">IF(AF$22,AveragePrices($F$21,AF$23,AF$24,$AJ49:$AJ49),AveragePrices($F$15,AF$23,AF$24,$AL49:$AL49))</f>
        <v>3.4716666666666662</v>
      </c>
      <c r="AG49" s="128"/>
      <c r="AH49" s="62">
        <f ca="1">IF(AH$22,AveragePrices($F$21,AH$23,AH$24,$AJ49:$AJ49),AveragePrices($F$15,AH$23,AH$24,$AL49:$AL49))</f>
        <v>3.6417999999999999</v>
      </c>
      <c r="AI49" s="92">
        <f ca="1">AH49-'[15]Gas Average Basis'!AH49</f>
        <v>6.4400000000000013E-2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37183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>
        <f ca="1">(PowerPrices!D9-2)/(R$49+R30)</f>
        <v>9.6326971552034557</v>
      </c>
      <c r="S60" s="128">
        <f ca="1">R60-'[15]Gas Average Basis'!R60</f>
        <v>-0.24719435971324266</v>
      </c>
      <c r="T60" s="62"/>
      <c r="U60" s="128"/>
      <c r="V60" s="62">
        <f ca="1">(AVERAGE(PowerPrices!D9,PowerPrices!E9,PowerPrices!H9,PowerPrices!I9,PowerPrices!K9)-2)/(V$49+V30)</f>
        <v>10.044359949302917</v>
      </c>
      <c r="W60" s="128">
        <f ca="1">V60-'[15]Gas Average Basis'!V60</f>
        <v>-0.22414995366132651</v>
      </c>
      <c r="X60" s="62">
        <f ca="1">(AVERAGE(PowerPrices!H9,PowerPrices!I9,PowerPrices!K9)-2)/(X$49+X30)</f>
        <v>9.836730554710476</v>
      </c>
      <c r="Y60" s="128"/>
      <c r="Z60" s="62">
        <f ca="1">(AVERAGE(PowerPrices!L9,PowerPrices!M9,PowerPrices!N9)-2)/(Z$49+Z30)</f>
        <v>8.7796797349530653</v>
      </c>
      <c r="AA60" s="128"/>
      <c r="AB60" s="62">
        <f ca="1">(AVERAGE(PowerPrices!L9,PowerPrices!M9,PowerPrices!N9,PowerPrices!P9,PowerPrices!Q9,PowerPrices!R9,PowerPrices!T9)-2)/(AB$49+AB30)</f>
        <v>10.816602752086622</v>
      </c>
      <c r="AC60" s="128">
        <f ca="1">AB60-'[15]Gas Average Basis'!AB60</f>
        <v>-0.18498558763121586</v>
      </c>
      <c r="AD60" s="62">
        <f ca="1">(AVERAGE(PowerPrices!P9,PowerPrices!Q9,PowerPrices!R9)-2)/(AD$49+AD30)</f>
        <v>12.761079979623027</v>
      </c>
      <c r="AE60" s="128"/>
      <c r="AF60" s="62">
        <f ca="1">(PowerPrices!S9-2)/(AF$49+AF30)</f>
        <v>9.529411764705884</v>
      </c>
      <c r="AG60" s="128"/>
      <c r="AH60" s="62">
        <f ca="1">(AVERAGE(PowerPrices!T9,PowerPrices!U9,PowerPrices!V9,PowerPrices!AG9,PowerPrices!AH9,PowerPrices!AI9)-2)/(AH$49+AH30)</f>
        <v>8.8304202968268388</v>
      </c>
      <c r="AI60" s="128">
        <f ca="1">AH60-'[15]Gas Average Basis'!AH60</f>
        <v>-5.7189141860080284E-2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>
        <f ca="1">(PowerPrices!D11-2)/(R$49+R28+0.2)</f>
        <v>8.8255887969446203</v>
      </c>
      <c r="S61" s="128">
        <f ca="1">R61-'[15]Gas Average Basis'!R61</f>
        <v>-0.42424148139889617</v>
      </c>
      <c r="T61" s="62"/>
      <c r="U61" s="128"/>
      <c r="V61" s="62">
        <f ca="1">(AVERAGE(PowerPrices!D11,PowerPrices!E11,PowerPrices!H11,PowerPrices!I11,PowerPrices!K11)-2)/(V$49+V28+0.2)</f>
        <v>9.2649475772173435</v>
      </c>
      <c r="W61" s="128">
        <f ca="1">V61-'[15]Gas Average Basis'!V61</f>
        <v>-0.14175211610655403</v>
      </c>
      <c r="X61" s="62">
        <f ca="1">(AVERAGE(PowerPrices!H11,PowerPrices!I11,PowerPrices!K11)-2)/(X$49+X28+0.2)</f>
        <v>9.2060887795096136</v>
      </c>
      <c r="Y61" s="128"/>
      <c r="Z61" s="62">
        <f ca="1">(AVERAGE(PowerPrices!L11,PowerPrices!M11,PowerPrices!N11)-2)/(Z$49+Z28+0.2)</f>
        <v>9.104046242774567</v>
      </c>
      <c r="AA61" s="128"/>
      <c r="AB61" s="62">
        <f ca="1">(AVERAGE(PowerPrices!L11,PowerPrices!M11,PowerPrices!N11,PowerPrices!P11,PowerPrices!Q11,PowerPrices!R11,PowerPrices!T11)-2)/(AB$49+AB28+0.2)</f>
        <v>10.669704775113928</v>
      </c>
      <c r="AC61" s="128">
        <f ca="1">AB61-'[15]Gas Average Basis'!AB61</f>
        <v>-0.17765590473572246</v>
      </c>
      <c r="AD61" s="62">
        <f ca="1">(AVERAGE(PowerPrices!P11,PowerPrices!Q11,PowerPrices!R11)-2)/(AD$49+AD28+0.2)</f>
        <v>12.38819320214669</v>
      </c>
      <c r="AE61" s="128"/>
      <c r="AF61" s="62">
        <f ca="1">(PowerPrices!S11-2)/(AF$49+AF28+0.2)</f>
        <v>9.0298194036119277</v>
      </c>
      <c r="AG61" s="128"/>
      <c r="AH61" s="62">
        <f ca="1">(AVERAGE(PowerPrices!T11,PowerPrices!U11,PowerPrices!V11,PowerPrices!AG11,PowerPrices!AH11,PowerPrices!AI11)-2)/(AH$49+AH28+0.2)</f>
        <v>8.2899947516579999</v>
      </c>
      <c r="AI61" s="128">
        <f ca="1">AH61-'[15]Gas Average Basis'!AH61</f>
        <v>-6.9027283539599082E-2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>
        <f ca="1">(PowerPrices!D13-2)/(R$49+R31+0.33)</f>
        <v>8.4933586337760936</v>
      </c>
      <c r="S62" s="128">
        <f ca="1">R62-'[15]Gas Average Basis'!R62</f>
        <v>-0.39998807301093464</v>
      </c>
      <c r="T62" s="62"/>
      <c r="U62" s="128"/>
      <c r="V62" s="62">
        <f ca="1">(AVERAGE(PowerPrices!D13,PowerPrices!E13,PowerPrices!H13,PowerPrices!I13,PowerPrices!K13)-2)/(V$49+V31+0.33)</f>
        <v>8.8696097977784127</v>
      </c>
      <c r="W62" s="128">
        <f ca="1">V62-'[15]Gas Average Basis'!V62</f>
        <v>-0.259119549660074</v>
      </c>
      <c r="X62" s="62">
        <f ca="1">(AVERAGE(PowerPrices!H13,PowerPrices!I13,PowerPrices!K13)-2)/(X$49+X31+0.33)</f>
        <v>8.8631366801026008</v>
      </c>
      <c r="Y62" s="128"/>
      <c r="Z62" s="62">
        <f ca="1">(AVERAGE(PowerPrices!L13,PowerPrices!M13,PowerPrices!N13)-2)/(Z$49+Z31+0.33)</f>
        <v>9.1249415067852127</v>
      </c>
      <c r="AA62" s="128"/>
      <c r="AB62" s="62">
        <f ca="1">(AVERAGE(PowerPrices!L13,PowerPrices!M13,PowerPrices!N13,PowerPrices!P13,PowerPrices!Q13,PowerPrices!R13,PowerPrices!T13)-2)/(AB$49+AB31+0.33)</f>
        <v>10.562971561230411</v>
      </c>
      <c r="AC62" s="128">
        <f ca="1">AB62-'[15]Gas Average Basis'!AB62</f>
        <v>-0.35004410874080882</v>
      </c>
      <c r="AD62" s="62">
        <f ca="1">(AVERAGE(PowerPrices!P13,PowerPrices!Q13,PowerPrices!R13)-2)/(AD$49+AD31+0.33)</f>
        <v>12.215411558669002</v>
      </c>
      <c r="AE62" s="128"/>
      <c r="AF62" s="62">
        <f ca="1">(PowerPrices!S13-2)/(AF$49+AF31+0.33)</f>
        <v>9.2060810810810825</v>
      </c>
      <c r="AG62" s="128"/>
      <c r="AH62" s="62">
        <f ca="1">(AVERAGE(PowerPrices!T13,PowerPrices!U13,PowerPrices!V13,PowerPrices!AG13,PowerPrices!AH13,PowerPrices!AI13)-2)/(AH$49+AH31+0.33)</f>
        <v>8.3216042192454527</v>
      </c>
      <c r="AI62" s="128">
        <f ca="1">AH62-'[15]Gas Average Basis'!AH62</f>
        <v>-0.14984378659435116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>
        <f ca="1">(PowerPrices!D14-2)/(R$49+R34+0.12)</f>
        <v>9.3398621690243022</v>
      </c>
      <c r="S63" s="128">
        <f ca="1">R63-'[15]Gas Average Basis'!R63</f>
        <v>-0.38924885730152781</v>
      </c>
      <c r="T63" s="62"/>
      <c r="U63" s="128"/>
      <c r="V63" s="62">
        <f ca="1">(AVERAGE(PowerPrices!D14,PowerPrices!E14,PowerPrices!H14,PowerPrices!I14,PowerPrices!K14)-2)/(V$49+V34+0.12)</f>
        <v>9.5225722637219885</v>
      </c>
      <c r="W63" s="128">
        <f ca="1">V63-'[15]Gas Average Basis'!V63</f>
        <v>-0.16501153890606091</v>
      </c>
      <c r="X63" s="62">
        <f ca="1">(AVERAGE(PowerPrices!H14,PowerPrices!I14,PowerPrices!K14)-2)/(X$49+X34+0.12)</f>
        <v>9.4521404020414543</v>
      </c>
      <c r="Y63" s="128"/>
      <c r="Z63" s="62">
        <f ca="1">(AVERAGE(PowerPrices!L14,PowerPrices!M14,PowerPrices!N14)-2)/(Z$49+Z34+0.12)</f>
        <v>11.013098102111735</v>
      </c>
      <c r="AA63" s="128"/>
      <c r="AB63" s="62">
        <f ca="1">(AVERAGE(PowerPrices!L14,PowerPrices!M14,PowerPrices!N14,PowerPrices!P14,PowerPrices!Q14,PowerPrices!R14,PowerPrices!T14)-2)/(AB$49+AB34+0.12)</f>
        <v>12.931323283082074</v>
      </c>
      <c r="AC63" s="128">
        <f ca="1">AB63-'[15]Gas Average Basis'!AB63</f>
        <v>-0.31295239914680728</v>
      </c>
      <c r="AD63" s="62">
        <f ca="1">(AVERAGE(PowerPrices!P14,PowerPrices!Q14,PowerPrices!R14)-2)/(AD$49+AD34+0.12)</f>
        <v>15.589062100690009</v>
      </c>
      <c r="AE63" s="128"/>
      <c r="AF63" s="62">
        <f ca="1">(PowerPrices!S14-2)/(AF$49+AF34+0.12)</f>
        <v>9.6688421561518023</v>
      </c>
      <c r="AG63" s="128"/>
      <c r="AH63" s="62">
        <f ca="1">(AVERAGE(PowerPrices!T14,PowerPrices!U14,PowerPrices!V14,PowerPrices!AG14,PowerPrices!AH14,PowerPrices!AI14)-2)/(AH$49+AH34+0.12)</f>
        <v>8.7742297537235849</v>
      </c>
      <c r="AI63" s="128">
        <f ca="1">AH63-'[15]Gas Average Basis'!AH63</f>
        <v>-7.6819727857802889E-2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15" t="s">
        <v>176</v>
      </c>
      <c r="M66" s="215"/>
    </row>
    <row r="67" spans="3:13" x14ac:dyDescent="0.2">
      <c r="C67" s="65"/>
      <c r="L67" s="216" t="s">
        <v>175</v>
      </c>
      <c r="M67" s="216"/>
    </row>
    <row r="68" spans="3:13" x14ac:dyDescent="0.2">
      <c r="C68" s="65"/>
      <c r="L68" s="216" t="s">
        <v>177</v>
      </c>
      <c r="M68" s="216"/>
    </row>
    <row r="69" spans="3:13" x14ac:dyDescent="0.2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37186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5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5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5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5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5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5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5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5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5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5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5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5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5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5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5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5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5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5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5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5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5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5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5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5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5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5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5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5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5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5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5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5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5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5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5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5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5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5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5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5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5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5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5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5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5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5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5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5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5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5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5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5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5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5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5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5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5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5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5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5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5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5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5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5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5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5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5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5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5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5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5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5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5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5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5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5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5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5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5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5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5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5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5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5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5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5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5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5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5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5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5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5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5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5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5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5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5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5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5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5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5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5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5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5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5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5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5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5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5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5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5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5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5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5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5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5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5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5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5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5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5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5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5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5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5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5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5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5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5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5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5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5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5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5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5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5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5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5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5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5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5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5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5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5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5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5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65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65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29.73</v>
      </c>
      <c r="E11" s="132">
        <f>VLOOKUP(E$7,'[16]Curve Summary'!$A$7:$AG$55,5)</f>
        <v>36.75</v>
      </c>
      <c r="F11" s="167">
        <f t="shared" ca="1" si="0"/>
        <v>32.364739229024941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43.860951095961759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65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23.304999649047833</v>
      </c>
      <c r="E12" s="132">
        <f>VLOOKUP(E$7,'[16]Curve Summary'!$A$7:$AG$55,9)</f>
        <v>32.5</v>
      </c>
      <c r="F12" s="167">
        <f t="shared" ca="1" si="0"/>
        <v>27.655385337120272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33.541186144660784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28.856000000000005</v>
      </c>
      <c r="E13" s="132">
        <f>VLOOKUP(E$7,'[16]Curve Summary'!$A$7:$AG$59,6)</f>
        <v>34.1</v>
      </c>
      <c r="F13" s="167">
        <f t="shared" ca="1" si="0"/>
        <v>30.982911564625855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42.826336883965332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65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52.999996199834925</v>
      </c>
      <c r="E18" s="179">
        <f>VLOOKUP(E$7,'[16]Curve Summary ALBERTA'!$A$7:$AG$63,18)</f>
        <v>59.049999237060547</v>
      </c>
      <c r="F18" s="180">
        <f ca="1">(C18*C$5+D18*D$5+E18*E$5)/(SUM(C$5:E$5))</f>
        <v>56.058954976053741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47.629031509845603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65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65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0.53000000000000114</v>
      </c>
      <c r="E30" s="132">
        <f t="shared" si="16"/>
        <v>0.75</v>
      </c>
      <c r="F30" s="167">
        <f t="shared" ca="1" si="16"/>
        <v>0.57073922902494445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0.83113423054437874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65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-0.23300003051757656</v>
      </c>
      <c r="E31" s="132">
        <f t="shared" si="16"/>
        <v>0</v>
      </c>
      <c r="F31" s="167">
        <f t="shared" ca="1" si="16"/>
        <v>-4.8029073751745699E-2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1.4839638500632191E-3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0.25600000000000378</v>
      </c>
      <c r="E32" s="132">
        <f t="shared" si="16"/>
        <v>0.35000000000000142</v>
      </c>
      <c r="F32" s="167">
        <f t="shared" ca="1" si="16"/>
        <v>0.16091156462585232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2.1886287713215324E-2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65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7.2500000145321906</v>
      </c>
      <c r="E37" s="179">
        <f t="shared" si="22"/>
        <v>8</v>
      </c>
      <c r="F37" s="180">
        <f t="shared" ca="1" si="22"/>
        <v>8.6021387015841952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1.4336424962537819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65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65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6078.5115518298917</v>
      </c>
      <c r="E69" s="200">
        <f>E11/('[16]Gas Curve Summary'!$B$12)*1000</f>
        <v>9831.4606741573043</v>
      </c>
      <c r="F69" s="202">
        <f t="shared" ca="1" si="27"/>
        <v>7056.5297326951986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11665.201968920152</v>
      </c>
    </row>
    <row r="70" spans="1:31" ht="13.65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4764.8741870880867</v>
      </c>
      <c r="E70" s="200">
        <f>E12/('[16]Gas Curve Summary'!$B$12)*1000</f>
        <v>8694.4890315676821</v>
      </c>
      <c r="F70" s="202">
        <f t="shared" ca="1" si="27"/>
        <v>6155.821116911452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8920.5705958947547</v>
      </c>
    </row>
    <row r="71" spans="1:31" ht="13.65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5899.8159885504001</v>
      </c>
      <c r="E71" s="200">
        <f>E13/('[16]Gas Curve Summary'!$B$12)*1000</f>
        <v>9122.5254146602474</v>
      </c>
      <c r="F71" s="202">
        <f t="shared" ca="1" si="27"/>
        <v>6788.8570733172028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11390.037307842735</v>
      </c>
    </row>
    <row r="72" spans="1:31" ht="13.65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108.36229809854922</v>
      </c>
      <c r="E89" s="200">
        <f t="shared" si="32"/>
        <v>200.6420545746405</v>
      </c>
      <c r="F89" s="202">
        <f t="shared" ca="1" si="32"/>
        <v>91.71973827205511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-78.800918567470944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-47.638525969654438</v>
      </c>
      <c r="E90" s="200">
        <f t="shared" si="32"/>
        <v>0</v>
      </c>
      <c r="F90" s="202">
        <f t="shared" ca="1" si="32"/>
        <v>-18.132411633823722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-233.57013584785636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52.341034553262034</v>
      </c>
      <c r="E91" s="200">
        <f t="shared" si="32"/>
        <v>93.632958801497807</v>
      </c>
      <c r="F91" s="202">
        <f t="shared" ca="1" si="32"/>
        <v>3.6687291700945934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-292.45701863713111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65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0.8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2023-09-10T11:45:07Z</dcterms:modified>
</cp:coreProperties>
</file>