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<sst xmlns="http://schemas.openxmlformats.org/spreadsheetml/2006/main" count="756" uniqueCount="191">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</sst>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3" name="Button 79" hidden="1">
              <a:extLst>
                <a:ext uri="{63B3BB69-23CF-44E3-9099-C40C66FF867C}">
                  <a14:compatExt spid="_x0000_s1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44" name="Button 80" hidden="1">
              <a:extLst>
                <a:ext uri="{63B3BB69-23CF-44E3-9099-C40C66FF867C}">
                  <a14:compatExt spid="_x0000_s1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45" name="Button 81" hidden="1">
              <a:extLst>
                <a:ext uri="{63B3BB69-23CF-44E3-9099-C40C66FF867C}">
                  <a14:compatExt spid="_x0000_s1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6" name="Button 82" hidden="1">
              <a:extLst>
                <a:ext uri="{63B3BB69-23CF-44E3-9099-C40C66FF867C}">
                  <a14:compatExt spid="_x0000_s1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47" name="Button 83" hidden="1">
              <a:extLst>
                <a:ext uri="{63B3BB69-23CF-44E3-9099-C40C66FF867C}">
                  <a14:compatExt spid="_x0000_s1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48" name="Button 84" hidden="1">
              <a:extLst>
                <a:ext uri="{63B3BB69-23CF-44E3-9099-C40C66FF867C}">
                  <a14:compatExt spid="_x0000_s1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9-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0-2001WestPr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20"/>
    </sheetNames>
    <definedNames>
      <definedName name="copyancillary"/>
      <definedName name="rollprior"/>
    </definedNames>
    <sheetDataSet>
      <sheetData sheetId="0">
        <row r="28">
          <cell r="M28">
            <v>-0.15500000000000025</v>
          </cell>
          <cell r="P28">
            <v>-0.12999999999999989</v>
          </cell>
          <cell r="R28">
            <v>-9.5000000000000001E-2</v>
          </cell>
          <cell r="V28">
            <v>-9.6250000000000002E-2</v>
          </cell>
          <cell r="AB28">
            <v>0.09</v>
          </cell>
          <cell r="AH28">
            <v>0.29199999999999998</v>
          </cell>
        </row>
        <row r="29">
          <cell r="M29">
            <v>-0.16000000000000014</v>
          </cell>
          <cell r="P29">
            <v>-8.9999999999999858E-2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-0.17000000000000037</v>
          </cell>
          <cell r="P30">
            <v>-0.16999999999999993</v>
          </cell>
          <cell r="R30">
            <v>-0.15</v>
          </cell>
          <cell r="S30">
            <v>2.0000000000000018E-2</v>
          </cell>
          <cell r="V30">
            <v>-0.14750000000000002</v>
          </cell>
          <cell r="W30">
            <v>1.4999999999999986E-2</v>
          </cell>
          <cell r="Y30">
            <v>-0.19416666666666668</v>
          </cell>
          <cell r="AB30">
            <v>-0.15642857142857142</v>
          </cell>
          <cell r="AC30">
            <v>8.5714285714285909E-3</v>
          </cell>
          <cell r="AE30">
            <v>-0.10000000000000002</v>
          </cell>
          <cell r="AH30">
            <v>5.2000000000000005E-2</v>
          </cell>
        </row>
        <row r="31">
          <cell r="M31">
            <v>-7.0000000000000284E-2</v>
          </cell>
          <cell r="P31">
            <v>-0.14000000000000012</v>
          </cell>
          <cell r="R31">
            <v>-0.15</v>
          </cell>
          <cell r="S31">
            <v>1.5000000000000013E-2</v>
          </cell>
          <cell r="V31">
            <v>-0.13250000000000001</v>
          </cell>
          <cell r="W31">
            <v>2.3749999999999993E-2</v>
          </cell>
          <cell r="Y31">
            <v>-0.16541666666666668</v>
          </cell>
          <cell r="AB31">
            <v>4.2142857142857149E-2</v>
          </cell>
          <cell r="AC31">
            <v>2.1428571428571547E-3</v>
          </cell>
          <cell r="AE31">
            <v>0.13500000000000001</v>
          </cell>
          <cell r="AH31">
            <v>0.08</v>
          </cell>
        </row>
        <row r="33">
          <cell r="M33">
            <v>-0.28000000000000025</v>
          </cell>
          <cell r="P33">
            <v>-0.35000000000000009</v>
          </cell>
          <cell r="R33">
            <v>-0.32</v>
          </cell>
          <cell r="S33">
            <v>4.9999999999999989E-2</v>
          </cell>
          <cell r="V33">
            <v>-0.31124999999999997</v>
          </cell>
          <cell r="W33">
            <v>2.8750000000000053E-2</v>
          </cell>
          <cell r="Y33">
            <v>-0.36333333333333334</v>
          </cell>
          <cell r="AB33">
            <v>-0.35499999999999998</v>
          </cell>
          <cell r="AC33">
            <v>1.0000000000000064E-2</v>
          </cell>
          <cell r="AE33">
            <v>-0.34</v>
          </cell>
          <cell r="AH33">
            <v>-0.22500000000000001</v>
          </cell>
        </row>
        <row r="34">
          <cell r="M34">
            <v>-0.24000000000000021</v>
          </cell>
          <cell r="P34">
            <v>-0.2799999999999998</v>
          </cell>
          <cell r="R34">
            <v>-0.25</v>
          </cell>
          <cell r="S34">
            <v>2.0000000000000018E-2</v>
          </cell>
          <cell r="V34">
            <v>-0.24249999999999999</v>
          </cell>
          <cell r="W34">
            <v>5.0000000000000044E-3</v>
          </cell>
          <cell r="Y34">
            <v>-0.25374999999999998</v>
          </cell>
          <cell r="AB34">
            <v>-0.16321428571428573</v>
          </cell>
          <cell r="AC34">
            <v>0</v>
          </cell>
          <cell r="AE34">
            <v>-0.13916666666666666</v>
          </cell>
          <cell r="AH34">
            <v>-0.16600000000000001</v>
          </cell>
        </row>
        <row r="35">
          <cell r="M35">
            <v>-0.15000000000000036</v>
          </cell>
          <cell r="P35">
            <v>-0.29000000000000004</v>
          </cell>
          <cell r="R35">
            <v>-0.20499999999999999</v>
          </cell>
          <cell r="S35">
            <v>0</v>
          </cell>
          <cell r="V35">
            <v>-0.18375</v>
          </cell>
          <cell r="W35">
            <v>0</v>
          </cell>
          <cell r="Y35">
            <v>-0.18791666666666668</v>
          </cell>
          <cell r="AB35">
            <v>-0.11321428571428571</v>
          </cell>
          <cell r="AC35">
            <v>0</v>
          </cell>
          <cell r="AE35">
            <v>-8.5833333333333317E-2</v>
          </cell>
          <cell r="AH35">
            <v>-0.13</v>
          </cell>
        </row>
        <row r="36">
          <cell r="M36">
            <v>-0.49000000000000021</v>
          </cell>
          <cell r="P36">
            <v>-0.20999999999999996</v>
          </cell>
          <cell r="R36">
            <v>-0.16250000000000001</v>
          </cell>
          <cell r="S36">
            <v>5.0000000000000044E-3</v>
          </cell>
          <cell r="V36">
            <v>-0.16</v>
          </cell>
          <cell r="W36">
            <v>5.0000000000000044E-3</v>
          </cell>
          <cell r="Y36">
            <v>-0.15916666666666668</v>
          </cell>
          <cell r="AB36">
            <v>-0.155</v>
          </cell>
          <cell r="AC36">
            <v>5.0000000000000044E-3</v>
          </cell>
          <cell r="AE36">
            <v>-0.155</v>
          </cell>
          <cell r="AH36">
            <v>-0.155</v>
          </cell>
        </row>
        <row r="39">
          <cell r="M39">
            <v>-0.41000000000000014</v>
          </cell>
          <cell r="P39">
            <v>-0.39999999999999991</v>
          </cell>
          <cell r="R39">
            <v>-0.42</v>
          </cell>
          <cell r="S39">
            <v>7.0000000000000007E-2</v>
          </cell>
          <cell r="V39">
            <v>-0.42249999999999999</v>
          </cell>
          <cell r="W39">
            <v>3.7499999999999978E-2</v>
          </cell>
          <cell r="Y39">
            <v>-0.48520833333333335</v>
          </cell>
          <cell r="AB39">
            <v>-0.59</v>
          </cell>
          <cell r="AC39">
            <v>7.5000000000000622E-3</v>
          </cell>
          <cell r="AE39">
            <v>-0.59249999999999992</v>
          </cell>
          <cell r="AH39">
            <v>-0.29300000000000004</v>
          </cell>
        </row>
        <row r="40">
          <cell r="M40">
            <v>-0.18999999999999995</v>
          </cell>
          <cell r="P40">
            <v>-0.25</v>
          </cell>
          <cell r="R40">
            <v>-0.09</v>
          </cell>
          <cell r="S40">
            <v>5.0000000000000017E-2</v>
          </cell>
          <cell r="V40">
            <v>-0.11499999999999999</v>
          </cell>
          <cell r="W40">
            <v>4.6250000000000013E-2</v>
          </cell>
          <cell r="Y40">
            <v>-0.10333333333333335</v>
          </cell>
          <cell r="AB40">
            <v>-0.32</v>
          </cell>
          <cell r="AC40">
            <v>9.9999999999999534E-3</v>
          </cell>
          <cell r="AE40">
            <v>-0.36999999999999994</v>
          </cell>
          <cell r="AH40">
            <v>9.5000000000000015E-2</v>
          </cell>
        </row>
        <row r="41">
          <cell r="M41">
            <v>-0.28000000000000025</v>
          </cell>
          <cell r="P41">
            <v>-0.25</v>
          </cell>
          <cell r="R41">
            <v>-0.16500000000000001</v>
          </cell>
          <cell r="S41">
            <v>0</v>
          </cell>
          <cell r="V41">
            <v>-0.19125</v>
          </cell>
          <cell r="W41">
            <v>0</v>
          </cell>
          <cell r="Y41">
            <v>-0.19999999999999998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-0.6160000000000001</v>
          </cell>
          <cell r="P42">
            <v>-0.2629999999999999</v>
          </cell>
          <cell r="R42">
            <v>-0.30303465283372</v>
          </cell>
          <cell r="S42">
            <v>0</v>
          </cell>
          <cell r="V42">
            <v>-0.43325866320842998</v>
          </cell>
          <cell r="W42">
            <v>0</v>
          </cell>
          <cell r="Y42">
            <v>-0.47666666666666674</v>
          </cell>
          <cell r="AB42">
            <v>-0.505</v>
          </cell>
          <cell r="AC42">
            <v>0</v>
          </cell>
          <cell r="AE42">
            <v>-0.505</v>
          </cell>
          <cell r="AH42">
            <v>-0.44000000000000006</v>
          </cell>
        </row>
        <row r="43">
          <cell r="M43">
            <v>-0.47500000000000009</v>
          </cell>
          <cell r="P43">
            <v>-0.52</v>
          </cell>
          <cell r="R43">
            <v>-0.47</v>
          </cell>
          <cell r="S43">
            <v>7.0000000000000062E-2</v>
          </cell>
          <cell r="V43">
            <v>-0.47875000000000001</v>
          </cell>
          <cell r="W43">
            <v>3.7500000000000089E-2</v>
          </cell>
          <cell r="Y43">
            <v>-0.54354166666666659</v>
          </cell>
          <cell r="AB43">
            <v>-0.70000000000000007</v>
          </cell>
          <cell r="AC43">
            <v>7.5000000000000622E-3</v>
          </cell>
          <cell r="AE43">
            <v>-0.70249999999999968</v>
          </cell>
          <cell r="AH43">
            <v>-0.33799999999999997</v>
          </cell>
        </row>
        <row r="49">
          <cell r="L49">
            <v>2.68</v>
          </cell>
          <cell r="O49">
            <v>2.4</v>
          </cell>
          <cell r="R49">
            <v>2.8519999999999999</v>
          </cell>
          <cell r="V49">
            <v>3.01</v>
          </cell>
          <cell r="AB49">
            <v>3.1350000000000002</v>
          </cell>
          <cell r="AH49">
            <v>3.5691999999999999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-9.939159730835501E-4</v>
          </cell>
          <cell r="AB42">
            <v>-1.3247809109524142E-3</v>
          </cell>
          <cell r="AH42">
            <v>2.6510060415848801E-3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6" Type="http://schemas.openxmlformats.org/officeDocument/2006/relationships/ctrlProp" Target="../ctrlProps/ctrlProp77.xml"/><Relationship Id="rId84" Type="http://schemas.openxmlformats.org/officeDocument/2006/relationships/ctrlProp" Target="../ctrlProps/ctrlProp85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74" Type="http://schemas.openxmlformats.org/officeDocument/2006/relationships/ctrlProp" Target="../ctrlProps/ctrlProp75.xml"/><Relationship Id="rId79" Type="http://schemas.openxmlformats.org/officeDocument/2006/relationships/ctrlProp" Target="../ctrlProps/ctrlProp80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82" Type="http://schemas.openxmlformats.org/officeDocument/2006/relationships/ctrlProp" Target="../ctrlProps/ctrlProp83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81" Type="http://schemas.openxmlformats.org/officeDocument/2006/relationships/ctrlProp" Target="../ctrlProps/ctrlProp8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80" Type="http://schemas.openxmlformats.org/officeDocument/2006/relationships/ctrlProp" Target="../ctrlProps/ctrlProp81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83" Type="http://schemas.openxmlformats.org/officeDocument/2006/relationships/ctrlProp" Target="../ctrlProps/ctrlProp84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C7" s="232" t="s">
        <v>176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0.8" thickBot="1" x14ac:dyDescent="0.25"/>
    <row r="9" spans="1:38" ht="13.5" customHeight="1" thickBot="1" x14ac:dyDescent="0.25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25">
      <c r="C10" s="235">
        <f>CurveFetch!E2</f>
        <v>37216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2.5299999999999998</v>
      </c>
      <c r="L28" s="59">
        <f>LOOKUP($K$15+1,CurveFetch!D$8:D$1000,CurveFetch!F$8:F$1000)</f>
        <v>1.71</v>
      </c>
      <c r="M28" s="59">
        <f>L28-$L$49</f>
        <v>-0.20999999999999996</v>
      </c>
      <c r="N28" s="124">
        <f>M28-'[30]Gas Average Basis'!M28</f>
        <v>-5.4999999999999716E-2</v>
      </c>
      <c r="O28" s="59">
        <f>LOOKUP($K$15+2,CurveFetch!$D$8:$D$1000,CurveFetch!$F$8:$F$1000)</f>
        <v>1.71</v>
      </c>
      <c r="P28" s="59">
        <f>O28-$O$49</f>
        <v>-0.20999999999999996</v>
      </c>
      <c r="Q28" s="124">
        <f>P28-'[30]Gas Average Basis'!P28</f>
        <v>-8.0000000000000071E-2</v>
      </c>
      <c r="R28" s="59">
        <f ca="1">IF(R$22,AveragePrices($F$21,R$23,R$24,$AJ28:$AJ28),AveragePrices($F$15,R$23,R$24,$AL28:$AL28))</f>
        <v>-0.09</v>
      </c>
      <c r="S28" s="124">
        <f ca="1">R28-'[30]Gas Average Basis'!R28</f>
        <v>5.0000000000000044E-3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-8.6249999999999993E-2</v>
      </c>
      <c r="W28" s="124">
        <f ca="1">V28-'[30]Gas Average Basis'!V28</f>
        <v>1.0000000000000009E-2</v>
      </c>
      <c r="X28" s="59">
        <f ca="1">IF(X$22,AveragePrices($F$21,X$23,X$24,$AJ28:$AJ28),AveragePrices($F$15,X$23,X$24,$AL28:$AL28))</f>
        <v>-8.5000000000000006E-2</v>
      </c>
      <c r="Y28" s="124">
        <v>-4.8300000000000003E-2</v>
      </c>
      <c r="Z28" s="59">
        <f ca="1">IF(Z$22,AveragePrices($F$21,Z$23,Z$24,$AJ28:$AJ28),AveragePrices($F$15,Z$23,Z$24,$AL28:$AL28))</f>
        <v>-2.5000000000000005E-2</v>
      </c>
      <c r="AA28" s="124">
        <v>-0.01</v>
      </c>
      <c r="AB28" s="59">
        <f ca="1">IF(AB$22,AveragePrices($F$21,AB$23,AB$24,$AJ28:$AJ28),AveragePrices($F$15,AB$23,AB$24,$AL28:$AL28))</f>
        <v>8.4999999999999992E-2</v>
      </c>
      <c r="AC28" s="124">
        <f ca="1">AB28-'[30]Gas Average Basis'!AB28</f>
        <v>-5.0000000000000044E-3</v>
      </c>
      <c r="AD28" s="59">
        <f ca="1">IF(AD$22,AveragePrices($F$21,AD$23,AD$24,$AJ28:$AJ28),AveragePrices($F$15,AD$23,AD$24,$AL28:$AL28))</f>
        <v>0.18333333333333335</v>
      </c>
      <c r="AE28" s="124">
        <v>-4.4999999999999998E-2</v>
      </c>
      <c r="AF28" s="59">
        <f ca="1">IF(AF$22,AveragePrices($F$21,AF$23,AF$24,$AJ28:$AJ28),AveragePrices($F$15,AF$23,AF$24,$AL28:$AL28))</f>
        <v>0.20666666666666667</v>
      </c>
      <c r="AG28" s="124">
        <v>-0.03</v>
      </c>
      <c r="AH28" s="59">
        <f ca="1">IF(AH$22,AveragePrices($F$21,AH$23,AH$24,$AJ28:$AJ28),AveragePrices($F$15,AH$23,AH$24,$AL28:$AL28))</f>
        <v>0.29199999999999998</v>
      </c>
      <c r="AI28" s="89">
        <f ca="1">AH28-'[30]Gas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2.5049999999999999</v>
      </c>
      <c r="L29" s="59">
        <f>LOOKUP($K$15+1,CurveFetch!D$8:D$1000,CurveFetch!Q$8:Q$1000)</f>
        <v>1.58</v>
      </c>
      <c r="M29" s="59">
        <f>L29-$L$49</f>
        <v>-0.33999999999999986</v>
      </c>
      <c r="N29" s="124">
        <f>M29-'[30]Gas Average Basis'!M29</f>
        <v>-0.17999999999999972</v>
      </c>
      <c r="O29" s="59">
        <f>LOOKUP($K$15+2,CurveFetch!$D$8:$D$1000,CurveFetch!$Q$8:$Q$1000)</f>
        <v>1.58</v>
      </c>
      <c r="P29" s="59">
        <f>O29-$O$49</f>
        <v>-0.33999999999999986</v>
      </c>
      <c r="Q29" s="124">
        <f>P29-'[30]Gas Average Basis'!P29</f>
        <v>-0.25</v>
      </c>
      <c r="R29" s="59">
        <f ca="1">IF(R$22,AveragePrices($F$21,R$23,R$24,$AJ29:$AJ29),AveragePrices($F$15,R$23,R$24,$AL29:$AL29))</f>
        <v>0.01</v>
      </c>
      <c r="S29" s="124">
        <f ca="1">R29-'[30]Gas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T29-'[30]Gas Average Basis'!S29</f>
        <v>#VALUE!</v>
      </c>
      <c r="V29" s="59">
        <f t="shared" ca="1" si="0"/>
        <v>2.8750000000000001E-2</v>
      </c>
      <c r="W29" s="124">
        <f ca="1">V29-'[30]Gas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X29-'[30]Gas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Z29-'[30]Gas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AB29-'[30]Gas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AD29-'[30]Gas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AF29-'[30]Gas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AH29-'[30]Gas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2.5</v>
      </c>
      <c r="L30" s="59">
        <f>LOOKUP($K$15+1,CurveFetch!D$8:D$1000,CurveFetch!G$8:G$1000)</f>
        <v>1.66</v>
      </c>
      <c r="M30" s="59">
        <f>L30-$L$49</f>
        <v>-0.26</v>
      </c>
      <c r="N30" s="124">
        <f>M30-'[30]Gas Average Basis'!M30</f>
        <v>-8.9999999999999636E-2</v>
      </c>
      <c r="O30" s="59">
        <f>LOOKUP($K$15+2,CurveFetch!$D$8:$D$1000,CurveFetch!$G$8:$G$1000)</f>
        <v>1.66</v>
      </c>
      <c r="P30" s="59">
        <f>O30-$O$49</f>
        <v>-0.26</v>
      </c>
      <c r="Q30" s="124">
        <f>P30-'[30]Gas Average Basis'!P30</f>
        <v>-9.000000000000008E-2</v>
      </c>
      <c r="R30" s="59">
        <f ca="1">IF(R$22,AveragePrices($F$21,R$23,R$24,$AJ30:$AJ30),AveragePrices($F$15,R$23,R$24,$AL30:$AL30))</f>
        <v>-0.14499999999999999</v>
      </c>
      <c r="S30" s="124">
        <f ca="1">R30-'[30]Gas Average Basis'!R30</f>
        <v>5.0000000000000044E-3</v>
      </c>
      <c r="T30" s="59" t="e">
        <f ca="1">IF(T$22,AveragePrices($F$21,T$23,T$24,$AJ30:$AJ30),AveragePrices($F$15,T$23,T$24,$AL30:$AL30))</f>
        <v>#VALUE!</v>
      </c>
      <c r="U30" s="124" t="e">
        <f ca="1">T30-'[30]Gas Average Basis'!S30</f>
        <v>#VALUE!</v>
      </c>
      <c r="V30" s="59">
        <f t="shared" ca="1" si="0"/>
        <v>-0.14250000000000002</v>
      </c>
      <c r="W30" s="124">
        <f ca="1">V30-'[30]Gas Average Basis'!V30</f>
        <v>5.0000000000000044E-3</v>
      </c>
      <c r="X30" s="59">
        <f ca="1">IF(X$22,AveragePrices($F$21,X$23,X$24,$AJ30:$AJ30),AveragePrices($F$15,X$23,X$24,$AL30:$AL30))</f>
        <v>-0.14166666666666669</v>
      </c>
      <c r="Y30" s="124">
        <f ca="1">X30-'[30]Gas Average Basis'!W30</f>
        <v>-0.15666666666666668</v>
      </c>
      <c r="Z30" s="59">
        <f ca="1">IF(Z$22,AveragePrices($F$21,Z$23,Z$24,$AJ30:$AJ30),AveragePrices($F$15,Z$23,Z$24,$AL30:$AL30))</f>
        <v>-0.23</v>
      </c>
      <c r="AA30" s="124">
        <f ca="1">Z30-'[30]Gas Average Basis'!Y30</f>
        <v>-3.5833333333333328E-2</v>
      </c>
      <c r="AB30" s="59">
        <f ca="1">IF(AB$22,AveragePrices($F$21,AB$23,AB$24,$AJ30:$AJ30),AveragePrices($F$15,AB$23,AB$24,$AL30:$AL30))</f>
        <v>-0.15642857142857142</v>
      </c>
      <c r="AC30" s="124">
        <f ca="1">AB30-'[30]Gas Average Basis'!AB30</f>
        <v>0</v>
      </c>
      <c r="AD30" s="59">
        <f ca="1">IF(AD$22,AveragePrices($F$21,AD$23,AD$24,$AJ30:$AJ30),AveragePrices($F$15,AD$23,AD$24,$AL30:$AL30))</f>
        <v>-0.10000000000000002</v>
      </c>
      <c r="AE30" s="124">
        <f ca="1">AD30-'[30]Gas Average Basis'!AC30</f>
        <v>-0.10857142857142861</v>
      </c>
      <c r="AF30" s="59">
        <f ca="1">IF(AF$22,AveragePrices($F$21,AF$23,AF$24,$AJ30:$AJ30),AveragePrices($F$15,AF$23,AF$24,$AL30:$AL30))</f>
        <v>-1.833333333333333E-2</v>
      </c>
      <c r="AG30" s="124">
        <f ca="1">AF30-'[30]Gas Average Basis'!AE30</f>
        <v>8.1666666666666693E-2</v>
      </c>
      <c r="AH30" s="59">
        <f ca="1">IF(AH$22,AveragePrices($F$21,AH$23,AH$24,$AJ30:$AJ30),AveragePrices($F$15,AH$23,AH$24,$AL30:$AL30))</f>
        <v>5.2000000000000005E-2</v>
      </c>
      <c r="AI30" s="89">
        <f ca="1">AH30-'[30]Gas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2.5750000000000002</v>
      </c>
      <c r="L31" s="59">
        <f>LOOKUP($K$15+1,CurveFetch!D$8:D$1000,CurveFetch!H$8:H$1000)</f>
        <v>1.615</v>
      </c>
      <c r="M31" s="59">
        <f>L31-$L$49</f>
        <v>-0.30499999999999994</v>
      </c>
      <c r="N31" s="124">
        <f>M31-'[30]Gas Average Basis'!M31</f>
        <v>-0.23499999999999965</v>
      </c>
      <c r="O31" s="59">
        <f>LOOKUP($K$15+2,CurveFetch!$D$8:$D$1000,CurveFetch!$H$8:$H$1000)</f>
        <v>1.615</v>
      </c>
      <c r="P31" s="59">
        <f>O31-$O$49</f>
        <v>-0.30499999999999994</v>
      </c>
      <c r="Q31" s="124">
        <f>P31-'[30]Gas Average Basis'!P31</f>
        <v>-0.16499999999999981</v>
      </c>
      <c r="R31" s="59">
        <f ca="1">IF(R$22,AveragePrices($F$21,R$23,R$24,$AJ31:$AJ31),AveragePrices($F$15,R$23,R$24,$AL31:$AL31))</f>
        <v>-0.14000000000000001</v>
      </c>
      <c r="S31" s="124">
        <f ca="1">R31-'[30]Gas Average Basis'!R31</f>
        <v>9.9999999999999811E-3</v>
      </c>
      <c r="T31" s="59" t="e">
        <f ca="1">IF(T$22,AveragePrices($F$21,T$23,T$24,$AJ31:$AJ31),AveragePrices($F$15,T$23,T$24,$AL31:$AL31))</f>
        <v>#VALUE!</v>
      </c>
      <c r="U31" s="124" t="e">
        <f ca="1">T31-'[30]Gas Average Basis'!S31</f>
        <v>#VALUE!</v>
      </c>
      <c r="V31" s="59">
        <f t="shared" ca="1" si="0"/>
        <v>-0.13</v>
      </c>
      <c r="W31" s="124">
        <f ca="1">V31-'[30]Gas Average Basis'!V31</f>
        <v>2.5000000000000022E-3</v>
      </c>
      <c r="X31" s="59">
        <f ca="1">IF(X$22,AveragePrices($F$21,X$23,X$24,$AJ31:$AJ31),AveragePrices($F$15,X$23,X$24,$AL31:$AL31))</f>
        <v>-0.12666666666666668</v>
      </c>
      <c r="Y31" s="124">
        <f ca="1">X31-'[30]Gas Average Basis'!W31</f>
        <v>-0.15041666666666667</v>
      </c>
      <c r="Z31" s="59">
        <f ca="1">IF(Z$22,AveragePrices($F$21,Z$23,Z$24,$AJ31:$AJ31),AveragePrices($F$15,Z$23,Z$24,$AL31:$AL31))</f>
        <v>-5.6666666666666664E-2</v>
      </c>
      <c r="AA31" s="124">
        <f ca="1">Z31-'[30]Gas Average Basis'!Y31</f>
        <v>0.10875000000000001</v>
      </c>
      <c r="AB31" s="59">
        <f ca="1">IF(AB$22,AveragePrices($F$21,AB$23,AB$24,$AJ31:$AJ31),AveragePrices($F$15,AB$23,AB$24,$AL31:$AL31))</f>
        <v>4.2142857142857149E-2</v>
      </c>
      <c r="AC31" s="124">
        <f ca="1">AB31-'[30]Gas Average Basis'!AB31</f>
        <v>0</v>
      </c>
      <c r="AD31" s="59">
        <f ca="1">IF(AD$22,AveragePrices($F$21,AD$23,AD$24,$AJ31:$AJ31),AveragePrices($F$15,AD$23,AD$24,$AL31:$AL31))</f>
        <v>0.13500000000000001</v>
      </c>
      <c r="AE31" s="124">
        <f ca="1">AD31-'[30]Gas Average Basis'!AC31</f>
        <v>0.13285714285714284</v>
      </c>
      <c r="AF31" s="59">
        <f ca="1">IF(AF$22,AveragePrices($F$21,AF$23,AF$24,$AJ31:$AJ31),AveragePrices($F$15,AF$23,AF$24,$AL31:$AL31))</f>
        <v>7.3333333333333348E-2</v>
      </c>
      <c r="AG31" s="124">
        <f ca="1">AF31-'[30]Gas Average Basis'!AE31</f>
        <v>-6.1666666666666661E-2</v>
      </c>
      <c r="AH31" s="59">
        <f ca="1">IF(AH$22,AveragePrices($F$21,AH$23,AH$24,$AJ31:$AJ31),AveragePrices($F$15,AH$23,AH$24,$AL31:$AL31))</f>
        <v>0.08</v>
      </c>
      <c r="AI31" s="89">
        <f ca="1">AH31-'[30]Gas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2.33</v>
      </c>
      <c r="L33" s="59">
        <f>LOOKUP($K$15+1,CurveFetch!D$8:D$1000,CurveFetch!K$8:K$1000)</f>
        <v>1.5</v>
      </c>
      <c r="M33" s="59">
        <f>L33-$L$49</f>
        <v>-0.41999999999999993</v>
      </c>
      <c r="N33" s="124">
        <f>M33-'[30]Gas Average Basis'!M33</f>
        <v>-0.13999999999999968</v>
      </c>
      <c r="O33" s="59">
        <f>LOOKUP($K$15+2,CurveFetch!$D$8:$D$1000,CurveFetch!$K$8:$K$1000)</f>
        <v>1.5</v>
      </c>
      <c r="P33" s="59">
        <f>O33-$O$49</f>
        <v>-0.41999999999999993</v>
      </c>
      <c r="Q33" s="124">
        <f>P33-'[30]Gas Average Basis'!P33</f>
        <v>-6.999999999999984E-2</v>
      </c>
      <c r="R33" s="59">
        <f ca="1">IF(R$22,AveragePrices($F$21,R$23,R$24,$AJ33:$AJ33),AveragePrices($F$15,R$23,R$24,$AL33:$AL33))</f>
        <v>-0.31</v>
      </c>
      <c r="S33" s="124">
        <f ca="1">R33-'[30]Gas Average Basis'!R33</f>
        <v>1.0000000000000009E-2</v>
      </c>
      <c r="T33" s="59" t="e">
        <f ca="1">IF(T$22,AveragePrices($F$21,T$23,T$24,$AJ33:$AJ33),AveragePrices($F$15,T$23,T$24,$AL33:$AL33))</f>
        <v>#VALUE!</v>
      </c>
      <c r="U33" s="124" t="e">
        <f ca="1">T33-'[30]Gas Average Basis'!S33</f>
        <v>#VALUE!</v>
      </c>
      <c r="V33" s="59">
        <f t="shared" ca="1" si="0"/>
        <v>-0.30375000000000002</v>
      </c>
      <c r="W33" s="124">
        <f ca="1">V33-'[30]Gas Average Basis'!V33</f>
        <v>7.4999999999999512E-3</v>
      </c>
      <c r="X33" s="59">
        <f ca="1">IF(X$22,AveragePrices($F$21,X$23,X$24,$AJ33:$AJ33),AveragePrices($F$15,X$23,X$24,$AL33:$AL33))</f>
        <v>-0.30166666666666669</v>
      </c>
      <c r="Y33" s="124">
        <f ca="1">X33-'[30]Gas Average Basis'!W33</f>
        <v>-0.33041666666666675</v>
      </c>
      <c r="Z33" s="59">
        <f ca="1">IF(Z$22,AveragePrices($F$21,Z$23,Z$24,$AJ33:$AJ33),AveragePrices($F$15,Z$23,Z$24,$AL33:$AL33))</f>
        <v>-0.38000000000000006</v>
      </c>
      <c r="AA33" s="124">
        <f ca="1">Z33-'[30]Gas Average Basis'!Y33</f>
        <v>-1.6666666666666718E-2</v>
      </c>
      <c r="AB33" s="59">
        <f ca="1">IF(AB$22,AveragePrices($F$21,AB$23,AB$24,$AJ33:$AJ33),AveragePrices($F$15,AB$23,AB$24,$AL33:$AL33))</f>
        <v>-0.35499999999999998</v>
      </c>
      <c r="AC33" s="124">
        <f ca="1">AB33-'[30]Gas Average Basis'!AB33</f>
        <v>0</v>
      </c>
      <c r="AD33" s="59">
        <f ca="1">IF(AD$22,AveragePrices($F$21,AD$23,AD$24,$AJ33:$AJ33),AveragePrices($F$15,AD$23,AD$24,$AL33:$AL33))</f>
        <v>-0.33500000000000002</v>
      </c>
      <c r="AE33" s="124">
        <f ca="1">AD33-'[30]Gas Average Basis'!AC33</f>
        <v>-0.34500000000000008</v>
      </c>
      <c r="AF33" s="59">
        <f ca="1">IF(AF$22,AveragePrices($F$21,AF$23,AF$24,$AJ33:$AJ33),AveragePrices($F$15,AF$23,AF$24,$AL33:$AL33))</f>
        <v>-0.26333333333333336</v>
      </c>
      <c r="AG33" s="124">
        <f ca="1">AF33-'[30]Gas Average Basis'!AE33</f>
        <v>7.6666666666666661E-2</v>
      </c>
      <c r="AH33" s="59">
        <f ca="1">IF(AH$22,AveragePrices($F$21,AH$23,AH$24,$AJ33:$AJ33),AveragePrices($F$15,AH$23,AH$24,$AL33:$AL33))</f>
        <v>-0.22500000000000001</v>
      </c>
      <c r="AI33" s="89">
        <f ca="1">AH33-'[30]Gas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2.4350000000000001</v>
      </c>
      <c r="L34" s="59">
        <f>LOOKUP($K$15+1,CurveFetch!D$8:D$1000,CurveFetch!R$8:R$1000)</f>
        <v>1.59</v>
      </c>
      <c r="M34" s="59">
        <f>L34-$L$49</f>
        <v>-0.32999999999999985</v>
      </c>
      <c r="N34" s="124">
        <f>M34-'[30]Gas Average Basis'!M34</f>
        <v>-8.9999999999999636E-2</v>
      </c>
      <c r="O34" s="59">
        <f>LOOKUP($K$15+2,CurveFetch!$D$8:$D$1000,CurveFetch!$R$8:$R$1000)</f>
        <v>1.59</v>
      </c>
      <c r="P34" s="59">
        <f>O34-$O$49</f>
        <v>-0.32999999999999985</v>
      </c>
      <c r="Q34" s="124">
        <f>P34-'[30]Gas Average Basis'!P34</f>
        <v>-5.0000000000000044E-2</v>
      </c>
      <c r="R34" s="59">
        <f ca="1">IF(R$22,AveragePrices($F$21,R$23,R$24,$AJ34:$AJ34),AveragePrices($F$15,R$23,R$24,$AL34:$AL34))</f>
        <v>-0.23</v>
      </c>
      <c r="S34" s="124">
        <f ca="1">R34-'[30]Gas Average Basis'!R34</f>
        <v>1.999999999999999E-2</v>
      </c>
      <c r="T34" s="59" t="e">
        <f ca="1">IF(T$22,AveragePrices($F$21,T$23,T$24,$AJ34:$AJ34),AveragePrices($F$15,T$23,T$24,$AL34:$AL34))</f>
        <v>#VALUE!</v>
      </c>
      <c r="U34" s="124" t="e">
        <f ca="1">T34-'[30]Gas Average Basis'!S34</f>
        <v>#VALUE!</v>
      </c>
      <c r="V34" s="59">
        <f t="shared" ca="1" si="0"/>
        <v>-0.23749999999999999</v>
      </c>
      <c r="W34" s="124">
        <f ca="1">V34-'[30]Gas Average Basis'!V34</f>
        <v>5.0000000000000044E-3</v>
      </c>
      <c r="X34" s="59">
        <f ca="1">IF(X$22,AveragePrices($F$21,X$23,X$24,$AJ34:$AJ34),AveragePrices($F$15,X$23,X$24,$AL34:$AL34))</f>
        <v>-0.24</v>
      </c>
      <c r="Y34" s="124">
        <f ca="1">X34-'[30]Gas Average Basis'!W34</f>
        <v>-0.245</v>
      </c>
      <c r="Z34" s="59">
        <f ca="1">IF(Z$22,AveragePrices($F$21,Z$23,Z$24,$AJ34:$AJ34),AveragePrices($F$15,Z$23,Z$24,$AL34:$AL34))</f>
        <v>-0.17833333333333334</v>
      </c>
      <c r="AA34" s="124">
        <f ca="1">Z34-'[30]Gas Average Basis'!Y34</f>
        <v>7.5416666666666632E-2</v>
      </c>
      <c r="AB34" s="59">
        <f ca="1">IF(AB$22,AveragePrices($F$21,AB$23,AB$24,$AJ34:$AJ34),AveragePrices($F$15,AB$23,AB$24,$AL34:$AL34))</f>
        <v>-0.16321428571428573</v>
      </c>
      <c r="AC34" s="124">
        <f ca="1">AB34-'[30]Gas Average Basis'!AB34</f>
        <v>0</v>
      </c>
      <c r="AD34" s="59">
        <f ca="1">IF(AD$22,AveragePrices($F$21,AD$23,AD$24,$AJ34:$AJ34),AveragePrices($F$15,AD$23,AD$24,$AL34:$AL34))</f>
        <v>-0.13916666666666666</v>
      </c>
      <c r="AE34" s="124">
        <f ca="1">AD34-'[30]Gas Average Basis'!AC34</f>
        <v>-0.13916666666666666</v>
      </c>
      <c r="AF34" s="59">
        <f ca="1">IF(AF$22,AveragePrices($F$21,AF$23,AF$24,$AJ34:$AJ34),AveragePrices($F$15,AF$23,AF$24,$AL34:$AL34))</f>
        <v>-0.17500000000000002</v>
      </c>
      <c r="AG34" s="124">
        <f ca="1">AF34-'[30]Gas Average Basis'!AE34</f>
        <v>-3.5833333333333356E-2</v>
      </c>
      <c r="AH34" s="59">
        <f ca="1">IF(AH$22,AveragePrices($F$21,AH$23,AH$24,$AJ34:$AJ34),AveragePrices($F$15,AH$23,AH$24,$AL34:$AL34))</f>
        <v>-0.16600000000000001</v>
      </c>
      <c r="AI34" s="89">
        <f ca="1">AH34-'[30]Gas Average Basis'!AH34</f>
        <v>0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2.4750000000000001</v>
      </c>
      <c r="L35" s="59">
        <f>LOOKUP($K$15+1,CurveFetch!D$8:D$1000,CurveFetch!L$8:L$1000)</f>
        <v>1.64</v>
      </c>
      <c r="M35" s="59">
        <f>L35-$L$49</f>
        <v>-0.28000000000000003</v>
      </c>
      <c r="N35" s="124">
        <f>M35-'[30]Gas Average Basis'!M35</f>
        <v>-0.12999999999999967</v>
      </c>
      <c r="O35" s="59">
        <f>LOOKUP($K$15+2,CurveFetch!$D$8:$D$1000,CurveFetch!$L$8:$L$1000)</f>
        <v>1.64</v>
      </c>
      <c r="P35" s="59">
        <f>O35-$O$49</f>
        <v>-0.28000000000000003</v>
      </c>
      <c r="Q35" s="124">
        <f>P35-'[30]Gas Average Basis'!P35</f>
        <v>1.0000000000000009E-2</v>
      </c>
      <c r="R35" s="59">
        <f ca="1">IF(R$22,AveragePrices($F$21,R$23,R$24,$AJ35:$AJ35),AveragePrices($F$15,R$23,R$24,$AL35:$AL35))</f>
        <v>-0.18</v>
      </c>
      <c r="S35" s="124">
        <f ca="1">R35-'[30]Gas Average Basis'!R35</f>
        <v>2.4999999999999994E-2</v>
      </c>
      <c r="T35" s="59" t="e">
        <f ca="1">IF(T$22,AveragePrices($F$21,T$23,T$24,$AJ35:$AJ35),AveragePrices($F$15,T$23,T$24,$AL35:$AL35))</f>
        <v>#VALUE!</v>
      </c>
      <c r="U35" s="124" t="e">
        <f ca="1">T35-'[30]Gas Average Basis'!S35</f>
        <v>#VALUE!</v>
      </c>
      <c r="V35" s="59">
        <f t="shared" ca="1" si="0"/>
        <v>-0.17750000000000002</v>
      </c>
      <c r="W35" s="124">
        <f ca="1">V35-'[30]Gas Average Basis'!V35</f>
        <v>6.2499999999999778E-3</v>
      </c>
      <c r="X35" s="59">
        <f ca="1">IF(X$22,AveragePrices($F$21,X$23,X$24,$AJ35:$AJ35),AveragePrices($F$15,X$23,X$24,$AL35:$AL35))</f>
        <v>-0.17666666666666667</v>
      </c>
      <c r="Y35" s="124">
        <f ca="1">X35-'[30]Gas Average Basis'!W35</f>
        <v>-0.17666666666666667</v>
      </c>
      <c r="Z35" s="59">
        <f ca="1">IF(Z$22,AveragePrices($F$21,Z$23,Z$24,$AJ35:$AJ35),AveragePrices($F$15,Z$23,Z$24,$AL35:$AL35))</f>
        <v>-0.12999999999999998</v>
      </c>
      <c r="AA35" s="124">
        <f ca="1">Z35-'[30]Gas Average Basis'!Y35</f>
        <v>5.79166666666667E-2</v>
      </c>
      <c r="AB35" s="59">
        <f ca="1">IF(AB$22,AveragePrices($F$21,AB$23,AB$24,$AJ35:$AJ35),AveragePrices($F$15,AB$23,AB$24,$AL35:$AL35))</f>
        <v>-0.11321428571428571</v>
      </c>
      <c r="AC35" s="124">
        <f ca="1">AB35-'[30]Gas Average Basis'!AB35</f>
        <v>0</v>
      </c>
      <c r="AD35" s="59">
        <f ca="1">IF(AD$22,AveragePrices($F$21,AD$23,AD$24,$AJ35:$AJ35),AveragePrices($F$15,AD$23,AD$24,$AL35:$AL35))</f>
        <v>-8.5833333333333317E-2</v>
      </c>
      <c r="AE35" s="124">
        <f ca="1">AD35-'[30]Gas Average Basis'!AC35</f>
        <v>-8.5833333333333317E-2</v>
      </c>
      <c r="AF35" s="59">
        <f ca="1">IF(AF$22,AveragePrices($F$21,AF$23,AF$24,$AJ35:$AJ35),AveragePrices($F$15,AF$23,AF$24,$AL35:$AL35))</f>
        <v>-0.13500000000000001</v>
      </c>
      <c r="AG35" s="124">
        <f ca="1">AF35-'[30]Gas Average Basis'!AE35</f>
        <v>-4.9166666666666692E-2</v>
      </c>
      <c r="AH35" s="59">
        <f ca="1">IF(AH$22,AveragePrices($F$21,AH$23,AH$24,$AJ35:$AJ35),AveragePrices($F$15,AH$23,AH$24,$AL35:$AL35))</f>
        <v>-0.13</v>
      </c>
      <c r="AI35" s="89">
        <f ca="1">AH35-'[30]Gas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2.4249999999999998</v>
      </c>
      <c r="L36" s="59">
        <f>LOOKUP($K$15+1,CurveFetch!D$8:D$1000,CurveFetch!P$8:P$1000)</f>
        <v>1.7083000000000002</v>
      </c>
      <c r="M36" s="59">
        <f>L36-$L$49</f>
        <v>-0.21169999999999978</v>
      </c>
      <c r="N36" s="124">
        <f>M36-'[30]Gas Average Basis'!M36</f>
        <v>0.27830000000000044</v>
      </c>
      <c r="O36" s="59">
        <f>LOOKUP($K$15+2,CurveFetch!$D$8:$D$1000,CurveFetch!$P$8:$P$1000)</f>
        <v>1.7083000000000002</v>
      </c>
      <c r="P36" s="59">
        <f>O36-$O$49</f>
        <v>-0.21169999999999978</v>
      </c>
      <c r="Q36" s="124">
        <f>P36-'[30]Gas Average Basis'!P36</f>
        <v>-1.6999999999998128E-3</v>
      </c>
      <c r="R36" s="59">
        <f ca="1">IF(R$22,AveragePrices($F$21,R$23,R$24,$AJ36:$AJ36),AveragePrices($F$15,R$23,R$24,$AL36:$AL36))</f>
        <v>-0.16250000000000001</v>
      </c>
      <c r="S36" s="124">
        <f ca="1">R36-'[30]Gas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T36-'[30]Gas Average Basis'!S36</f>
        <v>#VALUE!</v>
      </c>
      <c r="V36" s="59">
        <f t="shared" ca="1" si="0"/>
        <v>-0.16</v>
      </c>
      <c r="W36" s="124">
        <f ca="1">V36-'[30]Gas Average Basis'!V36</f>
        <v>0</v>
      </c>
      <c r="X36" s="59">
        <f ca="1">IF(X$22,AveragePrices($F$21,X$23,X$24,$AJ36:$AJ36),AveragePrices($F$15,X$23,X$24,$AL36:$AL36))</f>
        <v>-0.15916666666666668</v>
      </c>
      <c r="Y36" s="124">
        <f ca="1">X36-'[30]Gas Average Basis'!W36</f>
        <v>-0.16416666666666668</v>
      </c>
      <c r="Z36" s="59">
        <f ca="1">IF(Z$22,AveragePrices($F$21,Z$23,Z$24,$AJ36:$AJ36),AveragePrices($F$15,Z$23,Z$24,$AL36:$AL36))</f>
        <v>-0.155</v>
      </c>
      <c r="AA36" s="124">
        <f ca="1">Z36-'[30]Gas Average Basis'!Y36</f>
        <v>4.1666666666666796E-3</v>
      </c>
      <c r="AB36" s="59">
        <f ca="1">IF(AB$22,AveragePrices($F$21,AB$23,AB$24,$AJ36:$AJ36),AveragePrices($F$15,AB$23,AB$24,$AL36:$AL36))</f>
        <v>-0.155</v>
      </c>
      <c r="AC36" s="124">
        <f ca="1">AB36-'[30]Gas Average Basis'!AB36</f>
        <v>0</v>
      </c>
      <c r="AD36" s="59">
        <f ca="1">IF(AD$22,AveragePrices($F$21,AD$23,AD$24,$AJ36:$AJ36),AveragePrices($F$15,AD$23,AD$24,$AL36:$AL36))</f>
        <v>-0.155</v>
      </c>
      <c r="AE36" s="124">
        <f ca="1">AD36-'[30]Gas Average Basis'!AC36</f>
        <v>-0.16</v>
      </c>
      <c r="AF36" s="59">
        <f ca="1">IF(AF$22,AveragePrices($F$21,AF$23,AF$24,$AJ36:$AJ36),AveragePrices($F$15,AF$23,AF$24,$AL36:$AL36))</f>
        <v>-0.15583333333333335</v>
      </c>
      <c r="AG36" s="124">
        <f ca="1">AF36-'[30]Gas Average Basis'!AE36</f>
        <v>-8.3333333333335258E-4</v>
      </c>
      <c r="AH36" s="59">
        <f ca="1">IF(AH$22,AveragePrices($F$21,AH$23,AH$24,$AJ36:$AJ36),AveragePrices($F$15,AH$23,AH$24,$AL36:$AL36))</f>
        <v>-0.155</v>
      </c>
      <c r="AI36" s="89">
        <f ca="1">AH36-'[30]Gas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2.39</v>
      </c>
      <c r="L39" s="59">
        <f>LOOKUP($K$15+1,CurveFetch!D$8:D$1000,CurveFetch!I$8:I$1000)</f>
        <v>1.42</v>
      </c>
      <c r="M39" s="59">
        <f>L39-$L$49</f>
        <v>-0.5</v>
      </c>
      <c r="N39" s="124">
        <f>M39-'[30]Gas Average Basis'!M39</f>
        <v>-8.9999999999999858E-2</v>
      </c>
      <c r="O39" s="59">
        <f>LOOKUP($K$15+2,CurveFetch!$D$8:$D$1000,CurveFetch!$I$8:$I$1000)</f>
        <v>1.42</v>
      </c>
      <c r="P39" s="59">
        <f>O39-$O$49</f>
        <v>-0.5</v>
      </c>
      <c r="Q39" s="124">
        <f>P39-'[30]Gas Average Basis'!P39</f>
        <v>-0.10000000000000009</v>
      </c>
      <c r="R39" s="59">
        <f ca="1">IF(R$22,AveragePrices($F$21,R$23,R$24,$AJ39:$AJ39),AveragePrices($F$15,R$23,R$24,$AL39:$AL39))</f>
        <v>-0.42</v>
      </c>
      <c r="S39" s="124">
        <f ca="1">R39-'[30]Gas Average Basis'!R39</f>
        <v>0</v>
      </c>
      <c r="T39" s="59" t="e">
        <f ca="1">IF(T$22,AveragePrices($F$21,T$23,T$24,$AJ39:$AJ39),AveragePrices($F$15,T$23,T$24,$AL39:$AL39))</f>
        <v>#VALUE!</v>
      </c>
      <c r="U39" s="124" t="e">
        <f ca="1">T39-'[30]Gas Average Basis'!S39</f>
        <v>#VALUE!</v>
      </c>
      <c r="V39" s="59">
        <f ca="1">IF(V$22,AveragePrices($F$21,V$23,V$24,$AJ39:$AJ39),AveragePrices($F$15,V$23,V$24,$AL39:$AL39))</f>
        <v>-0.42</v>
      </c>
      <c r="W39" s="124">
        <f ca="1">V39-'[30]Gas Average Basis'!V39</f>
        <v>2.5000000000000022E-3</v>
      </c>
      <c r="X39" s="59">
        <f ca="1">IF(X$22,AveragePrices($F$21,X$23,X$24,$AJ39:$AJ39),AveragePrices($F$15,X$23,X$24,$AL39:$AL39))</f>
        <v>-0.42</v>
      </c>
      <c r="Y39" s="124">
        <f ca="1">X39-'[30]Gas Average Basis'!W39</f>
        <v>-0.45749999999999996</v>
      </c>
      <c r="Z39" s="59">
        <f ca="1">IF(Z$22,AveragePrices($F$21,Z$23,Z$24,$AJ39:$AJ39),AveragePrices($F$15,Z$23,Z$24,$AL39:$AL39))</f>
        <v>-0.59</v>
      </c>
      <c r="AA39" s="124">
        <f ca="1">Z39-'[30]Gas Average Basis'!Y39</f>
        <v>-0.10479166666666662</v>
      </c>
      <c r="AB39" s="59">
        <f ca="1">IF(AB$22,AveragePrices($F$21,AB$23,AB$24,$AJ39:$AJ39),AveragePrices($F$15,AB$23,AB$24,$AL39:$AL39))</f>
        <v>-0.59</v>
      </c>
      <c r="AC39" s="124">
        <f ca="1">AB39-'[30]Gas Average Basis'!AB39</f>
        <v>0</v>
      </c>
      <c r="AD39" s="59">
        <f ca="1">IF(AD$22,AveragePrices($F$21,AD$23,AD$24,$AJ39:$AJ39),AveragePrices($F$15,AD$23,AD$24,$AL39:$AL39))</f>
        <v>-0.59</v>
      </c>
      <c r="AE39" s="124">
        <f ca="1">AD39-'[30]Gas Average Basis'!AC39</f>
        <v>-0.59750000000000003</v>
      </c>
      <c r="AF39" s="59">
        <f ca="1">IF(AF$22,AveragePrices($F$21,AF$23,AF$24,$AJ39:$AJ39),AveragePrices($F$15,AF$23,AF$24,$AL39:$AL39))</f>
        <v>-0.40666666666666668</v>
      </c>
      <c r="AG39" s="124">
        <f ca="1">AF39-'[30]Gas Average Basis'!AE39</f>
        <v>0.18583333333333324</v>
      </c>
      <c r="AH39" s="59">
        <f ca="1">IF(AH$22,AveragePrices($F$21,AH$23,AH$24,$AJ39:$AJ39),AveragePrices($F$15,AH$23,AH$24,$AL39:$AL39))</f>
        <v>-0.29300000000000004</v>
      </c>
      <c r="AI39" s="89">
        <f ca="1">AH39-'[30]Gas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2.37</v>
      </c>
      <c r="L40" s="59">
        <f>LOOKUP($K$15+1,CurveFetch!D$8:D$1000,CurveFetch!J$8:J$1000)</f>
        <v>1.54</v>
      </c>
      <c r="M40" s="59">
        <f>L40-$L$49</f>
        <v>-0.37999999999999989</v>
      </c>
      <c r="N40" s="124">
        <f>M40-'[30]Gas Average Basis'!M40</f>
        <v>-0.18999999999999995</v>
      </c>
      <c r="O40" s="59">
        <f>LOOKUP($K$15+2,CurveFetch!$D$8:$D$1000,CurveFetch!$J$8:$J$1000)</f>
        <v>1.54</v>
      </c>
      <c r="P40" s="59">
        <f>O40-$O$49</f>
        <v>-0.37999999999999989</v>
      </c>
      <c r="Q40" s="124">
        <f>P40-'[30]Gas Average Basis'!P40</f>
        <v>-0.12999999999999989</v>
      </c>
      <c r="R40" s="59">
        <f ca="1">IF(R$22,AveragePrices($F$21,R$23,R$24,$AJ40:$AJ40),AveragePrices($F$15,R$23,R$24,$AL40:$AL40))</f>
        <v>-0.06</v>
      </c>
      <c r="S40" s="124">
        <f ca="1">R40-'[30]Gas Average Basis'!R40</f>
        <v>0.03</v>
      </c>
      <c r="T40" s="59" t="e">
        <f ca="1">IF(T$22,AveragePrices($F$21,T$23,T$24,$AJ40:$AJ40),AveragePrices($F$15,T$23,T$24,$AL40:$AL40))</f>
        <v>#VALUE!</v>
      </c>
      <c r="U40" s="124" t="e">
        <f ca="1">T40-'[30]Gas Average Basis'!S40</f>
        <v>#VALUE!</v>
      </c>
      <c r="V40" s="59">
        <f ca="1">IF(V$22,AveragePrices($F$21,V$23,V$24,$AJ40:$AJ40),AveragePrices($F$15,V$23,V$24,$AL40:$AL40))</f>
        <v>-0.08</v>
      </c>
      <c r="W40" s="124">
        <f ca="1">V40-'[30]Gas Average Basis'!V40</f>
        <v>3.4999999999999989E-2</v>
      </c>
      <c r="X40" s="59">
        <f ca="1">IF(X$22,AveragePrices($F$21,X$23,X$24,$AJ40:$AJ40),AveragePrices($F$15,X$23,X$24,$AL40:$AL40))</f>
        <v>-8.666666666666667E-2</v>
      </c>
      <c r="Y40" s="124">
        <f ca="1">X40-'[30]Gas Average Basis'!W40</f>
        <v>-0.13291666666666668</v>
      </c>
      <c r="Z40" s="59">
        <f ca="1">IF(Z$22,AveragePrices($F$21,Z$23,Z$24,$AJ40:$AJ40),AveragePrices($F$15,Z$23,Z$24,$AL40:$AL40))</f>
        <v>-0.3</v>
      </c>
      <c r="AA40" s="124">
        <f ca="1">Z40-'[30]Gas Average Basis'!Y40</f>
        <v>-0.19666666666666666</v>
      </c>
      <c r="AB40" s="59">
        <f ca="1">IF(AB$22,AveragePrices($F$21,AB$23,AB$24,$AJ40:$AJ40),AveragePrices($F$15,AB$23,AB$24,$AL40:$AL40))</f>
        <v>-0.30999999999999994</v>
      </c>
      <c r="AC40" s="124">
        <f ca="1">AB40-'[30]Gas Average Basis'!AB40</f>
        <v>1.0000000000000064E-2</v>
      </c>
      <c r="AD40" s="59">
        <f ca="1">IF(AD$22,AveragePrices($F$21,AD$23,AD$24,$AJ40:$AJ40),AveragePrices($F$15,AD$23,AD$24,$AL40:$AL40))</f>
        <v>-0.36000000000000004</v>
      </c>
      <c r="AE40" s="124">
        <f ca="1">AD40-'[30]Gas Average Basis'!AC40</f>
        <v>-0.37</v>
      </c>
      <c r="AF40" s="59">
        <f ca="1">IF(AF$22,AveragePrices($F$21,AF$23,AF$24,$AJ40:$AJ40),AveragePrices($F$15,AF$23,AF$24,$AL40:$AL40))</f>
        <v>5.3333333333333323E-2</v>
      </c>
      <c r="AG40" s="124">
        <f ca="1">AF40-'[30]Gas Average Basis'!AE40</f>
        <v>0.42333333333333328</v>
      </c>
      <c r="AH40" s="59">
        <f ca="1">IF(AH$22,AveragePrices($F$21,AH$23,AH$24,$AJ40:$AJ40),AveragePrices($F$15,AH$23,AH$24,$AL40:$AL40))</f>
        <v>0.10500000000000001</v>
      </c>
      <c r="AI40" s="89">
        <f ca="1">AH40-'[30]Gas Average Basis'!AH40</f>
        <v>9.999999999999995E-3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2.37</v>
      </c>
      <c r="L41" s="59">
        <f>LOOKUP($K$15+1,CurveFetch!D$8:D$1000,CurveFetch!M$8:M$1000)</f>
        <v>1.75</v>
      </c>
      <c r="M41" s="59">
        <f>L41-$L$49</f>
        <v>-0.16999999999999993</v>
      </c>
      <c r="N41" s="124">
        <f>M41-'[30]Gas Average Basis'!M41</f>
        <v>0.11000000000000032</v>
      </c>
      <c r="O41" s="59">
        <f>LOOKUP($K$15+2,CurveFetch!$D$8:$D$1000,CurveFetch!$M$8:$M$1000)</f>
        <v>1.75</v>
      </c>
      <c r="P41" s="59">
        <f>O41-$O$49</f>
        <v>-0.16999999999999993</v>
      </c>
      <c r="Q41" s="124">
        <f>P41-'[30]Gas Average Basis'!P41</f>
        <v>8.0000000000000071E-2</v>
      </c>
      <c r="R41" s="59">
        <f ca="1">IF(R$22,AveragePrices($F$21,R$23,R$24,$AJ41:$AJ41),AveragePrices($F$15,R$23,R$24,$AL41:$AL41))</f>
        <v>-0.16500000000000001</v>
      </c>
      <c r="S41" s="124">
        <f ca="1">R41-'[30]Gas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T41-'[30]Gas Average Basis'!S41</f>
        <v>#VALUE!</v>
      </c>
      <c r="V41" s="59">
        <f ca="1">IF(V$22,AveragePrices($F$21,V$23,V$24,$AJ41:$AJ41),AveragePrices($F$15,V$23,V$24,$AL41:$AL41))</f>
        <v>-0.19125</v>
      </c>
      <c r="W41" s="124">
        <f ca="1">V41-'[30]Gas Average Basis'!V41</f>
        <v>0</v>
      </c>
      <c r="X41" s="59">
        <f ca="1">IF(X$22,AveragePrices($F$21,X$23,X$24,$AJ41:$AJ41),AveragePrices($F$15,X$23,X$24,$AL41:$AL41))</f>
        <v>-0.19999999999999998</v>
      </c>
      <c r="Y41" s="124">
        <f ca="1">X41-'[30]Gas Average Basis'!W41</f>
        <v>-0.19999999999999998</v>
      </c>
      <c r="Z41" s="59">
        <f ca="1">IF(Z$22,AveragePrices($F$21,Z$23,Z$24,$AJ41:$AJ41),AveragePrices($F$15,Z$23,Z$24,$AL41:$AL41))</f>
        <v>-0.36999999999999994</v>
      </c>
      <c r="AA41" s="124">
        <f ca="1">Z41-'[30]Gas Average Basis'!Y41</f>
        <v>-0.16999999999999996</v>
      </c>
      <c r="AB41" s="59">
        <f ca="1">IF(AB$22,AveragePrices($F$21,AB$23,AB$24,$AJ41:$AJ41),AveragePrices($F$15,AB$23,AB$24,$AL41:$AL41))</f>
        <v>-0.38</v>
      </c>
      <c r="AC41" s="124">
        <f ca="1">AB41-'[30]Gas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AD41-'[30]Gas Average Basis'!AC41</f>
        <v>-0.43</v>
      </c>
      <c r="AF41" s="59">
        <f ca="1">IF(AF$22,AveragePrices($F$21,AF$23,AF$24,$AJ41:$AJ41),AveragePrices($F$15,AF$23,AF$24,$AL41:$AL41))</f>
        <v>-6.6666666666666723E-3</v>
      </c>
      <c r="AG41" s="124">
        <f ca="1">AF41-'[30]Gas Average Basis'!AE41</f>
        <v>0.42333333333333334</v>
      </c>
      <c r="AH41" s="59">
        <f ca="1">IF(AH$22,AveragePrices($F$21,AH$23,AH$24,$AJ41:$AJ41),AveragePrices($F$15,AH$23,AH$24,$AL41:$AL41))</f>
        <v>5.000000000000001E-2</v>
      </c>
      <c r="AI41" s="89">
        <f ca="1">AH41-'[30]Gas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2.1482000000000001</v>
      </c>
      <c r="L42" s="59">
        <f>LOOKUP($K$15+1,CurveFetch!D$8:D$1000,CurveFetch!N$8:N$1000)</f>
        <v>2.145</v>
      </c>
      <c r="M42" s="59">
        <f>L42-$L$49</f>
        <v>0.22500000000000009</v>
      </c>
      <c r="N42" s="124">
        <f>M42-'[30]Gas Average Basis'!M42</f>
        <v>0.84100000000000019</v>
      </c>
      <c r="O42" s="59">
        <f>LOOKUP($K$15+2,CurveFetch!$D$8:$D$1000,CurveFetch!$N$8:$N$1000)</f>
        <v>2.145</v>
      </c>
      <c r="P42" s="59">
        <f>O42-$O$49</f>
        <v>0.22500000000000009</v>
      </c>
      <c r="Q42" s="124">
        <f>P42-'[30]Gas Average Basis'!P42</f>
        <v>0.48799999999999999</v>
      </c>
      <c r="R42" s="59">
        <f ca="1">IF(R$22,AveragePrices($F$21,R$23,R$24,$AJ42:$AJ42),AveragePrices($F$15,R$23,R$24,$AL42:$AL42))</f>
        <v>-0.30303465283372</v>
      </c>
      <c r="S42" s="124">
        <f ca="1">R42-'[30]Gas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T42-'[30]Gas Average Basis'!S42</f>
        <v>#VALUE!</v>
      </c>
      <c r="V42" s="59">
        <f t="shared" ca="1" si="0"/>
        <v>-0.43325866320842998</v>
      </c>
      <c r="W42" s="124">
        <f ca="1">V42-'[30]Gas Average Basis'!V42</f>
        <v>0</v>
      </c>
      <c r="X42" s="59">
        <f ca="1">IF(X$22,AveragePrices($F$21,X$23,X$24,$AJ42:$AJ42),AveragePrices($F$15,X$23,X$24,$AL42:$AL42))</f>
        <v>-0.47666666666666674</v>
      </c>
      <c r="Y42" s="124">
        <f ca="1">X42-'[30]Gas Average Basis'!W42</f>
        <v>-0.47666666666666674</v>
      </c>
      <c r="Z42" s="59">
        <f ca="1">IF(Z$22,AveragePrices($F$21,Z$23,Z$24,$AJ42:$AJ42),AveragePrices($F$15,Z$23,Z$24,$AL42:$AL42))</f>
        <v>-0.505</v>
      </c>
      <c r="AA42" s="124">
        <f ca="1">Z42-'[30]Gas Average Basis'!Y42</f>
        <v>-2.8333333333333266E-2</v>
      </c>
      <c r="AB42" s="59">
        <f ca="1">IF(AB$22,AveragePrices($F$21,AB$23,AB$24,$AJ42:$AJ42),AveragePrices($F$15,AB$23,AB$24,$AL42:$AL42))</f>
        <v>-0.505</v>
      </c>
      <c r="AC42" s="124">
        <f ca="1">AB42-'[30]Gas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AD42-'[30]Gas Average Basis'!AC42</f>
        <v>-0.505</v>
      </c>
      <c r="AF42" s="59">
        <f ca="1">IF(AF$22,AveragePrices($F$21,AF$23,AF$24,$AJ42:$AJ42),AveragePrices($F$15,AF$23,AF$24,$AL42:$AL42))</f>
        <v>-0.46166666666666667</v>
      </c>
      <c r="AG42" s="124">
        <f ca="1">AF42-'[30]Gas Average Basis'!AE42</f>
        <v>4.3333333333333335E-2</v>
      </c>
      <c r="AH42" s="59">
        <f ca="1">IF(AH$22,AveragePrices($F$21,AH$23,AH$24,$AJ42:$AJ42),AveragePrices($F$15,AH$23,AH$24,$AL42:$AL42))</f>
        <v>-0.44000000000000006</v>
      </c>
      <c r="AI42" s="89">
        <f ca="1">AH42-'[30]Gas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2.2050000000000001</v>
      </c>
      <c r="L43" s="59">
        <f>LOOKUP($K$15+1,CurveFetch!D$8:D$1000,CurveFetch!O$8:O$1000)</f>
        <v>1.43</v>
      </c>
      <c r="M43" s="59">
        <f>L43-$L$49</f>
        <v>-0.49</v>
      </c>
      <c r="N43" s="124">
        <f>M43-'[30]Gas Average Basis'!M43</f>
        <v>-1.4999999999999902E-2</v>
      </c>
      <c r="O43" s="59">
        <f>LOOKUP($K$15+2,CurveFetch!$D$8:$D$1000,CurveFetch!$O$8:$O$1000)</f>
        <v>1.43</v>
      </c>
      <c r="P43" s="59">
        <f>O43-$O$49</f>
        <v>-0.49</v>
      </c>
      <c r="Q43" s="124">
        <f>P43-'[30]Gas Average Basis'!P43</f>
        <v>3.0000000000000027E-2</v>
      </c>
      <c r="R43" s="59">
        <f ca="1">IF(R$22,AveragePrices($F$21,R$23,R$24,$AJ43:$AJ43),AveragePrices($F$15,R$23,R$24,$AL43:$AL43))</f>
        <v>-0.47</v>
      </c>
      <c r="S43" s="124">
        <f ca="1">R43-'[30]Gas Average Basis'!R43</f>
        <v>0</v>
      </c>
      <c r="T43" s="59" t="e">
        <f ca="1">IF(T$22,AveragePrices($F$21,T$23,T$24,$AJ43:$AJ43),AveragePrices($F$15,T$23,T$24,$AL43:$AL43))</f>
        <v>#VALUE!</v>
      </c>
      <c r="U43" s="124" t="e">
        <f ca="1">T43-'[30]Gas Average Basis'!S43</f>
        <v>#VALUE!</v>
      </c>
      <c r="V43" s="59">
        <f t="shared" ca="1" si="0"/>
        <v>-0.47625000000000006</v>
      </c>
      <c r="W43" s="124">
        <f ca="1">V43-'[30]Gas Average Basis'!V43</f>
        <v>2.4999999999999467E-3</v>
      </c>
      <c r="X43" s="59">
        <f ca="1">IF(X$22,AveragePrices($F$21,X$23,X$24,$AJ43:$AJ43),AveragePrices($F$15,X$23,X$24,$AL43:$AL43))</f>
        <v>-0.47833333333333333</v>
      </c>
      <c r="Y43" s="124">
        <f ca="1">X43-'[30]Gas Average Basis'!W43</f>
        <v>-0.51583333333333337</v>
      </c>
      <c r="Z43" s="59">
        <f ca="1">IF(Z$22,AveragePrices($F$21,Z$23,Z$24,$AJ43:$AJ43),AveragePrices($F$15,Z$23,Z$24,$AL43:$AL43))</f>
        <v>-0.69999999999999984</v>
      </c>
      <c r="AA43" s="124">
        <f ca="1">Z43-'[30]Gas Average Basis'!Y43</f>
        <v>-0.15645833333333325</v>
      </c>
      <c r="AB43" s="59">
        <f ca="1">IF(AB$22,AveragePrices($F$21,AB$23,AB$24,$AJ43:$AJ43),AveragePrices($F$15,AB$23,AB$24,$AL43:$AL43))</f>
        <v>-0.70000000000000007</v>
      </c>
      <c r="AC43" s="124">
        <f ca="1">AB43-'[30]Gas Average Basis'!AB43</f>
        <v>0</v>
      </c>
      <c r="AD43" s="59">
        <f ca="1">IF(AD$22,AveragePrices($F$21,AD$23,AD$24,$AJ43:$AJ43),AveragePrices($F$15,AD$23,AD$24,$AL43:$AL43))</f>
        <v>-0.69999999999999984</v>
      </c>
      <c r="AE43" s="124">
        <f ca="1">AD43-'[30]Gas Average Basis'!AC43</f>
        <v>-0.70749999999999991</v>
      </c>
      <c r="AF43" s="59">
        <f ca="1">IF(AF$22,AveragePrices($F$21,AF$23,AF$24,$AJ43:$AJ43),AveragePrices($F$15,AF$23,AF$24,$AL43:$AL43))</f>
        <v>-0.47333333333333333</v>
      </c>
      <c r="AG43" s="124">
        <f ca="1">AF43-'[30]Gas Average Basis'!AE43</f>
        <v>0.22916666666666635</v>
      </c>
      <c r="AH43" s="59">
        <f ca="1">IF(AH$22,AveragePrices($F$21,AH$23,AH$24,$AJ43:$AJ43),AveragePrices($F$15,AH$23,AH$24,$AL43:$AL43))</f>
        <v>-0.33799999999999997</v>
      </c>
      <c r="AI43" s="89">
        <f ca="1">AH43-'[30]Gas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>
        <f>LOOKUP($K$15,CurveFetch!$D$8:$D$1000,CurveFetch!$E$8:$E$1000)</f>
        <v>2.625</v>
      </c>
      <c r="L49" s="59">
        <f>LOOKUP($K$15+1,CurveFetch!D$8:D$1000,CurveFetch!E$8:E$1000)</f>
        <v>1.92</v>
      </c>
      <c r="M49" s="59"/>
      <c r="N49" s="124">
        <f>L49-'[30]Gas Average Basis'!L49</f>
        <v>-0.76000000000000023</v>
      </c>
      <c r="O49" s="59">
        <f>LOOKUP($K$15+2,CurveFetch!$D$8:$D$1000,CurveFetch!$E$8:$E$1000)</f>
        <v>1.92</v>
      </c>
      <c r="P49" s="59"/>
      <c r="Q49" s="124">
        <f>O49-'[30]Gas Average Basis'!O49</f>
        <v>-0.48</v>
      </c>
      <c r="R49" s="59">
        <f ca="1">IF(R$22,AveragePrices($F$21,R$23,R$24,$AJ49:$AJ49),AveragePrices($F$15,R$23,R$24,$AL49:$AL49))</f>
        <v>2.847</v>
      </c>
      <c r="S49" s="124">
        <f ca="1">R49-'[30]Gas Average Basis'!R49</f>
        <v>-4.9999999999998934E-3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2.9939999999999998</v>
      </c>
      <c r="W49" s="124">
        <f ca="1">V49-'[30]Gas Average Basis'!V49</f>
        <v>-1.6000000000000014E-2</v>
      </c>
      <c r="X49" s="59">
        <f ca="1">IF(X$22,AveragePrices($F$21,X$23,X$24,$AJ49:$AJ49),AveragePrices($F$15,X$23,X$24,$AL49:$AL49))</f>
        <v>3.0429999999999997</v>
      </c>
      <c r="Y49" s="124"/>
      <c r="Z49" s="59">
        <f ca="1">IF(Z$22,AveragePrices($F$21,Z$23,Z$24,$AJ49:$AJ49),AveragePrices($F$15,Z$23,Z$24,$AL49:$AL49))</f>
        <v>3.0093333333333336</v>
      </c>
      <c r="AA49" s="124"/>
      <c r="AB49" s="59">
        <f ca="1">IF(AB$22,AveragePrices($F$21,AB$23,AB$24,$AJ49:$AJ49),AveragePrices($F$15,AB$23,AB$24,$AL49:$AL49))</f>
        <v>3.0725714285714285</v>
      </c>
      <c r="AC49" s="124">
        <f ca="1">AB49-'[30]Gas Average Basis'!AB49</f>
        <v>-6.2428571428571722E-2</v>
      </c>
      <c r="AD49" s="59">
        <f ca="1">IF(AD$22,AveragePrices($F$21,AD$23,AD$24,$AJ49:$AJ49),AveragePrices($F$15,AD$23,AD$24,$AL49:$AL49))</f>
        <v>3.1106666666666669</v>
      </c>
      <c r="AE49" s="124"/>
      <c r="AF49" s="59">
        <f ca="1">IF(AF$22,AveragePrices($F$21,AF$23,AF$24,$AJ49:$AJ49),AveragePrices($F$15,AF$23,AF$24,$AL49:$AL49))</f>
        <v>3.33</v>
      </c>
      <c r="AG49" s="124"/>
      <c r="AH49" s="59">
        <f ca="1">IF(AH$22,AveragePrices($F$21,AH$23,AH$24,$AJ49:$AJ49),AveragePrices($F$15,AH$23,AH$24,$AL49:$AL49))</f>
        <v>3.4853999999999998</v>
      </c>
      <c r="AI49" s="89">
        <f ca="1">AH49-'[30]Gas Average Basis'!AH49</f>
        <v>-8.3800000000000097E-2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2" t="s">
        <v>156</v>
      </c>
      <c r="S53" s="232"/>
      <c r="T53" s="232"/>
      <c r="U53" s="232"/>
      <c r="V53" s="232"/>
      <c r="W53" s="232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5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25">
      <c r="C56" s="235">
        <v>37214</v>
      </c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7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5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7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2.5299999999999998</v>
      </c>
      <c r="L60" s="59">
        <f>(M60-2)/L30</f>
        <v>7.0783132530120483</v>
      </c>
      <c r="M60" s="187">
        <v>13.75</v>
      </c>
      <c r="N60" s="59">
        <f>(PowerPrices!C9-2)/O30</f>
        <v>10.824548192771084</v>
      </c>
      <c r="O60" s="187">
        <f>PowerPrices!C9</f>
        <v>19.96875</v>
      </c>
      <c r="P60" s="59">
        <f ca="1">(PowerPrices!D9-2)/(R$49+R30)</f>
        <v>10.640266469282013</v>
      </c>
      <c r="Q60" s="187">
        <f>PowerPrices!D9</f>
        <v>30.75</v>
      </c>
      <c r="R60" s="59">
        <f ca="1">(AVERAGE(PowerPrices!$D9,PowerPrices!$E9,PowerPrices!$H9,PowerPrices!$I9,PowerPrices!$K9)-2)/($V$49+$V30)</f>
        <v>9.6233463868918907</v>
      </c>
      <c r="S60" s="187">
        <f>(AVERAGE(PowerPrices!$D9,PowerPrices!$E9,PowerPrices!$H9,PowerPrices!$I9,PowerPrices!$K9))</f>
        <v>29.440972222222221</v>
      </c>
      <c r="T60" s="59"/>
      <c r="U60" s="124"/>
      <c r="V60" s="59">
        <f ca="1">(AVERAGE(PowerPrices!$H9,PowerPrices!$I9,PowerPrices!$K9)-2)/($X$49+$X30)</f>
        <v>9.4784007352941178</v>
      </c>
      <c r="W60" s="187">
        <f>AVERAGE(PowerPrices!$H9,PowerPrices!$I9,PowerPrices!$K9)</f>
        <v>29.5</v>
      </c>
      <c r="X60" s="59">
        <f ca="1">(AVERAGE(PowerPrices!$L9,PowerPrices!$M9,PowerPrices!$N9)-2)/($Z$49+$Z30)</f>
        <v>9.0349404333573187</v>
      </c>
      <c r="Y60" s="124"/>
      <c r="Z60" s="187">
        <f>AVERAGE(PowerPrices!$L9,PowerPrices!$M9,PowerPrices!$N9)</f>
        <v>27.111111111111111</v>
      </c>
      <c r="AA60" s="124"/>
      <c r="AB60" s="59">
        <f ca="1">(AVERAGE(PowerPrices!$L9,PowerPrices!$M9,PowerPrices!$N9,PowerPrices!$P9,PowerPrices!$Q9,PowerPrices!$R9,PowerPrices!$T9)-2)/($AB$49+$AB30)</f>
        <v>11.626577834386584</v>
      </c>
      <c r="AC60" s="187">
        <f>AVERAGE(PowerPrices!$L9,PowerPrices!$M9,PowerPrices!$N9,PowerPrices!$P9,PowerPrices!$Q9,PowerPrices!$R9,PowerPrices!$T9)</f>
        <v>35.904761904761905</v>
      </c>
      <c r="AD60" s="59">
        <f ca="1">(AVERAGE(PowerPrices!$P9,PowerPrices!$Q9,PowerPrices!$R9)-2)/($AD$49+$AD30)</f>
        <v>13.950398582816652</v>
      </c>
      <c r="AE60" s="124"/>
      <c r="AF60" s="187">
        <f>AVERAGE(PowerPrices!$P9,PowerPrices!$Q9,PowerPrices!$R9)</f>
        <v>44</v>
      </c>
      <c r="AG60" s="124"/>
      <c r="AH60" s="59">
        <f ca="1">(PowerPrices!$S9-2)/($AF$49+$AF30)</f>
        <v>10.568696527428285</v>
      </c>
      <c r="AI60" s="187">
        <f>PowerPrices!$S9</f>
        <v>37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2.5049999999999999</v>
      </c>
      <c r="L61" s="59">
        <f>(M61-2)/(L28+0.2)</f>
        <v>8.2460732984293195</v>
      </c>
      <c r="M61" s="187">
        <v>17.75</v>
      </c>
      <c r="N61" s="59">
        <f>(PowerPrices!C11-2)/(O28+0.2)</f>
        <v>11.338350785340314</v>
      </c>
      <c r="O61" s="187">
        <f>PowerPrices!C11</f>
        <v>23.65625</v>
      </c>
      <c r="P61" s="59">
        <f ca="1">(PowerPrices!D11-2)/(R$49+R28+0.2)</f>
        <v>10.372675008454513</v>
      </c>
      <c r="Q61" s="187">
        <f>PowerPrices!D11</f>
        <v>32.671999999999997</v>
      </c>
      <c r="R61" s="59">
        <f ca="1">(AVERAGE(PowerPrices!$D11,PowerPrices!$E11,PowerPrices!$H11,PowerPrices!$I11,PowerPrices!$K11)-2)/($V$49+$V28+0.2)</f>
        <v>9.4783417799587077</v>
      </c>
      <c r="S61" s="187">
        <f>AVERAGE(PowerPrices!$D11,PowerPrices!$E11,PowerPrices!$H11,PowerPrices!$I11,PowerPrices!$K11)</f>
        <v>31.45631666666667</v>
      </c>
      <c r="T61" s="59"/>
      <c r="U61" s="124"/>
      <c r="V61" s="59">
        <f ca="1">(AVERAGE(PowerPrices!$H11,PowerPrices!$I11,PowerPrices!$K11)-2)/($X$49+$X28+0.2)</f>
        <v>9.3176060797973399</v>
      </c>
      <c r="W61" s="187">
        <f>AVERAGE(PowerPrices!$H11,PowerPrices!$I11,PowerPrices!$K11)</f>
        <v>31.425000000000001</v>
      </c>
      <c r="X61" s="59">
        <f ca="1">(AVERAGE(PowerPrices!$L11,PowerPrices!$M11,PowerPrices!$N11)-2)/($Z$49+$Z28+0.2)</f>
        <v>9.5519732021354518</v>
      </c>
      <c r="Y61" s="124"/>
      <c r="Z61" s="187">
        <f>AVERAGE(PowerPrices!$L11,PowerPrices!$M11,PowerPrices!$N11)</f>
        <v>32.416666666666664</v>
      </c>
      <c r="AA61" s="124"/>
      <c r="AB61" s="59">
        <f ca="1">(AVERAGE(PowerPrices!$L11,PowerPrices!$M11,PowerPrices!$N11,PowerPrices!$P11,PowerPrices!$Q11,PowerPrices!$R11,PowerPrices!$T11)-2)/($AB$49+$AB28+0.2)</f>
        <v>11.626175381866144</v>
      </c>
      <c r="AC61" s="187">
        <f>AVERAGE(PowerPrices!$L11,PowerPrices!$M11,PowerPrices!$N11,PowerPrices!$P11,PowerPrices!$Q11,PowerPrices!$R11,PowerPrices!$T11)</f>
        <v>41.035714285714285</v>
      </c>
      <c r="AD61" s="59">
        <f ca="1">(AVERAGE(PowerPrices!$P11,PowerPrices!$Q11,PowerPrices!$R11)-2)/($AD$49+$AD28+0.2)</f>
        <v>13.952489982827702</v>
      </c>
      <c r="AE61" s="124"/>
      <c r="AF61" s="187">
        <f>AVERAGE(PowerPrices!$P11,PowerPrices!$Q11,PowerPrices!$R11)</f>
        <v>50.75</v>
      </c>
      <c r="AG61" s="124"/>
      <c r="AH61" s="59">
        <f ca="1">(PowerPrices!$S11-2)/($AF$49+$AF28+0.2)</f>
        <v>9.8349687778768953</v>
      </c>
      <c r="AI61" s="187">
        <f>PowerPrices!$S11</f>
        <v>38.75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2.5</v>
      </c>
      <c r="L62" s="59">
        <f>(M62-2)/(L31+0.33)</f>
        <v>8.0976863753213362</v>
      </c>
      <c r="M62" s="187">
        <v>17.75</v>
      </c>
      <c r="N62" s="59">
        <f>(PowerPrices!C13-2)/(O31+0.33)</f>
        <v>10.989717223650386</v>
      </c>
      <c r="O62" s="187">
        <f>PowerPrices!C13</f>
        <v>23.375</v>
      </c>
      <c r="P62" s="59">
        <f ca="1">(PowerPrices!D13-2)/(R$49+R31+0.33)</f>
        <v>9.4501152453078703</v>
      </c>
      <c r="Q62" s="187">
        <f>PowerPrices!D13</f>
        <v>30.7</v>
      </c>
      <c r="R62" s="59">
        <f ca="1">(AVERAGE(PowerPrices!$D13,PowerPrices!$E13,PowerPrices!$H13,PowerPrices!$I13,PowerPrices!$K13)-2)/($V$49+$V31+0.33)</f>
        <v>8.9480855307405083</v>
      </c>
      <c r="S62" s="187">
        <f>AVERAGE(PowerPrices!$D13,PowerPrices!$E13,PowerPrices!$H13,PowerPrices!$I13,PowerPrices!$K13)</f>
        <v>30.580185185185183</v>
      </c>
      <c r="T62" s="59"/>
      <c r="U62" s="124"/>
      <c r="V62" s="59">
        <f ca="1">(AVERAGE(PowerPrices!$H13,PowerPrices!$I13,PowerPrices!$K13)-2)/($X$49+$X31+0.33)</f>
        <v>8.974227333401787</v>
      </c>
      <c r="W62" s="187">
        <f>AVERAGE(PowerPrices!$H13,PowerPrices!$I13,PowerPrices!$K13)</f>
        <v>31.133333333333336</v>
      </c>
      <c r="X62" s="59">
        <f ca="1">(AVERAGE(PowerPrices!$L13,PowerPrices!$M13,PowerPrices!$N13)-2)/($Z$49+$Z31+0.33)</f>
        <v>10.63667749796913</v>
      </c>
      <c r="Y62" s="124"/>
      <c r="Z62" s="187">
        <f>AVERAGE(PowerPrices!$L13,PowerPrices!$M13,PowerPrices!$N13)</f>
        <v>36.916666666666664</v>
      </c>
      <c r="AA62" s="124"/>
      <c r="AB62" s="59">
        <f ca="1">(AVERAGE(PowerPrices!$L13,PowerPrices!$M13,PowerPrices!$N13,PowerPrices!$P13,PowerPrices!$Q13,PowerPrices!$R13,PowerPrices!$T13)-2)/($AB$49+$AB31+0.33)</f>
        <v>11.891925517355784</v>
      </c>
      <c r="AC62" s="187">
        <f>AVERAGE(PowerPrices!$L13,PowerPrices!$M13,PowerPrices!$N13,PowerPrices!$P13,PowerPrices!$Q13,PowerPrices!$R13,PowerPrices!$T13)</f>
        <v>42.964285714285715</v>
      </c>
      <c r="AD62" s="59">
        <f ca="1">(AVERAGE(PowerPrices!$P13,PowerPrices!$Q13,PowerPrices!$R13)-2)/($AD$49+$AD31+0.33)</f>
        <v>13.633821198844037</v>
      </c>
      <c r="AE62" s="124"/>
      <c r="AF62" s="187">
        <f>AVERAGE(PowerPrices!$P13,PowerPrices!$Q13,PowerPrices!$R13)</f>
        <v>50.75</v>
      </c>
      <c r="AG62" s="124"/>
      <c r="AH62" s="59">
        <f ca="1">(PowerPrices!$S13-2)/($AF$49+$AF31+0.33)</f>
        <v>9.5758928571428577</v>
      </c>
      <c r="AI62" s="187">
        <f>PowerPrices!$S13</f>
        <v>37.75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2.5750000000000002</v>
      </c>
      <c r="L63" s="59">
        <f>(M63-2)/(L34+0.12)</f>
        <v>7.8362573099415211</v>
      </c>
      <c r="M63" s="187">
        <v>15.4</v>
      </c>
      <c r="N63" s="59">
        <f>(PowerPrices!C14-2)/(O34+0.12)</f>
        <v>11.520467836257311</v>
      </c>
      <c r="O63" s="187">
        <f>PowerPrices!C14</f>
        <v>21.7</v>
      </c>
      <c r="P63" s="59">
        <f ca="1">(PowerPrices!D14-2)/(R$49+R34+0.12)</f>
        <v>9.316770186335404</v>
      </c>
      <c r="Q63" s="187">
        <f>PowerPrices!D14</f>
        <v>27.5</v>
      </c>
      <c r="R63" s="59">
        <f ca="1">(AVERAGE(PowerPrices!$D14,PowerPrices!$E14,PowerPrices!$H14,PowerPrices!$I14,PowerPrices!$K14)-2)/($V$49+$V34+0.12)</f>
        <v>9.2470916945104324</v>
      </c>
      <c r="S63" s="187">
        <f>AVERAGE(PowerPrices!$D14,PowerPrices!$E14,PowerPrices!$H14,PowerPrices!$I14,PowerPrices!$K14)</f>
        <v>28.599259259259259</v>
      </c>
      <c r="T63" s="59"/>
      <c r="U63" s="124"/>
      <c r="V63" s="59">
        <f ca="1">(AVERAGE(PowerPrices!$H14,PowerPrices!$I14,PowerPrices!$K14)-2)/($X$49+$X34+0.12)</f>
        <v>9.5221804082563573</v>
      </c>
      <c r="W63" s="187">
        <f>AVERAGE(PowerPrices!$H14,PowerPrices!$I14,PowerPrices!$K14)</f>
        <v>29.833333333333332</v>
      </c>
      <c r="X63" s="59">
        <f ca="1">(AVERAGE(PowerPrices!$L14,PowerPrices!$M14,PowerPrices!$N14)-2)/($Z$49+$Z34+0.12)</f>
        <v>11.74743024963289</v>
      </c>
      <c r="Y63" s="124"/>
      <c r="Z63" s="187">
        <f>AVERAGE(PowerPrices!$L14,PowerPrices!$M14,PowerPrices!$N14)</f>
        <v>36.666666666666664</v>
      </c>
      <c r="AA63" s="124"/>
      <c r="AB63" s="59">
        <f ca="1">(AVERAGE(PowerPrices!$L14,PowerPrices!$M14,PowerPrices!$N14,PowerPrices!$P14,PowerPrices!$Q14,PowerPrices!$R14,PowerPrices!$T14)-2)/($AB$49+$AB34+0.12)</f>
        <v>14.017589776237296</v>
      </c>
      <c r="AC63" s="187">
        <f>AVERAGE(PowerPrices!$L14,PowerPrices!$M14,PowerPrices!$N14,PowerPrices!$P14,PowerPrices!$Q14,PowerPrices!$R14,PowerPrices!$T14)</f>
        <v>44.464285714285715</v>
      </c>
      <c r="AD63" s="59">
        <f ca="1">(AVERAGE(PowerPrices!$P14,PowerPrices!$Q14,PowerPrices!$R14)-2)/($AD$49+$AD34+0.12)</f>
        <v>17.062914442827104</v>
      </c>
      <c r="AE63" s="124"/>
      <c r="AF63" s="187">
        <f>AVERAGE(PowerPrices!$P14,PowerPrices!$Q14,PowerPrices!$R14)</f>
        <v>54.75</v>
      </c>
      <c r="AG63" s="124"/>
      <c r="AH63" s="59">
        <f ca="1">(PowerPrices!$S14-2)/($AF$49+$AF34+0.12)</f>
        <v>10.381679389312977</v>
      </c>
      <c r="AI63" s="187">
        <f>PowerPrices!$S14</f>
        <v>36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33" t="s">
        <v>151</v>
      </c>
      <c r="M66" s="233"/>
    </row>
    <row r="67" spans="3:13" x14ac:dyDescent="0.2">
      <c r="C67" s="62"/>
      <c r="L67" s="234" t="s">
        <v>150</v>
      </c>
      <c r="M67" s="234"/>
    </row>
    <row r="68" spans="3:13" x14ac:dyDescent="0.2">
      <c r="C68" s="62"/>
      <c r="L68" s="234" t="s">
        <v>152</v>
      </c>
      <c r="M68" s="234"/>
    </row>
    <row r="69" spans="3:13" x14ac:dyDescent="0.2">
      <c r="C69" s="62"/>
      <c r="L69" s="234" t="s">
        <v>153</v>
      </c>
      <c r="M69" s="234"/>
    </row>
  </sheetData>
  <mergeCells count="15">
    <mergeCell ref="C56:AI56"/>
    <mergeCell ref="C55:AI55"/>
    <mergeCell ref="C59:AI59"/>
    <mergeCell ref="C38:AI38"/>
    <mergeCell ref="C48:AI48"/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C7" s="232" t="s">
        <v>177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0.8" thickBot="1" x14ac:dyDescent="0.25"/>
    <row r="9" spans="1:38" ht="13.5" customHeight="1" thickBot="1" x14ac:dyDescent="0.25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25">
      <c r="C10" s="235">
        <f>CurveFetch!E2</f>
        <v>37216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R28-'[30]Gas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V28-'[30]Gas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AB28-'[30]Gas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AH28-'[30]Gas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R29-'[30]Gas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T29-'[30]Gas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V29-'[30]Gas Average PhyIdx'!V29</f>
        <v>0</v>
      </c>
      <c r="X29" s="59">
        <f ca="1">IF(X$22,AveragePrices($F$21,X$23,X$24,$AJ29:$AJ29),AveragePrices($F$15,X$23,X$24,$AL29:$AL29))</f>
        <v>0</v>
      </c>
      <c r="Y29" s="124">
        <f ca="1">X29-'[30]Gas Average Basis'!W29</f>
        <v>0</v>
      </c>
      <c r="Z29" s="59">
        <f ca="1">IF(Z$22,AveragePrices($F$21,Z$23,Z$24,$AJ29:$AJ29),AveragePrices($F$15,Z$23,Z$24,$AL29:$AL29))</f>
        <v>0</v>
      </c>
      <c r="AA29" s="124">
        <f ca="1">Z29-'[30]Gas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AB29-'[30]Gas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AD29-'[30]Gas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AF29-'[30]Gas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AH29-'[30]Gas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R30-'[30]Gas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T30-'[30]Gas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V30-'[30]Gas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X30-'[30]Gas Average Basis'!W30</f>
        <v>5.0000000000000148E-3</v>
      </c>
      <c r="Z30" s="59">
        <f ca="1">IF(Z$22,AveragePrices($F$21,Z$23,Z$24,$AJ30:$AJ30),AveragePrices($F$15,Z$23,Z$24,$AL30:$AL30))</f>
        <v>0.02</v>
      </c>
      <c r="AA30" s="124">
        <f ca="1">Z30-'[30]Gas Average Basis'!Y30</f>
        <v>0.21416666666666667</v>
      </c>
      <c r="AB30" s="59">
        <f ca="1">IF(AB$22,AveragePrices($F$21,AB$23,AB$24,$AJ30:$AJ30),AveragePrices($F$15,AB$23,AB$24,$AL30:$AL30))</f>
        <v>0.02</v>
      </c>
      <c r="AC30" s="124">
        <f ca="1">AB30-'[30]Gas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AD30-'[30]Gas Average Basis'!AC30</f>
        <v>1.1428571428571409E-2</v>
      </c>
      <c r="AF30" s="59">
        <f ca="1">IF(AF$22,AveragePrices($F$21,AF$23,AF$24,$AJ30:$AJ30),AveragePrices($F$15,AF$23,AF$24,$AL30:$AL30))</f>
        <v>3.3333333333333333E-2</v>
      </c>
      <c r="AG30" s="124">
        <f ca="1">AF30-'[30]Gas Average Basis'!AE30</f>
        <v>0.13333333333333336</v>
      </c>
      <c r="AH30" s="59">
        <f ca="1">IF(AH$22,AveragePrices($F$21,AH$23,AH$24,$AJ30:$AJ30),AveragePrices($F$15,AH$23,AH$24,$AL30:$AL30))</f>
        <v>0.04</v>
      </c>
      <c r="AI30" s="89">
        <f ca="1">AH30-'[30]Gas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R31-'[30]Gas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T31-'[30]Gas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V31-'[30]Gas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X31-'[30]Gas Average Basis'!W31</f>
        <v>-3.3749999999999995E-2</v>
      </c>
      <c r="Z31" s="59">
        <f ca="1">IF(Z$22,AveragePrices($F$21,Z$23,Z$24,$AJ31:$AJ31),AveragePrices($F$15,Z$23,Z$24,$AL31:$AL31))</f>
        <v>-0.01</v>
      </c>
      <c r="AA31" s="124">
        <f ca="1">Z31-'[30]Gas Average Basis'!Y31</f>
        <v>0.15541666666666668</v>
      </c>
      <c r="AB31" s="59">
        <f ca="1">IF(AB$22,AveragePrices($F$21,AB$23,AB$24,$AJ31:$AJ31),AveragePrices($F$15,AB$23,AB$24,$AL31:$AL31))</f>
        <v>-0.01</v>
      </c>
      <c r="AC31" s="124">
        <f ca="1">AB31-'[30]Gas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AD31-'[30]Gas Average Basis'!AC31</f>
        <v>-1.2142857142857155E-2</v>
      </c>
      <c r="AF31" s="59">
        <f ca="1">IF(AF$22,AveragePrices($F$21,AF$23,AF$24,$AJ31:$AJ31),AveragePrices($F$15,AF$23,AF$24,$AL31:$AL31))</f>
        <v>0.01</v>
      </c>
      <c r="AG31" s="124">
        <f ca="1">AF31-'[30]Gas Average Basis'!AE31</f>
        <v>-0.125</v>
      </c>
      <c r="AH31" s="59">
        <f ca="1">IF(AH$22,AveragePrices($F$21,AH$23,AH$24,$AJ31:$AJ31),AveragePrices($F$15,AH$23,AH$24,$AL31:$AL31))</f>
        <v>0.02</v>
      </c>
      <c r="AI31" s="89">
        <f ca="1">AH31-'[30]Gas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R33-'[30]Gas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T33-'[30]Gas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V33-'[30]Gas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X33-'[30]Gas Average Basis'!W33</f>
        <v>-3.8750000000000055E-2</v>
      </c>
      <c r="Z33" s="59">
        <f ca="1">IF(Z$22,AveragePrices($F$21,Z$23,Z$24,$AJ33:$AJ33),AveragePrices($F$15,Z$23,Z$24,$AL33:$AL33))</f>
        <v>0</v>
      </c>
      <c r="AA33" s="124">
        <f ca="1">Z33-'[30]Gas Average Basis'!Y33</f>
        <v>0.36333333333333334</v>
      </c>
      <c r="AB33" s="59">
        <f ca="1">IF(AB$22,AveragePrices($F$21,AB$23,AB$24,$AJ33:$AJ33),AveragePrices($F$15,AB$23,AB$24,$AL33:$AL33))</f>
        <v>0</v>
      </c>
      <c r="AC33" s="124">
        <f ca="1">AB33-'[30]Gas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AD33-'[30]Gas Average Basis'!AC33</f>
        <v>-1.0000000000000064E-2</v>
      </c>
      <c r="AF33" s="59">
        <f ca="1">IF(AF$22,AveragePrices($F$21,AF$23,AF$24,$AJ33:$AJ33),AveragePrices($F$15,AF$23,AF$24,$AL33:$AL33))</f>
        <v>0</v>
      </c>
      <c r="AG33" s="124">
        <f ca="1">AF33-'[30]Gas Average Basis'!AE33</f>
        <v>0.34</v>
      </c>
      <c r="AH33" s="59">
        <f ca="1">IF(AH$22,AveragePrices($F$21,AH$23,AH$24,$AJ33:$AJ33),AveragePrices($F$15,AH$23,AH$24,$AL33:$AL33))</f>
        <v>0</v>
      </c>
      <c r="AI33" s="89">
        <f ca="1">AH33-'[30]Gas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R34-'[30]Gas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T34-'[30]Gas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V34-'[30]Gas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X34-'[30]Gas Average Basis'!W34</f>
        <v>-3.2500000000000001E-2</v>
      </c>
      <c r="Z34" s="59">
        <f ca="1">IF(Z$22,AveragePrices($F$21,Z$23,Z$24,$AJ34:$AJ34),AveragePrices($F$15,Z$23,Z$24,$AL34:$AL34))</f>
        <v>-0.01</v>
      </c>
      <c r="AA34" s="124">
        <f ca="1">Z34-'[30]Gas Average Basis'!Y34</f>
        <v>0.24374999999999997</v>
      </c>
      <c r="AB34" s="59">
        <f ca="1">IF(AB$22,AveragePrices($F$21,AB$23,AB$24,$AJ34:$AJ34),AveragePrices($F$15,AB$23,AB$24,$AL34:$AL34))</f>
        <v>-0.01</v>
      </c>
      <c r="AC34" s="124">
        <f ca="1">AB34-'[30]Gas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AD34-'[30]Gas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AF34-'[30]Gas Average Basis'!AE34</f>
        <v>0.13583333333333333</v>
      </c>
      <c r="AH34" s="59">
        <f ca="1">IF(AH$22,AveragePrices($F$21,AH$23,AH$24,$AJ34:$AJ34),AveragePrices($F$15,AH$23,AH$24,$AL34:$AL34))</f>
        <v>0</v>
      </c>
      <c r="AI34" s="89">
        <f ca="1">AH34-'[30]Gas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R35-'[30]Gas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T35-'[30]Gas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V35-'[30]Gas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X35-'[30]Gas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Z35-'[30]Gas Average Basis'!Y35</f>
        <v>0.18791666666666668</v>
      </c>
      <c r="AB35" s="59">
        <f ca="1">IF(AB$22,AveragePrices($F$21,AB$23,AB$24,$AJ35:$AJ35),AveragePrices($F$15,AB$23,AB$24,$AL35:$AL35))</f>
        <v>0</v>
      </c>
      <c r="AC35" s="124">
        <f ca="1">AB35-'[30]Gas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AD35-'[30]Gas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AF35-'[30]Gas Average Basis'!AE35</f>
        <v>8.5833333333333317E-2</v>
      </c>
      <c r="AH35" s="59">
        <f ca="1">IF(AH$22,AveragePrices($F$21,AH$23,AH$24,$AJ35:$AJ35),AveragePrices($F$15,AH$23,AH$24,$AL35:$AL35))</f>
        <v>0</v>
      </c>
      <c r="AI35" s="89">
        <f ca="1">AH35-'[30]Gas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R36-'[30]Gas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T36-'[30]Gas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V36-'[30]Gas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X36-'[30]Gas Average Basis'!W36</f>
        <v>-1.0000000000000005E-2</v>
      </c>
      <c r="Z36" s="59">
        <f ca="1">IF(Z$22,AveragePrices($F$21,Z$23,Z$24,$AJ36:$AJ36),AveragePrices($F$15,Z$23,Z$24,$AL36:$AL36))</f>
        <v>-1.4999999999999999E-2</v>
      </c>
      <c r="AA36" s="124">
        <f ca="1">Z36-'[30]Gas Average Basis'!Y36</f>
        <v>0.14416666666666667</v>
      </c>
      <c r="AB36" s="59">
        <f ca="1">IF(AB$22,AveragePrices($F$21,AB$23,AB$24,$AJ36:$AJ36),AveragePrices($F$15,AB$23,AB$24,$AL36:$AL36))</f>
        <v>-1.4999999999999999E-2</v>
      </c>
      <c r="AC36" s="124">
        <f ca="1">AB36-'[30]Gas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AD36-'[30]Gas Average Basis'!AC36</f>
        <v>-2.0000000000000004E-2</v>
      </c>
      <c r="AF36" s="59">
        <f ca="1">IF(AF$22,AveragePrices($F$21,AF$23,AF$24,$AJ36:$AJ36),AveragePrices($F$15,AF$23,AF$24,$AL36:$AL36))</f>
        <v>-8.3333333333333332E-3</v>
      </c>
      <c r="AG36" s="124">
        <f ca="1">AF36-'[30]Gas Average Basis'!AE36</f>
        <v>0.14666666666666667</v>
      </c>
      <c r="AH36" s="59">
        <f ca="1">IF(AH$22,AveragePrices($F$21,AH$23,AH$24,$AJ36:$AJ36),AveragePrices($F$15,AH$23,AH$24,$AL36:$AL36))</f>
        <v>-5.0000000000000001E-3</v>
      </c>
      <c r="AI36" s="89">
        <f ca="1">AH36-'[30]Gas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R39-'[30]Gas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T39-'[30]Gas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V39-'[30]Gas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X39-'[30]Gas Average Basis'!W39</f>
        <v>-2.2499999999999978E-2</v>
      </c>
      <c r="Z39" s="59">
        <f ca="1">IF(Z$22,AveragePrices($F$21,Z$23,Z$24,$AJ39:$AJ39),AveragePrices($F$15,Z$23,Z$24,$AL39:$AL39))</f>
        <v>0.02</v>
      </c>
      <c r="AA39" s="124">
        <f ca="1">Z39-'[30]Gas Average Basis'!Y39</f>
        <v>0.50520833333333337</v>
      </c>
      <c r="AB39" s="59">
        <f ca="1">IF(AB$22,AveragePrices($F$21,AB$23,AB$24,$AJ39:$AJ39),AveragePrices($F$15,AB$23,AB$24,$AL39:$AL39))</f>
        <v>1.7142857142857144E-2</v>
      </c>
      <c r="AC39" s="124">
        <f ca="1">AB39-'[30]Gas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AD39-'[30]Gas Average Basis'!AC39</f>
        <v>5.833333333333272E-3</v>
      </c>
      <c r="AF39" s="59">
        <f ca="1">IF(AF$22,AveragePrices($F$21,AF$23,AF$24,$AJ39:$AJ39),AveragePrices($F$15,AF$23,AF$24,$AL39:$AL39))</f>
        <v>2.4999999999999998E-2</v>
      </c>
      <c r="AG39" s="124">
        <f ca="1">AF39-'[30]Gas Average Basis'!AE39</f>
        <v>0.61749999999999994</v>
      </c>
      <c r="AH39" s="59">
        <f ca="1">IF(AH$22,AveragePrices($F$21,AH$23,AH$24,$AJ39:$AJ39),AveragePrices($F$15,AH$23,AH$24,$AL39:$AL39))</f>
        <v>2.7500000000000004E-2</v>
      </c>
      <c r="AI39" s="89">
        <f ca="1">AH39-'[30]Gas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R40-'[30]Gas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T40-'[30]Gas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V40-'[30]Gas Average PhyIdx'!V40</f>
        <v>0</v>
      </c>
      <c r="X40" s="59">
        <f ca="1">IF(X$22,AveragePrices($F$21,X$23,X$24,$AJ40:$AJ40),AveragePrices($F$15,X$23,X$24,$AL40:$AL40))</f>
        <v>0</v>
      </c>
      <c r="Y40" s="124">
        <f ca="1">X40-'[30]Gas Average Basis'!W40</f>
        <v>-4.6250000000000013E-2</v>
      </c>
      <c r="Z40" s="59">
        <f ca="1">IF(Z$22,AveragePrices($F$21,Z$23,Z$24,$AJ40:$AJ40),AveragePrices($F$15,Z$23,Z$24,$AL40:$AL40))</f>
        <v>0</v>
      </c>
      <c r="AA40" s="124">
        <f ca="1">Z40-'[30]Gas Average Basis'!Y40</f>
        <v>0.10333333333333335</v>
      </c>
      <c r="AB40" s="59">
        <f ca="1">IF(AB$22,AveragePrices($F$21,AB$23,AB$24,$AJ40:$AJ40),AveragePrices($F$15,AB$23,AB$24,$AL40:$AL40))</f>
        <v>0</v>
      </c>
      <c r="AC40" s="124">
        <f ca="1">AB40-'[30]Gas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AD40-'[30]Gas Average Basis'!AC40</f>
        <v>-9.9999999999999534E-3</v>
      </c>
      <c r="AF40" s="59">
        <f ca="1">IF(AF$22,AveragePrices($F$21,AF$23,AF$24,$AJ40:$AJ40),AveragePrices($F$15,AF$23,AF$24,$AL40:$AL40))</f>
        <v>0</v>
      </c>
      <c r="AG40" s="124">
        <f ca="1">AF40-'[30]Gas Average Basis'!AE40</f>
        <v>0.36999999999999994</v>
      </c>
      <c r="AH40" s="59">
        <f ca="1">IF(AH$22,AveragePrices($F$21,AH$23,AH$24,$AJ40:$AJ40),AveragePrices($F$15,AH$23,AH$24,$AL40:$AL40))</f>
        <v>0</v>
      </c>
      <c r="AI40" s="89">
        <f ca="1">AH40-'[30]Gas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R41-'[30]Gas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T41-'[30]Gas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V41-'[30]Gas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X41-'[30]Gas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Z41-'[30]Gas Average Basis'!Y41</f>
        <v>0.21</v>
      </c>
      <c r="AB41" s="59">
        <f ca="1">IF(AB$22,AveragePrices($F$21,AB$23,AB$24,$AJ41:$AJ41),AveragePrices($F$15,AB$23,AB$24,$AL41:$AL41))</f>
        <v>0.01</v>
      </c>
      <c r="AC41" s="124">
        <f ca="1">AB41-'[30]Gas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AD41-'[30]Gas Average Basis'!AC41</f>
        <v>0.01</v>
      </c>
      <c r="AF41" s="59">
        <f ca="1">IF(AF$22,AveragePrices($F$21,AF$23,AF$24,$AJ41:$AJ41),AveragePrices($F$15,AF$23,AF$24,$AL41:$AL41))</f>
        <v>3.3333333333333333E-2</v>
      </c>
      <c r="AG41" s="124">
        <f ca="1">AF41-'[30]Gas Average Basis'!AE41</f>
        <v>0.46333333333333332</v>
      </c>
      <c r="AH41" s="59">
        <f ca="1">IF(AH$22,AveragePrices($F$21,AH$23,AH$24,$AJ41:$AJ41),AveragePrices($F$15,AH$23,AH$24,$AL41:$AL41))</f>
        <v>4.4999999999999998E-2</v>
      </c>
      <c r="AI41" s="89">
        <f ca="1">AH41-'[30]Gas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R42-'[30]Gas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T42-'[30]Gas Average Basis'!S42</f>
        <v>#VALUE!</v>
      </c>
      <c r="V42" s="59">
        <f ca="1">IF(V$22,AveragePrices($F$21,V$23,V$24,$AJ42:$AJ42),AveragePrices($F$15,V$23,V$24,$AL42:$AL42))</f>
        <v>-9.939159730835501E-4</v>
      </c>
      <c r="W42" s="124">
        <f ca="1">V42-'[30]Gas Average PhyIdx'!V42</f>
        <v>0</v>
      </c>
      <c r="X42" s="59">
        <f ca="1">IF(X$22,AveragePrices($F$21,X$23,X$24,$AJ42:$AJ42),AveragePrices($F$15,X$23,X$24,$AL42:$AL42))</f>
        <v>-1.3252212974447335E-3</v>
      </c>
      <c r="Y42" s="124">
        <f ca="1">X42-'[30]Gas Average Basis'!W42</f>
        <v>-1.3252212974447335E-3</v>
      </c>
      <c r="Z42" s="59">
        <f ca="1">IF(Z$22,AveragePrices($F$21,Z$23,Z$24,$AJ42:$AJ42),AveragePrices($F$15,Z$23,Z$24,$AL42:$AL42))</f>
        <v>-1.3247099172350001E-3</v>
      </c>
      <c r="AA42" s="124">
        <f ca="1">Z42-'[30]Gas Average Basis'!Y42</f>
        <v>0.47534195674943175</v>
      </c>
      <c r="AB42" s="59">
        <f ca="1">IF(AB$22,AveragePrices($F$21,AB$23,AB$24,$AJ42:$AJ42),AveragePrices($F$15,AB$23,AB$24,$AL42:$AL42))</f>
        <v>-1.3247809109524142E-3</v>
      </c>
      <c r="AC42" s="124">
        <f ca="1">AB42-'[30]Gas Average PhyIdx'!AB42</f>
        <v>0</v>
      </c>
      <c r="AD42" s="59">
        <f ca="1">IF(AD$22,AveragePrices($F$21,AD$23,AD$24,$AJ42:$AJ42),AveragePrices($F$15,AD$23,AD$24,$AL42:$AL42))</f>
        <v>-1.3247737941493667E-3</v>
      </c>
      <c r="AE42" s="124">
        <f ca="1">AD42-'[30]Gas Average Basis'!AC42</f>
        <v>-1.3247737941493667E-3</v>
      </c>
      <c r="AF42" s="59">
        <f ca="1">IF(AF$22,AveragePrices($F$21,AF$23,AF$24,$AJ42:$AJ42),AveragePrices($F$15,AF$23,AF$24,$AL42:$AL42))</f>
        <v>-1.3251165112963335E-3</v>
      </c>
      <c r="AG42" s="124">
        <f ca="1">AF42-'[30]Gas Average Basis'!AE42</f>
        <v>0.50367488348870371</v>
      </c>
      <c r="AH42" s="59">
        <f ca="1">IF(AH$22,AveragePrices($F$21,AH$23,AH$24,$AJ42:$AJ42),AveragePrices($F$15,AH$23,AH$24,$AL42:$AL42))</f>
        <v>2.6510060415848801E-3</v>
      </c>
      <c r="AI42" s="89">
        <f ca="1">AH42-'[30]Gas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R43-'[30]Gas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T43-'[30]Gas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V43-'[30]Gas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X43-'[30]Gas Average Basis'!W43</f>
        <v>-1.7500000000000088E-2</v>
      </c>
      <c r="Z43" s="59">
        <f ca="1">IF(Z$22,AveragePrices($F$21,Z$23,Z$24,$AJ43:$AJ43),AveragePrices($F$15,Z$23,Z$24,$AL43:$AL43))</f>
        <v>0.01</v>
      </c>
      <c r="AA43" s="124">
        <f ca="1">Z43-'[30]Gas Average Basis'!Y43</f>
        <v>0.5535416666666666</v>
      </c>
      <c r="AB43" s="59">
        <f ca="1">IF(AB$22,AveragePrices($F$21,AB$23,AB$24,$AJ43:$AJ43),AveragePrices($F$15,AB$23,AB$24,$AL43:$AL43))</f>
        <v>1.3214285714285715E-2</v>
      </c>
      <c r="AC43" s="124">
        <f ca="1">AB43-'[30]Gas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AD43-'[30]Gas Average Basis'!AC43</f>
        <v>3.3333333333332715E-3</v>
      </c>
      <c r="AF43" s="59">
        <f ca="1">IF(AF$22,AveragePrices($F$21,AF$23,AF$24,$AJ43:$AJ43),AveragePrices($F$15,AF$23,AF$24,$AL43:$AL43))</f>
        <v>0.03</v>
      </c>
      <c r="AG43" s="124">
        <f ca="1">AF43-'[30]Gas Average Basis'!AE43</f>
        <v>0.73249999999999971</v>
      </c>
      <c r="AH43" s="59">
        <f ca="1">IF(AH$22,AveragePrices($F$21,AH$23,AH$24,$AJ43:$AJ43),AveragePrices($F$15,AH$23,AH$24,$AL43:$AL43))</f>
        <v>0.03</v>
      </c>
      <c r="AI43" s="89">
        <f ca="1">AH43-'[30]Gas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C7" s="232" t="s">
        <v>178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0.8" thickBot="1" x14ac:dyDescent="0.25"/>
    <row r="9" spans="1:38" ht="13.5" customHeight="1" thickBot="1" x14ac:dyDescent="0.25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25">
      <c r="C10" s="235">
        <f>CurveFetch!E2</f>
        <v>37216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R28-'[30]Gas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V28-'[30]Gas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AB28-'[30]Gas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AH28-'[30]Gas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R29-'[30]Gas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T29-'[30]Gas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V29-'[30]Gas Average FinIdx'!V29</f>
        <v>0</v>
      </c>
      <c r="X29" s="59">
        <f ca="1">IF(X$22,AveragePrices($F$21,X$23,X$24,$AJ29:$AJ29),AveragePrices($F$15,X$23,X$24,$AL29:$AL29))</f>
        <v>0</v>
      </c>
      <c r="Y29" s="124">
        <f ca="1">X29-'[30]Gas Average Basis'!W29</f>
        <v>0</v>
      </c>
      <c r="Z29" s="59">
        <f ca="1">IF(Z$22,AveragePrices($F$21,Z$23,Z$24,$AJ29:$AJ29),AveragePrices($F$15,Z$23,Z$24,$AL29:$AL29))</f>
        <v>0</v>
      </c>
      <c r="AA29" s="124">
        <f ca="1">Z29-'[30]Gas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AB29-'[30]Gas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AD29-'[30]Gas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AF29-'[30]Gas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AH29-'[30]Gas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R30-'[30]Gas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T30-'[30]Gas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V30-'[30]Gas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X30-'[30]Gas Average Basis'!W30</f>
        <v>1.5000000000000013E-2</v>
      </c>
      <c r="Z30" s="59">
        <f ca="1">IF(Z$22,AveragePrices($F$21,Z$23,Z$24,$AJ30:$AJ30),AveragePrices($F$15,Z$23,Z$24,$AL30:$AL30))</f>
        <v>0.02</v>
      </c>
      <c r="AA30" s="124">
        <f ca="1">Z30-'[30]Gas Average Basis'!Y30</f>
        <v>0.21416666666666667</v>
      </c>
      <c r="AB30" s="59">
        <f ca="1">IF(AB$22,AveragePrices($F$21,AB$23,AB$24,$AJ30:$AJ30),AveragePrices($F$15,AB$23,AB$24,$AL30:$AL30))</f>
        <v>2.4285714285714282E-2</v>
      </c>
      <c r="AC30" s="124">
        <f ca="1">AB30-'[30]Gas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AD30-'[30]Gas Average Basis'!AC30</f>
        <v>2.1428571428571408E-2</v>
      </c>
      <c r="AF30" s="59">
        <f ca="1">IF(AF$22,AveragePrices($F$21,AF$23,AF$24,$AJ30:$AJ30),AveragePrices($F$15,AF$23,AF$24,$AL30:$AL30))</f>
        <v>2.6666666666666668E-2</v>
      </c>
      <c r="AG30" s="124">
        <f ca="1">AF30-'[30]Gas Average Basis'!AE30</f>
        <v>0.12666666666666668</v>
      </c>
      <c r="AH30" s="59">
        <f ca="1">IF(AH$22,AveragePrices($F$21,AH$23,AH$24,$AJ30:$AJ30),AveragePrices($F$15,AH$23,AH$24,$AL30:$AL30))</f>
        <v>0.03</v>
      </c>
      <c r="AI30" s="124">
        <f ca="1">AH30-'[30]Gas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R31-'[30]Gas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T31-'[30]Gas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V31-'[30]Gas Average FinIdx'!V31</f>
        <v>0</v>
      </c>
      <c r="X31" s="59">
        <f ca="1">IF(X$22,AveragePrices($F$21,X$23,X$24,$AJ31:$AJ31),AveragePrices($F$15,X$23,X$24,$AL31:$AL31))</f>
        <v>0</v>
      </c>
      <c r="Y31" s="124">
        <f ca="1">X31-'[30]Gas Average Basis'!W31</f>
        <v>-2.3749999999999993E-2</v>
      </c>
      <c r="Z31" s="59">
        <f ca="1">IF(Z$22,AveragePrices($F$21,Z$23,Z$24,$AJ31:$AJ31),AveragePrices($F$15,Z$23,Z$24,$AL31:$AL31))</f>
        <v>0.01</v>
      </c>
      <c r="AA31" s="124">
        <f ca="1">Z31-'[30]Gas Average Basis'!Y31</f>
        <v>0.17541666666666669</v>
      </c>
      <c r="AB31" s="59">
        <f ca="1">IF(AB$22,AveragePrices($F$21,AB$23,AB$24,$AJ31:$AJ31),AveragePrices($F$15,AB$23,AB$24,$AL31:$AL31))</f>
        <v>1.8571428571428572E-2</v>
      </c>
      <c r="AC31" s="124">
        <f ca="1">AB31-'[30]Gas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AD31-'[30]Gas Average Basis'!AC31</f>
        <v>2.7857142857142844E-2</v>
      </c>
      <c r="AF31" s="59">
        <f ca="1">IF(AF$22,AveragePrices($F$21,AF$23,AF$24,$AJ31:$AJ31),AveragePrices($F$15,AF$23,AF$24,$AL31:$AL31))</f>
        <v>1.6666666666666666E-2</v>
      </c>
      <c r="AG31" s="124">
        <f ca="1">AF31-'[30]Gas Average Basis'!AE31</f>
        <v>-0.11833333333333335</v>
      </c>
      <c r="AH31" s="59">
        <f ca="1">IF(AH$22,AveragePrices($F$21,AH$23,AH$24,$AJ31:$AJ31),AveragePrices($F$15,AH$23,AH$24,$AL31:$AL31))</f>
        <v>0.02</v>
      </c>
      <c r="AI31" s="124">
        <f ca="1">AH31-'[30]Gas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R33-'[30]Gas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T33-'[30]Gas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V33-'[30]Gas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X33-'[30]Gas Average Basis'!W33</f>
        <v>-1.8750000000000051E-2</v>
      </c>
      <c r="Z33" s="59">
        <f ca="1">IF(Z$22,AveragePrices($F$21,Z$23,Z$24,$AJ33:$AJ33),AveragePrices($F$15,Z$23,Z$24,$AL33:$AL33))</f>
        <v>0.01</v>
      </c>
      <c r="AA33" s="124">
        <f ca="1">Z33-'[30]Gas Average Basis'!Y33</f>
        <v>0.37333333333333335</v>
      </c>
      <c r="AB33" s="59">
        <f ca="1">IF(AB$22,AveragePrices($F$21,AB$23,AB$24,$AJ33:$AJ33),AveragePrices($F$15,AB$23,AB$24,$AL33:$AL33))</f>
        <v>0.01</v>
      </c>
      <c r="AC33" s="124">
        <f ca="1">AB33-'[30]Gas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AD33-'[30]Gas Average Basis'!AC33</f>
        <v>-6.4184768611141862E-17</v>
      </c>
      <c r="AF33" s="59">
        <f ca="1">IF(AF$22,AveragePrices($F$21,AF$23,AF$24,$AJ33:$AJ33),AveragePrices($F$15,AF$23,AF$24,$AL33:$AL33))</f>
        <v>0.01</v>
      </c>
      <c r="AG33" s="124">
        <f ca="1">AF33-'[30]Gas Average Basis'!AE33</f>
        <v>0.35000000000000003</v>
      </c>
      <c r="AH33" s="59">
        <f ca="1">IF(AH$22,AveragePrices($F$21,AH$23,AH$24,$AJ33:$AJ33),AveragePrices($F$15,AH$23,AH$24,$AL33:$AL33))</f>
        <v>0.01</v>
      </c>
      <c r="AI33" s="124">
        <f ca="1">AH33-'[30]Gas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R34-'[30]Gas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T34-'[30]Gas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V34-'[30]Gas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X34-'[30]Gas Average Basis'!W34</f>
        <v>-2.0000000000000004E-2</v>
      </c>
      <c r="Z34" s="59">
        <f ca="1">IF(Z$22,AveragePrices($F$21,Z$23,Z$24,$AJ34:$AJ34),AveragePrices($F$15,Z$23,Z$24,$AL34:$AL34))</f>
        <v>0</v>
      </c>
      <c r="AA34" s="124">
        <f ca="1">Z34-'[30]Gas Average Basis'!Y34</f>
        <v>0.25374999999999998</v>
      </c>
      <c r="AB34" s="59">
        <f ca="1">IF(AB$22,AveragePrices($F$21,AB$23,AB$24,$AJ34:$AJ34),AveragePrices($F$15,AB$23,AB$24,$AL34:$AL34))</f>
        <v>2.142857142857143E-3</v>
      </c>
      <c r="AC34" s="124">
        <f ca="1">AB34-'[30]Gas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AD34-'[30]Gas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AF34-'[30]Gas Average Basis'!AE34</f>
        <v>0.14583333333333331</v>
      </c>
      <c r="AH34" s="59">
        <f ca="1">IF(AH$22,AveragePrices($F$21,AH$23,AH$24,$AJ34:$AJ34),AveragePrices($F$15,AH$23,AH$24,$AL34:$AL34))</f>
        <v>0.01</v>
      </c>
      <c r="AI34" s="124">
        <f ca="1">AH34-'[30]Gas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R35-'[30]Gas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T35-'[30]Gas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V35-'[30]Gas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X35-'[30]Gas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Z35-'[30]Gas Average Basis'!Y35</f>
        <v>0.18791666666666668</v>
      </c>
      <c r="AB35" s="59">
        <f ca="1">IF(AB$22,AveragePrices($F$21,AB$23,AB$24,$AJ35:$AJ35),AveragePrices($F$15,AB$23,AB$24,$AL35:$AL35))</f>
        <v>0</v>
      </c>
      <c r="AC35" s="124">
        <f ca="1">AB35-'[30]Gas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AD35-'[30]Gas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AF35-'[30]Gas Average Basis'!AE35</f>
        <v>8.5833333333333317E-2</v>
      </c>
      <c r="AH35" s="59">
        <f ca="1">IF(AH$22,AveragePrices($F$21,AH$23,AH$24,$AJ35:$AJ35),AveragePrices($F$15,AH$23,AH$24,$AL35:$AL35))</f>
        <v>0</v>
      </c>
      <c r="AI35" s="124">
        <f ca="1">AH35-'[30]Gas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R36-'[30]Gas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T36-'[30]Gas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V36-'[30]Gas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X36-'[30]Gas Average Basis'!W36</f>
        <v>-1.0000000000000005E-2</v>
      </c>
      <c r="Z36" s="59">
        <f ca="1">IF(Z$22,AveragePrices($F$21,Z$23,Z$24,$AJ36:$AJ36),AveragePrices($F$15,Z$23,Z$24,$AL36:$AL36))</f>
        <v>-1.4999999999999999E-2</v>
      </c>
      <c r="AA36" s="124">
        <f ca="1">Z36-'[30]Gas Average Basis'!Y36</f>
        <v>0.14416666666666667</v>
      </c>
      <c r="AB36" s="59">
        <f ca="1">IF(AB$22,AveragePrices($F$21,AB$23,AB$24,$AJ36:$AJ36),AveragePrices($F$15,AB$23,AB$24,$AL36:$AL36))</f>
        <v>-1.4999999999999999E-2</v>
      </c>
      <c r="AC36" s="124">
        <f ca="1">AB36-'[30]Gas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AD36-'[30]Gas Average Basis'!AC36</f>
        <v>-2.0000000000000004E-2</v>
      </c>
      <c r="AF36" s="59">
        <f ca="1">IF(AF$22,AveragePrices($F$21,AF$23,AF$24,$AJ36:$AJ36),AveragePrices($F$15,AF$23,AF$24,$AL36:$AL36))</f>
        <v>-8.3333333333333332E-3</v>
      </c>
      <c r="AG36" s="124">
        <f ca="1">AF36-'[30]Gas Average Basis'!AE36</f>
        <v>0.14666666666666667</v>
      </c>
      <c r="AH36" s="59">
        <f ca="1">IF(AH$22,AveragePrices($F$21,AH$23,AH$24,$AJ36:$AJ36),AveragePrices($F$15,AH$23,AH$24,$AL36:$AL36))</f>
        <v>-5.0000000000000001E-3</v>
      </c>
      <c r="AI36" s="124">
        <f ca="1">AH36-'[30]Gas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R39-'[30]Gas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T39-'[30]Gas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V39-'[30]Gas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X39-'[30]Gas Average Basis'!W39</f>
        <v>-2.7499999999999976E-2</v>
      </c>
      <c r="Z39" s="59">
        <f ca="1">IF(Z$22,AveragePrices($F$21,Z$23,Z$24,$AJ39:$AJ39),AveragePrices($F$15,Z$23,Z$24,$AL39:$AL39))</f>
        <v>0.01</v>
      </c>
      <c r="AA39" s="124">
        <f ca="1">Z39-'[30]Gas Average Basis'!Y39</f>
        <v>0.49520833333333336</v>
      </c>
      <c r="AB39" s="59">
        <f ca="1">IF(AB$22,AveragePrices($F$21,AB$23,AB$24,$AJ39:$AJ39),AveragePrices($F$15,AB$23,AB$24,$AL39:$AL39))</f>
        <v>0.01</v>
      </c>
      <c r="AC39" s="124">
        <f ca="1">AB39-'[30]Gas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AD39-'[30]Gas Average Basis'!AC39</f>
        <v>2.499999999999938E-3</v>
      </c>
      <c r="AF39" s="59">
        <f ca="1">IF(AF$22,AveragePrices($F$21,AF$23,AF$24,$AJ39:$AJ39),AveragePrices($F$15,AF$23,AF$24,$AL39:$AL39))</f>
        <v>1.6666666666666666E-2</v>
      </c>
      <c r="AG39" s="124">
        <f ca="1">AF39-'[30]Gas Average Basis'!AE39</f>
        <v>0.60916666666666663</v>
      </c>
      <c r="AH39" s="59">
        <f ca="1">IF(AH$22,AveragePrices($F$21,AH$23,AH$24,$AJ39:$AJ39),AveragePrices($F$15,AH$23,AH$24,$AL39:$AL39))</f>
        <v>0.02</v>
      </c>
      <c r="AI39" s="124">
        <f ca="1">AH39-'[30]Gas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R40-'[30]Gas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T40-'[30]Gas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V40-'[30]Gas Average FinIdx'!V40</f>
        <v>0</v>
      </c>
      <c r="X40" s="59">
        <f ca="1">IF(X$22,AveragePrices($F$21,X$23,X$24,$AJ40:$AJ40),AveragePrices($F$15,X$23,X$24,$AL40:$AL40))</f>
        <v>0</v>
      </c>
      <c r="Y40" s="124">
        <f ca="1">X40-'[30]Gas Average Basis'!W40</f>
        <v>-4.6250000000000013E-2</v>
      </c>
      <c r="Z40" s="59">
        <f ca="1">IF(Z$22,AveragePrices($F$21,Z$23,Z$24,$AJ40:$AJ40),AveragePrices($F$15,Z$23,Z$24,$AL40:$AL40))</f>
        <v>0</v>
      </c>
      <c r="AA40" s="124">
        <f ca="1">Z40-'[30]Gas Average Basis'!Y40</f>
        <v>0.10333333333333335</v>
      </c>
      <c r="AB40" s="59">
        <f ca="1">IF(AB$22,AveragePrices($F$21,AB$23,AB$24,$AJ40:$AJ40),AveragePrices($F$15,AB$23,AB$24,$AL40:$AL40))</f>
        <v>0</v>
      </c>
      <c r="AC40" s="124">
        <f ca="1">AB40-'[30]Gas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AD40-'[30]Gas Average Basis'!AC40</f>
        <v>-9.9999999999999534E-3</v>
      </c>
      <c r="AF40" s="59">
        <f ca="1">IF(AF$22,AveragePrices($F$21,AF$23,AF$24,$AJ40:$AJ40),AveragePrices($F$15,AF$23,AF$24,$AL40:$AL40))</f>
        <v>0</v>
      </c>
      <c r="AG40" s="124">
        <f ca="1">AF40-'[30]Gas Average Basis'!AE40</f>
        <v>0.36999999999999994</v>
      </c>
      <c r="AH40" s="59">
        <f ca="1">IF(AH$22,AveragePrices($F$21,AH$23,AH$24,$AJ40:$AJ40),AveragePrices($F$15,AH$23,AH$24,$AL40:$AL40))</f>
        <v>0</v>
      </c>
      <c r="AI40" s="124">
        <f ca="1">AH40-'[30]Gas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R41-'[30]Gas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T41-'[30]Gas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V41-'[30]Gas Average FinIdx'!V41</f>
        <v>0</v>
      </c>
      <c r="X41" s="59">
        <f ca="1">IF(X$22,AveragePrices($F$21,X$23,X$24,$AJ41:$AJ41),AveragePrices($F$15,X$23,X$24,$AL41:$AL41))</f>
        <v>0</v>
      </c>
      <c r="Y41" s="124">
        <f ca="1">X41-'[30]Gas Average Basis'!W41</f>
        <v>0</v>
      </c>
      <c r="Z41" s="59">
        <f ca="1">IF(Z$22,AveragePrices($F$21,Z$23,Z$24,$AJ41:$AJ41),AveragePrices($F$15,Z$23,Z$24,$AL41:$AL41))</f>
        <v>0</v>
      </c>
      <c r="AA41" s="124">
        <f ca="1">Z41-'[30]Gas Average Basis'!Y41</f>
        <v>0.19999999999999998</v>
      </c>
      <c r="AB41" s="59">
        <f ca="1">IF(AB$22,AveragePrices($F$21,AB$23,AB$24,$AJ41:$AJ41),AveragePrices($F$15,AB$23,AB$24,$AL41:$AL41))</f>
        <v>0</v>
      </c>
      <c r="AC41" s="124">
        <f ca="1">AB41-'[30]Gas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AD41-'[30]Gas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AF41-'[30]Gas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AH41-'[30]Gas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R42-'[30]Gas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T42-'[30]Gas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V42-'[30]Gas Average FinIdx'!V42</f>
        <v>0</v>
      </c>
      <c r="X42" s="59">
        <f ca="1">IF(X$22,AveragePrices($F$21,X$23,X$24,$AJ42:$AJ42),AveragePrices($F$15,X$23,X$24,$AL42:$AL42))</f>
        <v>0</v>
      </c>
      <c r="Y42" s="124">
        <f ca="1">X42-'[30]Gas Average Basis'!W42</f>
        <v>0</v>
      </c>
      <c r="Z42" s="59">
        <f ca="1">IF(Z$22,AveragePrices($F$21,Z$23,Z$24,$AJ42:$AJ42),AveragePrices($F$15,Z$23,Z$24,$AL42:$AL42))</f>
        <v>0</v>
      </c>
      <c r="AA42" s="124">
        <f ca="1">Z42-'[30]Gas Average Basis'!Y42</f>
        <v>0.47666666666666674</v>
      </c>
      <c r="AB42" s="59">
        <f ca="1">IF(AB$22,AveragePrices($F$21,AB$23,AB$24,$AJ42:$AJ42),AveragePrices($F$15,AB$23,AB$24,$AL42:$AL42))</f>
        <v>0</v>
      </c>
      <c r="AC42" s="124">
        <f ca="1">AB42-'[30]Gas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AD42-'[30]Gas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AF42-'[30]Gas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AH42-'[30]Gas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R43-'[30]Gas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T43-'[30]Gas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V43-'[30]Gas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X43-'[30]Gas Average Basis'!W43</f>
        <v>-2.2500000000000089E-2</v>
      </c>
      <c r="Z43" s="59">
        <f ca="1">IF(Z$22,AveragePrices($F$21,Z$23,Z$24,$AJ43:$AJ43),AveragePrices($F$15,Z$23,Z$24,$AL43:$AL43))</f>
        <v>1.4999999999999999E-2</v>
      </c>
      <c r="AA43" s="124">
        <f ca="1">Z43-'[30]Gas Average Basis'!Y43</f>
        <v>0.5585416666666666</v>
      </c>
      <c r="AB43" s="59">
        <f ca="1">IF(AB$22,AveragePrices($F$21,AB$23,AB$24,$AJ43:$AJ43),AveragePrices($F$15,AB$23,AB$24,$AL43:$AL43))</f>
        <v>1.4999999999999999E-2</v>
      </c>
      <c r="AC43" s="124">
        <f ca="1">AB43-'[30]Gas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AD43-'[30]Gas Average Basis'!AC43</f>
        <v>7.4999999999999373E-3</v>
      </c>
      <c r="AF43" s="59">
        <f ca="1">IF(AF$22,AveragePrices($F$21,AF$23,AF$24,$AJ43:$AJ43),AveragePrices($F$15,AF$23,AF$24,$AL43:$AL43))</f>
        <v>1.4999999999999999E-2</v>
      </c>
      <c r="AG43" s="124">
        <f ca="1">AF43-'[30]Gas Average Basis'!AE43</f>
        <v>0.71749999999999969</v>
      </c>
      <c r="AH43" s="59">
        <f ca="1">IF(AH$22,AveragePrices($F$21,AH$23,AH$24,$AJ43:$AJ43),AveragePrices($F$15,AH$23,AH$24,$AL43:$AL43))</f>
        <v>1.4999999999999999E-2</v>
      </c>
      <c r="AI43" s="124">
        <f ca="1">AH43-'[30]Gas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R49-'[30]Gas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V49-'[30]Gas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AB49-'[30]Gas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AH49-'[30]Gas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65:AI65"/>
    <mergeCell ref="C32:AI32"/>
    <mergeCell ref="C56:AI56"/>
    <mergeCell ref="C55:AI55"/>
    <mergeCell ref="C59:AI59"/>
    <mergeCell ref="C38:AI38"/>
    <mergeCell ref="C48:AI48"/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4" sqref="F4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37216</v>
      </c>
      <c r="F2" s="6">
        <f t="shared" ref="F2:AE2" si="1">E2</f>
        <v>37216</v>
      </c>
      <c r="G2" s="6">
        <f t="shared" si="1"/>
        <v>37216</v>
      </c>
      <c r="H2" s="6">
        <f t="shared" si="1"/>
        <v>37216</v>
      </c>
      <c r="I2" s="6">
        <f t="shared" si="1"/>
        <v>37216</v>
      </c>
      <c r="J2" s="6">
        <f t="shared" si="1"/>
        <v>37216</v>
      </c>
      <c r="K2" s="6">
        <f t="shared" si="1"/>
        <v>37216</v>
      </c>
      <c r="L2" s="6">
        <f t="shared" si="1"/>
        <v>37216</v>
      </c>
      <c r="M2" s="6">
        <f t="shared" si="1"/>
        <v>37216</v>
      </c>
      <c r="N2" s="6">
        <f t="shared" si="1"/>
        <v>37216</v>
      </c>
      <c r="O2" s="6">
        <f t="shared" si="1"/>
        <v>37216</v>
      </c>
      <c r="P2" s="6">
        <f t="shared" si="1"/>
        <v>37216</v>
      </c>
      <c r="Q2" s="6">
        <f t="shared" si="1"/>
        <v>37216</v>
      </c>
      <c r="R2" s="6">
        <f t="shared" si="1"/>
        <v>37216</v>
      </c>
      <c r="S2" s="6">
        <f t="shared" si="1"/>
        <v>37216</v>
      </c>
      <c r="T2" s="6">
        <f t="shared" si="1"/>
        <v>37216</v>
      </c>
      <c r="U2" s="6">
        <f t="shared" si="1"/>
        <v>37216</v>
      </c>
      <c r="V2" s="6">
        <f t="shared" si="1"/>
        <v>37216</v>
      </c>
      <c r="W2" s="6">
        <f t="shared" si="1"/>
        <v>37216</v>
      </c>
      <c r="X2" s="6">
        <f t="shared" si="1"/>
        <v>37216</v>
      </c>
      <c r="Y2" s="6">
        <f t="shared" si="1"/>
        <v>37216</v>
      </c>
      <c r="Z2" s="6">
        <f t="shared" si="1"/>
        <v>37216</v>
      </c>
      <c r="AA2" s="6">
        <f t="shared" si="1"/>
        <v>37216</v>
      </c>
      <c r="AB2" s="23">
        <f t="shared" si="1"/>
        <v>37216</v>
      </c>
      <c r="AC2" s="23">
        <f t="shared" si="1"/>
        <v>37216</v>
      </c>
      <c r="AD2" s="23">
        <f t="shared" si="1"/>
        <v>37216</v>
      </c>
      <c r="AE2" s="23">
        <f t="shared" si="1"/>
        <v>37216</v>
      </c>
      <c r="AF2" s="23">
        <f>AE2</f>
        <v>37216</v>
      </c>
      <c r="AG2" s="23">
        <f>AE2</f>
        <v>37216</v>
      </c>
      <c r="AH2" s="23">
        <f>AF2</f>
        <v>37216</v>
      </c>
      <c r="AI2" s="23">
        <f>AH2</f>
        <v>37216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1.365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1.365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1.365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2.125</v>
      </c>
      <c r="F27" s="10">
        <v>1.9850000000000001</v>
      </c>
      <c r="G27" s="10">
        <v>1.96</v>
      </c>
      <c r="H27" s="10">
        <v>1.925</v>
      </c>
      <c r="I27" s="10">
        <v>1.61</v>
      </c>
      <c r="J27" s="10">
        <v>1.825</v>
      </c>
      <c r="K27" s="10">
        <v>1.68</v>
      </c>
      <c r="L27" s="10">
        <v>1.865</v>
      </c>
      <c r="M27" s="10">
        <v>1.825</v>
      </c>
      <c r="N27" s="10">
        <v>2.0724999999999998</v>
      </c>
      <c r="O27" s="10">
        <v>1.5349999999999999</v>
      </c>
      <c r="P27" s="10">
        <v>1.84</v>
      </c>
      <c r="Q27" s="10">
        <v>1.81</v>
      </c>
      <c r="R27" s="10">
        <v>1.7849999999999999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2.625</v>
      </c>
      <c r="F28" s="10">
        <v>2.5299999999999998</v>
      </c>
      <c r="G28" s="10">
        <v>2.5</v>
      </c>
      <c r="H28" s="10">
        <v>2.5750000000000002</v>
      </c>
      <c r="I28" s="10">
        <v>2.39</v>
      </c>
      <c r="J28" s="10">
        <v>2.41</v>
      </c>
      <c r="K28" s="10">
        <v>2.33</v>
      </c>
      <c r="L28" s="10">
        <v>2.4750000000000001</v>
      </c>
      <c r="M28" s="10">
        <v>2.37</v>
      </c>
      <c r="N28" s="10">
        <v>2.1482000000000001</v>
      </c>
      <c r="O28" s="10">
        <v>2.2050000000000001</v>
      </c>
      <c r="P28" s="10">
        <v>2.4249999999999998</v>
      </c>
      <c r="Q28" s="10">
        <v>2.5049999999999999</v>
      </c>
      <c r="R28" s="10">
        <v>2.4350000000000001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1.92</v>
      </c>
      <c r="F29" s="10">
        <v>1.71</v>
      </c>
      <c r="G29" s="10">
        <v>1.66</v>
      </c>
      <c r="H29" s="10">
        <v>1.615</v>
      </c>
      <c r="I29" s="10">
        <v>1.42</v>
      </c>
      <c r="J29" s="10">
        <v>1.54</v>
      </c>
      <c r="K29" s="10">
        <v>1.5</v>
      </c>
      <c r="L29" s="10">
        <v>1.64</v>
      </c>
      <c r="M29" s="10">
        <v>1.75</v>
      </c>
      <c r="N29" s="10">
        <v>2.145</v>
      </c>
      <c r="O29" s="10">
        <v>1.43</v>
      </c>
      <c r="P29" s="10">
        <v>1.7083000000000002</v>
      </c>
      <c r="Q29" s="10">
        <v>1.58</v>
      </c>
      <c r="R29" s="10">
        <v>1.59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1.92</v>
      </c>
      <c r="F30" s="10">
        <v>1.71</v>
      </c>
      <c r="G30" s="10">
        <v>1.66</v>
      </c>
      <c r="H30" s="10">
        <v>1.615</v>
      </c>
      <c r="I30" s="10">
        <v>1.42</v>
      </c>
      <c r="J30" s="10">
        <v>1.54</v>
      </c>
      <c r="K30" s="10">
        <v>1.5</v>
      </c>
      <c r="L30" s="10">
        <v>1.64</v>
      </c>
      <c r="M30" s="10">
        <v>1.75</v>
      </c>
      <c r="N30" s="10">
        <v>2.145</v>
      </c>
      <c r="O30" s="10">
        <v>1.43</v>
      </c>
      <c r="P30" s="10">
        <v>1.7083000000000002</v>
      </c>
      <c r="Q30" s="10">
        <v>1.58</v>
      </c>
      <c r="R30" s="10">
        <v>1.59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1.92</v>
      </c>
      <c r="F31" s="10">
        <v>1.71</v>
      </c>
      <c r="G31" s="10">
        <v>1.66</v>
      </c>
      <c r="H31" s="10">
        <v>1.615</v>
      </c>
      <c r="I31" s="10">
        <v>1.42</v>
      </c>
      <c r="J31" s="10">
        <v>1.54</v>
      </c>
      <c r="K31" s="10">
        <v>1.5</v>
      </c>
      <c r="L31" s="10">
        <v>1.64</v>
      </c>
      <c r="M31" s="10">
        <v>1.75</v>
      </c>
      <c r="N31" s="10">
        <v>2.145</v>
      </c>
      <c r="O31" s="10">
        <v>1.43</v>
      </c>
      <c r="P31" s="10">
        <v>1.7083000000000002</v>
      </c>
      <c r="Q31" s="10">
        <v>1.58</v>
      </c>
      <c r="R31" s="10">
        <v>1.59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1.92</v>
      </c>
      <c r="F32" s="10">
        <v>1.71</v>
      </c>
      <c r="G32" s="10">
        <v>1.66</v>
      </c>
      <c r="H32" s="10">
        <v>1.615</v>
      </c>
      <c r="I32" s="10">
        <v>1.42</v>
      </c>
      <c r="J32" s="10">
        <v>1.54</v>
      </c>
      <c r="K32" s="10">
        <v>1.5</v>
      </c>
      <c r="L32" s="10">
        <v>1.64</v>
      </c>
      <c r="M32" s="10">
        <v>1.75</v>
      </c>
      <c r="N32" s="10">
        <v>2.145</v>
      </c>
      <c r="O32" s="10">
        <v>1.43</v>
      </c>
      <c r="P32" s="10">
        <v>1.7083000000000002</v>
      </c>
      <c r="Q32" s="10">
        <v>1.58</v>
      </c>
      <c r="R32" s="10">
        <v>1.59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1.92</v>
      </c>
      <c r="F33" s="10">
        <v>1.71</v>
      </c>
      <c r="G33" s="10">
        <v>1.66</v>
      </c>
      <c r="H33" s="10">
        <v>1.615</v>
      </c>
      <c r="I33" s="10">
        <v>1.42</v>
      </c>
      <c r="J33" s="10">
        <v>1.54</v>
      </c>
      <c r="K33" s="10">
        <v>1.5</v>
      </c>
      <c r="L33" s="10">
        <v>1.64</v>
      </c>
      <c r="M33" s="10">
        <v>1.75</v>
      </c>
      <c r="N33" s="10">
        <v>2.145</v>
      </c>
      <c r="O33" s="10">
        <v>1.43</v>
      </c>
      <c r="P33" s="10">
        <v>1.7083000000000002</v>
      </c>
      <c r="Q33" s="10">
        <v>1.58</v>
      </c>
      <c r="R33" s="10">
        <v>1.59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2.4500000000000002</v>
      </c>
      <c r="F34" s="10">
        <v>2.35</v>
      </c>
      <c r="G34" s="10">
        <v>2.2999999999999998</v>
      </c>
      <c r="H34" s="10">
        <v>2.35</v>
      </c>
      <c r="I34" s="10">
        <v>2.1</v>
      </c>
      <c r="J34" s="10">
        <v>2.25</v>
      </c>
      <c r="K34" s="10">
        <v>2.15</v>
      </c>
      <c r="L34" s="10">
        <v>2.16</v>
      </c>
      <c r="M34" s="10">
        <v>2.2000000000000002</v>
      </c>
      <c r="N34" s="10">
        <v>2.1020000000000003</v>
      </c>
      <c r="O34" s="10">
        <v>2</v>
      </c>
      <c r="P34" s="10">
        <v>2.2400000000000002</v>
      </c>
      <c r="Q34" s="10">
        <v>2.36</v>
      </c>
      <c r="R34" s="10">
        <v>2.2000000000000002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2.4500000000000002</v>
      </c>
      <c r="F35" s="10">
        <v>2.35</v>
      </c>
      <c r="G35" s="10">
        <v>2.2999999999999998</v>
      </c>
      <c r="H35" s="10">
        <v>2.35</v>
      </c>
      <c r="I35" s="10">
        <v>2.1</v>
      </c>
      <c r="J35" s="10">
        <v>2.25</v>
      </c>
      <c r="K35" s="10">
        <v>2.15</v>
      </c>
      <c r="L35" s="10">
        <v>2.16</v>
      </c>
      <c r="M35" s="10">
        <v>2.2000000000000002</v>
      </c>
      <c r="N35" s="10">
        <v>2.1020000000000003</v>
      </c>
      <c r="O35" s="10">
        <v>2</v>
      </c>
      <c r="P35" s="10">
        <v>2.2400000000000002</v>
      </c>
      <c r="Q35" s="10">
        <v>2.36</v>
      </c>
      <c r="R35" s="10">
        <v>2.2000000000000002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2.4500000000000002</v>
      </c>
      <c r="F36" s="10">
        <v>2.35</v>
      </c>
      <c r="G36" s="10">
        <v>2.2999999999999998</v>
      </c>
      <c r="H36" s="10">
        <v>2.35</v>
      </c>
      <c r="I36" s="10">
        <v>2.1</v>
      </c>
      <c r="J36" s="10">
        <v>2.25</v>
      </c>
      <c r="K36" s="10">
        <v>2.15</v>
      </c>
      <c r="L36" s="10">
        <v>2.16</v>
      </c>
      <c r="M36" s="10">
        <v>2.2000000000000002</v>
      </c>
      <c r="N36" s="10">
        <v>2.1020000000000003</v>
      </c>
      <c r="O36" s="10">
        <v>2</v>
      </c>
      <c r="P36" s="10">
        <v>2.2400000000000002</v>
      </c>
      <c r="Q36" s="10">
        <v>2.36</v>
      </c>
      <c r="R36" s="10">
        <v>2.2000000000000002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2.4500000000000002</v>
      </c>
      <c r="F37" s="10">
        <v>2.35</v>
      </c>
      <c r="G37" s="10">
        <v>2.2999999999999998</v>
      </c>
      <c r="H37" s="10">
        <v>2.35</v>
      </c>
      <c r="I37" s="10">
        <v>2.1</v>
      </c>
      <c r="J37" s="10">
        <v>2.25</v>
      </c>
      <c r="K37" s="10">
        <v>2.15</v>
      </c>
      <c r="L37" s="10">
        <v>2.16</v>
      </c>
      <c r="M37" s="10">
        <v>2.2000000000000002</v>
      </c>
      <c r="N37" s="10">
        <v>2.1020000000000003</v>
      </c>
      <c r="O37" s="10">
        <v>2</v>
      </c>
      <c r="P37" s="10">
        <v>2.2400000000000002</v>
      </c>
      <c r="Q37" s="10">
        <v>2.36</v>
      </c>
      <c r="R37" s="10">
        <v>2.2000000000000002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2.8105000000000002</v>
      </c>
      <c r="F38" s="10">
        <v>2.681</v>
      </c>
      <c r="G38" s="10">
        <v>2.621</v>
      </c>
      <c r="H38" s="10">
        <v>2.6260000000000003</v>
      </c>
      <c r="I38" s="10">
        <v>2.3010000000000002</v>
      </c>
      <c r="J38" s="10">
        <v>2.6510000000000002</v>
      </c>
      <c r="K38" s="10">
        <v>2.4210000000000003</v>
      </c>
      <c r="L38" s="10"/>
      <c r="M38" s="10">
        <v>2.601</v>
      </c>
      <c r="N38" s="10">
        <v>2.1020000000000003</v>
      </c>
      <c r="O38" s="10">
        <v>2.2509999999999999</v>
      </c>
      <c r="P38" s="10">
        <v>2.2400000000000002</v>
      </c>
      <c r="Q38" s="10">
        <v>2.8010000000000002</v>
      </c>
      <c r="R38" s="10">
        <v>2.5209999999999999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2.8105000000000002</v>
      </c>
      <c r="F39" s="10">
        <v>2.681</v>
      </c>
      <c r="G39" s="10">
        <v>2.621</v>
      </c>
      <c r="H39" s="10">
        <v>2.6260000000000003</v>
      </c>
      <c r="I39" s="10">
        <v>2.3010000000000002</v>
      </c>
      <c r="J39" s="10">
        <v>2.6510000000000002</v>
      </c>
      <c r="K39" s="10">
        <v>2.4210000000000003</v>
      </c>
      <c r="L39" s="10"/>
      <c r="M39" s="10">
        <v>2.601</v>
      </c>
      <c r="N39" s="10">
        <v>2.1020000000000003</v>
      </c>
      <c r="O39" s="10">
        <v>2.2509999999999999</v>
      </c>
      <c r="P39" s="10">
        <v>2.2400000000000002</v>
      </c>
      <c r="Q39" s="10">
        <v>2.8010000000000002</v>
      </c>
      <c r="R39" s="10">
        <v>2.5209999999999999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2.8105000000000002</v>
      </c>
      <c r="F40" s="10">
        <v>2.681</v>
      </c>
      <c r="G40" s="10">
        <v>2.621</v>
      </c>
      <c r="H40" s="10">
        <v>2.6260000000000003</v>
      </c>
      <c r="I40" s="10">
        <v>2.3010000000000002</v>
      </c>
      <c r="J40" s="10">
        <v>2.6510000000000002</v>
      </c>
      <c r="K40" s="10">
        <v>2.4210000000000003</v>
      </c>
      <c r="L40" s="10"/>
      <c r="M40" s="10">
        <v>2.601</v>
      </c>
      <c r="N40" s="10">
        <v>2.1020000000000003</v>
      </c>
      <c r="O40" s="10">
        <v>2.2509999999999999</v>
      </c>
      <c r="P40" s="10">
        <v>2.2400000000000002</v>
      </c>
      <c r="Q40" s="10">
        <v>2.8010000000000002</v>
      </c>
      <c r="R40" s="10">
        <v>2.5209999999999999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2.8105000000000002</v>
      </c>
      <c r="F41" s="10">
        <v>2.681</v>
      </c>
      <c r="G41" s="10">
        <v>2.621</v>
      </c>
      <c r="H41" s="10">
        <v>2.6260000000000003</v>
      </c>
      <c r="I41" s="10">
        <v>2.3010000000000002</v>
      </c>
      <c r="J41" s="10">
        <v>2.6510000000000002</v>
      </c>
      <c r="K41" s="10">
        <v>2.4210000000000003</v>
      </c>
      <c r="L41" s="10"/>
      <c r="M41" s="10">
        <v>2.601</v>
      </c>
      <c r="N41" s="10">
        <v>2.1020000000000003</v>
      </c>
      <c r="O41" s="10">
        <v>2.2509999999999999</v>
      </c>
      <c r="P41" s="10">
        <v>2.2400000000000002</v>
      </c>
      <c r="Q41" s="10">
        <v>2.8010000000000002</v>
      </c>
      <c r="R41" s="10">
        <v>2.5209999999999999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2.8105000000000002</v>
      </c>
      <c r="F42" s="10">
        <v>2.681</v>
      </c>
      <c r="G42" s="10">
        <v>2.621</v>
      </c>
      <c r="H42" s="10">
        <v>2.6260000000000003</v>
      </c>
      <c r="I42" s="10">
        <v>2.3010000000000002</v>
      </c>
      <c r="J42" s="10">
        <v>2.6510000000000002</v>
      </c>
      <c r="K42" s="10">
        <v>2.4210000000000003</v>
      </c>
      <c r="L42" s="10"/>
      <c r="M42" s="10">
        <v>2.601</v>
      </c>
      <c r="N42" s="10">
        <v>2.1020000000000003</v>
      </c>
      <c r="O42" s="10">
        <v>2.2509999999999999</v>
      </c>
      <c r="P42" s="10">
        <v>2.2400000000000002</v>
      </c>
      <c r="Q42" s="10">
        <v>2.8010000000000002</v>
      </c>
      <c r="R42" s="10">
        <v>2.5209999999999999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2.8105000000000002</v>
      </c>
      <c r="F43" s="10">
        <v>2.681</v>
      </c>
      <c r="G43" s="10">
        <v>2.621</v>
      </c>
      <c r="H43" s="10">
        <v>2.6260000000000003</v>
      </c>
      <c r="I43" s="10">
        <v>2.3010000000000002</v>
      </c>
      <c r="J43" s="10">
        <v>2.6510000000000002</v>
      </c>
      <c r="K43" s="10">
        <v>2.4210000000000003</v>
      </c>
      <c r="L43" s="10"/>
      <c r="M43" s="10">
        <v>2.601</v>
      </c>
      <c r="N43" s="10">
        <v>2.1020000000000003</v>
      </c>
      <c r="O43" s="10">
        <v>2.2509999999999999</v>
      </c>
      <c r="P43" s="10">
        <v>2.2400000000000002</v>
      </c>
      <c r="Q43" s="10">
        <v>2.8010000000000002</v>
      </c>
      <c r="R43" s="10">
        <v>2.5209999999999999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2.8105000000000002</v>
      </c>
      <c r="F44" s="10">
        <v>2.681</v>
      </c>
      <c r="G44" s="10">
        <v>2.621</v>
      </c>
      <c r="H44" s="10">
        <v>2.6260000000000003</v>
      </c>
      <c r="I44" s="10">
        <v>2.3010000000000002</v>
      </c>
      <c r="J44" s="10">
        <v>2.6510000000000002</v>
      </c>
      <c r="K44" s="10">
        <v>2.4210000000000003</v>
      </c>
      <c r="L44" s="10"/>
      <c r="M44" s="10">
        <v>2.601</v>
      </c>
      <c r="N44" s="10">
        <v>2.1020000000000003</v>
      </c>
      <c r="O44" s="10">
        <v>2.2509999999999999</v>
      </c>
      <c r="P44" s="10">
        <v>2.2400000000000002</v>
      </c>
      <c r="Q44" s="10">
        <v>2.8010000000000002</v>
      </c>
      <c r="R44" s="10">
        <v>2.5209999999999999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2.8105000000000002</v>
      </c>
      <c r="F45" s="10">
        <v>2.681</v>
      </c>
      <c r="G45" s="10">
        <v>2.621</v>
      </c>
      <c r="H45" s="10">
        <v>2.6260000000000003</v>
      </c>
      <c r="I45" s="10">
        <v>2.3010000000000002</v>
      </c>
      <c r="J45" s="10">
        <v>2.6510000000000002</v>
      </c>
      <c r="K45" s="10">
        <v>2.4210000000000003</v>
      </c>
      <c r="L45" s="10"/>
      <c r="M45" s="10">
        <v>2.601</v>
      </c>
      <c r="N45" s="10">
        <v>2.1020000000000003</v>
      </c>
      <c r="O45" s="10">
        <v>2.2509999999999999</v>
      </c>
      <c r="P45" s="10">
        <v>2.2400000000000002</v>
      </c>
      <c r="Q45" s="10">
        <v>2.8010000000000002</v>
      </c>
      <c r="R45" s="10">
        <v>2.5209999999999999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2.8105000000000002</v>
      </c>
      <c r="F46" s="10">
        <v>2.681</v>
      </c>
      <c r="G46" s="10">
        <v>2.621</v>
      </c>
      <c r="H46" s="10">
        <v>2.6260000000000003</v>
      </c>
      <c r="I46" s="10">
        <v>2.3010000000000002</v>
      </c>
      <c r="J46" s="10">
        <v>2.6510000000000002</v>
      </c>
      <c r="K46" s="10">
        <v>2.4210000000000003</v>
      </c>
      <c r="L46" s="10"/>
      <c r="M46" s="10">
        <v>2.601</v>
      </c>
      <c r="N46" s="10">
        <v>2.1020000000000003</v>
      </c>
      <c r="O46" s="10">
        <v>2.2509999999999999</v>
      </c>
      <c r="P46" s="10">
        <v>2.2400000000000002</v>
      </c>
      <c r="Q46" s="10">
        <v>2.8010000000000002</v>
      </c>
      <c r="R46" s="10">
        <v>2.5209999999999999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2.8105000000000002</v>
      </c>
      <c r="F47" s="10">
        <v>2.681</v>
      </c>
      <c r="G47" s="10">
        <v>2.621</v>
      </c>
      <c r="H47" s="10">
        <v>2.6260000000000003</v>
      </c>
      <c r="I47" s="10">
        <v>2.3010000000000002</v>
      </c>
      <c r="J47" s="10">
        <v>2.6510000000000002</v>
      </c>
      <c r="K47" s="10">
        <v>2.4210000000000003</v>
      </c>
      <c r="L47" s="10"/>
      <c r="M47" s="10">
        <v>2.601</v>
      </c>
      <c r="N47" s="10">
        <v>2.1020000000000003</v>
      </c>
      <c r="O47" s="10">
        <v>2.2509999999999999</v>
      </c>
      <c r="P47" s="10">
        <v>2.2400000000000002</v>
      </c>
      <c r="Q47" s="10">
        <v>2.8010000000000002</v>
      </c>
      <c r="R47" s="10">
        <v>2.5209999999999999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2.8105000000000002</v>
      </c>
      <c r="F48" s="10">
        <v>2.681</v>
      </c>
      <c r="G48" s="10">
        <v>2.621</v>
      </c>
      <c r="H48" s="10">
        <v>2.6260000000000003</v>
      </c>
      <c r="I48" s="10">
        <v>2.3010000000000002</v>
      </c>
      <c r="J48" s="10">
        <v>2.6510000000000002</v>
      </c>
      <c r="K48" s="10">
        <v>2.4210000000000003</v>
      </c>
      <c r="L48" s="10"/>
      <c r="M48" s="10">
        <v>2.601</v>
      </c>
      <c r="N48" s="10">
        <v>2.1020000000000003</v>
      </c>
      <c r="O48" s="10">
        <v>2.2509999999999999</v>
      </c>
      <c r="P48" s="10">
        <v>2.2400000000000002</v>
      </c>
      <c r="Q48" s="10">
        <v>2.8010000000000002</v>
      </c>
      <c r="R48" s="10">
        <v>2.5209999999999999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2.8105000000000002</v>
      </c>
      <c r="F49" s="10">
        <v>2.681</v>
      </c>
      <c r="G49" s="10">
        <v>2.621</v>
      </c>
      <c r="H49" s="10">
        <v>2.6260000000000003</v>
      </c>
      <c r="I49" s="10">
        <v>2.3010000000000002</v>
      </c>
      <c r="J49" s="10">
        <v>2.6510000000000002</v>
      </c>
      <c r="K49" s="10">
        <v>2.4210000000000003</v>
      </c>
      <c r="L49" s="10"/>
      <c r="M49" s="10">
        <v>2.601</v>
      </c>
      <c r="N49" s="10">
        <v>2.1020000000000003</v>
      </c>
      <c r="O49" s="10">
        <v>2.2509999999999999</v>
      </c>
      <c r="P49" s="10">
        <v>2.2400000000000002</v>
      </c>
      <c r="Q49" s="10">
        <v>2.8010000000000002</v>
      </c>
      <c r="R49" s="10">
        <v>2.5209999999999999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2.8105000000000002</v>
      </c>
      <c r="F50" s="10">
        <v>2.681</v>
      </c>
      <c r="G50" s="10">
        <v>2.621</v>
      </c>
      <c r="H50" s="10">
        <v>2.6260000000000003</v>
      </c>
      <c r="I50" s="10">
        <v>2.3010000000000002</v>
      </c>
      <c r="J50" s="10">
        <v>2.6510000000000002</v>
      </c>
      <c r="K50" s="10">
        <v>2.4210000000000003</v>
      </c>
      <c r="L50" s="10"/>
      <c r="M50" s="10">
        <v>2.601</v>
      </c>
      <c r="N50" s="10">
        <v>2.1020000000000003</v>
      </c>
      <c r="O50" s="10">
        <v>2.2509999999999999</v>
      </c>
      <c r="P50" s="10">
        <v>2.2400000000000002</v>
      </c>
      <c r="Q50" s="10">
        <v>2.8010000000000002</v>
      </c>
      <c r="R50" s="10">
        <v>2.5209999999999999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2.8105000000000002</v>
      </c>
      <c r="F51" s="10">
        <v>2.681</v>
      </c>
      <c r="G51" s="10">
        <v>2.621</v>
      </c>
      <c r="H51" s="10">
        <v>2.6260000000000003</v>
      </c>
      <c r="I51" s="10">
        <v>2.3010000000000002</v>
      </c>
      <c r="J51" s="10">
        <v>2.6510000000000002</v>
      </c>
      <c r="K51" s="10">
        <v>2.4210000000000003</v>
      </c>
      <c r="L51" s="10"/>
      <c r="M51" s="10">
        <v>2.601</v>
      </c>
      <c r="N51" s="10">
        <v>2.1020000000000003</v>
      </c>
      <c r="O51" s="10">
        <v>2.2509999999999999</v>
      </c>
      <c r="P51" s="10">
        <v>2.2400000000000002</v>
      </c>
      <c r="Q51" s="10">
        <v>2.8010000000000002</v>
      </c>
      <c r="R51" s="10">
        <v>2.5209999999999999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2.8105000000000002</v>
      </c>
      <c r="F52" s="10">
        <v>2.681</v>
      </c>
      <c r="G52" s="10">
        <v>2.621</v>
      </c>
      <c r="H52" s="10">
        <v>2.6260000000000003</v>
      </c>
      <c r="I52" s="10">
        <v>2.3010000000000002</v>
      </c>
      <c r="J52" s="10">
        <v>2.6510000000000002</v>
      </c>
      <c r="K52" s="10">
        <v>2.4210000000000003</v>
      </c>
      <c r="L52" s="10"/>
      <c r="M52" s="10">
        <v>2.601</v>
      </c>
      <c r="N52" s="10">
        <v>2.1020000000000003</v>
      </c>
      <c r="O52" s="10">
        <v>2.2509999999999999</v>
      </c>
      <c r="P52" s="10">
        <v>2.2400000000000002</v>
      </c>
      <c r="Q52" s="10">
        <v>2.8010000000000002</v>
      </c>
      <c r="R52" s="10">
        <v>2.5209999999999999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2.8105000000000002</v>
      </c>
      <c r="F53" s="10">
        <v>2.681</v>
      </c>
      <c r="G53" s="10">
        <v>2.621</v>
      </c>
      <c r="H53" s="10">
        <v>2.6260000000000003</v>
      </c>
      <c r="I53" s="10">
        <v>2.3010000000000002</v>
      </c>
      <c r="J53" s="10">
        <v>2.6510000000000002</v>
      </c>
      <c r="K53" s="10">
        <v>2.4210000000000003</v>
      </c>
      <c r="L53" s="10"/>
      <c r="M53" s="10">
        <v>2.601</v>
      </c>
      <c r="N53" s="10">
        <v>2.1020000000000003</v>
      </c>
      <c r="O53" s="10">
        <v>2.2509999999999999</v>
      </c>
      <c r="P53" s="10">
        <v>2.2400000000000002</v>
      </c>
      <c r="Q53" s="10">
        <v>2.8010000000000002</v>
      </c>
      <c r="R53" s="10">
        <v>2.5209999999999999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2.8105000000000002</v>
      </c>
      <c r="F54" s="10">
        <v>2.681</v>
      </c>
      <c r="G54" s="10">
        <v>2.621</v>
      </c>
      <c r="H54" s="10">
        <v>2.6260000000000003</v>
      </c>
      <c r="I54" s="10">
        <v>2.3010000000000002</v>
      </c>
      <c r="J54" s="10">
        <v>2.6510000000000002</v>
      </c>
      <c r="K54" s="10">
        <v>2.4210000000000003</v>
      </c>
      <c r="L54" s="10"/>
      <c r="M54" s="10">
        <v>2.601</v>
      </c>
      <c r="N54" s="10">
        <v>2.1020000000000003</v>
      </c>
      <c r="O54" s="10">
        <v>2.2509999999999999</v>
      </c>
      <c r="P54" s="10">
        <v>2.2400000000000002</v>
      </c>
      <c r="Q54" s="10">
        <v>2.8010000000000002</v>
      </c>
      <c r="R54" s="10">
        <v>2.5209999999999999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2.8105000000000002</v>
      </c>
      <c r="F55" s="10">
        <v>2.681</v>
      </c>
      <c r="G55" s="10">
        <v>2.621</v>
      </c>
      <c r="H55" s="10">
        <v>2.6260000000000003</v>
      </c>
      <c r="I55" s="10">
        <v>2.3010000000000002</v>
      </c>
      <c r="J55" s="10">
        <v>2.6510000000000002</v>
      </c>
      <c r="K55" s="10">
        <v>2.4210000000000003</v>
      </c>
      <c r="L55" s="10"/>
      <c r="M55" s="10">
        <v>2.601</v>
      </c>
      <c r="N55" s="10">
        <v>2.1020000000000003</v>
      </c>
      <c r="O55" s="10">
        <v>2.2509999999999999</v>
      </c>
      <c r="P55" s="10">
        <v>2.2400000000000002</v>
      </c>
      <c r="Q55" s="10">
        <v>2.8010000000000002</v>
      </c>
      <c r="R55" s="10">
        <v>2.5209999999999999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2.8105000000000002</v>
      </c>
      <c r="F56" s="10">
        <v>2.681</v>
      </c>
      <c r="G56" s="10">
        <v>2.621</v>
      </c>
      <c r="H56" s="10">
        <v>2.6260000000000003</v>
      </c>
      <c r="I56" s="10">
        <v>2.3010000000000002</v>
      </c>
      <c r="J56" s="10">
        <v>2.6510000000000002</v>
      </c>
      <c r="K56" s="10">
        <v>2.4210000000000003</v>
      </c>
      <c r="L56" s="10"/>
      <c r="M56" s="10">
        <v>2.601</v>
      </c>
      <c r="N56" s="10">
        <v>2.1020000000000003</v>
      </c>
      <c r="O56" s="10">
        <v>2.2509999999999999</v>
      </c>
      <c r="P56" s="10">
        <v>2.2400000000000002</v>
      </c>
      <c r="Q56" s="10">
        <v>2.8010000000000002</v>
      </c>
      <c r="R56" s="10">
        <v>2.5209999999999999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2.8105000000000002</v>
      </c>
      <c r="F57" s="10">
        <v>2.681</v>
      </c>
      <c r="G57" s="10">
        <v>2.621</v>
      </c>
      <c r="H57" s="10">
        <v>2.6260000000000003</v>
      </c>
      <c r="I57" s="10">
        <v>2.3010000000000002</v>
      </c>
      <c r="J57" s="10">
        <v>2.6510000000000002</v>
      </c>
      <c r="K57" s="10">
        <v>2.4210000000000003</v>
      </c>
      <c r="L57" s="10"/>
      <c r="M57" s="10">
        <v>2.601</v>
      </c>
      <c r="N57" s="10">
        <v>2.1020000000000003</v>
      </c>
      <c r="O57" s="10">
        <v>2.2509999999999999</v>
      </c>
      <c r="P57" s="10">
        <v>2.2400000000000002</v>
      </c>
      <c r="Q57" s="10">
        <v>2.8010000000000002</v>
      </c>
      <c r="R57" s="10">
        <v>2.5209999999999999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2.8105000000000002</v>
      </c>
      <c r="F58" s="10">
        <v>2.681</v>
      </c>
      <c r="G58" s="10">
        <v>2.621</v>
      </c>
      <c r="H58" s="10">
        <v>2.6260000000000003</v>
      </c>
      <c r="I58" s="10">
        <v>2.3010000000000002</v>
      </c>
      <c r="J58" s="10">
        <v>2.6510000000000002</v>
      </c>
      <c r="K58" s="10">
        <v>2.4210000000000003</v>
      </c>
      <c r="L58" s="10"/>
      <c r="M58" s="10">
        <v>2.601</v>
      </c>
      <c r="N58" s="10">
        <v>2.1020000000000003</v>
      </c>
      <c r="O58" s="10">
        <v>2.2509999999999999</v>
      </c>
      <c r="P58" s="10">
        <v>2.2400000000000002</v>
      </c>
      <c r="Q58" s="10">
        <v>2.8010000000000002</v>
      </c>
      <c r="R58" s="10">
        <v>2.5209999999999999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2.8105000000000002</v>
      </c>
      <c r="F59" s="10">
        <v>2.681</v>
      </c>
      <c r="G59" s="10">
        <v>2.621</v>
      </c>
      <c r="H59" s="10">
        <v>2.6260000000000003</v>
      </c>
      <c r="I59" s="10">
        <v>2.3010000000000002</v>
      </c>
      <c r="J59" s="10">
        <v>2.6510000000000002</v>
      </c>
      <c r="K59" s="10">
        <v>2.4210000000000003</v>
      </c>
      <c r="L59" s="10"/>
      <c r="M59" s="10">
        <v>2.601</v>
      </c>
      <c r="N59" s="10">
        <v>2.1020000000000003</v>
      </c>
      <c r="O59" s="10">
        <v>2.2509999999999999</v>
      </c>
      <c r="P59" s="10">
        <v>2.2400000000000002</v>
      </c>
      <c r="Q59" s="10">
        <v>2.8010000000000002</v>
      </c>
      <c r="R59" s="10">
        <v>2.5209999999999999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2.8105000000000002</v>
      </c>
      <c r="F60" s="10">
        <v>2.681</v>
      </c>
      <c r="G60" s="10">
        <v>2.621</v>
      </c>
      <c r="H60" s="10">
        <v>2.6260000000000003</v>
      </c>
      <c r="I60" s="10">
        <v>2.3010000000000002</v>
      </c>
      <c r="J60" s="10">
        <v>2.6510000000000002</v>
      </c>
      <c r="K60" s="10">
        <v>2.4210000000000003</v>
      </c>
      <c r="L60" s="10"/>
      <c r="M60" s="10">
        <v>2.601</v>
      </c>
      <c r="N60" s="10">
        <v>2.1020000000000003</v>
      </c>
      <c r="O60" s="10">
        <v>2.2509999999999999</v>
      </c>
      <c r="P60" s="10">
        <v>2.2400000000000002</v>
      </c>
      <c r="Q60" s="10">
        <v>2.8010000000000002</v>
      </c>
      <c r="R60" s="10">
        <v>2.5209999999999999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2.8105000000000002</v>
      </c>
      <c r="F61" s="10">
        <v>2.681</v>
      </c>
      <c r="G61" s="10">
        <v>2.621</v>
      </c>
      <c r="H61" s="10">
        <v>2.6260000000000003</v>
      </c>
      <c r="I61" s="10">
        <v>2.3010000000000002</v>
      </c>
      <c r="J61" s="10">
        <v>2.6510000000000002</v>
      </c>
      <c r="K61" s="10">
        <v>2.4210000000000003</v>
      </c>
      <c r="L61" s="10"/>
      <c r="M61" s="10">
        <v>2.601</v>
      </c>
      <c r="N61" s="10">
        <v>2.1020000000000003</v>
      </c>
      <c r="O61" s="10">
        <v>2.2509999999999999</v>
      </c>
      <c r="P61" s="10">
        <v>2.2400000000000002</v>
      </c>
      <c r="Q61" s="10">
        <v>2.8010000000000002</v>
      </c>
      <c r="R61" s="10">
        <v>2.5209999999999999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2.8105000000000002</v>
      </c>
      <c r="F62" s="10">
        <v>2.681</v>
      </c>
      <c r="G62" s="10">
        <v>2.621</v>
      </c>
      <c r="H62" s="10">
        <v>2.6260000000000003</v>
      </c>
      <c r="I62" s="10">
        <v>2.3010000000000002</v>
      </c>
      <c r="J62" s="10">
        <v>2.6510000000000002</v>
      </c>
      <c r="K62" s="10">
        <v>2.4210000000000003</v>
      </c>
      <c r="L62" s="10"/>
      <c r="M62" s="10">
        <v>2.601</v>
      </c>
      <c r="N62" s="10">
        <v>2.1020000000000003</v>
      </c>
      <c r="O62" s="10">
        <v>2.2509999999999999</v>
      </c>
      <c r="P62" s="10">
        <v>2.2400000000000002</v>
      </c>
      <c r="Q62" s="10">
        <v>2.8010000000000002</v>
      </c>
      <c r="R62" s="10">
        <v>2.5209999999999999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2.8105000000000002</v>
      </c>
      <c r="F63" s="10">
        <v>2.681</v>
      </c>
      <c r="G63" s="10">
        <v>2.621</v>
      </c>
      <c r="H63" s="10">
        <v>2.6260000000000003</v>
      </c>
      <c r="I63" s="10">
        <v>2.3010000000000002</v>
      </c>
      <c r="J63" s="10">
        <v>2.6510000000000002</v>
      </c>
      <c r="K63" s="10">
        <v>2.4210000000000003</v>
      </c>
      <c r="L63" s="10"/>
      <c r="M63" s="10">
        <v>2.601</v>
      </c>
      <c r="N63" s="10">
        <v>2.1020000000000003</v>
      </c>
      <c r="O63" s="10">
        <v>2.2509999999999999</v>
      </c>
      <c r="P63" s="10">
        <v>2.2400000000000002</v>
      </c>
      <c r="Q63" s="10">
        <v>2.8010000000000002</v>
      </c>
      <c r="R63" s="10">
        <v>2.5209999999999999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2.8105000000000002</v>
      </c>
      <c r="F64" s="10">
        <v>2.681</v>
      </c>
      <c r="G64" s="10">
        <v>2.621</v>
      </c>
      <c r="H64" s="10">
        <v>2.6260000000000003</v>
      </c>
      <c r="I64" s="10">
        <v>2.3010000000000002</v>
      </c>
      <c r="J64" s="10">
        <v>2.6510000000000002</v>
      </c>
      <c r="K64" s="10">
        <v>2.4210000000000003</v>
      </c>
      <c r="L64" s="10"/>
      <c r="M64" s="10">
        <v>2.601</v>
      </c>
      <c r="N64" s="10">
        <v>2.1020000000000003</v>
      </c>
      <c r="O64" s="10">
        <v>2.2509999999999999</v>
      </c>
      <c r="P64" s="10">
        <v>2.2400000000000002</v>
      </c>
      <c r="Q64" s="10">
        <v>2.8010000000000002</v>
      </c>
      <c r="R64" s="10">
        <v>2.5209999999999999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2.8105000000000002</v>
      </c>
      <c r="F65" s="10">
        <v>2.681</v>
      </c>
      <c r="G65" s="10">
        <v>2.621</v>
      </c>
      <c r="H65" s="10">
        <v>2.6260000000000003</v>
      </c>
      <c r="I65" s="10">
        <v>2.3010000000000002</v>
      </c>
      <c r="J65" s="10">
        <v>2.6510000000000002</v>
      </c>
      <c r="K65" s="10">
        <v>2.4210000000000003</v>
      </c>
      <c r="L65" s="10"/>
      <c r="M65" s="10">
        <v>2.601</v>
      </c>
      <c r="N65" s="10">
        <v>2.1020000000000003</v>
      </c>
      <c r="O65" s="10">
        <v>2.2509999999999999</v>
      </c>
      <c r="P65" s="10">
        <v>2.2400000000000002</v>
      </c>
      <c r="Q65" s="10">
        <v>2.8010000000000002</v>
      </c>
      <c r="R65" s="10">
        <v>2.5209999999999999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2.8105000000000002</v>
      </c>
      <c r="F66" s="10">
        <v>2.681</v>
      </c>
      <c r="G66" s="10">
        <v>2.621</v>
      </c>
      <c r="H66" s="10">
        <v>2.6260000000000003</v>
      </c>
      <c r="I66" s="10">
        <v>2.3010000000000002</v>
      </c>
      <c r="J66" s="10">
        <v>2.6510000000000002</v>
      </c>
      <c r="K66" s="10">
        <v>2.4210000000000003</v>
      </c>
      <c r="L66" s="10"/>
      <c r="M66" s="10">
        <v>2.601</v>
      </c>
      <c r="N66" s="10">
        <v>2.1020000000000003</v>
      </c>
      <c r="O66" s="10">
        <v>2.2509999999999999</v>
      </c>
      <c r="P66" s="10">
        <v>2.2400000000000002</v>
      </c>
      <c r="Q66" s="10">
        <v>2.8010000000000002</v>
      </c>
      <c r="R66" s="10">
        <v>2.5209999999999999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2.8105000000000002</v>
      </c>
      <c r="F67" s="10">
        <v>2.681</v>
      </c>
      <c r="G67" s="10">
        <v>2.621</v>
      </c>
      <c r="H67" s="10">
        <v>2.6260000000000003</v>
      </c>
      <c r="I67" s="10">
        <v>2.3010000000000002</v>
      </c>
      <c r="J67" s="10">
        <v>2.6510000000000002</v>
      </c>
      <c r="K67" s="10">
        <v>2.4210000000000003</v>
      </c>
      <c r="L67" s="10"/>
      <c r="M67" s="10">
        <v>2.601</v>
      </c>
      <c r="N67" s="10">
        <v>2.1020000000000003</v>
      </c>
      <c r="O67" s="10">
        <v>2.2509999999999999</v>
      </c>
      <c r="P67" s="10">
        <v>2.2400000000000002</v>
      </c>
      <c r="Q67" s="10">
        <v>2.8010000000000002</v>
      </c>
      <c r="R67" s="10">
        <v>2.5209999999999999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2.8105000000000002</v>
      </c>
      <c r="F68" s="10">
        <v>2.681</v>
      </c>
      <c r="G68" s="10">
        <v>2.621</v>
      </c>
      <c r="H68" s="10">
        <v>2.6260000000000003</v>
      </c>
      <c r="I68" s="10">
        <v>2.3010000000000002</v>
      </c>
      <c r="J68" s="10">
        <v>2.6510000000000002</v>
      </c>
      <c r="K68" s="10">
        <v>2.4210000000000003</v>
      </c>
      <c r="L68" s="10"/>
      <c r="M68" s="10">
        <v>2.601</v>
      </c>
      <c r="N68" s="10">
        <v>2.1020000000000003</v>
      </c>
      <c r="O68" s="10">
        <v>2.2509999999999999</v>
      </c>
      <c r="P68" s="10">
        <v>2.2400000000000002</v>
      </c>
      <c r="Q68" s="10">
        <v>2.8010000000000002</v>
      </c>
      <c r="R68" s="10">
        <v>2.5209999999999999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E16" sqref="E16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37216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37216</v>
      </c>
      <c r="D11" s="15">
        <f t="shared" si="0"/>
        <v>37216</v>
      </c>
      <c r="E11" s="15">
        <f t="shared" si="0"/>
        <v>37216</v>
      </c>
      <c r="F11" s="15">
        <f t="shared" si="0"/>
        <v>37216</v>
      </c>
      <c r="G11" s="15">
        <f t="shared" si="0"/>
        <v>37216</v>
      </c>
      <c r="H11" s="15">
        <f t="shared" si="0"/>
        <v>37216</v>
      </c>
      <c r="I11" s="15">
        <f t="shared" si="0"/>
        <v>37216</v>
      </c>
      <c r="J11" s="15">
        <f t="shared" si="0"/>
        <v>37216</v>
      </c>
      <c r="K11" s="21">
        <f t="shared" si="0"/>
        <v>37216</v>
      </c>
      <c r="L11" s="15">
        <f t="shared" si="0"/>
        <v>37216</v>
      </c>
      <c r="M11" s="15">
        <f t="shared" si="0"/>
        <v>37216</v>
      </c>
      <c r="N11" s="15">
        <f t="shared" si="0"/>
        <v>37216</v>
      </c>
      <c r="O11" s="15">
        <f t="shared" si="0"/>
        <v>37216</v>
      </c>
      <c r="P11" s="15">
        <f t="shared" si="0"/>
        <v>37216</v>
      </c>
      <c r="Q11" s="15">
        <f t="shared" si="0"/>
        <v>37216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2.847</v>
      </c>
      <c r="D16" s="12">
        <v>-2.5000000000000001E-3</v>
      </c>
      <c r="E16" s="12">
        <v>-0.09</v>
      </c>
      <c r="F16" s="12">
        <v>-0.14499999999999999</v>
      </c>
      <c r="G16" s="12">
        <v>-0.14000000000000001</v>
      </c>
      <c r="H16" s="12">
        <v>-0.42</v>
      </c>
      <c r="I16" s="12">
        <v>-0.06</v>
      </c>
      <c r="J16" s="12">
        <v>-0.31</v>
      </c>
      <c r="K16" s="20">
        <v>-0.18</v>
      </c>
      <c r="L16" s="12">
        <v>-0.16500000000000001</v>
      </c>
      <c r="M16" s="12">
        <v>-0.30303465283372</v>
      </c>
      <c r="N16" s="12">
        <v>-0.47</v>
      </c>
      <c r="O16" s="12">
        <v>-0.16250000000000001</v>
      </c>
      <c r="P16" s="12">
        <v>0.01</v>
      </c>
      <c r="Q16" s="12">
        <v>-0.23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3.0259999999999998</v>
      </c>
      <c r="D17" s="12">
        <v>0</v>
      </c>
      <c r="E17" s="12">
        <v>-7.4999999999999997E-2</v>
      </c>
      <c r="F17" s="12">
        <v>-0.13500000000000001</v>
      </c>
      <c r="G17" s="12">
        <v>-0.125</v>
      </c>
      <c r="H17" s="12">
        <v>-0.41</v>
      </c>
      <c r="I17" s="12">
        <v>9.5000000000000001E-2</v>
      </c>
      <c r="J17" s="12">
        <v>-0.30499999999999999</v>
      </c>
      <c r="K17" s="20">
        <v>-0.185</v>
      </c>
      <c r="L17" s="12">
        <v>-0.04</v>
      </c>
      <c r="M17" s="12">
        <v>-0.46500000000000002</v>
      </c>
      <c r="N17" s="12">
        <v>-0.46500000000000002</v>
      </c>
      <c r="O17" s="12">
        <v>-0.16500000000000001</v>
      </c>
      <c r="P17" s="12">
        <v>0.14499999999999999</v>
      </c>
      <c r="Q17" s="12">
        <v>-0.25</v>
      </c>
    </row>
    <row r="18" spans="1:17" x14ac:dyDescent="0.25">
      <c r="A18" s="12">
        <v>3</v>
      </c>
      <c r="B18" s="13">
        <f t="shared" si="2"/>
        <v>37288</v>
      </c>
      <c r="C18" s="12">
        <v>3.0680000000000001</v>
      </c>
      <c r="D18" s="12">
        <v>0</v>
      </c>
      <c r="E18" s="12">
        <v>-0.08</v>
      </c>
      <c r="F18" s="12">
        <v>-0.14000000000000001</v>
      </c>
      <c r="G18" s="12">
        <v>-0.125</v>
      </c>
      <c r="H18" s="12">
        <v>-0.41</v>
      </c>
      <c r="I18" s="12">
        <v>-0.09</v>
      </c>
      <c r="J18" s="12">
        <v>-0.28999999999999998</v>
      </c>
      <c r="K18" s="20">
        <v>-0.17499999999999999</v>
      </c>
      <c r="L18" s="12">
        <v>-0.19</v>
      </c>
      <c r="M18" s="12">
        <v>-0.48</v>
      </c>
      <c r="N18" s="12">
        <v>-0.46500000000000002</v>
      </c>
      <c r="O18" s="12">
        <v>-0.1575</v>
      </c>
      <c r="P18" s="12">
        <v>3.5000000000000003E-2</v>
      </c>
      <c r="Q18" s="12">
        <v>-0.24</v>
      </c>
    </row>
    <row r="19" spans="1:17" x14ac:dyDescent="0.25">
      <c r="A19" s="12">
        <v>4</v>
      </c>
      <c r="B19" s="13">
        <f t="shared" si="2"/>
        <v>37316</v>
      </c>
      <c r="C19" s="12">
        <v>3.0350000000000001</v>
      </c>
      <c r="D19" s="12">
        <v>0</v>
      </c>
      <c r="E19" s="12">
        <v>-0.1</v>
      </c>
      <c r="F19" s="12">
        <v>-0.15</v>
      </c>
      <c r="G19" s="12">
        <v>-0.13</v>
      </c>
      <c r="H19" s="12">
        <v>-0.44</v>
      </c>
      <c r="I19" s="12">
        <v>-0.26500000000000001</v>
      </c>
      <c r="J19" s="12">
        <v>-0.31</v>
      </c>
      <c r="K19" s="20">
        <v>-0.17</v>
      </c>
      <c r="L19" s="12">
        <v>-0.37</v>
      </c>
      <c r="M19" s="12">
        <v>-0.48499999999999999</v>
      </c>
      <c r="N19" s="12">
        <v>-0.505</v>
      </c>
      <c r="O19" s="12">
        <v>-0.155</v>
      </c>
      <c r="P19" s="12">
        <v>-7.4999999999999997E-2</v>
      </c>
      <c r="Q19" s="12">
        <v>-0.23</v>
      </c>
    </row>
    <row r="20" spans="1:17" x14ac:dyDescent="0.25">
      <c r="A20" s="12">
        <v>4</v>
      </c>
      <c r="B20" s="13">
        <f t="shared" si="2"/>
        <v>37347</v>
      </c>
      <c r="C20" s="12">
        <v>2.972</v>
      </c>
      <c r="D20" s="12">
        <v>2.5000000000000001E-3</v>
      </c>
      <c r="E20" s="12">
        <v>-8.5000000000000006E-2</v>
      </c>
      <c r="F20" s="12">
        <v>-0.23</v>
      </c>
      <c r="G20" s="12">
        <v>-0.09</v>
      </c>
      <c r="H20" s="12">
        <v>-0.59</v>
      </c>
      <c r="I20" s="12">
        <v>-0.3</v>
      </c>
      <c r="J20" s="12">
        <v>-0.38</v>
      </c>
      <c r="K20" s="20">
        <v>-0.14249999999999999</v>
      </c>
      <c r="L20" s="12">
        <v>-0.37</v>
      </c>
      <c r="M20" s="12">
        <v>-0.505</v>
      </c>
      <c r="N20" s="12">
        <v>-0.7</v>
      </c>
      <c r="O20" s="12">
        <v>-0.155</v>
      </c>
      <c r="P20" s="12">
        <v>-0.12</v>
      </c>
      <c r="Q20" s="12">
        <v>-0.185</v>
      </c>
    </row>
    <row r="21" spans="1:17" x14ac:dyDescent="0.25">
      <c r="A21" s="12">
        <v>4</v>
      </c>
      <c r="B21" s="13">
        <f t="shared" si="2"/>
        <v>37377</v>
      </c>
      <c r="C21" s="12">
        <v>3.0089999999999999</v>
      </c>
      <c r="D21" s="12">
        <v>2.5000000000000001E-3</v>
      </c>
      <c r="E21" s="12">
        <v>-0.05</v>
      </c>
      <c r="F21" s="12">
        <v>-0.23</v>
      </c>
      <c r="G21" s="12">
        <v>-0.06</v>
      </c>
      <c r="H21" s="12">
        <v>-0.59</v>
      </c>
      <c r="I21" s="12">
        <v>-0.3</v>
      </c>
      <c r="J21" s="12">
        <v>-0.38</v>
      </c>
      <c r="K21" s="20">
        <v>-0.13</v>
      </c>
      <c r="L21" s="12">
        <v>-0.37</v>
      </c>
      <c r="M21" s="12">
        <v>-0.505</v>
      </c>
      <c r="N21" s="12">
        <v>-0.7</v>
      </c>
      <c r="O21" s="12">
        <v>-0.155</v>
      </c>
      <c r="P21" s="12">
        <v>-9.5000000000000001E-2</v>
      </c>
      <c r="Q21" s="12">
        <v>-0.18</v>
      </c>
    </row>
    <row r="22" spans="1:17" x14ac:dyDescent="0.25">
      <c r="A22" s="12">
        <v>4</v>
      </c>
      <c r="B22" s="13">
        <f t="shared" si="2"/>
        <v>37408</v>
      </c>
      <c r="C22" s="12">
        <v>3.0470000000000002</v>
      </c>
      <c r="D22" s="12">
        <v>2.5000000000000001E-3</v>
      </c>
      <c r="E22" s="12">
        <v>0.06</v>
      </c>
      <c r="F22" s="12">
        <v>-0.23</v>
      </c>
      <c r="G22" s="12">
        <v>-0.02</v>
      </c>
      <c r="H22" s="12">
        <v>-0.59</v>
      </c>
      <c r="I22" s="12">
        <v>-0.3</v>
      </c>
      <c r="J22" s="12">
        <v>-0.38</v>
      </c>
      <c r="K22" s="20">
        <v>-0.11749999999999999</v>
      </c>
      <c r="L22" s="12">
        <v>-0.37</v>
      </c>
      <c r="M22" s="12">
        <v>-0.505</v>
      </c>
      <c r="N22" s="12">
        <v>-0.7</v>
      </c>
      <c r="O22" s="12">
        <v>-0.155</v>
      </c>
      <c r="P22" s="12">
        <v>-0.09</v>
      </c>
      <c r="Q22" s="12">
        <v>-0.17</v>
      </c>
    </row>
    <row r="23" spans="1:17" x14ac:dyDescent="0.25">
      <c r="A23" s="12">
        <v>4</v>
      </c>
      <c r="B23" s="13">
        <f t="shared" si="2"/>
        <v>37438</v>
      </c>
      <c r="C23" s="12">
        <v>3.0870000000000002</v>
      </c>
      <c r="D23" s="12">
        <v>2.5000000000000001E-3</v>
      </c>
      <c r="E23" s="12">
        <v>0.19500000000000001</v>
      </c>
      <c r="F23" s="12">
        <v>-0.1</v>
      </c>
      <c r="G23" s="12">
        <v>0.13</v>
      </c>
      <c r="H23" s="12">
        <v>-0.59</v>
      </c>
      <c r="I23" s="12">
        <v>-0.36</v>
      </c>
      <c r="J23" s="12">
        <v>-0.33500000000000002</v>
      </c>
      <c r="K23" s="20">
        <v>-8.7499999999999994E-2</v>
      </c>
      <c r="L23" s="12">
        <v>-0.43</v>
      </c>
      <c r="M23" s="12">
        <v>-0.505</v>
      </c>
      <c r="N23" s="12">
        <v>-0.7</v>
      </c>
      <c r="O23" s="12">
        <v>-0.155</v>
      </c>
      <c r="P23" s="12">
        <v>5.5E-2</v>
      </c>
      <c r="Q23" s="12">
        <v>-0.14000000000000001</v>
      </c>
    </row>
    <row r="24" spans="1:17" x14ac:dyDescent="0.25">
      <c r="A24" s="12">
        <v>5</v>
      </c>
      <c r="B24" s="13">
        <f t="shared" si="2"/>
        <v>37469</v>
      </c>
      <c r="C24" s="12">
        <v>3.12</v>
      </c>
      <c r="D24" s="12">
        <v>2.5000000000000001E-3</v>
      </c>
      <c r="E24" s="12">
        <v>0.20499999999999999</v>
      </c>
      <c r="F24" s="12">
        <v>-0.1</v>
      </c>
      <c r="G24" s="12">
        <v>0.14499999999999999</v>
      </c>
      <c r="H24" s="12">
        <v>-0.59</v>
      </c>
      <c r="I24" s="12">
        <v>-0.36</v>
      </c>
      <c r="J24" s="12">
        <v>-0.33500000000000002</v>
      </c>
      <c r="K24" s="20">
        <v>-7.7499999999999999E-2</v>
      </c>
      <c r="L24" s="12">
        <v>-0.43</v>
      </c>
      <c r="M24" s="12">
        <v>-0.505</v>
      </c>
      <c r="N24" s="12">
        <v>-0.7</v>
      </c>
      <c r="O24" s="12">
        <v>-0.155</v>
      </c>
      <c r="P24" s="12">
        <v>0.06</v>
      </c>
      <c r="Q24" s="12">
        <v>-0.13</v>
      </c>
    </row>
    <row r="25" spans="1:17" x14ac:dyDescent="0.25">
      <c r="A25" s="12">
        <v>5</v>
      </c>
      <c r="B25" s="13">
        <f t="shared" si="2"/>
        <v>37500</v>
      </c>
      <c r="C25" s="12">
        <v>3.125</v>
      </c>
      <c r="D25" s="12">
        <v>2.5000000000000001E-3</v>
      </c>
      <c r="E25" s="12">
        <v>0.15</v>
      </c>
      <c r="F25" s="12">
        <v>-0.1</v>
      </c>
      <c r="G25" s="12">
        <v>0.13</v>
      </c>
      <c r="H25" s="12">
        <v>-0.59</v>
      </c>
      <c r="I25" s="12">
        <v>-0.36</v>
      </c>
      <c r="J25" s="12">
        <v>-0.33500000000000002</v>
      </c>
      <c r="K25" s="20">
        <v>-9.2499999999999999E-2</v>
      </c>
      <c r="L25" s="12">
        <v>-0.43</v>
      </c>
      <c r="M25" s="12">
        <v>-0.505</v>
      </c>
      <c r="N25" s="12">
        <v>-0.7</v>
      </c>
      <c r="O25" s="12">
        <v>-0.155</v>
      </c>
      <c r="P25" s="12">
        <v>-0.01</v>
      </c>
      <c r="Q25" s="12">
        <v>-0.14749999999999999</v>
      </c>
    </row>
    <row r="26" spans="1:17" x14ac:dyDescent="0.25">
      <c r="A26" s="12">
        <v>5</v>
      </c>
      <c r="B26" s="13">
        <f t="shared" si="2"/>
        <v>37530</v>
      </c>
      <c r="C26" s="16">
        <v>3.1480000000000001</v>
      </c>
      <c r="D26" s="12">
        <v>2.5000000000000001E-3</v>
      </c>
      <c r="E26" s="12">
        <v>0.12</v>
      </c>
      <c r="F26" s="12">
        <v>-0.105</v>
      </c>
      <c r="G26" s="12">
        <v>0.06</v>
      </c>
      <c r="H26" s="12">
        <v>-0.59</v>
      </c>
      <c r="I26" s="12">
        <v>-0.19</v>
      </c>
      <c r="J26" s="12">
        <v>-0.34</v>
      </c>
      <c r="K26" s="20">
        <v>-0.14499999999999999</v>
      </c>
      <c r="L26" s="12">
        <v>-0.26</v>
      </c>
      <c r="M26" s="12">
        <v>-0.505</v>
      </c>
      <c r="N26" s="12">
        <v>-0.7</v>
      </c>
      <c r="O26" s="12">
        <v>-0.155</v>
      </c>
      <c r="P26" s="12">
        <v>-0.05</v>
      </c>
      <c r="Q26" s="12">
        <v>-0.19</v>
      </c>
    </row>
    <row r="27" spans="1:17" x14ac:dyDescent="0.25">
      <c r="A27" s="12">
        <v>5</v>
      </c>
      <c r="B27" s="13">
        <f t="shared" si="2"/>
        <v>37561</v>
      </c>
      <c r="C27" s="12">
        <v>3.331</v>
      </c>
      <c r="D27" s="12">
        <v>2.5000000000000001E-3</v>
      </c>
      <c r="E27" s="12">
        <v>0.19</v>
      </c>
      <c r="F27" s="12">
        <v>1.4999999999999999E-2</v>
      </c>
      <c r="G27" s="12">
        <v>0.08</v>
      </c>
      <c r="H27" s="12">
        <v>-0.315</v>
      </c>
      <c r="I27" s="12">
        <v>5.0000000000000001E-3</v>
      </c>
      <c r="J27" s="12">
        <v>-0.22500000000000001</v>
      </c>
      <c r="K27" s="20">
        <v>-0.13</v>
      </c>
      <c r="L27" s="12">
        <v>-0.05</v>
      </c>
      <c r="M27" s="12">
        <v>-0.44</v>
      </c>
      <c r="N27" s="12">
        <v>-0.36</v>
      </c>
      <c r="O27" s="12">
        <v>-0.155</v>
      </c>
      <c r="P27" s="12">
        <v>0.125</v>
      </c>
      <c r="Q27" s="12">
        <v>-0.16750000000000001</v>
      </c>
    </row>
    <row r="28" spans="1:17" x14ac:dyDescent="0.25">
      <c r="A28" s="12">
        <v>5</v>
      </c>
      <c r="B28" s="13">
        <f t="shared" si="2"/>
        <v>37591</v>
      </c>
      <c r="C28" s="12">
        <v>3.5110000000000001</v>
      </c>
      <c r="D28" s="12">
        <v>2.5000000000000001E-3</v>
      </c>
      <c r="E28" s="12">
        <v>0.31</v>
      </c>
      <c r="F28" s="12">
        <v>3.5000000000000003E-2</v>
      </c>
      <c r="G28" s="12">
        <v>0.08</v>
      </c>
      <c r="H28" s="12">
        <v>-0.315</v>
      </c>
      <c r="I28" s="12">
        <v>0.34499999999999997</v>
      </c>
      <c r="J28" s="12">
        <v>-0.22500000000000001</v>
      </c>
      <c r="K28" s="20">
        <v>-0.13</v>
      </c>
      <c r="L28" s="12">
        <v>0.28999999999999998</v>
      </c>
      <c r="M28" s="12">
        <v>-0.44</v>
      </c>
      <c r="N28" s="12">
        <v>-0.36</v>
      </c>
      <c r="O28" s="12">
        <v>-0.1575</v>
      </c>
      <c r="P28" s="12">
        <v>0.22</v>
      </c>
      <c r="Q28" s="12">
        <v>-0.16750000000000001</v>
      </c>
    </row>
    <row r="29" spans="1:17" x14ac:dyDescent="0.25">
      <c r="A29" s="12">
        <v>5</v>
      </c>
      <c r="B29" s="13">
        <f t="shared" si="2"/>
        <v>37622</v>
      </c>
      <c r="C29" s="12">
        <v>3.6110000000000002</v>
      </c>
      <c r="D29" s="12">
        <v>2.5000000000000001E-3</v>
      </c>
      <c r="E29" s="12">
        <v>0.43</v>
      </c>
      <c r="F29" s="12">
        <v>0.11</v>
      </c>
      <c r="G29" s="12">
        <v>0.08</v>
      </c>
      <c r="H29" s="12">
        <v>-0.26500000000000001</v>
      </c>
      <c r="I29" s="12">
        <v>0.375</v>
      </c>
      <c r="J29" s="12">
        <v>-0.22500000000000001</v>
      </c>
      <c r="K29" s="20">
        <v>-0.13</v>
      </c>
      <c r="L29" s="12">
        <v>0.32</v>
      </c>
      <c r="M29" s="12">
        <v>-0.44</v>
      </c>
      <c r="N29" s="12">
        <v>-0.31</v>
      </c>
      <c r="O29" s="12">
        <v>-0.16</v>
      </c>
      <c r="P29" s="12">
        <v>0.23</v>
      </c>
      <c r="Q29" s="12">
        <v>-0.16500000000000001</v>
      </c>
    </row>
    <row r="30" spans="1:17" x14ac:dyDescent="0.25">
      <c r="A30" s="12">
        <v>5</v>
      </c>
      <c r="B30" s="13">
        <f t="shared" si="2"/>
        <v>37653</v>
      </c>
      <c r="C30" s="12">
        <v>3.5419999999999998</v>
      </c>
      <c r="D30" s="12">
        <v>2.5000000000000001E-3</v>
      </c>
      <c r="E30" s="12">
        <v>0.33</v>
      </c>
      <c r="F30" s="12">
        <v>0.09</v>
      </c>
      <c r="G30" s="12">
        <v>0.08</v>
      </c>
      <c r="H30" s="12">
        <v>-0.26500000000000001</v>
      </c>
      <c r="I30" s="12">
        <v>5.5E-2</v>
      </c>
      <c r="J30" s="12">
        <v>-0.22500000000000001</v>
      </c>
      <c r="K30" s="20">
        <v>-0.13</v>
      </c>
      <c r="L30" s="12">
        <v>0</v>
      </c>
      <c r="M30" s="12">
        <v>-0.44</v>
      </c>
      <c r="N30" s="12">
        <v>-0.31</v>
      </c>
      <c r="O30" s="12">
        <v>-0.1525</v>
      </c>
      <c r="P30" s="12">
        <v>0.16</v>
      </c>
      <c r="Q30" s="12">
        <v>-0.16500000000000001</v>
      </c>
    </row>
    <row r="31" spans="1:17" x14ac:dyDescent="0.25">
      <c r="B31" s="13">
        <f t="shared" si="2"/>
        <v>37681</v>
      </c>
      <c r="C31" s="12">
        <v>3.4319999999999999</v>
      </c>
      <c r="D31" s="12">
        <v>2.5000000000000001E-3</v>
      </c>
      <c r="E31" s="12">
        <v>0.2</v>
      </c>
      <c r="F31" s="12">
        <v>0.01</v>
      </c>
      <c r="G31" s="12">
        <v>0.08</v>
      </c>
      <c r="H31" s="12">
        <v>-0.30499999999999999</v>
      </c>
      <c r="I31" s="12">
        <v>-0.255</v>
      </c>
      <c r="J31" s="12">
        <v>-0.22500000000000001</v>
      </c>
      <c r="K31" s="20">
        <v>-0.13</v>
      </c>
      <c r="L31" s="12">
        <v>-0.31</v>
      </c>
      <c r="M31" s="12">
        <v>-0.44</v>
      </c>
      <c r="N31" s="12">
        <v>-0.35</v>
      </c>
      <c r="O31" s="12">
        <v>-0.15</v>
      </c>
      <c r="P31" s="12">
        <v>7.4999999999999997E-2</v>
      </c>
      <c r="Q31" s="12">
        <v>-0.16500000000000001</v>
      </c>
    </row>
    <row r="32" spans="1:17" x14ac:dyDescent="0.25">
      <c r="B32" s="13">
        <f t="shared" si="2"/>
        <v>37712</v>
      </c>
      <c r="C32" s="12">
        <v>3.302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-0.215</v>
      </c>
      <c r="J32" s="12">
        <v>-0.28499999999999998</v>
      </c>
      <c r="K32" s="20">
        <v>-0.1</v>
      </c>
      <c r="L32" s="12">
        <v>-0.27500000000000002</v>
      </c>
      <c r="M32" s="12">
        <v>-0.44500000000000001</v>
      </c>
      <c r="N32" s="12">
        <v>-0.55500000000000005</v>
      </c>
      <c r="O32" s="12">
        <v>-0.155</v>
      </c>
      <c r="P32" s="12">
        <v>0.16</v>
      </c>
      <c r="Q32" s="12">
        <v>-0.1225</v>
      </c>
    </row>
    <row r="33" spans="2:17" x14ac:dyDescent="0.25">
      <c r="B33" s="13">
        <f t="shared" si="2"/>
        <v>37742</v>
      </c>
      <c r="C33" s="12">
        <v>3.3119999999999998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-0.215</v>
      </c>
      <c r="J33" s="12">
        <v>-0.28499999999999998</v>
      </c>
      <c r="K33" s="20">
        <v>-9.9750000000000005E-2</v>
      </c>
      <c r="L33" s="12">
        <v>-0.27500000000000002</v>
      </c>
      <c r="M33" s="12">
        <v>-0.44500000000000001</v>
      </c>
      <c r="N33" s="12">
        <v>-0.55500000000000005</v>
      </c>
      <c r="O33" s="12">
        <v>-0.155</v>
      </c>
      <c r="P33" s="12">
        <v>0.16</v>
      </c>
      <c r="Q33" s="12">
        <v>-0.12225</v>
      </c>
    </row>
    <row r="34" spans="2:17" x14ac:dyDescent="0.25">
      <c r="B34" s="13">
        <f t="shared" si="2"/>
        <v>37773</v>
      </c>
      <c r="C34" s="12">
        <v>3.3420000000000001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-0.215</v>
      </c>
      <c r="J34" s="12">
        <v>-0.28499999999999998</v>
      </c>
      <c r="K34" s="20">
        <v>-9.9750000000000005E-2</v>
      </c>
      <c r="L34" s="12">
        <v>-0.27500000000000002</v>
      </c>
      <c r="M34" s="12">
        <v>-0.44500000000000001</v>
      </c>
      <c r="N34" s="12">
        <v>-0.55500000000000005</v>
      </c>
      <c r="O34" s="12">
        <v>-0.155</v>
      </c>
      <c r="P34" s="12">
        <v>0.16</v>
      </c>
      <c r="Q34" s="12">
        <v>-0.12225</v>
      </c>
    </row>
    <row r="35" spans="2:17" x14ac:dyDescent="0.25">
      <c r="B35" s="13">
        <f t="shared" si="2"/>
        <v>37803</v>
      </c>
      <c r="C35" s="12">
        <v>3.3769999999999998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-0.215</v>
      </c>
      <c r="J35" s="12">
        <v>-0.28499999999999998</v>
      </c>
      <c r="K35" s="20">
        <v>-9.7500000000000003E-2</v>
      </c>
      <c r="L35" s="12">
        <v>-0.27500000000000002</v>
      </c>
      <c r="M35" s="12">
        <v>-0.44500000000000001</v>
      </c>
      <c r="N35" s="12">
        <v>-0.55500000000000005</v>
      </c>
      <c r="O35" s="12">
        <v>-0.155</v>
      </c>
      <c r="P35" s="12">
        <v>0.19</v>
      </c>
      <c r="Q35" s="12">
        <v>-0.12</v>
      </c>
    </row>
    <row r="36" spans="2:17" x14ac:dyDescent="0.25">
      <c r="B36" s="13">
        <f t="shared" si="2"/>
        <v>37834</v>
      </c>
      <c r="C36" s="12">
        <v>3.4119999999999999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-0.215</v>
      </c>
      <c r="J36" s="12">
        <v>-0.28499999999999998</v>
      </c>
      <c r="K36" s="20">
        <v>-9.7500000000000003E-2</v>
      </c>
      <c r="L36" s="12">
        <v>-0.27500000000000002</v>
      </c>
      <c r="M36" s="12">
        <v>-0.44500000000000001</v>
      </c>
      <c r="N36" s="12">
        <v>-0.55500000000000005</v>
      </c>
      <c r="O36" s="12">
        <v>-0.155</v>
      </c>
      <c r="P36" s="12">
        <v>0.2</v>
      </c>
      <c r="Q36" s="12">
        <v>-0.12</v>
      </c>
    </row>
    <row r="37" spans="2:17" x14ac:dyDescent="0.25">
      <c r="B37" s="13">
        <f t="shared" si="2"/>
        <v>37865</v>
      </c>
      <c r="C37" s="12">
        <v>3.41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-0.215</v>
      </c>
      <c r="J37" s="12">
        <v>-0.28499999999999998</v>
      </c>
      <c r="K37" s="20">
        <v>-9.7500000000000003E-2</v>
      </c>
      <c r="L37" s="12">
        <v>-0.27500000000000002</v>
      </c>
      <c r="M37" s="12">
        <v>-0.44500000000000001</v>
      </c>
      <c r="N37" s="12">
        <v>-0.55500000000000005</v>
      </c>
      <c r="O37" s="12">
        <v>-0.155</v>
      </c>
      <c r="P37" s="12">
        <v>0.17499999999999999</v>
      </c>
      <c r="Q37" s="12">
        <v>-0.12</v>
      </c>
    </row>
    <row r="38" spans="2:17" x14ac:dyDescent="0.25">
      <c r="B38" s="13">
        <f t="shared" si="2"/>
        <v>37895</v>
      </c>
      <c r="C38" s="12">
        <v>3.44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-0.215</v>
      </c>
      <c r="J38" s="12">
        <v>-0.28499999999999998</v>
      </c>
      <c r="K38" s="20">
        <v>-9.7500000000000003E-2</v>
      </c>
      <c r="L38" s="12">
        <v>-0.27500000000000002</v>
      </c>
      <c r="M38" s="12">
        <v>-0.44500000000000001</v>
      </c>
      <c r="N38" s="12">
        <v>-0.55500000000000005</v>
      </c>
      <c r="O38" s="12">
        <v>-0.155</v>
      </c>
      <c r="P38" s="12">
        <v>0.17499999999999999</v>
      </c>
      <c r="Q38" s="12">
        <v>-0.12</v>
      </c>
    </row>
    <row r="39" spans="2:17" x14ac:dyDescent="0.25">
      <c r="B39" s="13">
        <f t="shared" si="2"/>
        <v>37926</v>
      </c>
      <c r="C39" s="12">
        <v>3.585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-0.155</v>
      </c>
      <c r="P39" s="12">
        <v>0.27500000000000002</v>
      </c>
      <c r="Q39" s="12">
        <v>-0.11</v>
      </c>
    </row>
    <row r="40" spans="2:17" x14ac:dyDescent="0.25">
      <c r="B40" s="13">
        <f t="shared" si="2"/>
        <v>37956</v>
      </c>
      <c r="C40" s="12">
        <v>3.73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-0.1575</v>
      </c>
      <c r="P40" s="12">
        <v>0.33</v>
      </c>
      <c r="Q40" s="12">
        <v>-0.11</v>
      </c>
    </row>
    <row r="41" spans="2:17" x14ac:dyDescent="0.25">
      <c r="B41" s="13">
        <f t="shared" si="2"/>
        <v>37987</v>
      </c>
      <c r="C41" s="12">
        <v>3.79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-9.7500000000000003E-2</v>
      </c>
      <c r="L41" s="12">
        <v>0.42</v>
      </c>
      <c r="M41" s="12">
        <v>-0.4</v>
      </c>
      <c r="N41" s="12">
        <v>-0.35</v>
      </c>
      <c r="O41" s="12">
        <v>-0.16</v>
      </c>
      <c r="P41" s="12">
        <v>0.35</v>
      </c>
      <c r="Q41" s="12">
        <v>-0.11</v>
      </c>
    </row>
    <row r="42" spans="2:17" x14ac:dyDescent="0.25">
      <c r="B42" s="13">
        <f t="shared" si="2"/>
        <v>38018</v>
      </c>
      <c r="C42" s="12">
        <v>3.706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-9.7500000000000003E-2</v>
      </c>
      <c r="L42" s="12">
        <v>0.1</v>
      </c>
      <c r="M42" s="12">
        <v>-0.4</v>
      </c>
      <c r="N42" s="12">
        <v>-0.35</v>
      </c>
      <c r="O42" s="12">
        <v>-0.1525</v>
      </c>
      <c r="P42" s="12">
        <v>0.27</v>
      </c>
      <c r="Q42" s="12">
        <v>-0.11</v>
      </c>
    </row>
    <row r="43" spans="2:17" x14ac:dyDescent="0.25">
      <c r="B43" s="13">
        <f t="shared" si="2"/>
        <v>38047</v>
      </c>
      <c r="C43" s="12">
        <v>3.5710000000000002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-9.7500000000000003E-2</v>
      </c>
      <c r="L43" s="12">
        <v>-0.21</v>
      </c>
      <c r="M43" s="12">
        <v>-0.4</v>
      </c>
      <c r="N43" s="12">
        <v>-0.35</v>
      </c>
      <c r="O43" s="12">
        <v>-0.15</v>
      </c>
      <c r="P43" s="12">
        <v>0.19</v>
      </c>
      <c r="Q43" s="12">
        <v>-0.11</v>
      </c>
    </row>
    <row r="44" spans="2:17" x14ac:dyDescent="0.25">
      <c r="B44" s="13">
        <f t="shared" si="2"/>
        <v>38078</v>
      </c>
      <c r="C44" s="12">
        <v>3.3860000000000001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-0.09</v>
      </c>
      <c r="L44" s="12">
        <v>-0.3</v>
      </c>
      <c r="M44" s="12">
        <v>-0.435</v>
      </c>
      <c r="N44" s="12">
        <v>-0.48</v>
      </c>
      <c r="O44" s="12">
        <v>-0.155</v>
      </c>
      <c r="P44" s="12">
        <v>0.26</v>
      </c>
      <c r="Q44" s="12">
        <v>-0.10249999999999999</v>
      </c>
    </row>
    <row r="45" spans="2:17" x14ac:dyDescent="0.25">
      <c r="B45" s="13">
        <f t="shared" si="2"/>
        <v>38108</v>
      </c>
      <c r="C45" s="12">
        <v>3.3860000000000001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-0.09</v>
      </c>
      <c r="L45" s="12">
        <v>-0.3</v>
      </c>
      <c r="M45" s="12">
        <v>-0.435</v>
      </c>
      <c r="N45" s="12">
        <v>-0.48</v>
      </c>
      <c r="O45" s="12">
        <v>-0.155</v>
      </c>
      <c r="P45" s="12">
        <v>0.26</v>
      </c>
      <c r="Q45" s="12">
        <v>-0.10249999999999999</v>
      </c>
    </row>
    <row r="46" spans="2:17" x14ac:dyDescent="0.25">
      <c r="B46" s="13">
        <f t="shared" si="2"/>
        <v>38139</v>
      </c>
      <c r="C46" s="12">
        <v>3.4159999999999999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-0.09</v>
      </c>
      <c r="L46" s="12">
        <v>-0.3</v>
      </c>
      <c r="M46" s="12">
        <v>-0.435</v>
      </c>
      <c r="N46" s="12">
        <v>-0.48</v>
      </c>
      <c r="O46" s="12">
        <v>-0.155</v>
      </c>
      <c r="P46" s="12">
        <v>0.26</v>
      </c>
      <c r="Q46" s="12">
        <v>-0.10249999999999999</v>
      </c>
    </row>
    <row r="47" spans="2:17" x14ac:dyDescent="0.25">
      <c r="B47" s="13">
        <f t="shared" si="2"/>
        <v>38169</v>
      </c>
      <c r="C47" s="12">
        <v>3.4510000000000001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-9.2499999999999999E-2</v>
      </c>
      <c r="L47" s="12">
        <v>-0.3</v>
      </c>
      <c r="M47" s="12">
        <v>-0.435</v>
      </c>
      <c r="N47" s="12">
        <v>-0.48</v>
      </c>
      <c r="O47" s="12">
        <v>-0.155</v>
      </c>
      <c r="P47" s="12">
        <v>0.26</v>
      </c>
      <c r="Q47" s="12">
        <v>-0.10249999999999999</v>
      </c>
    </row>
    <row r="48" spans="2:17" x14ac:dyDescent="0.25">
      <c r="B48" s="13">
        <f t="shared" si="2"/>
        <v>38200</v>
      </c>
      <c r="C48" s="12">
        <v>3.4860000000000002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-9.2499999999999999E-2</v>
      </c>
      <c r="L48" s="12">
        <v>-0.3</v>
      </c>
      <c r="M48" s="12">
        <v>-0.435</v>
      </c>
      <c r="N48" s="12">
        <v>-0.48</v>
      </c>
      <c r="O48" s="12">
        <v>-0.155</v>
      </c>
      <c r="P48" s="12">
        <v>0.26</v>
      </c>
      <c r="Q48" s="12">
        <v>-0.10249999999999999</v>
      </c>
    </row>
    <row r="49" spans="2:17" x14ac:dyDescent="0.25">
      <c r="B49" s="13">
        <f t="shared" ref="B49:B80" si="3">EOMONTH(B48,0)+1</f>
        <v>38231</v>
      </c>
      <c r="C49" s="12">
        <v>3.4809999999999999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-9.2499999999999999E-2</v>
      </c>
      <c r="L49" s="12">
        <v>-0.3</v>
      </c>
      <c r="M49" s="12">
        <v>-0.435</v>
      </c>
      <c r="N49" s="12">
        <v>-0.48</v>
      </c>
      <c r="O49" s="12">
        <v>-0.155</v>
      </c>
      <c r="P49" s="12">
        <v>0.26</v>
      </c>
      <c r="Q49" s="12">
        <v>-0.10249999999999999</v>
      </c>
    </row>
    <row r="50" spans="2:17" x14ac:dyDescent="0.25">
      <c r="B50" s="13">
        <f t="shared" si="3"/>
        <v>38261</v>
      </c>
      <c r="C50" s="12">
        <v>3.5059999999999998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-9.2499999999999999E-2</v>
      </c>
      <c r="L50" s="12">
        <v>-0.3</v>
      </c>
      <c r="M50" s="12">
        <v>-0.435</v>
      </c>
      <c r="N50" s="12">
        <v>-0.48</v>
      </c>
      <c r="O50" s="12">
        <v>-0.155</v>
      </c>
      <c r="P50" s="12">
        <v>0.26</v>
      </c>
      <c r="Q50" s="12">
        <v>-0.10249999999999999</v>
      </c>
    </row>
    <row r="51" spans="2:17" x14ac:dyDescent="0.25">
      <c r="B51" s="13">
        <f t="shared" si="3"/>
        <v>38292</v>
      </c>
      <c r="C51" s="12">
        <v>3.6509999999999998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-0.155</v>
      </c>
      <c r="P51" s="12">
        <v>0.3</v>
      </c>
      <c r="Q51" s="12">
        <v>-9.7500000000000003E-2</v>
      </c>
    </row>
    <row r="52" spans="2:17" x14ac:dyDescent="0.25">
      <c r="B52" s="13">
        <f t="shared" si="3"/>
        <v>38322</v>
      </c>
      <c r="C52" s="12">
        <v>3.8109999999999999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-0.1575</v>
      </c>
      <c r="P52" s="12">
        <v>0.3</v>
      </c>
      <c r="Q52" s="12">
        <v>-9.7500000000000003E-2</v>
      </c>
    </row>
    <row r="53" spans="2:17" x14ac:dyDescent="0.25">
      <c r="B53" s="13">
        <f t="shared" si="3"/>
        <v>38353</v>
      </c>
      <c r="C53" s="12">
        <v>3.86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</v>
      </c>
      <c r="P53" s="12">
        <v>0.3</v>
      </c>
      <c r="Q53" s="12">
        <v>-8.7499999999999994E-2</v>
      </c>
    </row>
    <row r="54" spans="2:17" x14ac:dyDescent="0.25">
      <c r="B54" s="13">
        <f t="shared" si="3"/>
        <v>38384</v>
      </c>
      <c r="C54" s="12">
        <v>3.7759999999999998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-0.1525</v>
      </c>
      <c r="P54" s="12">
        <v>0.3</v>
      </c>
      <c r="Q54" s="12">
        <v>-8.7499999999999994E-2</v>
      </c>
    </row>
    <row r="55" spans="2:17" x14ac:dyDescent="0.25">
      <c r="B55" s="13">
        <f t="shared" si="3"/>
        <v>38412</v>
      </c>
      <c r="C55" s="12">
        <v>3.641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</v>
      </c>
      <c r="P55" s="12">
        <v>0.3</v>
      </c>
      <c r="Q55" s="12">
        <v>-8.7499999999999994E-2</v>
      </c>
    </row>
    <row r="56" spans="2:17" x14ac:dyDescent="0.25">
      <c r="B56" s="13">
        <f t="shared" si="3"/>
        <v>38443</v>
      </c>
      <c r="C56" s="12">
        <v>3.456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-0.39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-0.47</v>
      </c>
      <c r="O56" s="12">
        <v>-0.155</v>
      </c>
      <c r="P56" s="12">
        <v>0.26</v>
      </c>
      <c r="Q56" s="12">
        <v>-8.7499999999999994E-2</v>
      </c>
    </row>
    <row r="57" spans="2:17" x14ac:dyDescent="0.25">
      <c r="B57" s="13">
        <f t="shared" si="3"/>
        <v>38473</v>
      </c>
      <c r="C57" s="12">
        <v>3.456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-0.39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-0.47</v>
      </c>
      <c r="O57" s="12">
        <v>-0.155</v>
      </c>
      <c r="P57" s="12">
        <v>0.26</v>
      </c>
      <c r="Q57" s="12">
        <v>-8.7499999999999994E-2</v>
      </c>
    </row>
    <row r="58" spans="2:17" x14ac:dyDescent="0.25">
      <c r="B58" s="13">
        <f t="shared" si="3"/>
        <v>38504</v>
      </c>
      <c r="C58" s="12">
        <v>3.4860000000000002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-0.39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-0.47</v>
      </c>
      <c r="O58" s="12">
        <v>-0.155</v>
      </c>
      <c r="P58" s="12">
        <v>0.26</v>
      </c>
      <c r="Q58" s="12">
        <v>-8.7499999999999994E-2</v>
      </c>
    </row>
    <row r="59" spans="2:17" x14ac:dyDescent="0.25">
      <c r="B59" s="13">
        <f t="shared" si="3"/>
        <v>38534</v>
      </c>
      <c r="C59" s="12">
        <v>3.5209999999999999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-0.39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-0.47</v>
      </c>
      <c r="O59" s="12">
        <v>-0.155</v>
      </c>
      <c r="P59" s="12">
        <v>0.26</v>
      </c>
      <c r="Q59" s="12">
        <v>-8.7499999999999994E-2</v>
      </c>
    </row>
    <row r="60" spans="2:17" x14ac:dyDescent="0.25">
      <c r="B60" s="13">
        <f t="shared" si="3"/>
        <v>38565</v>
      </c>
      <c r="C60" s="12">
        <v>3.556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-0.39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-0.47</v>
      </c>
      <c r="O60" s="12">
        <v>-0.155</v>
      </c>
      <c r="P60" s="12">
        <v>0.26</v>
      </c>
      <c r="Q60" s="12">
        <v>-8.7499999999999994E-2</v>
      </c>
    </row>
    <row r="61" spans="2:17" x14ac:dyDescent="0.25">
      <c r="B61" s="13">
        <f t="shared" si="3"/>
        <v>38596</v>
      </c>
      <c r="C61" s="12">
        <v>3.5510000000000002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-0.39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-0.47</v>
      </c>
      <c r="O61" s="12">
        <v>-0.155</v>
      </c>
      <c r="P61" s="12">
        <v>0.26</v>
      </c>
      <c r="Q61" s="12">
        <v>-8.7499999999999994E-2</v>
      </c>
    </row>
    <row r="62" spans="2:17" x14ac:dyDescent="0.25">
      <c r="B62" s="13">
        <f t="shared" si="3"/>
        <v>38626</v>
      </c>
      <c r="C62" s="12">
        <v>3.5760000000000001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-0.39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-0.47</v>
      </c>
      <c r="O62" s="12">
        <v>-0.155</v>
      </c>
      <c r="P62" s="12">
        <v>0.26</v>
      </c>
      <c r="Q62" s="12">
        <v>-8.7499999999999994E-2</v>
      </c>
    </row>
    <row r="63" spans="2:17" x14ac:dyDescent="0.25">
      <c r="B63" s="13">
        <f t="shared" si="3"/>
        <v>38657</v>
      </c>
      <c r="C63" s="12">
        <v>3.7210000000000001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-0.155</v>
      </c>
      <c r="P63" s="12">
        <v>0.3</v>
      </c>
      <c r="Q63" s="12">
        <v>-8.7499999999999994E-2</v>
      </c>
    </row>
    <row r="64" spans="2:17" x14ac:dyDescent="0.25">
      <c r="B64" s="13">
        <f t="shared" si="3"/>
        <v>38687</v>
      </c>
      <c r="C64" s="12">
        <v>3.8809999999999998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-0.1575</v>
      </c>
      <c r="P64" s="12">
        <v>0.3</v>
      </c>
      <c r="Q64" s="12">
        <v>-8.7499999999999994E-2</v>
      </c>
    </row>
    <row r="65" spans="2:17" x14ac:dyDescent="0.25">
      <c r="B65" s="13">
        <f t="shared" si="3"/>
        <v>38718</v>
      </c>
      <c r="C65" s="12">
        <v>3.9325000000000001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3.8485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-0.1525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3.7134999999999998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3.5285000000000002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-0.39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-0.47</v>
      </c>
      <c r="O68" s="12">
        <v>-0.155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3.5285000000000002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-0.39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-0.47</v>
      </c>
      <c r="O69" s="12">
        <v>-0.155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3.5585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-0.39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-0.47</v>
      </c>
      <c r="O70" s="12">
        <v>-0.155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3.5935000000000001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-0.39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-0.47</v>
      </c>
      <c r="O71" s="12">
        <v>-0.155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3.6284999999999998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-0.39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-0.47</v>
      </c>
      <c r="O72" s="12">
        <v>-0.155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3.6234999999999999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-0.39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-0.47</v>
      </c>
      <c r="O73" s="12">
        <v>-0.155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3.6484999999999999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-0.39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-0.47</v>
      </c>
      <c r="O74" s="12">
        <v>-0.155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3.7934999999999999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-0.155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3.9535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-0.1575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4.0049999999999999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3.9209999999999998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-0.1525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3.786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3.601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-0.39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-0.47</v>
      </c>
      <c r="O80" s="12">
        <v>-0.155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3.601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-0.39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-0.47</v>
      </c>
      <c r="O81" s="12">
        <v>-0.155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3.6309999999999998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-0.39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-0.47</v>
      </c>
      <c r="O82" s="12">
        <v>-0.155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3.6659999999999999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-0.39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-0.47</v>
      </c>
      <c r="O83" s="12">
        <v>-0.155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3.7010000000000001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-0.39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-0.47</v>
      </c>
      <c r="O84" s="12">
        <v>-0.155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3.6960000000000002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-0.39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-0.47</v>
      </c>
      <c r="O85" s="12">
        <v>-0.155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3.7210000000000001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-0.39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-0.47</v>
      </c>
      <c r="O86" s="12">
        <v>-0.155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3.8660000000000001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-0.155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4.0259999999999998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-0.1575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4.08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3.996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-0.1525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3.8610000000000002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3.6760000000000002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-0.39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-0.47</v>
      </c>
      <c r="O92" s="12">
        <v>-0.155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3.6760000000000002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-0.39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-0.47</v>
      </c>
      <c r="O93" s="12">
        <v>-0.155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3.706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-0.39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-0.47</v>
      </c>
      <c r="O94" s="12">
        <v>-0.155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3.7410000000000001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-0.39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-0.47</v>
      </c>
      <c r="O95" s="12">
        <v>-0.155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3.7759999999999998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-0.39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-0.47</v>
      </c>
      <c r="O96" s="12">
        <v>-0.155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3.7709999999999999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-0.39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-0.47</v>
      </c>
      <c r="O97" s="12">
        <v>-0.155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3.7959999999999998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-0.39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-0.47</v>
      </c>
      <c r="O98" s="12">
        <v>-0.155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3.9409999999999998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-0.155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4.101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-0.1575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4.1574999999999998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4.0735000000000001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-0.1525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3.9384999999999999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3.7534999999999998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-0.39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-0.47</v>
      </c>
      <c r="O104" s="12">
        <v>-0.155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3.7534999999999998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-0.39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-0.47</v>
      </c>
      <c r="O105" s="12">
        <v>-0.155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3.7835000000000001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-0.39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-0.47</v>
      </c>
      <c r="O106" s="12">
        <v>-0.155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3.8184999999999998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-0.39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-0.47</v>
      </c>
      <c r="O107" s="12">
        <v>-0.155</v>
      </c>
      <c r="P107" s="12">
        <v>0.26</v>
      </c>
      <c r="Q107" s="12">
        <v>-7.0000000000000007E-2</v>
      </c>
    </row>
    <row r="108" spans="2:17" x14ac:dyDescent="0.25">
      <c r="C108" s="12">
        <v>3.8534999999999999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-0.39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-0.47</v>
      </c>
      <c r="O108" s="12">
        <v>-0.155</v>
      </c>
      <c r="P108" s="12">
        <v>0.26</v>
      </c>
      <c r="Q108" s="12">
        <v>-7.0000000000000007E-2</v>
      </c>
    </row>
    <row r="109" spans="2:17" x14ac:dyDescent="0.25">
      <c r="C109" s="12">
        <v>3.8485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-0.39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-0.47</v>
      </c>
      <c r="O109" s="12">
        <v>-0.155</v>
      </c>
      <c r="P109" s="12">
        <v>0.26</v>
      </c>
      <c r="Q109" s="12">
        <v>-7.0000000000000007E-2</v>
      </c>
    </row>
    <row r="110" spans="2:17" x14ac:dyDescent="0.25">
      <c r="C110" s="12">
        <v>3.8734999999999999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-0.39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-0.47</v>
      </c>
      <c r="O110" s="12">
        <v>-0.155</v>
      </c>
      <c r="P110" s="12">
        <v>0.26</v>
      </c>
      <c r="Q110" s="12">
        <v>-7.0000000000000007E-2</v>
      </c>
    </row>
    <row r="111" spans="2:17" x14ac:dyDescent="0.25">
      <c r="C111" s="12">
        <v>4.0185000000000004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-0.155</v>
      </c>
      <c r="P111" s="12">
        <v>0.3</v>
      </c>
      <c r="Q111" s="12">
        <v>-7.0000000000000007E-2</v>
      </c>
    </row>
    <row r="112" spans="2:17" x14ac:dyDescent="0.25">
      <c r="C112" s="12">
        <v>4.1784999999999997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-0.1575</v>
      </c>
      <c r="P112" s="12">
        <v>0.3</v>
      </c>
      <c r="Q112" s="12">
        <v>-7.0000000000000007E-2</v>
      </c>
    </row>
    <row r="113" spans="3:17" x14ac:dyDescent="0.25">
      <c r="C113" s="12">
        <v>4.2374999999999998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</v>
      </c>
      <c r="P113" s="12">
        <v>0.3</v>
      </c>
      <c r="Q113" s="12">
        <v>-7.0000000000000007E-2</v>
      </c>
    </row>
    <row r="114" spans="3:17" x14ac:dyDescent="0.25">
      <c r="C114" s="12">
        <v>4.1535000000000002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-0.1525</v>
      </c>
      <c r="P114" s="12">
        <v>0.3</v>
      </c>
      <c r="Q114" s="12">
        <v>-7.0000000000000007E-2</v>
      </c>
    </row>
    <row r="115" spans="3:17" x14ac:dyDescent="0.25">
      <c r="C115" s="12">
        <v>4.0185000000000004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</v>
      </c>
      <c r="P115" s="12">
        <v>0.3</v>
      </c>
      <c r="Q115" s="12">
        <v>-7.0000000000000007E-2</v>
      </c>
    </row>
    <row r="116" spans="3:17" x14ac:dyDescent="0.25">
      <c r="C116" s="12">
        <v>3.8334999999999999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-0.155</v>
      </c>
      <c r="P116" s="12">
        <v>0.26</v>
      </c>
      <c r="Q116" s="12">
        <v>-7.0000000000000007E-2</v>
      </c>
    </row>
    <row r="117" spans="3:17" x14ac:dyDescent="0.25">
      <c r="C117" s="12">
        <v>3.8334999999999999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-0.155</v>
      </c>
      <c r="P117" s="12">
        <v>0.26</v>
      </c>
      <c r="Q117" s="12">
        <v>-7.0000000000000007E-2</v>
      </c>
    </row>
    <row r="118" spans="3:17" x14ac:dyDescent="0.25">
      <c r="C118" s="12">
        <v>3.8635000000000002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-0.155</v>
      </c>
      <c r="P118" s="12">
        <v>0.26</v>
      </c>
      <c r="Q118" s="12">
        <v>-7.0000000000000007E-2</v>
      </c>
    </row>
    <row r="119" spans="3:17" x14ac:dyDescent="0.25">
      <c r="C119" s="12">
        <v>3.8984999999999999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-0.155</v>
      </c>
      <c r="P119" s="12">
        <v>0.26</v>
      </c>
      <c r="Q119" s="12">
        <v>-7.0000000000000007E-2</v>
      </c>
    </row>
    <row r="120" spans="3:17" x14ac:dyDescent="0.25">
      <c r="C120" s="12">
        <v>3.9335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-0.155</v>
      </c>
      <c r="P120" s="12">
        <v>0.26</v>
      </c>
      <c r="Q120" s="12">
        <v>-7.0000000000000007E-2</v>
      </c>
    </row>
    <row r="121" spans="3:17" x14ac:dyDescent="0.25">
      <c r="C121" s="12">
        <v>3.9285000000000001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-0.155</v>
      </c>
      <c r="P121" s="12">
        <v>0.26</v>
      </c>
      <c r="Q121" s="12">
        <v>-7.0000000000000007E-2</v>
      </c>
    </row>
    <row r="122" spans="3:17" x14ac:dyDescent="0.25">
      <c r="C122" s="12">
        <v>3.9535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-0.155</v>
      </c>
      <c r="P122" s="12">
        <v>0.26</v>
      </c>
      <c r="Q122" s="12">
        <v>-7.0000000000000007E-2</v>
      </c>
    </row>
    <row r="123" spans="3:17" x14ac:dyDescent="0.25">
      <c r="C123" s="12">
        <v>4.0984999999999996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-0.155</v>
      </c>
      <c r="P123" s="12">
        <v>0.3</v>
      </c>
      <c r="Q123" s="12">
        <v>-7.0000000000000007E-2</v>
      </c>
    </row>
    <row r="124" spans="3:17" x14ac:dyDescent="0.25">
      <c r="C124" s="12">
        <v>4.2584999999999997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-0.1575</v>
      </c>
      <c r="P124" s="12">
        <v>0.3</v>
      </c>
      <c r="Q124" s="12">
        <v>-7.0000000000000007E-2</v>
      </c>
    </row>
    <row r="125" spans="3:17" x14ac:dyDescent="0.25">
      <c r="C125" s="12">
        <v>4.32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</v>
      </c>
      <c r="P125" s="12">
        <v>0.3</v>
      </c>
      <c r="Q125" s="12">
        <v>-7.0000000000000007E-2</v>
      </c>
    </row>
    <row r="126" spans="3:17" x14ac:dyDescent="0.25">
      <c r="C126" s="12">
        <v>4.2359999999999998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-0.1525</v>
      </c>
      <c r="P126" s="12">
        <v>0.3</v>
      </c>
      <c r="Q126" s="12">
        <v>-7.0000000000000007E-2</v>
      </c>
    </row>
    <row r="127" spans="3:17" x14ac:dyDescent="0.25">
      <c r="C127" s="12">
        <v>4.101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</v>
      </c>
      <c r="P127" s="12">
        <v>0.3</v>
      </c>
      <c r="Q127" s="12">
        <v>-7.0000000000000007E-2</v>
      </c>
    </row>
    <row r="128" spans="3:17" x14ac:dyDescent="0.25">
      <c r="C128" s="12">
        <v>3.9159999999999999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-0.155</v>
      </c>
      <c r="P128" s="12">
        <v>0.26</v>
      </c>
      <c r="Q128" s="12">
        <v>-7.0000000000000007E-2</v>
      </c>
    </row>
    <row r="129" spans="3:17" x14ac:dyDescent="0.25">
      <c r="C129" s="12">
        <v>3.9159999999999999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-0.155</v>
      </c>
      <c r="P129" s="12">
        <v>0.26</v>
      </c>
      <c r="Q129" s="12">
        <v>-7.0000000000000007E-2</v>
      </c>
    </row>
    <row r="130" spans="3:17" x14ac:dyDescent="0.25">
      <c r="C130" s="12">
        <v>3.9460000000000002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-0.155</v>
      </c>
      <c r="P130" s="12">
        <v>0.26</v>
      </c>
      <c r="Q130" s="12">
        <v>-7.0000000000000007E-2</v>
      </c>
    </row>
    <row r="131" spans="3:17" x14ac:dyDescent="0.25">
      <c r="C131" s="12">
        <v>3.9809999999999999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-0.155</v>
      </c>
      <c r="P131" s="12">
        <v>0.26</v>
      </c>
      <c r="Q131" s="12">
        <v>-7.0000000000000007E-2</v>
      </c>
    </row>
    <row r="132" spans="3:17" x14ac:dyDescent="0.25">
      <c r="C132" s="12">
        <v>4.016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-0.155</v>
      </c>
      <c r="P132" s="12">
        <v>0.26</v>
      </c>
      <c r="Q132" s="12">
        <v>-7.0000000000000007E-2</v>
      </c>
    </row>
    <row r="133" spans="3:17" x14ac:dyDescent="0.25">
      <c r="C133" s="12">
        <v>4.0110000000000001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-0.155</v>
      </c>
      <c r="P133" s="12">
        <v>0.26</v>
      </c>
      <c r="Q133" s="12">
        <v>-7.0000000000000007E-2</v>
      </c>
    </row>
    <row r="134" spans="3:17" x14ac:dyDescent="0.25">
      <c r="C134" s="12">
        <v>4.0359999999999996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-0.155</v>
      </c>
      <c r="P134" s="12">
        <v>0.26</v>
      </c>
      <c r="Q134" s="12">
        <v>-7.0000000000000007E-2</v>
      </c>
    </row>
    <row r="135" spans="3:17" x14ac:dyDescent="0.25">
      <c r="C135" s="12">
        <v>4.181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-0.155</v>
      </c>
      <c r="P135" s="12">
        <v>0.3</v>
      </c>
      <c r="Q135" s="12">
        <v>-7.0000000000000007E-2</v>
      </c>
    </row>
    <row r="136" spans="3:17" x14ac:dyDescent="0.25">
      <c r="C136" s="12">
        <v>4.3410000000000002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-0.1575</v>
      </c>
      <c r="P136" s="12">
        <v>0.3</v>
      </c>
      <c r="Q136" s="12">
        <v>-7.0000000000000007E-2</v>
      </c>
    </row>
    <row r="137" spans="3:17" x14ac:dyDescent="0.25">
      <c r="C137" s="12">
        <v>4.4050000000000002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</v>
      </c>
      <c r="P137" s="12">
        <v>0.3</v>
      </c>
      <c r="Q137" s="12">
        <v>-7.0000000000000007E-2</v>
      </c>
    </row>
    <row r="138" spans="3:17" x14ac:dyDescent="0.25">
      <c r="C138" s="12">
        <v>4.3209999999999997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-0.1525</v>
      </c>
      <c r="P138" s="12">
        <v>0.3</v>
      </c>
      <c r="Q138" s="12">
        <v>-7.0000000000000007E-2</v>
      </c>
    </row>
    <row r="139" spans="3:17" x14ac:dyDescent="0.25">
      <c r="C139" s="12">
        <v>4.1859999999999999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</v>
      </c>
      <c r="P139" s="12">
        <v>0.3</v>
      </c>
      <c r="Q139" s="12">
        <v>-7.0000000000000007E-2</v>
      </c>
    </row>
    <row r="140" spans="3:17" x14ac:dyDescent="0.25">
      <c r="C140" s="12">
        <v>4.0010000000000003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-0.155</v>
      </c>
      <c r="P140" s="12">
        <v>0.26</v>
      </c>
      <c r="Q140" s="12">
        <v>-7.0000000000000007E-2</v>
      </c>
    </row>
    <row r="141" spans="3:17" x14ac:dyDescent="0.25">
      <c r="C141" s="12">
        <v>4.0010000000000003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-0.155</v>
      </c>
      <c r="P141" s="12">
        <v>0.26</v>
      </c>
      <c r="Q141" s="12">
        <v>-7.0000000000000007E-2</v>
      </c>
    </row>
    <row r="142" spans="3:17" x14ac:dyDescent="0.25">
      <c r="C142" s="12">
        <v>4.0309999999999997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-0.155</v>
      </c>
      <c r="P142" s="12">
        <v>0.26</v>
      </c>
      <c r="Q142" s="12">
        <v>-7.0000000000000007E-2</v>
      </c>
    </row>
    <row r="143" spans="3:17" x14ac:dyDescent="0.25">
      <c r="C143" s="12">
        <v>4.0659999999999998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-0.155</v>
      </c>
      <c r="P143" s="12">
        <v>0.26</v>
      </c>
      <c r="Q143" s="12">
        <v>-7.0000000000000007E-2</v>
      </c>
    </row>
    <row r="144" spans="3:17" x14ac:dyDescent="0.25">
      <c r="C144" s="12">
        <v>4.101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-0.155</v>
      </c>
      <c r="P144" s="12">
        <v>0.26</v>
      </c>
      <c r="Q144" s="12">
        <v>-7.0000000000000007E-2</v>
      </c>
    </row>
    <row r="145" spans="3:17" x14ac:dyDescent="0.25">
      <c r="C145" s="12">
        <v>4.0960000000000001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-0.155</v>
      </c>
      <c r="P145" s="12">
        <v>0.26</v>
      </c>
      <c r="Q145" s="12">
        <v>-7.0000000000000007E-2</v>
      </c>
    </row>
    <row r="146" spans="3:17" x14ac:dyDescent="0.25">
      <c r="C146" s="12">
        <v>4.1210000000000004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-0.155</v>
      </c>
      <c r="P146" s="12">
        <v>0.26</v>
      </c>
      <c r="Q146" s="12">
        <v>-7.0000000000000007E-2</v>
      </c>
    </row>
    <row r="147" spans="3:17" x14ac:dyDescent="0.25">
      <c r="C147" s="12">
        <v>4.266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-0.155</v>
      </c>
      <c r="P147" s="12">
        <v>0.3</v>
      </c>
      <c r="Q147" s="12">
        <v>-7.0000000000000007E-2</v>
      </c>
    </row>
    <row r="148" spans="3:17" x14ac:dyDescent="0.25">
      <c r="C148" s="12">
        <v>4.4260000000000002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-0.1575</v>
      </c>
      <c r="P148" s="12">
        <v>0.3</v>
      </c>
      <c r="Q148" s="12">
        <v>-7.0000000000000007E-2</v>
      </c>
    </row>
    <row r="149" spans="3:17" x14ac:dyDescent="0.25">
      <c r="C149" s="12">
        <v>4.49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</v>
      </c>
      <c r="P149" s="12">
        <v>0.3</v>
      </c>
      <c r="Q149" s="12">
        <v>-7.0000000000000007E-2</v>
      </c>
    </row>
    <row r="150" spans="3:17" x14ac:dyDescent="0.25">
      <c r="C150" s="12">
        <v>4.4059999999999997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-0.1525</v>
      </c>
      <c r="P150" s="12">
        <v>0.3</v>
      </c>
      <c r="Q150" s="12">
        <v>-7.0000000000000007E-2</v>
      </c>
    </row>
    <row r="151" spans="3:17" x14ac:dyDescent="0.25">
      <c r="C151" s="12">
        <v>4.2709999999999999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</v>
      </c>
      <c r="P151" s="12">
        <v>0.3</v>
      </c>
      <c r="Q151" s="12">
        <v>-7.0000000000000007E-2</v>
      </c>
    </row>
    <row r="152" spans="3:17" x14ac:dyDescent="0.25">
      <c r="C152" s="12">
        <v>4.0860000000000003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-0.155</v>
      </c>
      <c r="P152" s="12">
        <v>0.26</v>
      </c>
      <c r="Q152" s="12">
        <v>-7.0000000000000007E-2</v>
      </c>
    </row>
    <row r="153" spans="3:17" x14ac:dyDescent="0.25">
      <c r="C153" s="12">
        <v>4.0860000000000003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-0.155</v>
      </c>
      <c r="P153" s="12">
        <v>0.26</v>
      </c>
      <c r="Q153" s="12">
        <v>-7.0000000000000007E-2</v>
      </c>
    </row>
    <row r="154" spans="3:17" x14ac:dyDescent="0.25">
      <c r="C154" s="12">
        <v>4.1159999999999997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-0.155</v>
      </c>
      <c r="P154" s="12">
        <v>0.26</v>
      </c>
      <c r="Q154" s="12">
        <v>-7.0000000000000007E-2</v>
      </c>
    </row>
    <row r="155" spans="3:17" x14ac:dyDescent="0.25">
      <c r="C155" s="12">
        <v>4.1509999999999998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-0.155</v>
      </c>
      <c r="P155" s="12">
        <v>0.26</v>
      </c>
      <c r="Q155" s="12">
        <v>-7.0000000000000007E-2</v>
      </c>
    </row>
    <row r="156" spans="3:17" x14ac:dyDescent="0.25">
      <c r="C156" s="12">
        <v>4.1859999999999999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-0.155</v>
      </c>
      <c r="P156" s="12">
        <v>0.26</v>
      </c>
      <c r="Q156" s="12">
        <v>-7.0000000000000007E-2</v>
      </c>
    </row>
    <row r="157" spans="3:17" x14ac:dyDescent="0.25">
      <c r="C157" s="12">
        <v>4.181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-0.155</v>
      </c>
      <c r="P157" s="12">
        <v>0.26</v>
      </c>
      <c r="Q157" s="12">
        <v>-7.0000000000000007E-2</v>
      </c>
    </row>
    <row r="158" spans="3:17" x14ac:dyDescent="0.25">
      <c r="C158" s="12">
        <v>4.2060000000000004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-0.155</v>
      </c>
      <c r="P158" s="12">
        <v>0.26</v>
      </c>
      <c r="Q158" s="12">
        <v>-7.0000000000000007E-2</v>
      </c>
    </row>
    <row r="159" spans="3:17" x14ac:dyDescent="0.25">
      <c r="C159" s="12">
        <v>4.351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-0.155</v>
      </c>
      <c r="P159" s="12">
        <v>0.3</v>
      </c>
      <c r="Q159" s="12">
        <v>-7.0000000000000007E-2</v>
      </c>
    </row>
    <row r="160" spans="3:17" x14ac:dyDescent="0.25">
      <c r="C160" s="12">
        <v>4.5110000000000001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-0.1575</v>
      </c>
      <c r="P160" s="12">
        <v>0.3</v>
      </c>
      <c r="Q160" s="12">
        <v>-7.0000000000000007E-2</v>
      </c>
    </row>
    <row r="161" spans="3:17" x14ac:dyDescent="0.25">
      <c r="C161" s="12">
        <v>4.5750000000000002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</v>
      </c>
      <c r="P161" s="12">
        <v>0.3</v>
      </c>
      <c r="Q161" s="12">
        <v>-7.0000000000000007E-2</v>
      </c>
    </row>
    <row r="162" spans="3:17" x14ac:dyDescent="0.25">
      <c r="C162" s="12">
        <v>4.4909999999999997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-0.1525</v>
      </c>
      <c r="P162" s="12">
        <v>0.3</v>
      </c>
      <c r="Q162" s="12">
        <v>-7.0000000000000007E-2</v>
      </c>
    </row>
    <row r="163" spans="3:17" x14ac:dyDescent="0.25">
      <c r="C163" s="12">
        <v>4.3559999999999999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</v>
      </c>
      <c r="P163" s="12">
        <v>0.3</v>
      </c>
      <c r="Q163" s="12">
        <v>-7.0000000000000007E-2</v>
      </c>
    </row>
    <row r="164" spans="3:17" x14ac:dyDescent="0.25">
      <c r="C164" s="12">
        <v>4.1710000000000003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-0.155</v>
      </c>
      <c r="P164" s="12">
        <v>0.26</v>
      </c>
      <c r="Q164" s="12">
        <v>-7.0000000000000007E-2</v>
      </c>
    </row>
    <row r="165" spans="3:17" x14ac:dyDescent="0.25">
      <c r="C165" s="12">
        <v>4.1710000000000003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-0.155</v>
      </c>
      <c r="P165" s="12">
        <v>0.26</v>
      </c>
      <c r="Q165" s="12">
        <v>-7.0000000000000007E-2</v>
      </c>
    </row>
    <row r="166" spans="3:17" x14ac:dyDescent="0.25">
      <c r="C166" s="12">
        <v>4.2009999999999996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-0.155</v>
      </c>
      <c r="P166" s="12">
        <v>0.26</v>
      </c>
      <c r="Q166" s="12">
        <v>-7.0000000000000007E-2</v>
      </c>
    </row>
    <row r="167" spans="3:17" x14ac:dyDescent="0.25">
      <c r="C167" s="12">
        <v>4.2359999999999998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-0.155</v>
      </c>
      <c r="P167" s="12">
        <v>0.26</v>
      </c>
      <c r="Q167" s="12">
        <v>-7.0000000000000007E-2</v>
      </c>
    </row>
    <row r="168" spans="3:17" x14ac:dyDescent="0.25">
      <c r="C168" s="12">
        <v>4.2709999999999999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-0.155</v>
      </c>
      <c r="P168" s="12">
        <v>0.26</v>
      </c>
      <c r="Q168" s="12">
        <v>-7.0000000000000007E-2</v>
      </c>
    </row>
    <row r="169" spans="3:17" x14ac:dyDescent="0.25">
      <c r="C169" s="12">
        <v>4.266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-0.155</v>
      </c>
      <c r="P169" s="12">
        <v>0.26</v>
      </c>
      <c r="Q169" s="12">
        <v>-7.0000000000000007E-2</v>
      </c>
    </row>
    <row r="170" spans="3:17" x14ac:dyDescent="0.25">
      <c r="C170" s="12">
        <v>4.2910000000000004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-0.155</v>
      </c>
      <c r="P170" s="12">
        <v>0.26</v>
      </c>
      <c r="Q170" s="12">
        <v>-7.0000000000000007E-2</v>
      </c>
    </row>
    <row r="171" spans="3:17" x14ac:dyDescent="0.25">
      <c r="C171" s="12">
        <v>4.4359999999999999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-0.155</v>
      </c>
      <c r="P171" s="12">
        <v>0.3</v>
      </c>
      <c r="Q171" s="12">
        <v>-7.0000000000000007E-2</v>
      </c>
    </row>
    <row r="172" spans="3:17" x14ac:dyDescent="0.25">
      <c r="C172" s="12">
        <v>4.5960000000000001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-0.1575</v>
      </c>
      <c r="P172" s="12">
        <v>0.3</v>
      </c>
      <c r="Q172" s="12">
        <v>-7.0000000000000007E-2</v>
      </c>
    </row>
    <row r="173" spans="3:17" x14ac:dyDescent="0.25">
      <c r="C173" s="12">
        <v>4.66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</v>
      </c>
      <c r="P173" s="12">
        <v>0.3</v>
      </c>
      <c r="Q173" s="12">
        <v>-7.0000000000000007E-2</v>
      </c>
    </row>
    <row r="174" spans="3:17" x14ac:dyDescent="0.25">
      <c r="C174" s="12">
        <v>4.5759999999999996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-0.1525</v>
      </c>
      <c r="P174" s="12">
        <v>0.3</v>
      </c>
      <c r="Q174" s="12">
        <v>-7.0000000000000007E-2</v>
      </c>
    </row>
    <row r="175" spans="3:17" x14ac:dyDescent="0.25">
      <c r="C175" s="12">
        <v>4.4409999999999998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</v>
      </c>
      <c r="P175" s="12">
        <v>0.3</v>
      </c>
      <c r="Q175" s="12">
        <v>-7.0000000000000007E-2</v>
      </c>
    </row>
    <row r="176" spans="3:17" x14ac:dyDescent="0.25">
      <c r="C176" s="12">
        <v>4.2560000000000002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-0.155</v>
      </c>
      <c r="P176" s="12">
        <v>0.26</v>
      </c>
      <c r="Q176" s="12">
        <v>-7.0000000000000007E-2</v>
      </c>
    </row>
    <row r="177" spans="3:17" x14ac:dyDescent="0.25">
      <c r="C177" s="12">
        <v>4.2560000000000002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-0.155</v>
      </c>
      <c r="P177" s="12">
        <v>0.26</v>
      </c>
      <c r="Q177" s="12">
        <v>-7.0000000000000007E-2</v>
      </c>
    </row>
    <row r="178" spans="3:17" x14ac:dyDescent="0.25">
      <c r="C178" s="12">
        <v>4.2859999999999996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-0.155</v>
      </c>
      <c r="P178" s="12">
        <v>0.26</v>
      </c>
      <c r="Q178" s="12">
        <v>-7.0000000000000007E-2</v>
      </c>
    </row>
    <row r="179" spans="3:17" x14ac:dyDescent="0.25">
      <c r="C179" s="12">
        <v>4.3209999999999997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-0.155</v>
      </c>
      <c r="P179" s="12">
        <v>0.26</v>
      </c>
      <c r="Q179" s="12">
        <v>-7.0000000000000007E-2</v>
      </c>
    </row>
    <row r="180" spans="3:17" x14ac:dyDescent="0.25">
      <c r="C180" s="12">
        <v>4.3559999999999999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-0.155</v>
      </c>
      <c r="P180" s="12">
        <v>0.26</v>
      </c>
      <c r="Q180" s="12">
        <v>-7.0000000000000007E-2</v>
      </c>
    </row>
    <row r="181" spans="3:17" x14ac:dyDescent="0.25">
      <c r="C181" s="12">
        <v>4.351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-0.155</v>
      </c>
      <c r="P181" s="12">
        <v>0.26</v>
      </c>
      <c r="Q181" s="12">
        <v>-7.0000000000000007E-2</v>
      </c>
    </row>
    <row r="182" spans="3:17" x14ac:dyDescent="0.25">
      <c r="C182" s="12">
        <v>4.3760000000000003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-0.155</v>
      </c>
      <c r="P182" s="12">
        <v>0.26</v>
      </c>
      <c r="Q182" s="12">
        <v>-7.0000000000000007E-2</v>
      </c>
    </row>
    <row r="183" spans="3:17" x14ac:dyDescent="0.25">
      <c r="C183" s="12">
        <v>4.5209999999999999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-0.155</v>
      </c>
      <c r="P183" s="12">
        <v>0.3</v>
      </c>
      <c r="Q183" s="12">
        <v>-7.0000000000000007E-2</v>
      </c>
    </row>
    <row r="184" spans="3:17" x14ac:dyDescent="0.25">
      <c r="C184" s="12">
        <v>4.681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-0.1575</v>
      </c>
      <c r="P184" s="12">
        <v>0.3</v>
      </c>
      <c r="Q184" s="12">
        <v>-7.0000000000000007E-2</v>
      </c>
    </row>
    <row r="185" spans="3:17" x14ac:dyDescent="0.25">
      <c r="C185" s="12">
        <v>4.7450000000000001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</v>
      </c>
      <c r="P185" s="12">
        <v>0.3</v>
      </c>
      <c r="Q185" s="12">
        <v>-7.0000000000000007E-2</v>
      </c>
    </row>
    <row r="186" spans="3:17" x14ac:dyDescent="0.25">
      <c r="C186" s="12">
        <v>4.6609999999999996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-0.1525</v>
      </c>
      <c r="P186" s="12">
        <v>0.3</v>
      </c>
      <c r="Q186" s="12">
        <v>-7.0000000000000007E-2</v>
      </c>
    </row>
    <row r="187" spans="3:17" x14ac:dyDescent="0.25">
      <c r="C187" s="12">
        <v>4.5259999999999998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</v>
      </c>
      <c r="P187" s="12">
        <v>0.3</v>
      </c>
      <c r="Q187" s="12">
        <v>-7.0000000000000007E-2</v>
      </c>
    </row>
    <row r="188" spans="3:17" x14ac:dyDescent="0.25">
      <c r="C188" s="12">
        <v>4.3410000000000002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-0.155</v>
      </c>
      <c r="P188" s="12">
        <v>0.26</v>
      </c>
      <c r="Q188" s="12">
        <v>-7.0000000000000007E-2</v>
      </c>
    </row>
    <row r="189" spans="3:17" x14ac:dyDescent="0.25">
      <c r="C189" s="12">
        <v>4.3410000000000002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4.3710000000000004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4.4059999999999997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4.4409999999999998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4.4359999999999999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4.4610000000000003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4.6059999999999999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4.766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4.83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4.7460000000000004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4.6109999999999998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4.4260000000000002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4.4260000000000002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4.4560000000000004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4.4909999999999997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4.5259999999999998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4.5209999999999999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4.5460000000000003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4.6909999999999998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4.851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4.915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4.8310000000000004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4.6959999999999997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4.5110000000000001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4.5110000000000001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4.5410000000000004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4.5759999999999996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4.6109999999999998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4.6059999999999999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4.6310000000000002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4.7759999999999998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4.9359999999999999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4.9160000000000004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4.7809999999999997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4.5960000000000001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4.5960000000000001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4.6260000000000003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4.6609999999999996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4.6959999999999997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4.6909999999999998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4.7160000000000002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4.8609999999999998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5.0209999999999999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5.085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5.0010000000000003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4.8659999999999997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4.681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4.681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4.7110000000000003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4.7460000000000004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4.7809999999999997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4.7759999999999998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4.8010000000000002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4.9459999999999997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5.1059999999999999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5.17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5.0860000000000003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4.9509999999999996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4.766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4.766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4.7960000000000003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4.8310000000000004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4.8659999999999997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4.8609999999999998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4.8860000000000001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5.0309999999999997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5.1909999999999998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5.2549999999999999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5.1710000000000003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5.0359999999999996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4.851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4.851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4.8810000000000002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4.9160000000000004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4.9509999999999996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4.9459999999999997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4.9710000000000001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5.1159999999999997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5.2759999999999998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5.34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5.2560000000000002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5.1210000000000004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4.9359999999999999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4.9359999999999999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4.9660000000000002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5.0010000000000003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5.0359999999999996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5.0309999999999997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5.056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5.2009999999999996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5.3609999999999998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5.4249999999999998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5.3410000000000002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5.2060000000000004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5.0209999999999999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5.0209999999999999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5.0510000000000002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5.0860000000000003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5.1210000000000004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5.1159999999999997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5.141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5.2859999999999996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5.4459999999999997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37216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37216</v>
      </c>
      <c r="D11" s="15">
        <f t="shared" ref="D11:P11" si="0">EffDt</f>
        <v>37216</v>
      </c>
      <c r="E11" s="15">
        <f t="shared" si="0"/>
        <v>37216</v>
      </c>
      <c r="F11" s="15">
        <f t="shared" si="0"/>
        <v>37216</v>
      </c>
      <c r="G11" s="15">
        <f t="shared" si="0"/>
        <v>37216</v>
      </c>
      <c r="H11" s="15">
        <f t="shared" si="0"/>
        <v>37216</v>
      </c>
      <c r="I11" s="15">
        <f t="shared" si="0"/>
        <v>37216</v>
      </c>
      <c r="J11" s="21">
        <f t="shared" si="0"/>
        <v>37216</v>
      </c>
      <c r="K11" s="15">
        <f t="shared" si="0"/>
        <v>37216</v>
      </c>
      <c r="L11" s="15">
        <f t="shared" si="0"/>
        <v>37216</v>
      </c>
      <c r="M11" s="15">
        <f t="shared" si="0"/>
        <v>37216</v>
      </c>
      <c r="N11" s="15">
        <f t="shared" si="0"/>
        <v>37216</v>
      </c>
      <c r="O11" s="15">
        <f t="shared" si="0"/>
        <v>37216</v>
      </c>
      <c r="P11" s="15">
        <f t="shared" si="0"/>
        <v>37216</v>
      </c>
      <c r="Q11" s="15">
        <f t="shared" ref="Q11:AD11" si="1">EffDt</f>
        <v>37216</v>
      </c>
      <c r="R11" s="15">
        <f t="shared" si="1"/>
        <v>37216</v>
      </c>
      <c r="S11" s="15">
        <f t="shared" si="1"/>
        <v>37216</v>
      </c>
      <c r="T11" s="15">
        <f t="shared" si="1"/>
        <v>37216</v>
      </c>
      <c r="U11" s="15">
        <f t="shared" si="1"/>
        <v>37216</v>
      </c>
      <c r="V11" s="15">
        <f t="shared" si="1"/>
        <v>37216</v>
      </c>
      <c r="W11" s="15">
        <f t="shared" si="1"/>
        <v>37216</v>
      </c>
      <c r="X11" s="21">
        <f t="shared" si="1"/>
        <v>37216</v>
      </c>
      <c r="Y11" s="15">
        <f t="shared" si="1"/>
        <v>37216</v>
      </c>
      <c r="Z11" s="15">
        <f t="shared" si="1"/>
        <v>37216</v>
      </c>
      <c r="AA11" s="15">
        <f t="shared" si="1"/>
        <v>37216</v>
      </c>
      <c r="AB11" s="15">
        <f t="shared" si="1"/>
        <v>37216</v>
      </c>
      <c r="AC11" s="15">
        <f t="shared" si="1"/>
        <v>37216</v>
      </c>
      <c r="AD11" s="15">
        <f t="shared" si="1"/>
        <v>37216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4" width="9.109375" style="126" customWidth="1"/>
    <col min="5" max="5" width="9.6640625" style="126" customWidth="1"/>
    <col min="6" max="6" width="13" style="126" hidden="1" customWidth="1"/>
    <col min="7" max="8" width="9.6640625" style="126" customWidth="1"/>
    <col min="9" max="9" width="13" style="126" hidden="1" customWidth="1"/>
    <col min="10" max="10" width="9.88671875" style="126" customWidth="1"/>
    <col min="11" max="13" width="9.6640625" style="126" hidden="1" customWidth="1"/>
    <col min="14" max="14" width="9.6640625" style="126" customWidth="1"/>
    <col min="15" max="15" width="12.109375" style="126" customWidth="1"/>
    <col min="16" max="18" width="9.6640625" style="126" hidden="1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3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v>37215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8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7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38">
        <v>37215</v>
      </c>
    </row>
    <row r="7" spans="1:140" ht="10.5" hidden="1" customHeight="1" x14ac:dyDescent="0.25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3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v>37257</v>
      </c>
      <c r="H8" s="213">
        <v>37288</v>
      </c>
      <c r="I8" s="212" t="s">
        <v>135</v>
      </c>
      <c r="J8" s="213">
        <v>37316</v>
      </c>
      <c r="K8" s="213">
        <v>37347</v>
      </c>
      <c r="L8" s="213">
        <v>37377</v>
      </c>
      <c r="M8" s="213">
        <v>37408</v>
      </c>
      <c r="N8" s="214" t="s">
        <v>181</v>
      </c>
      <c r="O8" s="206" t="s">
        <v>182</v>
      </c>
      <c r="P8" s="213">
        <v>37438</v>
      </c>
      <c r="Q8" s="213">
        <v>37469</v>
      </c>
      <c r="R8" s="213">
        <v>37500</v>
      </c>
      <c r="S8" s="206" t="s">
        <v>183</v>
      </c>
      <c r="T8" s="213">
        <v>37530</v>
      </c>
      <c r="U8" s="213">
        <v>37561</v>
      </c>
      <c r="V8" s="213"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65" customHeight="1" x14ac:dyDescent="0.2">
      <c r="A9" s="189" t="s">
        <v>120</v>
      </c>
      <c r="B9" s="133" t="s">
        <v>142</v>
      </c>
      <c r="C9" s="128">
        <v>19.96875</v>
      </c>
      <c r="D9" s="128">
        <v>30.75</v>
      </c>
      <c r="E9" s="144">
        <v>27.954861111111111</v>
      </c>
      <c r="F9" s="128">
        <v>31.875</v>
      </c>
      <c r="G9" s="128">
        <v>32.5</v>
      </c>
      <c r="H9" s="128">
        <v>31.25</v>
      </c>
      <c r="I9" s="128">
        <v>29.25</v>
      </c>
      <c r="J9" s="128">
        <v>30.5</v>
      </c>
      <c r="K9" s="128">
        <v>28</v>
      </c>
      <c r="L9" s="128">
        <v>26</v>
      </c>
      <c r="M9" s="128">
        <v>28</v>
      </c>
      <c r="N9" s="128">
        <v>27.333333333333332</v>
      </c>
      <c r="O9" s="128">
        <v>44</v>
      </c>
      <c r="P9" s="127">
        <v>41.5</v>
      </c>
      <c r="Q9" s="128">
        <v>49</v>
      </c>
      <c r="R9" s="128">
        <v>41.5</v>
      </c>
      <c r="S9" s="128">
        <v>37</v>
      </c>
      <c r="T9" s="128">
        <v>38</v>
      </c>
      <c r="U9" s="128">
        <v>36</v>
      </c>
      <c r="V9" s="128">
        <v>37</v>
      </c>
      <c r="W9" s="144">
        <v>34.982352941176472</v>
      </c>
      <c r="X9" s="128">
        <v>40.008823529411764</v>
      </c>
      <c r="Y9" s="128">
        <v>40.550704697986582</v>
      </c>
      <c r="Z9" s="128">
        <v>40.761529411764705</v>
      </c>
      <c r="AA9" s="128">
        <v>41.82592156862745</v>
      </c>
      <c r="AB9" s="216">
        <v>43.041328125000007</v>
      </c>
      <c r="AC9" s="217">
        <v>40.574469354838683</v>
      </c>
      <c r="AD9" s="145"/>
      <c r="AE9" s="145"/>
      <c r="AF9" s="146"/>
      <c r="AG9" s="127">
        <v>32.5</v>
      </c>
      <c r="AH9" s="127">
        <v>31.25</v>
      </c>
      <c r="AI9" s="127">
        <v>30.5</v>
      </c>
      <c r="AJ9" s="127">
        <v>28</v>
      </c>
      <c r="AK9" s="127">
        <v>26</v>
      </c>
      <c r="AL9" s="127">
        <v>28</v>
      </c>
      <c r="AM9" s="127">
        <v>41.5</v>
      </c>
      <c r="AN9" s="127">
        <v>49</v>
      </c>
      <c r="AO9" s="127">
        <v>41.5</v>
      </c>
      <c r="AP9" s="127">
        <v>38</v>
      </c>
      <c r="AQ9" s="127">
        <v>36</v>
      </c>
      <c r="AR9" s="127">
        <v>37</v>
      </c>
      <c r="AS9" s="127">
        <v>42</v>
      </c>
      <c r="AT9" s="127">
        <v>40</v>
      </c>
      <c r="AU9" s="127">
        <v>38</v>
      </c>
      <c r="AV9" s="127">
        <v>33</v>
      </c>
      <c r="AW9" s="127">
        <v>29.5</v>
      </c>
      <c r="AX9" s="127">
        <v>31</v>
      </c>
      <c r="AY9" s="127">
        <v>47</v>
      </c>
      <c r="AZ9" s="127">
        <v>55</v>
      </c>
      <c r="BA9" s="127">
        <v>44</v>
      </c>
      <c r="BB9" s="127">
        <v>41.5</v>
      </c>
      <c r="BC9" s="127">
        <v>38.75</v>
      </c>
      <c r="BD9" s="127">
        <v>40</v>
      </c>
      <c r="BE9" s="127">
        <v>42.12</v>
      </c>
      <c r="BF9" s="127">
        <v>40.4</v>
      </c>
      <c r="BG9" s="127">
        <v>38.68</v>
      </c>
      <c r="BH9" s="127">
        <v>34.39</v>
      </c>
      <c r="BI9" s="127">
        <v>31.38</v>
      </c>
      <c r="BJ9" s="127">
        <v>32.67</v>
      </c>
      <c r="BK9" s="127">
        <v>46.41</v>
      </c>
      <c r="BL9" s="127">
        <v>53.28</v>
      </c>
      <c r="BM9" s="127">
        <v>43.83</v>
      </c>
      <c r="BN9" s="127">
        <v>41.69</v>
      </c>
      <c r="BO9" s="127">
        <v>39.33</v>
      </c>
      <c r="BP9" s="127">
        <v>40.4</v>
      </c>
      <c r="BQ9" s="127">
        <v>42.21</v>
      </c>
      <c r="BR9" s="127">
        <v>40.74</v>
      </c>
      <c r="BS9" s="127">
        <v>39.270000000000003</v>
      </c>
      <c r="BT9" s="127">
        <v>35.590000000000003</v>
      </c>
      <c r="BU9" s="127">
        <v>33.020000000000003</v>
      </c>
      <c r="BV9" s="127">
        <v>34.119999999999997</v>
      </c>
      <c r="BW9" s="127">
        <v>45.9</v>
      </c>
      <c r="BX9" s="127">
        <v>51.79</v>
      </c>
      <c r="BY9" s="127">
        <v>43.7</v>
      </c>
      <c r="BZ9" s="127">
        <v>41.86</v>
      </c>
      <c r="CA9" s="127">
        <v>39.83</v>
      </c>
      <c r="CB9" s="127">
        <v>40.76</v>
      </c>
      <c r="CC9" s="127">
        <v>42.47</v>
      </c>
      <c r="CD9" s="127">
        <v>41.14</v>
      </c>
      <c r="CE9" s="127">
        <v>39.799999999999997</v>
      </c>
      <c r="CF9" s="127">
        <v>36.46</v>
      </c>
      <c r="CG9" s="127">
        <v>34.119999999999997</v>
      </c>
      <c r="CH9" s="127">
        <v>35.119999999999997</v>
      </c>
      <c r="CI9" s="127">
        <v>45.83</v>
      </c>
      <c r="CJ9" s="127">
        <v>51.18</v>
      </c>
      <c r="CK9" s="127">
        <v>43.83</v>
      </c>
      <c r="CL9" s="127">
        <v>42.16</v>
      </c>
      <c r="CM9" s="127">
        <v>40.32</v>
      </c>
      <c r="CN9" s="127">
        <v>41.16</v>
      </c>
      <c r="CO9" s="127">
        <v>42.74</v>
      </c>
      <c r="CP9" s="127">
        <v>41.53</v>
      </c>
      <c r="CQ9" s="127">
        <v>40.32</v>
      </c>
      <c r="CR9" s="127">
        <v>37.28</v>
      </c>
      <c r="CS9" s="127">
        <v>35.159999999999997</v>
      </c>
      <c r="CT9" s="127">
        <v>36.07</v>
      </c>
      <c r="CU9" s="127">
        <v>45.8</v>
      </c>
      <c r="CV9" s="127">
        <v>50.67</v>
      </c>
      <c r="CW9" s="127">
        <v>43.99</v>
      </c>
      <c r="CX9" s="127">
        <v>42.47</v>
      </c>
      <c r="CY9" s="127">
        <v>40.799999999999997</v>
      </c>
      <c r="CZ9" s="127">
        <v>41.57</v>
      </c>
      <c r="DA9" s="127">
        <v>43.16</v>
      </c>
      <c r="DB9" s="127">
        <v>42.03</v>
      </c>
      <c r="DC9" s="127">
        <v>40.9</v>
      </c>
      <c r="DD9" s="127">
        <v>38.07</v>
      </c>
      <c r="DE9" s="127">
        <v>36.1</v>
      </c>
      <c r="DF9" s="127">
        <v>36.950000000000003</v>
      </c>
      <c r="DG9" s="127">
        <v>46.01</v>
      </c>
      <c r="DH9" s="127">
        <v>50.54</v>
      </c>
      <c r="DI9" s="127">
        <v>44.32</v>
      </c>
      <c r="DJ9" s="127">
        <v>42.91</v>
      </c>
      <c r="DK9" s="127">
        <v>41.35</v>
      </c>
      <c r="DL9" s="127">
        <v>42.07</v>
      </c>
      <c r="DM9" s="127">
        <v>43.58</v>
      </c>
      <c r="DN9" s="127">
        <v>42.53</v>
      </c>
      <c r="DO9" s="127">
        <v>41.48</v>
      </c>
      <c r="DP9" s="127">
        <v>38.85</v>
      </c>
      <c r="DQ9" s="127">
        <v>37</v>
      </c>
      <c r="DR9" s="127">
        <v>37.799999999999997</v>
      </c>
      <c r="DS9" s="127">
        <v>46.23</v>
      </c>
      <c r="DT9" s="127">
        <v>50.45</v>
      </c>
      <c r="DU9" s="127">
        <v>44.66</v>
      </c>
      <c r="DV9" s="127">
        <v>43.35</v>
      </c>
      <c r="DW9" s="127">
        <v>41.9</v>
      </c>
      <c r="DX9" s="127">
        <v>42.57</v>
      </c>
      <c r="DY9" s="127">
        <v>44</v>
      </c>
      <c r="DZ9" s="127">
        <v>43.02</v>
      </c>
      <c r="EA9" s="127">
        <v>42.05</v>
      </c>
      <c r="EB9" s="127">
        <v>39.6</v>
      </c>
      <c r="EC9" s="127">
        <v>37.89</v>
      </c>
      <c r="ED9" s="127">
        <v>38.630000000000003</v>
      </c>
      <c r="EE9" s="127">
        <v>46.48</v>
      </c>
      <c r="EF9" s="127">
        <v>50.41</v>
      </c>
      <c r="EG9" s="127">
        <v>45.02</v>
      </c>
      <c r="EH9" s="127">
        <v>43.79</v>
      </c>
      <c r="EI9" s="127">
        <v>42.45</v>
      </c>
      <c r="EJ9" s="127">
        <v>43.07</v>
      </c>
    </row>
    <row r="10" spans="1:140" ht="13.65" customHeight="1" x14ac:dyDescent="0.2">
      <c r="A10" s="190" t="s">
        <v>121</v>
      </c>
      <c r="B10" s="148" t="s">
        <v>143</v>
      </c>
      <c r="C10" s="127">
        <v>22.90625</v>
      </c>
      <c r="D10" s="127">
        <v>31.25</v>
      </c>
      <c r="E10" s="149">
        <v>29.086805555555557</v>
      </c>
      <c r="F10" s="127">
        <v>31.824999999999999</v>
      </c>
      <c r="G10" s="127">
        <v>32.5</v>
      </c>
      <c r="H10" s="127">
        <v>31.15</v>
      </c>
      <c r="I10" s="127">
        <v>30.25</v>
      </c>
      <c r="J10" s="127">
        <v>30.5</v>
      </c>
      <c r="K10" s="127">
        <v>30</v>
      </c>
      <c r="L10" s="127">
        <v>28.5</v>
      </c>
      <c r="M10" s="127">
        <v>30.5</v>
      </c>
      <c r="N10" s="127">
        <v>29.666666666666668</v>
      </c>
      <c r="O10" s="127">
        <v>47</v>
      </c>
      <c r="P10" s="127">
        <v>44.5</v>
      </c>
      <c r="Q10" s="127">
        <v>51.5</v>
      </c>
      <c r="R10" s="127">
        <v>45</v>
      </c>
      <c r="S10" s="127">
        <v>37.833333333333336</v>
      </c>
      <c r="T10" s="127">
        <v>39</v>
      </c>
      <c r="U10" s="127">
        <v>37</v>
      </c>
      <c r="V10" s="127">
        <v>37.5</v>
      </c>
      <c r="W10" s="149">
        <v>36.517647058823528</v>
      </c>
      <c r="X10" s="127">
        <v>42.376470588235293</v>
      </c>
      <c r="Y10" s="127">
        <v>42.727013422818793</v>
      </c>
      <c r="Z10" s="127">
        <v>43.119803921568625</v>
      </c>
      <c r="AA10" s="127">
        <v>44.762794117647061</v>
      </c>
      <c r="AB10" s="218">
        <v>46.799687499999997</v>
      </c>
      <c r="AC10" s="150">
        <v>43.236612365591384</v>
      </c>
      <c r="AD10" s="145"/>
      <c r="AE10" s="145"/>
      <c r="AF10" s="146"/>
      <c r="AG10" s="151">
        <v>32.5</v>
      </c>
      <c r="AH10" s="151">
        <v>31.15</v>
      </c>
      <c r="AI10" s="151">
        <v>30.5</v>
      </c>
      <c r="AJ10" s="151">
        <v>30</v>
      </c>
      <c r="AK10" s="151">
        <v>28.5</v>
      </c>
      <c r="AL10" s="151">
        <v>30.5</v>
      </c>
      <c r="AM10" s="151">
        <v>44.5</v>
      </c>
      <c r="AN10" s="151">
        <v>51.5</v>
      </c>
      <c r="AO10" s="151">
        <v>45</v>
      </c>
      <c r="AP10" s="151">
        <v>39</v>
      </c>
      <c r="AQ10" s="151">
        <v>37</v>
      </c>
      <c r="AR10" s="151">
        <v>37.5</v>
      </c>
      <c r="AS10" s="151">
        <v>42.5</v>
      </c>
      <c r="AT10" s="151">
        <v>40.75</v>
      </c>
      <c r="AU10" s="151">
        <v>39.5</v>
      </c>
      <c r="AV10" s="151">
        <v>36.5</v>
      </c>
      <c r="AW10" s="151">
        <v>33</v>
      </c>
      <c r="AX10" s="151">
        <v>34.75</v>
      </c>
      <c r="AY10" s="151">
        <v>51.5</v>
      </c>
      <c r="AZ10" s="151">
        <v>58.5</v>
      </c>
      <c r="BA10" s="151">
        <v>47.5</v>
      </c>
      <c r="BB10" s="151">
        <v>43.25</v>
      </c>
      <c r="BC10" s="151">
        <v>39.5</v>
      </c>
      <c r="BD10" s="151">
        <v>40.75</v>
      </c>
      <c r="BE10" s="151">
        <v>42.88</v>
      </c>
      <c r="BF10" s="151">
        <v>41.38</v>
      </c>
      <c r="BG10" s="151">
        <v>40.299999999999997</v>
      </c>
      <c r="BH10" s="151">
        <v>37.729999999999997</v>
      </c>
      <c r="BI10" s="151">
        <v>34.729999999999997</v>
      </c>
      <c r="BJ10" s="151">
        <v>36.229999999999997</v>
      </c>
      <c r="BK10" s="151">
        <v>50.6</v>
      </c>
      <c r="BL10" s="151">
        <v>56.61</v>
      </c>
      <c r="BM10" s="151">
        <v>47.17</v>
      </c>
      <c r="BN10" s="151">
        <v>43.52</v>
      </c>
      <c r="BO10" s="151">
        <v>40.31</v>
      </c>
      <c r="BP10" s="151">
        <v>41.38</v>
      </c>
      <c r="BQ10" s="151">
        <v>43.19</v>
      </c>
      <c r="BR10" s="151">
        <v>41.91</v>
      </c>
      <c r="BS10" s="151">
        <v>40.99</v>
      </c>
      <c r="BT10" s="151">
        <v>38.79</v>
      </c>
      <c r="BU10" s="151">
        <v>36.22</v>
      </c>
      <c r="BV10" s="151">
        <v>37.51</v>
      </c>
      <c r="BW10" s="151">
        <v>49.83</v>
      </c>
      <c r="BX10" s="151">
        <v>54.98</v>
      </c>
      <c r="BY10" s="151">
        <v>46.89</v>
      </c>
      <c r="BZ10" s="151">
        <v>43.77</v>
      </c>
      <c r="CA10" s="151">
        <v>41.02</v>
      </c>
      <c r="CB10" s="151">
        <v>41.94</v>
      </c>
      <c r="CC10" s="151">
        <v>43.66</v>
      </c>
      <c r="CD10" s="151">
        <v>42.5</v>
      </c>
      <c r="CE10" s="151">
        <v>41.67</v>
      </c>
      <c r="CF10" s="151">
        <v>39.67</v>
      </c>
      <c r="CG10" s="151">
        <v>37.33</v>
      </c>
      <c r="CH10" s="151">
        <v>38.51</v>
      </c>
      <c r="CI10" s="151">
        <v>49.73</v>
      </c>
      <c r="CJ10" s="151">
        <v>54.42</v>
      </c>
      <c r="CK10" s="151">
        <v>47.07</v>
      </c>
      <c r="CL10" s="151">
        <v>44.23</v>
      </c>
      <c r="CM10" s="151">
        <v>41.72</v>
      </c>
      <c r="CN10" s="151">
        <v>42.57</v>
      </c>
      <c r="CO10" s="151">
        <v>44.4</v>
      </c>
      <c r="CP10" s="151">
        <v>43.34</v>
      </c>
      <c r="CQ10" s="151">
        <v>42.58</v>
      </c>
      <c r="CR10" s="151">
        <v>40.75</v>
      </c>
      <c r="CS10" s="151">
        <v>38.61</v>
      </c>
      <c r="CT10" s="151">
        <v>39.69</v>
      </c>
      <c r="CU10" s="151">
        <v>49.96</v>
      </c>
      <c r="CV10" s="151">
        <v>54.26</v>
      </c>
      <c r="CW10" s="151">
        <v>47.52</v>
      </c>
      <c r="CX10" s="151">
        <v>44.93</v>
      </c>
      <c r="CY10" s="151">
        <v>42.63</v>
      </c>
      <c r="CZ10" s="151">
        <v>43.41</v>
      </c>
      <c r="DA10" s="151">
        <v>45.14</v>
      </c>
      <c r="DB10" s="151">
        <v>44.14</v>
      </c>
      <c r="DC10" s="151">
        <v>43.44</v>
      </c>
      <c r="DD10" s="151">
        <v>41.72</v>
      </c>
      <c r="DE10" s="151">
        <v>39.729999999999997</v>
      </c>
      <c r="DF10" s="151">
        <v>40.74</v>
      </c>
      <c r="DG10" s="151">
        <v>50.35</v>
      </c>
      <c r="DH10" s="151">
        <v>54.38</v>
      </c>
      <c r="DI10" s="151">
        <v>48.08</v>
      </c>
      <c r="DJ10" s="151">
        <v>45.65</v>
      </c>
      <c r="DK10" s="151">
        <v>43.5</v>
      </c>
      <c r="DL10" s="151">
        <v>44.23</v>
      </c>
      <c r="DM10" s="151">
        <v>45.98</v>
      </c>
      <c r="DN10" s="151">
        <v>45.05</v>
      </c>
      <c r="DO10" s="151">
        <v>44.39</v>
      </c>
      <c r="DP10" s="151">
        <v>42.78</v>
      </c>
      <c r="DQ10" s="151">
        <v>40.909999999999997</v>
      </c>
      <c r="DR10" s="151">
        <v>41.86</v>
      </c>
      <c r="DS10" s="151">
        <v>50.87</v>
      </c>
      <c r="DT10" s="151">
        <v>54.64</v>
      </c>
      <c r="DU10" s="151">
        <v>48.74</v>
      </c>
      <c r="DV10" s="151">
        <v>46.46</v>
      </c>
      <c r="DW10" s="151">
        <v>44.46</v>
      </c>
      <c r="DX10" s="151">
        <v>45.14</v>
      </c>
      <c r="DY10" s="151">
        <v>46.82</v>
      </c>
      <c r="DZ10" s="151">
        <v>45.95</v>
      </c>
      <c r="EA10" s="151">
        <v>45.33</v>
      </c>
      <c r="EB10" s="151">
        <v>43.83</v>
      </c>
      <c r="EC10" s="151">
        <v>42.08</v>
      </c>
      <c r="ED10" s="151">
        <v>42.97</v>
      </c>
      <c r="EE10" s="151">
        <v>51.41</v>
      </c>
      <c r="EF10" s="151">
        <v>54.95</v>
      </c>
      <c r="EG10" s="151">
        <v>49.42</v>
      </c>
      <c r="EH10" s="151">
        <v>47.28</v>
      </c>
      <c r="EI10" s="151">
        <v>45.4</v>
      </c>
      <c r="EJ10" s="151">
        <v>46.04</v>
      </c>
    </row>
    <row r="11" spans="1:140" ht="13.65" customHeight="1" x14ac:dyDescent="0.2">
      <c r="A11" s="190" t="s">
        <v>122</v>
      </c>
      <c r="B11" s="133"/>
      <c r="C11" s="127">
        <v>23.65625</v>
      </c>
      <c r="D11" s="127">
        <v>32.671999999999997</v>
      </c>
      <c r="E11" s="149">
        <v>30.334583333333331</v>
      </c>
      <c r="F11" s="127">
        <v>33.625</v>
      </c>
      <c r="G11" s="127">
        <v>34.049999999999997</v>
      </c>
      <c r="H11" s="127">
        <v>33.200000000000003</v>
      </c>
      <c r="I11" s="127">
        <v>31.324999999999999</v>
      </c>
      <c r="J11" s="127">
        <v>32.9</v>
      </c>
      <c r="K11" s="127">
        <v>29.75</v>
      </c>
      <c r="L11" s="127">
        <v>29.25</v>
      </c>
      <c r="M11" s="127">
        <v>36.25</v>
      </c>
      <c r="N11" s="127">
        <v>31.75</v>
      </c>
      <c r="O11" s="127">
        <v>50.75</v>
      </c>
      <c r="P11" s="127">
        <v>49</v>
      </c>
      <c r="Q11" s="127">
        <v>55.25</v>
      </c>
      <c r="R11" s="127">
        <v>48</v>
      </c>
      <c r="S11" s="127">
        <v>38.75</v>
      </c>
      <c r="T11" s="127">
        <v>37.75</v>
      </c>
      <c r="U11" s="127">
        <v>38.75</v>
      </c>
      <c r="V11" s="127">
        <v>39.75</v>
      </c>
      <c r="W11" s="149">
        <v>38.660784313725493</v>
      </c>
      <c r="X11" s="127">
        <v>44.219607843137254</v>
      </c>
      <c r="Y11" s="127">
        <v>44.299731543624155</v>
      </c>
      <c r="Z11" s="127">
        <v>45.034392156862744</v>
      </c>
      <c r="AA11" s="127">
        <v>45.654411764705884</v>
      </c>
      <c r="AB11" s="218">
        <v>46.243554687500009</v>
      </c>
      <c r="AC11" s="150">
        <v>44.437360752688186</v>
      </c>
      <c r="AD11" s="145"/>
      <c r="AE11" s="145"/>
      <c r="AF11" s="146"/>
      <c r="AG11" s="151">
        <v>34.049999999999997</v>
      </c>
      <c r="AH11" s="151">
        <v>33.200000000000003</v>
      </c>
      <c r="AI11" s="151">
        <v>32.9</v>
      </c>
      <c r="AJ11" s="151">
        <v>29.75</v>
      </c>
      <c r="AK11" s="151">
        <v>29.25</v>
      </c>
      <c r="AL11" s="151">
        <v>36.25</v>
      </c>
      <c r="AM11" s="151">
        <v>49</v>
      </c>
      <c r="AN11" s="151">
        <v>55.25</v>
      </c>
      <c r="AO11" s="151">
        <v>48</v>
      </c>
      <c r="AP11" s="151">
        <v>37.75</v>
      </c>
      <c r="AQ11" s="151">
        <v>38.75</v>
      </c>
      <c r="AR11" s="151">
        <v>39.75</v>
      </c>
      <c r="AS11" s="151">
        <v>42.25</v>
      </c>
      <c r="AT11" s="151">
        <v>40.5</v>
      </c>
      <c r="AU11" s="151">
        <v>38.5</v>
      </c>
      <c r="AV11" s="151">
        <v>36.5</v>
      </c>
      <c r="AW11" s="151">
        <v>37</v>
      </c>
      <c r="AX11" s="151">
        <v>42</v>
      </c>
      <c r="AY11" s="151">
        <v>52.5</v>
      </c>
      <c r="AZ11" s="151">
        <v>61</v>
      </c>
      <c r="BA11" s="151">
        <v>56</v>
      </c>
      <c r="BB11" s="151">
        <v>39.5</v>
      </c>
      <c r="BC11" s="151">
        <v>41.5</v>
      </c>
      <c r="BD11" s="151">
        <v>43.5</v>
      </c>
      <c r="BE11" s="151">
        <v>42.65</v>
      </c>
      <c r="BF11" s="151">
        <v>40.880000000000003</v>
      </c>
      <c r="BG11" s="151">
        <v>38.86</v>
      </c>
      <c r="BH11" s="151">
        <v>36.840000000000003</v>
      </c>
      <c r="BI11" s="151">
        <v>37.340000000000003</v>
      </c>
      <c r="BJ11" s="151">
        <v>42.38</v>
      </c>
      <c r="BK11" s="151">
        <v>52.97</v>
      </c>
      <c r="BL11" s="151">
        <v>61.54</v>
      </c>
      <c r="BM11" s="151">
        <v>56.49</v>
      </c>
      <c r="BN11" s="151">
        <v>39.840000000000003</v>
      </c>
      <c r="BO11" s="151">
        <v>41.85</v>
      </c>
      <c r="BP11" s="151">
        <v>43.87</v>
      </c>
      <c r="BQ11" s="151">
        <v>43.01</v>
      </c>
      <c r="BR11" s="151">
        <v>41.22</v>
      </c>
      <c r="BS11" s="151">
        <v>39.18</v>
      </c>
      <c r="BT11" s="151">
        <v>37.130000000000003</v>
      </c>
      <c r="BU11" s="151">
        <v>37.630000000000003</v>
      </c>
      <c r="BV11" s="151">
        <v>42.71</v>
      </c>
      <c r="BW11" s="151">
        <v>53.38</v>
      </c>
      <c r="BX11" s="151">
        <v>62.01</v>
      </c>
      <c r="BY11" s="151">
        <v>56.92</v>
      </c>
      <c r="BZ11" s="151">
        <v>40.14</v>
      </c>
      <c r="CA11" s="151">
        <v>42.16</v>
      </c>
      <c r="CB11" s="151">
        <v>44.19</v>
      </c>
      <c r="CC11" s="151">
        <v>43.3</v>
      </c>
      <c r="CD11" s="151">
        <v>41.49</v>
      </c>
      <c r="CE11" s="151">
        <v>39.44</v>
      </c>
      <c r="CF11" s="151">
        <v>37.380000000000003</v>
      </c>
      <c r="CG11" s="151">
        <v>37.89</v>
      </c>
      <c r="CH11" s="151">
        <v>43</v>
      </c>
      <c r="CI11" s="151">
        <v>53.74</v>
      </c>
      <c r="CJ11" s="151">
        <v>62.42</v>
      </c>
      <c r="CK11" s="151">
        <v>57.29</v>
      </c>
      <c r="CL11" s="151">
        <v>40.409999999999997</v>
      </c>
      <c r="CM11" s="151">
        <v>42.44</v>
      </c>
      <c r="CN11" s="151">
        <v>44.48</v>
      </c>
      <c r="CO11" s="151">
        <v>43.6</v>
      </c>
      <c r="CP11" s="151">
        <v>41.79</v>
      </c>
      <c r="CQ11" s="151">
        <v>39.71</v>
      </c>
      <c r="CR11" s="151">
        <v>37.64</v>
      </c>
      <c r="CS11" s="151">
        <v>38.14</v>
      </c>
      <c r="CT11" s="151">
        <v>43.28</v>
      </c>
      <c r="CU11" s="151">
        <v>54.09</v>
      </c>
      <c r="CV11" s="151">
        <v>62.82</v>
      </c>
      <c r="CW11" s="151">
        <v>57.66</v>
      </c>
      <c r="CX11" s="151">
        <v>40.659999999999997</v>
      </c>
      <c r="CY11" s="151">
        <v>42.7</v>
      </c>
      <c r="CZ11" s="151">
        <v>44.75</v>
      </c>
      <c r="DA11" s="151">
        <v>43.86</v>
      </c>
      <c r="DB11" s="151">
        <v>42.03</v>
      </c>
      <c r="DC11" s="151">
        <v>39.94</v>
      </c>
      <c r="DD11" s="151">
        <v>37.85</v>
      </c>
      <c r="DE11" s="151">
        <v>38.35</v>
      </c>
      <c r="DF11" s="151">
        <v>43.52</v>
      </c>
      <c r="DG11" s="151">
        <v>54.38</v>
      </c>
      <c r="DH11" s="151">
        <v>63.16</v>
      </c>
      <c r="DI11" s="151">
        <v>57.96</v>
      </c>
      <c r="DJ11" s="151">
        <v>40.869999999999997</v>
      </c>
      <c r="DK11" s="151">
        <v>42.92</v>
      </c>
      <c r="DL11" s="151">
        <v>44.97</v>
      </c>
      <c r="DM11" s="151">
        <v>44.06</v>
      </c>
      <c r="DN11" s="151">
        <v>42.21</v>
      </c>
      <c r="DO11" s="151">
        <v>40.11</v>
      </c>
      <c r="DP11" s="151">
        <v>38.020000000000003</v>
      </c>
      <c r="DQ11" s="151">
        <v>38.520000000000003</v>
      </c>
      <c r="DR11" s="151">
        <v>43.71</v>
      </c>
      <c r="DS11" s="151">
        <v>54.62</v>
      </c>
      <c r="DT11" s="151">
        <v>63.43</v>
      </c>
      <c r="DU11" s="151">
        <v>58.21</v>
      </c>
      <c r="DV11" s="151">
        <v>41.04</v>
      </c>
      <c r="DW11" s="151">
        <v>43.1</v>
      </c>
      <c r="DX11" s="151">
        <v>45.16</v>
      </c>
      <c r="DY11" s="151">
        <v>44.25</v>
      </c>
      <c r="DZ11" s="151">
        <v>42.4</v>
      </c>
      <c r="EA11" s="151">
        <v>40.29</v>
      </c>
      <c r="EB11" s="151">
        <v>38.18</v>
      </c>
      <c r="EC11" s="151">
        <v>38.69</v>
      </c>
      <c r="ED11" s="151">
        <v>43.9</v>
      </c>
      <c r="EE11" s="151">
        <v>54.85</v>
      </c>
      <c r="EF11" s="151">
        <v>63.71</v>
      </c>
      <c r="EG11" s="151">
        <v>58.46</v>
      </c>
      <c r="EH11" s="151">
        <v>41.22</v>
      </c>
      <c r="EI11" s="151">
        <v>43.29</v>
      </c>
      <c r="EJ11" s="151">
        <v>45.36</v>
      </c>
    </row>
    <row r="12" spans="1:140" ht="13.65" customHeight="1" x14ac:dyDescent="0.2">
      <c r="A12" s="190" t="s">
        <v>123</v>
      </c>
      <c r="B12" s="133"/>
      <c r="C12" s="127">
        <v>20.203124523162813</v>
      </c>
      <c r="D12" s="127">
        <v>30.7</v>
      </c>
      <c r="E12" s="149">
        <v>27.978587839338502</v>
      </c>
      <c r="F12" s="127">
        <v>32.299999999999997</v>
      </c>
      <c r="G12" s="127">
        <v>32.549999999999997</v>
      </c>
      <c r="H12" s="127">
        <v>32.049999999999997</v>
      </c>
      <c r="I12" s="127">
        <v>30.85</v>
      </c>
      <c r="J12" s="127">
        <v>31.95</v>
      </c>
      <c r="K12" s="127">
        <v>29.75</v>
      </c>
      <c r="L12" s="127">
        <v>29.25</v>
      </c>
      <c r="M12" s="127">
        <v>36.25</v>
      </c>
      <c r="N12" s="127">
        <v>31.75</v>
      </c>
      <c r="O12" s="127">
        <v>50.333333333333336</v>
      </c>
      <c r="P12" s="127">
        <v>48.75</v>
      </c>
      <c r="Q12" s="127">
        <v>55.25</v>
      </c>
      <c r="R12" s="127">
        <v>47</v>
      </c>
      <c r="S12" s="127">
        <v>37.75</v>
      </c>
      <c r="T12" s="127">
        <v>37.75</v>
      </c>
      <c r="U12" s="127">
        <v>36.75</v>
      </c>
      <c r="V12" s="127">
        <v>38.75</v>
      </c>
      <c r="W12" s="149">
        <v>38.023725490196078</v>
      </c>
      <c r="X12" s="127">
        <v>42.963725490196076</v>
      </c>
      <c r="Y12" s="127">
        <v>43.024932885906047</v>
      </c>
      <c r="Z12" s="127">
        <v>43.82439215686275</v>
      </c>
      <c r="AA12" s="127">
        <v>44.464558823529401</v>
      </c>
      <c r="AB12" s="218">
        <v>45.021406249999998</v>
      </c>
      <c r="AC12" s="150">
        <v>43.277673923295538</v>
      </c>
      <c r="AD12" s="145"/>
      <c r="AE12" s="145"/>
      <c r="AF12" s="146"/>
      <c r="AG12" s="151">
        <v>32.549999999999997</v>
      </c>
      <c r="AH12" s="151">
        <v>32.049999999999997</v>
      </c>
      <c r="AI12" s="151">
        <v>31.95</v>
      </c>
      <c r="AJ12" s="151">
        <v>29.75</v>
      </c>
      <c r="AK12" s="151">
        <v>29.25</v>
      </c>
      <c r="AL12" s="151">
        <v>36.25</v>
      </c>
      <c r="AM12" s="151">
        <v>48.75</v>
      </c>
      <c r="AN12" s="151">
        <v>55.25</v>
      </c>
      <c r="AO12" s="151">
        <v>47</v>
      </c>
      <c r="AP12" s="151">
        <v>37.75</v>
      </c>
      <c r="AQ12" s="151">
        <v>36.75</v>
      </c>
      <c r="AR12" s="151">
        <v>38.75</v>
      </c>
      <c r="AS12" s="151">
        <v>40</v>
      </c>
      <c r="AT12" s="151">
        <v>39.5</v>
      </c>
      <c r="AU12" s="151">
        <v>37.75</v>
      </c>
      <c r="AV12" s="151">
        <v>36.5</v>
      </c>
      <c r="AW12" s="151">
        <v>37</v>
      </c>
      <c r="AX12" s="151">
        <v>42</v>
      </c>
      <c r="AY12" s="151">
        <v>52.5</v>
      </c>
      <c r="AZ12" s="151">
        <v>61</v>
      </c>
      <c r="BA12" s="151">
        <v>50.75</v>
      </c>
      <c r="BB12" s="151">
        <v>39.25</v>
      </c>
      <c r="BC12" s="151">
        <v>39</v>
      </c>
      <c r="BD12" s="151">
        <v>40.25</v>
      </c>
      <c r="BE12" s="151">
        <v>40.46</v>
      </c>
      <c r="BF12" s="151">
        <v>39.950000000000003</v>
      </c>
      <c r="BG12" s="151">
        <v>38.17</v>
      </c>
      <c r="BH12" s="151">
        <v>36.9</v>
      </c>
      <c r="BI12" s="151">
        <v>37.4</v>
      </c>
      <c r="BJ12" s="151">
        <v>42.44</v>
      </c>
      <c r="BK12" s="151">
        <v>53.04</v>
      </c>
      <c r="BL12" s="151">
        <v>61.61</v>
      </c>
      <c r="BM12" s="151">
        <v>51.25</v>
      </c>
      <c r="BN12" s="151">
        <v>39.630000000000003</v>
      </c>
      <c r="BO12" s="151">
        <v>39.369999999999997</v>
      </c>
      <c r="BP12" s="151">
        <v>40.619999999999997</v>
      </c>
      <c r="BQ12" s="151">
        <v>40.81</v>
      </c>
      <c r="BR12" s="151">
        <v>40.28</v>
      </c>
      <c r="BS12" s="151">
        <v>38.49</v>
      </c>
      <c r="BT12" s="151">
        <v>37.200000000000003</v>
      </c>
      <c r="BU12" s="151">
        <v>37.700000000000003</v>
      </c>
      <c r="BV12" s="151">
        <v>42.78</v>
      </c>
      <c r="BW12" s="151">
        <v>53.46</v>
      </c>
      <c r="BX12" s="151">
        <v>62.1</v>
      </c>
      <c r="BY12" s="151">
        <v>51.65</v>
      </c>
      <c r="BZ12" s="151">
        <v>39.93</v>
      </c>
      <c r="CA12" s="151">
        <v>39.67</v>
      </c>
      <c r="CB12" s="151">
        <v>40.93</v>
      </c>
      <c r="CC12" s="151">
        <v>41.09</v>
      </c>
      <c r="CD12" s="151">
        <v>40.56</v>
      </c>
      <c r="CE12" s="151">
        <v>38.75</v>
      </c>
      <c r="CF12" s="151">
        <v>37.46</v>
      </c>
      <c r="CG12" s="151">
        <v>37.96</v>
      </c>
      <c r="CH12" s="151">
        <v>43.08</v>
      </c>
      <c r="CI12" s="151">
        <v>53.83</v>
      </c>
      <c r="CJ12" s="151">
        <v>62.52</v>
      </c>
      <c r="CK12" s="151">
        <v>52</v>
      </c>
      <c r="CL12" s="151">
        <v>40.21</v>
      </c>
      <c r="CM12" s="151">
        <v>39.94</v>
      </c>
      <c r="CN12" s="151">
        <v>41.21</v>
      </c>
      <c r="CO12" s="151">
        <v>41.39</v>
      </c>
      <c r="CP12" s="151">
        <v>40.85</v>
      </c>
      <c r="CQ12" s="151">
        <v>39.03</v>
      </c>
      <c r="CR12" s="151">
        <v>37.72</v>
      </c>
      <c r="CS12" s="151">
        <v>38.22</v>
      </c>
      <c r="CT12" s="151">
        <v>43.37</v>
      </c>
      <c r="CU12" s="151">
        <v>54.19</v>
      </c>
      <c r="CV12" s="151">
        <v>62.94</v>
      </c>
      <c r="CW12" s="151">
        <v>52.34</v>
      </c>
      <c r="CX12" s="151">
        <v>40.46</v>
      </c>
      <c r="CY12" s="151">
        <v>40.19</v>
      </c>
      <c r="CZ12" s="151">
        <v>41.46</v>
      </c>
      <c r="DA12" s="151">
        <v>41.64</v>
      </c>
      <c r="DB12" s="151">
        <v>41.1</v>
      </c>
      <c r="DC12" s="151">
        <v>39.26</v>
      </c>
      <c r="DD12" s="151">
        <v>37.94</v>
      </c>
      <c r="DE12" s="151">
        <v>38.44</v>
      </c>
      <c r="DF12" s="151">
        <v>43.61</v>
      </c>
      <c r="DG12" s="151">
        <v>54.49</v>
      </c>
      <c r="DH12" s="151">
        <v>63.28</v>
      </c>
      <c r="DI12" s="151">
        <v>52.62</v>
      </c>
      <c r="DJ12" s="151">
        <v>40.68</v>
      </c>
      <c r="DK12" s="151">
        <v>40.4</v>
      </c>
      <c r="DL12" s="151">
        <v>41.67</v>
      </c>
      <c r="DM12" s="151">
        <v>41.83</v>
      </c>
      <c r="DN12" s="151">
        <v>41.28</v>
      </c>
      <c r="DO12" s="151">
        <v>39.44</v>
      </c>
      <c r="DP12" s="151">
        <v>38.11</v>
      </c>
      <c r="DQ12" s="151">
        <v>38.61</v>
      </c>
      <c r="DR12" s="151">
        <v>43.81</v>
      </c>
      <c r="DS12" s="151">
        <v>54.73</v>
      </c>
      <c r="DT12" s="151">
        <v>63.56</v>
      </c>
      <c r="DU12" s="151">
        <v>52.86</v>
      </c>
      <c r="DV12" s="151">
        <v>40.86</v>
      </c>
      <c r="DW12" s="151">
        <v>40.58</v>
      </c>
      <c r="DX12" s="151">
        <v>41.86</v>
      </c>
      <c r="DY12" s="151">
        <v>42.01</v>
      </c>
      <c r="DZ12" s="151">
        <v>41.47</v>
      </c>
      <c r="EA12" s="151">
        <v>39.61</v>
      </c>
      <c r="EB12" s="151">
        <v>38.28</v>
      </c>
      <c r="EC12" s="151">
        <v>38.79</v>
      </c>
      <c r="ED12" s="151">
        <v>44</v>
      </c>
      <c r="EE12" s="151">
        <v>54.98</v>
      </c>
      <c r="EF12" s="151">
        <v>63.85</v>
      </c>
      <c r="EG12" s="151">
        <v>53.09</v>
      </c>
      <c r="EH12" s="151">
        <v>41.04</v>
      </c>
      <c r="EI12" s="151">
        <v>40.76</v>
      </c>
      <c r="EJ12" s="151">
        <v>42.04</v>
      </c>
    </row>
    <row r="13" spans="1:140" ht="13.65" customHeight="1" x14ac:dyDescent="0.2">
      <c r="A13" s="190" t="s">
        <v>124</v>
      </c>
      <c r="B13" s="148" t="s">
        <v>144</v>
      </c>
      <c r="C13" s="127">
        <v>23.375</v>
      </c>
      <c r="D13" s="127">
        <v>30.7</v>
      </c>
      <c r="E13" s="149">
        <v>28.80092592592592</v>
      </c>
      <c r="F13" s="127">
        <v>32.299999999999997</v>
      </c>
      <c r="G13" s="127">
        <v>32.549999999999997</v>
      </c>
      <c r="H13" s="127">
        <v>32.049999999999997</v>
      </c>
      <c r="I13" s="127">
        <v>31.1</v>
      </c>
      <c r="J13" s="127">
        <v>31.95</v>
      </c>
      <c r="K13" s="127">
        <v>30.25</v>
      </c>
      <c r="L13" s="127">
        <v>34.5</v>
      </c>
      <c r="M13" s="127">
        <v>41</v>
      </c>
      <c r="N13" s="127">
        <v>35.25</v>
      </c>
      <c r="O13" s="127">
        <v>50.75</v>
      </c>
      <c r="P13" s="127">
        <v>48.75</v>
      </c>
      <c r="Q13" s="127">
        <v>56.5</v>
      </c>
      <c r="R13" s="127">
        <v>47</v>
      </c>
      <c r="S13" s="127">
        <v>37.75</v>
      </c>
      <c r="T13" s="127">
        <v>37.75</v>
      </c>
      <c r="U13" s="127">
        <v>36.75</v>
      </c>
      <c r="V13" s="127">
        <v>38.75</v>
      </c>
      <c r="W13" s="149">
        <v>39.000196078431372</v>
      </c>
      <c r="X13" s="127">
        <v>44.352941176470587</v>
      </c>
      <c r="Y13" s="127">
        <v>44.154563758389259</v>
      </c>
      <c r="Z13" s="127">
        <v>45.149215686274509</v>
      </c>
      <c r="AA13" s="127">
        <v>45.803686274509808</v>
      </c>
      <c r="AB13" s="218">
        <v>46.352812499999999</v>
      </c>
      <c r="AC13" s="150">
        <v>44.572363440860222</v>
      </c>
      <c r="AD13" s="145"/>
      <c r="AE13" s="145"/>
      <c r="AF13" s="146"/>
      <c r="AG13" s="151">
        <v>32.549999999999997</v>
      </c>
      <c r="AH13" s="151">
        <v>32.049999999999997</v>
      </c>
      <c r="AI13" s="151">
        <v>31.95</v>
      </c>
      <c r="AJ13" s="151">
        <v>30.25</v>
      </c>
      <c r="AK13" s="151">
        <v>34.5</v>
      </c>
      <c r="AL13" s="151">
        <v>41</v>
      </c>
      <c r="AM13" s="151">
        <v>48.75</v>
      </c>
      <c r="AN13" s="151">
        <v>56.5</v>
      </c>
      <c r="AO13" s="151">
        <v>47</v>
      </c>
      <c r="AP13" s="151">
        <v>37.75</v>
      </c>
      <c r="AQ13" s="151">
        <v>36.75</v>
      </c>
      <c r="AR13" s="151">
        <v>38.75</v>
      </c>
      <c r="AS13" s="151">
        <v>40</v>
      </c>
      <c r="AT13" s="151">
        <v>39.5</v>
      </c>
      <c r="AU13" s="151">
        <v>37.75</v>
      </c>
      <c r="AV13" s="151">
        <v>38.75</v>
      </c>
      <c r="AW13" s="151">
        <v>39.5</v>
      </c>
      <c r="AX13" s="151">
        <v>45.5</v>
      </c>
      <c r="AY13" s="151">
        <v>58</v>
      </c>
      <c r="AZ13" s="151">
        <v>63.75</v>
      </c>
      <c r="BA13" s="151">
        <v>50.75</v>
      </c>
      <c r="BB13" s="151">
        <v>39.25</v>
      </c>
      <c r="BC13" s="151">
        <v>39</v>
      </c>
      <c r="BD13" s="151">
        <v>40.25</v>
      </c>
      <c r="BE13" s="151">
        <v>40.380000000000003</v>
      </c>
      <c r="BF13" s="151">
        <v>39.869999999999997</v>
      </c>
      <c r="BG13" s="151">
        <v>38.1</v>
      </c>
      <c r="BH13" s="151">
        <v>39.11</v>
      </c>
      <c r="BI13" s="151">
        <v>39.86</v>
      </c>
      <c r="BJ13" s="151">
        <v>45.91</v>
      </c>
      <c r="BK13" s="151">
        <v>58.52</v>
      </c>
      <c r="BL13" s="151">
        <v>64.31</v>
      </c>
      <c r="BM13" s="151">
        <v>51.19</v>
      </c>
      <c r="BN13" s="151">
        <v>39.590000000000003</v>
      </c>
      <c r="BO13" s="151">
        <v>39.33</v>
      </c>
      <c r="BP13" s="151">
        <v>40.590000000000003</v>
      </c>
      <c r="BQ13" s="151">
        <v>40.72</v>
      </c>
      <c r="BR13" s="151">
        <v>40.200000000000003</v>
      </c>
      <c r="BS13" s="151">
        <v>38.409999999999997</v>
      </c>
      <c r="BT13" s="151">
        <v>39.42</v>
      </c>
      <c r="BU13" s="151">
        <v>40.18</v>
      </c>
      <c r="BV13" s="151">
        <v>46.27</v>
      </c>
      <c r="BW13" s="151">
        <v>58.97</v>
      </c>
      <c r="BX13" s="151">
        <v>64.8</v>
      </c>
      <c r="BY13" s="151">
        <v>51.58</v>
      </c>
      <c r="BZ13" s="151">
        <v>39.880000000000003</v>
      </c>
      <c r="CA13" s="151">
        <v>39.619999999999997</v>
      </c>
      <c r="CB13" s="151">
        <v>40.880000000000003</v>
      </c>
      <c r="CC13" s="151">
        <v>40.99</v>
      </c>
      <c r="CD13" s="151">
        <v>40.47</v>
      </c>
      <c r="CE13" s="151">
        <v>38.67</v>
      </c>
      <c r="CF13" s="151">
        <v>39.68</v>
      </c>
      <c r="CG13" s="151">
        <v>40.44</v>
      </c>
      <c r="CH13" s="151">
        <v>46.58</v>
      </c>
      <c r="CI13" s="151">
        <v>59.36</v>
      </c>
      <c r="CJ13" s="151">
        <v>65.23</v>
      </c>
      <c r="CK13" s="151">
        <v>51.92</v>
      </c>
      <c r="CL13" s="151">
        <v>40.15</v>
      </c>
      <c r="CM13" s="151">
        <v>39.880000000000003</v>
      </c>
      <c r="CN13" s="151">
        <v>41.15</v>
      </c>
      <c r="CO13" s="151">
        <v>41.28</v>
      </c>
      <c r="CP13" s="151">
        <v>40.75</v>
      </c>
      <c r="CQ13" s="151">
        <v>38.93</v>
      </c>
      <c r="CR13" s="151">
        <v>39.950000000000003</v>
      </c>
      <c r="CS13" s="151">
        <v>40.71</v>
      </c>
      <c r="CT13" s="151">
        <v>46.89</v>
      </c>
      <c r="CU13" s="151">
        <v>59.75</v>
      </c>
      <c r="CV13" s="151">
        <v>65.650000000000006</v>
      </c>
      <c r="CW13" s="151">
        <v>52.25</v>
      </c>
      <c r="CX13" s="151">
        <v>40.4</v>
      </c>
      <c r="CY13" s="151">
        <v>40.130000000000003</v>
      </c>
      <c r="CZ13" s="151">
        <v>41.4</v>
      </c>
      <c r="DA13" s="151">
        <v>41.52</v>
      </c>
      <c r="DB13" s="151">
        <v>40.99</v>
      </c>
      <c r="DC13" s="151">
        <v>39.159999999999997</v>
      </c>
      <c r="DD13" s="151">
        <v>40.18</v>
      </c>
      <c r="DE13" s="151">
        <v>40.94</v>
      </c>
      <c r="DF13" s="151">
        <v>47.14</v>
      </c>
      <c r="DG13" s="151">
        <v>60.07</v>
      </c>
      <c r="DH13" s="151">
        <v>66</v>
      </c>
      <c r="DI13" s="151">
        <v>52.52</v>
      </c>
      <c r="DJ13" s="151">
        <v>40.6</v>
      </c>
      <c r="DK13" s="151">
        <v>40.33</v>
      </c>
      <c r="DL13" s="151">
        <v>41.61</v>
      </c>
      <c r="DM13" s="151">
        <v>41.71</v>
      </c>
      <c r="DN13" s="151">
        <v>41.17</v>
      </c>
      <c r="DO13" s="151">
        <v>39.33</v>
      </c>
      <c r="DP13" s="151">
        <v>40.35</v>
      </c>
      <c r="DQ13" s="151">
        <v>41.12</v>
      </c>
      <c r="DR13" s="151">
        <v>47.35</v>
      </c>
      <c r="DS13" s="151">
        <v>60.33</v>
      </c>
      <c r="DT13" s="151">
        <v>66.290000000000006</v>
      </c>
      <c r="DU13" s="151">
        <v>52.75</v>
      </c>
      <c r="DV13" s="151">
        <v>40.78</v>
      </c>
      <c r="DW13" s="151">
        <v>40.5</v>
      </c>
      <c r="DX13" s="151">
        <v>41.79</v>
      </c>
      <c r="DY13" s="151">
        <v>41.89</v>
      </c>
      <c r="DZ13" s="151">
        <v>41.35</v>
      </c>
      <c r="EA13" s="151">
        <v>39.5</v>
      </c>
      <c r="EB13" s="151">
        <v>40.53</v>
      </c>
      <c r="EC13" s="151">
        <v>41.3</v>
      </c>
      <c r="ED13" s="151">
        <v>47.55</v>
      </c>
      <c r="EE13" s="151">
        <v>60.59</v>
      </c>
      <c r="EF13" s="151">
        <v>66.569999999999993</v>
      </c>
      <c r="EG13" s="151">
        <v>52.98</v>
      </c>
      <c r="EH13" s="151">
        <v>40.96</v>
      </c>
      <c r="EI13" s="151">
        <v>40.68</v>
      </c>
      <c r="EJ13" s="151">
        <v>41.97</v>
      </c>
    </row>
    <row r="14" spans="1:140" ht="13.65" customHeight="1" x14ac:dyDescent="0.2">
      <c r="A14" s="190" t="s">
        <v>125</v>
      </c>
      <c r="B14" s="148" t="s">
        <v>144</v>
      </c>
      <c r="C14" s="127">
        <v>21.7</v>
      </c>
      <c r="D14" s="127">
        <v>27.5</v>
      </c>
      <c r="E14" s="149">
        <v>25.996296296296297</v>
      </c>
      <c r="F14" s="127">
        <v>30</v>
      </c>
      <c r="G14" s="127">
        <v>30.25</v>
      </c>
      <c r="H14" s="127">
        <v>29.75</v>
      </c>
      <c r="I14" s="127">
        <v>29.75</v>
      </c>
      <c r="J14" s="127">
        <v>29.5</v>
      </c>
      <c r="K14" s="127">
        <v>30</v>
      </c>
      <c r="L14" s="127">
        <v>33</v>
      </c>
      <c r="M14" s="127">
        <v>42</v>
      </c>
      <c r="N14" s="127">
        <v>35</v>
      </c>
      <c r="O14" s="127">
        <v>54.75</v>
      </c>
      <c r="P14" s="127">
        <v>55.25</v>
      </c>
      <c r="Q14" s="127">
        <v>60.5</v>
      </c>
      <c r="R14" s="127">
        <v>48.5</v>
      </c>
      <c r="S14" s="127">
        <v>36</v>
      </c>
      <c r="T14" s="127">
        <v>37</v>
      </c>
      <c r="U14" s="127">
        <v>35</v>
      </c>
      <c r="V14" s="127">
        <v>36</v>
      </c>
      <c r="W14" s="149">
        <v>38.939215686274508</v>
      </c>
      <c r="X14" s="127">
        <v>42.049019607843135</v>
      </c>
      <c r="Y14" s="127">
        <v>41.691442953020136</v>
      </c>
      <c r="Z14" s="127">
        <v>42.742666666666672</v>
      </c>
      <c r="AA14" s="127">
        <v>43.430333333333337</v>
      </c>
      <c r="AB14" s="218">
        <v>44.185039062500003</v>
      </c>
      <c r="AC14" s="150">
        <v>42.473707526881732</v>
      </c>
      <c r="AD14" s="145"/>
      <c r="AE14" s="145"/>
      <c r="AF14" s="146"/>
      <c r="AG14" s="151">
        <v>30.25</v>
      </c>
      <c r="AH14" s="151">
        <v>29.75</v>
      </c>
      <c r="AI14" s="151">
        <v>29.5</v>
      </c>
      <c r="AJ14" s="151">
        <v>30</v>
      </c>
      <c r="AK14" s="151">
        <v>33</v>
      </c>
      <c r="AL14" s="151">
        <v>42</v>
      </c>
      <c r="AM14" s="151">
        <v>55.25</v>
      </c>
      <c r="AN14" s="151">
        <v>60.5</v>
      </c>
      <c r="AO14" s="151">
        <v>48.5</v>
      </c>
      <c r="AP14" s="151">
        <v>37</v>
      </c>
      <c r="AQ14" s="151">
        <v>35</v>
      </c>
      <c r="AR14" s="151">
        <v>36</v>
      </c>
      <c r="AS14" s="151">
        <v>36.5</v>
      </c>
      <c r="AT14" s="151">
        <v>36.5</v>
      </c>
      <c r="AU14" s="151">
        <v>36.5</v>
      </c>
      <c r="AV14" s="151">
        <v>35</v>
      </c>
      <c r="AW14" s="151">
        <v>36</v>
      </c>
      <c r="AX14" s="151">
        <v>42.5</v>
      </c>
      <c r="AY14" s="151">
        <v>54.5</v>
      </c>
      <c r="AZ14" s="151">
        <v>64.5</v>
      </c>
      <c r="BA14" s="151">
        <v>51</v>
      </c>
      <c r="BB14" s="151">
        <v>38</v>
      </c>
      <c r="BC14" s="151">
        <v>37</v>
      </c>
      <c r="BD14" s="151">
        <v>36.5</v>
      </c>
      <c r="BE14" s="151">
        <v>37.21</v>
      </c>
      <c r="BF14" s="151">
        <v>37.21</v>
      </c>
      <c r="BG14" s="151">
        <v>37.21</v>
      </c>
      <c r="BH14" s="151">
        <v>35.82</v>
      </c>
      <c r="BI14" s="151">
        <v>36.75</v>
      </c>
      <c r="BJ14" s="151">
        <v>42.77</v>
      </c>
      <c r="BK14" s="151">
        <v>53.89</v>
      </c>
      <c r="BL14" s="151">
        <v>63.16</v>
      </c>
      <c r="BM14" s="151">
        <v>50.65</v>
      </c>
      <c r="BN14" s="151">
        <v>38.6</v>
      </c>
      <c r="BO14" s="151">
        <v>37.67</v>
      </c>
      <c r="BP14" s="151">
        <v>37.21</v>
      </c>
      <c r="BQ14" s="151">
        <v>37.47</v>
      </c>
      <c r="BR14" s="151">
        <v>37.47</v>
      </c>
      <c r="BS14" s="151">
        <v>37.47</v>
      </c>
      <c r="BT14" s="151">
        <v>36.07</v>
      </c>
      <c r="BU14" s="151">
        <v>37.01</v>
      </c>
      <c r="BV14" s="151">
        <v>43.07</v>
      </c>
      <c r="BW14" s="151">
        <v>54.27</v>
      </c>
      <c r="BX14" s="151">
        <v>63.6</v>
      </c>
      <c r="BY14" s="151">
        <v>51</v>
      </c>
      <c r="BZ14" s="151">
        <v>38.869999999999997</v>
      </c>
      <c r="CA14" s="151">
        <v>37.94</v>
      </c>
      <c r="CB14" s="151">
        <v>37.47</v>
      </c>
      <c r="CC14" s="151">
        <v>37.74</v>
      </c>
      <c r="CD14" s="151">
        <v>37.74</v>
      </c>
      <c r="CE14" s="151">
        <v>37.74</v>
      </c>
      <c r="CF14" s="151">
        <v>36.33</v>
      </c>
      <c r="CG14" s="151">
        <v>37.270000000000003</v>
      </c>
      <c r="CH14" s="151">
        <v>43.38</v>
      </c>
      <c r="CI14" s="151">
        <v>54.65</v>
      </c>
      <c r="CJ14" s="151">
        <v>64.05</v>
      </c>
      <c r="CK14" s="151">
        <v>51.36</v>
      </c>
      <c r="CL14" s="151">
        <v>39.15</v>
      </c>
      <c r="CM14" s="151">
        <v>38.21</v>
      </c>
      <c r="CN14" s="151">
        <v>37.74</v>
      </c>
      <c r="CO14" s="151">
        <v>38</v>
      </c>
      <c r="CP14" s="151">
        <v>38</v>
      </c>
      <c r="CQ14" s="151">
        <v>38</v>
      </c>
      <c r="CR14" s="151">
        <v>36.58</v>
      </c>
      <c r="CS14" s="151">
        <v>37.53</v>
      </c>
      <c r="CT14" s="151">
        <v>43.68</v>
      </c>
      <c r="CU14" s="151">
        <v>55.03</v>
      </c>
      <c r="CV14" s="151">
        <v>64.5</v>
      </c>
      <c r="CW14" s="151">
        <v>51.72</v>
      </c>
      <c r="CX14" s="151">
        <v>39.42</v>
      </c>
      <c r="CY14" s="151">
        <v>38.47</v>
      </c>
      <c r="CZ14" s="151">
        <v>38</v>
      </c>
      <c r="DA14" s="151">
        <v>38.26</v>
      </c>
      <c r="DB14" s="151">
        <v>38.26</v>
      </c>
      <c r="DC14" s="151">
        <v>38.26</v>
      </c>
      <c r="DD14" s="151">
        <v>36.83</v>
      </c>
      <c r="DE14" s="151">
        <v>37.79</v>
      </c>
      <c r="DF14" s="151">
        <v>43.98</v>
      </c>
      <c r="DG14" s="151">
        <v>55.42</v>
      </c>
      <c r="DH14" s="151">
        <v>64.94</v>
      </c>
      <c r="DI14" s="151">
        <v>52.08</v>
      </c>
      <c r="DJ14" s="151">
        <v>39.69</v>
      </c>
      <c r="DK14" s="151">
        <v>38.74</v>
      </c>
      <c r="DL14" s="151">
        <v>38.270000000000003</v>
      </c>
      <c r="DM14" s="151">
        <v>38.53</v>
      </c>
      <c r="DN14" s="151">
        <v>38.53</v>
      </c>
      <c r="DO14" s="151">
        <v>38.53</v>
      </c>
      <c r="DP14" s="151">
        <v>37.090000000000003</v>
      </c>
      <c r="DQ14" s="151">
        <v>38.049999999999997</v>
      </c>
      <c r="DR14" s="151">
        <v>44.28</v>
      </c>
      <c r="DS14" s="151">
        <v>55.8</v>
      </c>
      <c r="DT14" s="151">
        <v>65.39</v>
      </c>
      <c r="DU14" s="151">
        <v>52.44</v>
      </c>
      <c r="DV14" s="151">
        <v>39.97</v>
      </c>
      <c r="DW14" s="151">
        <v>39.01</v>
      </c>
      <c r="DX14" s="151">
        <v>38.53</v>
      </c>
      <c r="DY14" s="151">
        <v>38.79</v>
      </c>
      <c r="DZ14" s="151">
        <v>38.79</v>
      </c>
      <c r="EA14" s="151">
        <v>38.79</v>
      </c>
      <c r="EB14" s="151">
        <v>37.340000000000003</v>
      </c>
      <c r="EC14" s="151">
        <v>38.31</v>
      </c>
      <c r="ED14" s="151">
        <v>44.59</v>
      </c>
      <c r="EE14" s="151">
        <v>56.18</v>
      </c>
      <c r="EF14" s="151">
        <v>65.84</v>
      </c>
      <c r="EG14" s="151">
        <v>52.8</v>
      </c>
      <c r="EH14" s="151">
        <v>40.24</v>
      </c>
      <c r="EI14" s="151">
        <v>39.270000000000003</v>
      </c>
      <c r="EJ14" s="151">
        <v>38.79</v>
      </c>
    </row>
    <row r="15" spans="1:140" ht="13.65" customHeight="1" thickBot="1" x14ac:dyDescent="0.25">
      <c r="A15" s="191" t="s">
        <v>126</v>
      </c>
      <c r="B15" s="153" t="s">
        <v>145</v>
      </c>
      <c r="C15" s="129">
        <v>22.7</v>
      </c>
      <c r="D15" s="129">
        <v>28.5</v>
      </c>
      <c r="E15" s="154">
        <v>26.996296296296297</v>
      </c>
      <c r="F15" s="129">
        <v>31.375</v>
      </c>
      <c r="G15" s="129">
        <v>31.75</v>
      </c>
      <c r="H15" s="129">
        <v>31</v>
      </c>
      <c r="I15" s="129">
        <v>31.375</v>
      </c>
      <c r="J15" s="129">
        <v>30.75</v>
      </c>
      <c r="K15" s="129">
        <v>32</v>
      </c>
      <c r="L15" s="129">
        <v>36</v>
      </c>
      <c r="M15" s="129">
        <v>47</v>
      </c>
      <c r="N15" s="129">
        <v>38.333333333333336</v>
      </c>
      <c r="O15" s="129">
        <v>62.75</v>
      </c>
      <c r="P15" s="129">
        <v>62.25</v>
      </c>
      <c r="Q15" s="129">
        <v>70.5</v>
      </c>
      <c r="R15" s="129">
        <v>55.5</v>
      </c>
      <c r="S15" s="129">
        <v>38.166666666666664</v>
      </c>
      <c r="T15" s="129">
        <v>39.5</v>
      </c>
      <c r="U15" s="129">
        <v>37</v>
      </c>
      <c r="V15" s="129">
        <v>38</v>
      </c>
      <c r="W15" s="154">
        <v>42.655882352941177</v>
      </c>
      <c r="X15" s="129">
        <v>45.384313725490195</v>
      </c>
      <c r="Y15" s="129">
        <v>44.887013422818782</v>
      </c>
      <c r="Z15" s="129">
        <v>46.041882352941187</v>
      </c>
      <c r="AA15" s="129">
        <v>46.591323529411753</v>
      </c>
      <c r="AB15" s="219">
        <v>47.171171874999999</v>
      </c>
      <c r="AC15" s="155">
        <v>45.704834408602146</v>
      </c>
      <c r="AD15" s="145"/>
      <c r="AE15" s="145"/>
      <c r="AF15" s="146"/>
      <c r="AG15" s="127">
        <v>31.75</v>
      </c>
      <c r="AH15" s="127">
        <v>31</v>
      </c>
      <c r="AI15" s="127">
        <v>30.75</v>
      </c>
      <c r="AJ15" s="127">
        <v>32</v>
      </c>
      <c r="AK15" s="127">
        <v>36</v>
      </c>
      <c r="AL15" s="127">
        <v>47</v>
      </c>
      <c r="AM15" s="127">
        <v>62.25</v>
      </c>
      <c r="AN15" s="127">
        <v>70.5</v>
      </c>
      <c r="AO15" s="127">
        <v>55.5</v>
      </c>
      <c r="AP15" s="127">
        <v>39.5</v>
      </c>
      <c r="AQ15" s="127">
        <v>37</v>
      </c>
      <c r="AR15" s="127">
        <v>38</v>
      </c>
      <c r="AS15" s="127">
        <v>38.5</v>
      </c>
      <c r="AT15" s="127">
        <v>38.5</v>
      </c>
      <c r="AU15" s="127">
        <v>38.5</v>
      </c>
      <c r="AV15" s="127">
        <v>37</v>
      </c>
      <c r="AW15" s="127">
        <v>38</v>
      </c>
      <c r="AX15" s="127">
        <v>47</v>
      </c>
      <c r="AY15" s="127">
        <v>60.5</v>
      </c>
      <c r="AZ15" s="127">
        <v>72.5</v>
      </c>
      <c r="BA15" s="127">
        <v>57</v>
      </c>
      <c r="BB15" s="127">
        <v>40.25</v>
      </c>
      <c r="BC15" s="127">
        <v>38.75</v>
      </c>
      <c r="BD15" s="127">
        <v>38</v>
      </c>
      <c r="BE15" s="127">
        <v>39.409999999999997</v>
      </c>
      <c r="BF15" s="127">
        <v>39.409999999999997</v>
      </c>
      <c r="BG15" s="127">
        <v>39.409999999999997</v>
      </c>
      <c r="BH15" s="127">
        <v>38.020000000000003</v>
      </c>
      <c r="BI15" s="127">
        <v>38.950000000000003</v>
      </c>
      <c r="BJ15" s="127">
        <v>47.1</v>
      </c>
      <c r="BK15" s="127">
        <v>59.49</v>
      </c>
      <c r="BL15" s="127">
        <v>70.459999999999994</v>
      </c>
      <c r="BM15" s="127">
        <v>56.25</v>
      </c>
      <c r="BN15" s="127">
        <v>41.01</v>
      </c>
      <c r="BO15" s="127">
        <v>39.65</v>
      </c>
      <c r="BP15" s="127">
        <v>38.979999999999997</v>
      </c>
      <c r="BQ15" s="127">
        <v>39.79</v>
      </c>
      <c r="BR15" s="127">
        <v>39.79</v>
      </c>
      <c r="BS15" s="127">
        <v>39.79</v>
      </c>
      <c r="BT15" s="127">
        <v>38.39</v>
      </c>
      <c r="BU15" s="127">
        <v>39.33</v>
      </c>
      <c r="BV15" s="127">
        <v>47.2</v>
      </c>
      <c r="BW15" s="127">
        <v>59.47</v>
      </c>
      <c r="BX15" s="127">
        <v>70.239999999999995</v>
      </c>
      <c r="BY15" s="127">
        <v>56.2</v>
      </c>
      <c r="BZ15" s="127">
        <v>41.37</v>
      </c>
      <c r="CA15" s="127">
        <v>40.08</v>
      </c>
      <c r="CB15" s="127">
        <v>39.43</v>
      </c>
      <c r="CC15" s="127">
        <v>40.159999999999997</v>
      </c>
      <c r="CD15" s="127">
        <v>40.159999999999997</v>
      </c>
      <c r="CE15" s="127">
        <v>40.159999999999997</v>
      </c>
      <c r="CF15" s="127">
        <v>38.75</v>
      </c>
      <c r="CG15" s="127">
        <v>39.69</v>
      </c>
      <c r="CH15" s="127">
        <v>47.34</v>
      </c>
      <c r="CI15" s="127">
        <v>59.51</v>
      </c>
      <c r="CJ15" s="127">
        <v>70.13</v>
      </c>
      <c r="CK15" s="127">
        <v>56.22</v>
      </c>
      <c r="CL15" s="127">
        <v>41.72</v>
      </c>
      <c r="CM15" s="127">
        <v>40.47</v>
      </c>
      <c r="CN15" s="127">
        <v>39.85</v>
      </c>
      <c r="CO15" s="127">
        <v>40.450000000000003</v>
      </c>
      <c r="CP15" s="127">
        <v>40.450000000000003</v>
      </c>
      <c r="CQ15" s="127">
        <v>40.450000000000003</v>
      </c>
      <c r="CR15" s="127">
        <v>39.04</v>
      </c>
      <c r="CS15" s="127">
        <v>39.979999999999997</v>
      </c>
      <c r="CT15" s="127">
        <v>47.52</v>
      </c>
      <c r="CU15" s="127">
        <v>59.67</v>
      </c>
      <c r="CV15" s="127">
        <v>70.239999999999995</v>
      </c>
      <c r="CW15" s="127">
        <v>56.36</v>
      </c>
      <c r="CX15" s="127">
        <v>42</v>
      </c>
      <c r="CY15" s="127">
        <v>40.78</v>
      </c>
      <c r="CZ15" s="127">
        <v>40.17</v>
      </c>
      <c r="DA15" s="127">
        <v>40.72</v>
      </c>
      <c r="DB15" s="127">
        <v>40.72</v>
      </c>
      <c r="DC15" s="127">
        <v>40.72</v>
      </c>
      <c r="DD15" s="127">
        <v>39.299999999999997</v>
      </c>
      <c r="DE15" s="127">
        <v>40.26</v>
      </c>
      <c r="DF15" s="127">
        <v>47.72</v>
      </c>
      <c r="DG15" s="127">
        <v>59.89</v>
      </c>
      <c r="DH15" s="127">
        <v>70.42</v>
      </c>
      <c r="DI15" s="127">
        <v>56.55</v>
      </c>
      <c r="DJ15" s="127">
        <v>42.27</v>
      </c>
      <c r="DK15" s="127">
        <v>41.07</v>
      </c>
      <c r="DL15" s="127">
        <v>40.47</v>
      </c>
      <c r="DM15" s="127">
        <v>41</v>
      </c>
      <c r="DN15" s="127">
        <v>41</v>
      </c>
      <c r="DO15" s="127">
        <v>41</v>
      </c>
      <c r="DP15" s="127">
        <v>39.56</v>
      </c>
      <c r="DQ15" s="127">
        <v>40.520000000000003</v>
      </c>
      <c r="DR15" s="127">
        <v>47.93</v>
      </c>
      <c r="DS15" s="127">
        <v>60.1</v>
      </c>
      <c r="DT15" s="127">
        <v>70.62</v>
      </c>
      <c r="DU15" s="127">
        <v>56.75</v>
      </c>
      <c r="DV15" s="127">
        <v>42.54</v>
      </c>
      <c r="DW15" s="127">
        <v>41.35</v>
      </c>
      <c r="DX15" s="127">
        <v>40.75</v>
      </c>
      <c r="DY15" s="127">
        <v>41.21</v>
      </c>
      <c r="DZ15" s="127">
        <v>41.21</v>
      </c>
      <c r="EA15" s="127">
        <v>41.22</v>
      </c>
      <c r="EB15" s="127">
        <v>39.770000000000003</v>
      </c>
      <c r="EC15" s="127">
        <v>40.74</v>
      </c>
      <c r="ED15" s="127">
        <v>48.09</v>
      </c>
      <c r="EE15" s="127">
        <v>60.27</v>
      </c>
      <c r="EF15" s="127">
        <v>70.78</v>
      </c>
      <c r="EG15" s="127">
        <v>56.9</v>
      </c>
      <c r="EH15" s="127">
        <v>42.76</v>
      </c>
      <c r="EI15" s="127">
        <v>41.58</v>
      </c>
      <c r="EJ15" s="127">
        <v>40.99</v>
      </c>
    </row>
    <row r="16" spans="1:140" ht="13.65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220" t="s">
        <v>146</v>
      </c>
      <c r="B18" s="159" t="s">
        <v>147</v>
      </c>
      <c r="C18" s="160">
        <v>32.537497520446777</v>
      </c>
      <c r="D18" s="160">
        <v>52.709563758850116</v>
      </c>
      <c r="E18" s="161">
        <v>47.479768808152954</v>
      </c>
      <c r="F18" s="160">
        <v>67.086757887557098</v>
      </c>
      <c r="G18" s="160">
        <v>67.293526151090759</v>
      </c>
      <c r="H18" s="160">
        <v>66.879989624023438</v>
      </c>
      <c r="I18" s="160">
        <v>61.726663589477539</v>
      </c>
      <c r="J18" s="160">
        <v>66.549057006835938</v>
      </c>
      <c r="K18" s="160">
        <v>56.904270172119141</v>
      </c>
      <c r="L18" s="160">
        <v>57.799289703369141</v>
      </c>
      <c r="M18" s="160">
        <v>58.654392242431641</v>
      </c>
      <c r="N18" s="160">
        <v>57.785984039306641</v>
      </c>
      <c r="O18" s="160">
        <v>52.530657458767259</v>
      </c>
      <c r="P18" s="160">
        <v>51.980709981099395</v>
      </c>
      <c r="Q18" s="160">
        <v>52.688678273451387</v>
      </c>
      <c r="R18" s="160">
        <v>52.922584121750994</v>
      </c>
      <c r="S18" s="160">
        <v>67.014674645564256</v>
      </c>
      <c r="T18" s="160">
        <v>61.676840105106216</v>
      </c>
      <c r="U18" s="160">
        <v>67.582576142596622</v>
      </c>
      <c r="V18" s="160">
        <v>71.784607688989951</v>
      </c>
      <c r="W18" s="160">
        <v>60.984421795414484</v>
      </c>
      <c r="X18" s="160">
        <v>50.872915470140562</v>
      </c>
      <c r="Y18" s="160">
        <v>50.725259830082578</v>
      </c>
      <c r="Z18" s="160">
        <v>49.098307620409372</v>
      </c>
      <c r="AA18" s="160">
        <v>45.233444221677367</v>
      </c>
      <c r="AB18" s="221">
        <v>46.917242965886004</v>
      </c>
      <c r="AC18" s="222">
        <v>48.797245379393665</v>
      </c>
      <c r="AD18" s="145"/>
      <c r="AE18" s="145"/>
      <c r="AF18" s="146"/>
      <c r="AG18" s="127">
        <v>67.293526151090759</v>
      </c>
      <c r="AH18" s="127">
        <v>66.879989624023438</v>
      </c>
      <c r="AI18" s="127">
        <v>66.549057006835938</v>
      </c>
      <c r="AJ18" s="127">
        <v>56.904270172119141</v>
      </c>
      <c r="AK18" s="127">
        <v>57.799289703369141</v>
      </c>
      <c r="AL18" s="127">
        <v>58.654392242431641</v>
      </c>
      <c r="AM18" s="127">
        <v>51.980709981099395</v>
      </c>
      <c r="AN18" s="127">
        <v>52.688678273451387</v>
      </c>
      <c r="AO18" s="127">
        <v>52.922584121750994</v>
      </c>
      <c r="AP18" s="127">
        <v>61.676840105106216</v>
      </c>
      <c r="AQ18" s="127">
        <v>67.582576142596622</v>
      </c>
      <c r="AR18" s="127">
        <v>71.784607688989951</v>
      </c>
      <c r="AS18" s="127">
        <v>53.237249406008722</v>
      </c>
      <c r="AT18" s="127">
        <v>52.066968283424636</v>
      </c>
      <c r="AU18" s="127">
        <v>50.277752564995275</v>
      </c>
      <c r="AV18" s="127">
        <v>48.406581462863969</v>
      </c>
      <c r="AW18" s="127">
        <v>48.407167751325673</v>
      </c>
      <c r="AX18" s="127">
        <v>48.847001888475567</v>
      </c>
      <c r="AY18" s="127">
        <v>49.368389038695227</v>
      </c>
      <c r="AZ18" s="127">
        <v>49.890229316926856</v>
      </c>
      <c r="BA18" s="127">
        <v>49.891052509435795</v>
      </c>
      <c r="BB18" s="127">
        <v>50.462940912842384</v>
      </c>
      <c r="BC18" s="127">
        <v>53.641692861930608</v>
      </c>
      <c r="BD18" s="127">
        <v>56.162188692020599</v>
      </c>
      <c r="BE18" s="127">
        <v>54.387766382168692</v>
      </c>
      <c r="BF18" s="127">
        <v>53.068444013085504</v>
      </c>
      <c r="BG18" s="127">
        <v>50.958820375783283</v>
      </c>
      <c r="BH18" s="127">
        <v>47.534719070159646</v>
      </c>
      <c r="BI18" s="127">
        <v>47.588349265973577</v>
      </c>
      <c r="BJ18" s="127">
        <v>48.199033967662047</v>
      </c>
      <c r="BK18" s="127">
        <v>48.843117847940114</v>
      </c>
      <c r="BL18" s="127">
        <v>49.412254800360643</v>
      </c>
      <c r="BM18" s="127">
        <v>49.144456918263025</v>
      </c>
      <c r="BN18" s="127">
        <v>49.344689104383683</v>
      </c>
      <c r="BO18" s="127">
        <v>52.445404916895583</v>
      </c>
      <c r="BP18" s="127">
        <v>54.919563162808892</v>
      </c>
      <c r="BQ18" s="127">
        <v>52.736816658944818</v>
      </c>
      <c r="BR18" s="127">
        <v>51.481464077764166</v>
      </c>
      <c r="BS18" s="127">
        <v>49.477189174183302</v>
      </c>
      <c r="BT18" s="127">
        <v>46.372897018867178</v>
      </c>
      <c r="BU18" s="127">
        <v>46.423032839132219</v>
      </c>
      <c r="BV18" s="127">
        <v>47.00214699462115</v>
      </c>
      <c r="BW18" s="127">
        <v>47.613478069275281</v>
      </c>
      <c r="BX18" s="127">
        <v>48.153729733490678</v>
      </c>
      <c r="BY18" s="127">
        <v>47.89968779560288</v>
      </c>
      <c r="BZ18" s="127">
        <v>48.088951809003049</v>
      </c>
      <c r="CA18" s="127">
        <v>50.885507242214885</v>
      </c>
      <c r="CB18" s="127">
        <v>53.241260517446101</v>
      </c>
      <c r="CC18" s="127">
        <v>46.960113458623454</v>
      </c>
      <c r="CD18" s="127">
        <v>45.901426991716576</v>
      </c>
      <c r="CE18" s="127">
        <v>44.185334928837776</v>
      </c>
      <c r="CF18" s="127">
        <v>41.506262141006594</v>
      </c>
      <c r="CG18" s="127">
        <v>41.577326790190305</v>
      </c>
      <c r="CH18" s="127">
        <v>42.113180372343798</v>
      </c>
      <c r="CI18" s="127">
        <v>42.675410213887154</v>
      </c>
      <c r="CJ18" s="127">
        <v>43.175352305015544</v>
      </c>
      <c r="CK18" s="127">
        <v>42.980634113508557</v>
      </c>
      <c r="CL18" s="127">
        <v>43.172602890452957</v>
      </c>
      <c r="CM18" s="127">
        <v>45.586038741240856</v>
      </c>
      <c r="CN18" s="127">
        <v>47.665393244204587</v>
      </c>
      <c r="CO18" s="127">
        <v>48.177828761518377</v>
      </c>
      <c r="CP18" s="127">
        <v>47.089562753283552</v>
      </c>
      <c r="CQ18" s="127">
        <v>45.34351487121112</v>
      </c>
      <c r="CR18" s="127">
        <v>42.629373676852836</v>
      </c>
      <c r="CS18" s="127">
        <v>42.676960142502843</v>
      </c>
      <c r="CT18" s="127">
        <v>43.188689569852947</v>
      </c>
      <c r="CU18" s="127">
        <v>43.726083554812256</v>
      </c>
      <c r="CV18" s="127">
        <v>44.198537291006069</v>
      </c>
      <c r="CW18" s="127">
        <v>43.974230307143557</v>
      </c>
      <c r="CX18" s="127">
        <v>44.136842400861958</v>
      </c>
      <c r="CY18" s="127">
        <v>46.581391156555924</v>
      </c>
      <c r="CZ18" s="127">
        <v>48.638550090672467</v>
      </c>
      <c r="DA18" s="127">
        <v>49.180067006682521</v>
      </c>
      <c r="DB18" s="127">
        <v>48.090711157268174</v>
      </c>
      <c r="DC18" s="127">
        <v>46.344600180846378</v>
      </c>
      <c r="DD18" s="127">
        <v>43.503053282078078</v>
      </c>
      <c r="DE18" s="127">
        <v>43.548391051542701</v>
      </c>
      <c r="DF18" s="127">
        <v>44.057086639491025</v>
      </c>
      <c r="DG18" s="127">
        <v>44.591427207742825</v>
      </c>
      <c r="DH18" s="127">
        <v>45.06080225946878</v>
      </c>
      <c r="DI18" s="127">
        <v>44.834526694653725</v>
      </c>
      <c r="DJ18" s="127">
        <v>44.994601390120906</v>
      </c>
      <c r="DK18" s="127">
        <v>47.046343014681916</v>
      </c>
      <c r="DL18" s="127">
        <v>49.103252362448643</v>
      </c>
      <c r="DM18" s="127">
        <v>49.699861411482431</v>
      </c>
      <c r="DN18" s="127">
        <v>48.635753153801915</v>
      </c>
      <c r="DO18" s="127">
        <v>46.912455918553349</v>
      </c>
      <c r="DP18" s="127">
        <v>43.385468962476288</v>
      </c>
      <c r="DQ18" s="127">
        <v>43.453122101894223</v>
      </c>
      <c r="DR18" s="127">
        <v>43.986083759288903</v>
      </c>
      <c r="DS18" s="127">
        <v>44.5450563362743</v>
      </c>
      <c r="DT18" s="127">
        <v>45.040858912050389</v>
      </c>
      <c r="DU18" s="127">
        <v>44.84004141744014</v>
      </c>
      <c r="DV18" s="127">
        <v>45.02640681252965</v>
      </c>
      <c r="DW18" s="127">
        <v>48.083400576038422</v>
      </c>
      <c r="DX18" s="127">
        <v>50.172885733059054</v>
      </c>
      <c r="DY18" s="127">
        <v>50.809907460922005</v>
      </c>
      <c r="DZ18" s="127">
        <v>49.745932116571957</v>
      </c>
      <c r="EA18" s="127">
        <v>48.018805577664004</v>
      </c>
      <c r="EB18" s="127">
        <v>44.219960039350433</v>
      </c>
      <c r="EC18" s="127">
        <v>44.292393791228072</v>
      </c>
      <c r="ED18" s="127">
        <v>44.832742800864317</v>
      </c>
      <c r="EE18" s="127">
        <v>45.399200020654625</v>
      </c>
      <c r="EF18" s="127">
        <v>45.902408723596913</v>
      </c>
      <c r="EG18" s="127">
        <v>45.705241799908102</v>
      </c>
      <c r="EH18" s="127">
        <v>45.897251846841122</v>
      </c>
      <c r="EI18" s="127">
        <v>48.066559597222245</v>
      </c>
      <c r="EJ18" s="127">
        <v>50.172662201960847</v>
      </c>
    </row>
    <row r="19" spans="1:140" ht="13.65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65" customHeight="1" x14ac:dyDescent="0.2">
      <c r="A28" s="189" t="s">
        <v>120</v>
      </c>
      <c r="B28" s="133"/>
      <c r="C28" s="128">
        <v>2.1354166666666679</v>
      </c>
      <c r="D28" s="128">
        <v>1</v>
      </c>
      <c r="E28" s="144">
        <v>1.6096230158730158</v>
      </c>
      <c r="F28" s="128">
        <v>1.25</v>
      </c>
      <c r="G28" s="128">
        <v>1</v>
      </c>
      <c r="H28" s="128">
        <v>1.5</v>
      </c>
      <c r="I28" s="128">
        <v>0.25</v>
      </c>
      <c r="J28" s="128">
        <v>0.5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44">
        <v>0.24509803921569073</v>
      </c>
      <c r="X28" s="128">
        <v>0</v>
      </c>
      <c r="Y28" s="128">
        <v>0</v>
      </c>
      <c r="Z28" s="128">
        <v>0</v>
      </c>
      <c r="AA28" s="128">
        <v>0</v>
      </c>
      <c r="AB28" s="128">
        <v>0</v>
      </c>
      <c r="AC28" s="217">
        <v>5.1671991697403996E-2</v>
      </c>
      <c r="AD28" s="145"/>
      <c r="AE28" s="145"/>
      <c r="AF28" s="146"/>
      <c r="AG28" s="127">
        <v>715</v>
      </c>
      <c r="AH28" s="223">
        <v>625</v>
      </c>
      <c r="AI28" s="223">
        <v>640.5</v>
      </c>
      <c r="AJ28" s="223">
        <v>616</v>
      </c>
      <c r="AK28" s="223">
        <v>572</v>
      </c>
      <c r="AL28" s="223">
        <v>560</v>
      </c>
      <c r="AM28" s="223">
        <v>913</v>
      </c>
      <c r="AN28" s="223">
        <v>1078</v>
      </c>
      <c r="AO28" s="223">
        <v>830</v>
      </c>
      <c r="AP28" s="223">
        <v>874</v>
      </c>
      <c r="AQ28" s="223">
        <v>720</v>
      </c>
      <c r="AR28" s="223">
        <v>777</v>
      </c>
      <c r="AS28" s="223">
        <v>924</v>
      </c>
      <c r="AT28" s="223">
        <v>800</v>
      </c>
      <c r="AU28" s="223">
        <v>798</v>
      </c>
      <c r="AV28" s="223">
        <v>726</v>
      </c>
      <c r="AW28" s="223">
        <v>619.5</v>
      </c>
      <c r="AX28" s="223">
        <v>651</v>
      </c>
      <c r="AY28" s="223">
        <v>1034</v>
      </c>
      <c r="AZ28" s="223">
        <v>1155</v>
      </c>
      <c r="BA28" s="223">
        <v>924</v>
      </c>
      <c r="BB28" s="223">
        <v>954.5</v>
      </c>
      <c r="BC28" s="223">
        <v>736.25</v>
      </c>
      <c r="BD28" s="223">
        <v>880</v>
      </c>
      <c r="BE28" s="223">
        <v>884.52</v>
      </c>
      <c r="BF28" s="223">
        <v>808</v>
      </c>
      <c r="BG28" s="223">
        <v>889.64</v>
      </c>
      <c r="BH28" s="223">
        <v>756.58</v>
      </c>
      <c r="BI28" s="223">
        <v>627.6</v>
      </c>
      <c r="BJ28" s="223">
        <v>718.74</v>
      </c>
      <c r="BK28" s="223">
        <v>974.61</v>
      </c>
      <c r="BL28" s="223">
        <v>1172.1600000000001</v>
      </c>
      <c r="BM28" s="223">
        <v>920.43</v>
      </c>
      <c r="BN28" s="223">
        <v>875.49</v>
      </c>
      <c r="BO28" s="223">
        <v>825.93</v>
      </c>
      <c r="BP28" s="223">
        <v>929.2</v>
      </c>
      <c r="BQ28" s="223">
        <v>886.41</v>
      </c>
      <c r="BR28" s="223">
        <v>814.8</v>
      </c>
      <c r="BS28" s="223">
        <v>903.21</v>
      </c>
      <c r="BT28" s="223">
        <v>747.39</v>
      </c>
      <c r="BU28" s="223">
        <v>693.42</v>
      </c>
      <c r="BV28" s="223">
        <v>750.64</v>
      </c>
      <c r="BW28" s="223">
        <v>918</v>
      </c>
      <c r="BX28" s="223">
        <v>1191.17</v>
      </c>
      <c r="BY28" s="223">
        <v>917.7</v>
      </c>
      <c r="BZ28" s="223">
        <v>879.06</v>
      </c>
      <c r="CA28" s="223">
        <v>836.43</v>
      </c>
      <c r="CB28" s="223">
        <v>855.96</v>
      </c>
      <c r="CC28" s="223">
        <v>891.87</v>
      </c>
      <c r="CD28" s="223">
        <v>822.8</v>
      </c>
      <c r="CE28" s="223">
        <v>915.4</v>
      </c>
      <c r="CF28" s="223">
        <v>729.2</v>
      </c>
      <c r="CG28" s="223">
        <v>750.64</v>
      </c>
      <c r="CH28" s="223">
        <v>772.64</v>
      </c>
      <c r="CI28" s="223">
        <v>916.6</v>
      </c>
      <c r="CJ28" s="223">
        <v>1177.1400000000001</v>
      </c>
      <c r="CK28" s="223">
        <v>876.6</v>
      </c>
      <c r="CL28" s="223">
        <v>927.52</v>
      </c>
      <c r="CM28" s="223">
        <v>846.72</v>
      </c>
      <c r="CN28" s="223">
        <v>823.2</v>
      </c>
      <c r="CO28" s="223">
        <v>940.28</v>
      </c>
      <c r="CP28" s="223">
        <v>830.6</v>
      </c>
      <c r="CQ28" s="223">
        <v>887.04</v>
      </c>
      <c r="CR28" s="223">
        <v>782.88</v>
      </c>
      <c r="CS28" s="223">
        <v>773.52</v>
      </c>
      <c r="CT28" s="223">
        <v>757.47</v>
      </c>
      <c r="CU28" s="223">
        <v>961.8</v>
      </c>
      <c r="CV28" s="223">
        <v>1165.4100000000001</v>
      </c>
      <c r="CW28" s="223">
        <v>835.81</v>
      </c>
      <c r="CX28" s="223">
        <v>976.81</v>
      </c>
      <c r="CY28" s="223">
        <v>856.8</v>
      </c>
      <c r="CZ28" s="223">
        <v>831.4</v>
      </c>
      <c r="DA28" s="223">
        <v>949.52</v>
      </c>
      <c r="DB28" s="223">
        <v>882.63</v>
      </c>
      <c r="DC28" s="223">
        <v>858.9</v>
      </c>
      <c r="DD28" s="223">
        <v>837.54</v>
      </c>
      <c r="DE28" s="223">
        <v>758.1</v>
      </c>
      <c r="DF28" s="223">
        <v>775.95</v>
      </c>
      <c r="DG28" s="223">
        <v>1012.22</v>
      </c>
      <c r="DH28" s="223">
        <v>1061.3399999999999</v>
      </c>
      <c r="DI28" s="223">
        <v>930.72</v>
      </c>
      <c r="DJ28" s="223">
        <v>986.93</v>
      </c>
      <c r="DK28" s="223">
        <v>785.65</v>
      </c>
      <c r="DL28" s="223">
        <v>925.54</v>
      </c>
      <c r="DM28" s="223">
        <v>915.18</v>
      </c>
      <c r="DN28" s="223">
        <v>850.6</v>
      </c>
      <c r="DO28" s="223">
        <v>912.56</v>
      </c>
      <c r="DP28" s="223">
        <v>854.7</v>
      </c>
      <c r="DQ28" s="223">
        <v>740</v>
      </c>
      <c r="DR28" s="223">
        <v>831.6</v>
      </c>
      <c r="DS28" s="223">
        <v>1017.06</v>
      </c>
      <c r="DT28" s="223">
        <v>1059.45</v>
      </c>
      <c r="DU28" s="223">
        <v>937.86</v>
      </c>
      <c r="DV28" s="223">
        <v>953.7</v>
      </c>
      <c r="DW28" s="223">
        <v>838</v>
      </c>
      <c r="DX28" s="223">
        <v>936.54</v>
      </c>
      <c r="DY28" s="223">
        <v>880</v>
      </c>
      <c r="DZ28" s="223">
        <v>860.4</v>
      </c>
      <c r="EA28" s="223">
        <v>967.15</v>
      </c>
      <c r="EB28" s="223">
        <v>871.2</v>
      </c>
      <c r="EC28" s="223">
        <v>757.8</v>
      </c>
      <c r="ED28" s="223">
        <v>849.86</v>
      </c>
      <c r="EE28" s="223">
        <v>976.08</v>
      </c>
      <c r="EF28" s="223">
        <v>1109.02</v>
      </c>
      <c r="EG28" s="223">
        <v>945.42</v>
      </c>
      <c r="EH28" s="223">
        <v>919.59</v>
      </c>
      <c r="EI28" s="223">
        <v>891.45</v>
      </c>
      <c r="EJ28" s="223">
        <v>990.61</v>
      </c>
    </row>
    <row r="29" spans="1:140" ht="13.65" customHeight="1" x14ac:dyDescent="0.2">
      <c r="A29" s="190" t="s">
        <v>121</v>
      </c>
      <c r="B29" s="148"/>
      <c r="C29" s="127">
        <v>2.1840277777777786</v>
      </c>
      <c r="D29" s="127">
        <v>1</v>
      </c>
      <c r="E29" s="149">
        <v>1.5590277777777786</v>
      </c>
      <c r="F29" s="127">
        <v>1.25</v>
      </c>
      <c r="G29" s="127">
        <v>1</v>
      </c>
      <c r="H29" s="127">
        <v>1.5</v>
      </c>
      <c r="I29" s="127">
        <v>0.25</v>
      </c>
      <c r="J29" s="127">
        <v>0.5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49">
        <v>0.24509803921568363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50">
        <v>5.1720801628462709E-2</v>
      </c>
      <c r="AD29" s="145"/>
      <c r="AE29" s="145"/>
      <c r="AF29" s="146"/>
      <c r="AG29" s="127">
        <v>715</v>
      </c>
      <c r="AH29" s="223">
        <v>623</v>
      </c>
      <c r="AI29" s="223">
        <v>640.5</v>
      </c>
      <c r="AJ29" s="223">
        <v>660</v>
      </c>
      <c r="AK29" s="223">
        <v>627</v>
      </c>
      <c r="AL29" s="223">
        <v>610</v>
      </c>
      <c r="AM29" s="223">
        <v>979</v>
      </c>
      <c r="AN29" s="223">
        <v>1133</v>
      </c>
      <c r="AO29" s="223">
        <v>900</v>
      </c>
      <c r="AP29" s="223">
        <v>897</v>
      </c>
      <c r="AQ29" s="223">
        <v>740</v>
      </c>
      <c r="AR29" s="223">
        <v>787.5</v>
      </c>
      <c r="AS29" s="223">
        <v>935</v>
      </c>
      <c r="AT29" s="223">
        <v>815</v>
      </c>
      <c r="AU29" s="223">
        <v>829.5</v>
      </c>
      <c r="AV29" s="223">
        <v>803</v>
      </c>
      <c r="AW29" s="223">
        <v>693</v>
      </c>
      <c r="AX29" s="223">
        <v>729.75</v>
      </c>
      <c r="AY29" s="223">
        <v>1133</v>
      </c>
      <c r="AZ29" s="223">
        <v>1228.5</v>
      </c>
      <c r="BA29" s="223">
        <v>997.5</v>
      </c>
      <c r="BB29" s="223">
        <v>994.75</v>
      </c>
      <c r="BC29" s="223">
        <v>750.5</v>
      </c>
      <c r="BD29" s="223">
        <v>896.5</v>
      </c>
      <c r="BE29" s="223">
        <v>900.48</v>
      </c>
      <c r="BF29" s="223">
        <v>827.6</v>
      </c>
      <c r="BG29" s="223">
        <v>926.9</v>
      </c>
      <c r="BH29" s="223">
        <v>830.06</v>
      </c>
      <c r="BI29" s="223">
        <v>694.6</v>
      </c>
      <c r="BJ29" s="223">
        <v>797.06</v>
      </c>
      <c r="BK29" s="223">
        <v>1062.5999999999999</v>
      </c>
      <c r="BL29" s="223">
        <v>1245.42</v>
      </c>
      <c r="BM29" s="223">
        <v>990.57</v>
      </c>
      <c r="BN29" s="223">
        <v>913.92</v>
      </c>
      <c r="BO29" s="223">
        <v>846.51</v>
      </c>
      <c r="BP29" s="223">
        <v>951.74</v>
      </c>
      <c r="BQ29" s="223">
        <v>906.99</v>
      </c>
      <c r="BR29" s="223">
        <v>838.2</v>
      </c>
      <c r="BS29" s="223">
        <v>942.77</v>
      </c>
      <c r="BT29" s="223">
        <v>814.59</v>
      </c>
      <c r="BU29" s="223">
        <v>760.62</v>
      </c>
      <c r="BV29" s="223">
        <v>825.22</v>
      </c>
      <c r="BW29" s="223">
        <v>996.6</v>
      </c>
      <c r="BX29" s="223">
        <v>1264.54</v>
      </c>
      <c r="BY29" s="223">
        <v>984.69</v>
      </c>
      <c r="BZ29" s="223">
        <v>919.17</v>
      </c>
      <c r="CA29" s="223">
        <v>861.42</v>
      </c>
      <c r="CB29" s="223">
        <v>880.74</v>
      </c>
      <c r="CC29" s="223">
        <v>916.86</v>
      </c>
      <c r="CD29" s="223">
        <v>850</v>
      </c>
      <c r="CE29" s="223">
        <v>958.41</v>
      </c>
      <c r="CF29" s="223">
        <v>793.4</v>
      </c>
      <c r="CG29" s="223">
        <v>821.26</v>
      </c>
      <c r="CH29" s="223">
        <v>847.22</v>
      </c>
      <c r="CI29" s="223">
        <v>994.6</v>
      </c>
      <c r="CJ29" s="223">
        <v>1251.6600000000001</v>
      </c>
      <c r="CK29" s="223">
        <v>941.4</v>
      </c>
      <c r="CL29" s="223">
        <v>973.06</v>
      </c>
      <c r="CM29" s="223">
        <v>876.12</v>
      </c>
      <c r="CN29" s="223">
        <v>851.4</v>
      </c>
      <c r="CO29" s="223">
        <v>976.8</v>
      </c>
      <c r="CP29" s="223">
        <v>866.8</v>
      </c>
      <c r="CQ29" s="223">
        <v>936.76</v>
      </c>
      <c r="CR29" s="223">
        <v>855.75</v>
      </c>
      <c r="CS29" s="223">
        <v>849.42</v>
      </c>
      <c r="CT29" s="223">
        <v>833.49</v>
      </c>
      <c r="CU29" s="223">
        <v>1049.1600000000001</v>
      </c>
      <c r="CV29" s="223">
        <v>1247.98</v>
      </c>
      <c r="CW29" s="223">
        <v>902.88</v>
      </c>
      <c r="CX29" s="223">
        <v>1033.3900000000001</v>
      </c>
      <c r="CY29" s="223">
        <v>895.23</v>
      </c>
      <c r="CZ29" s="223">
        <v>868.2</v>
      </c>
      <c r="DA29" s="223">
        <v>993.08</v>
      </c>
      <c r="DB29" s="223">
        <v>926.94</v>
      </c>
      <c r="DC29" s="223">
        <v>912.24</v>
      </c>
      <c r="DD29" s="223">
        <v>917.84</v>
      </c>
      <c r="DE29" s="223">
        <v>834.33</v>
      </c>
      <c r="DF29" s="223">
        <v>855.54</v>
      </c>
      <c r="DG29" s="223">
        <v>1107.7</v>
      </c>
      <c r="DH29" s="223">
        <v>1141.98</v>
      </c>
      <c r="DI29" s="223">
        <v>1009.68</v>
      </c>
      <c r="DJ29" s="223">
        <v>1049.95</v>
      </c>
      <c r="DK29" s="223">
        <v>826.5</v>
      </c>
      <c r="DL29" s="223">
        <v>973.06</v>
      </c>
      <c r="DM29" s="223">
        <v>965.58</v>
      </c>
      <c r="DN29" s="223">
        <v>901</v>
      </c>
      <c r="DO29" s="223">
        <v>976.58</v>
      </c>
      <c r="DP29" s="223">
        <v>941.16</v>
      </c>
      <c r="DQ29" s="223">
        <v>818.2</v>
      </c>
      <c r="DR29" s="223">
        <v>920.92</v>
      </c>
      <c r="DS29" s="223">
        <v>1119.1400000000001</v>
      </c>
      <c r="DT29" s="223">
        <v>1147.44</v>
      </c>
      <c r="DU29" s="223">
        <v>1023.54</v>
      </c>
      <c r="DV29" s="223">
        <v>1022.12</v>
      </c>
      <c r="DW29" s="223">
        <v>889.2</v>
      </c>
      <c r="DX29" s="223">
        <v>993.08</v>
      </c>
      <c r="DY29" s="223">
        <v>936.4</v>
      </c>
      <c r="DZ29" s="223">
        <v>919</v>
      </c>
      <c r="EA29" s="223">
        <v>1042.5899999999999</v>
      </c>
      <c r="EB29" s="223">
        <v>964.26</v>
      </c>
      <c r="EC29" s="223">
        <v>841.6</v>
      </c>
      <c r="ED29" s="223">
        <v>945.34</v>
      </c>
      <c r="EE29" s="223">
        <v>1079.6099999999999</v>
      </c>
      <c r="EF29" s="223">
        <v>1208.9000000000001</v>
      </c>
      <c r="EG29" s="223">
        <v>1037.82</v>
      </c>
      <c r="EH29" s="223">
        <v>992.88</v>
      </c>
      <c r="EI29" s="223">
        <v>953.4</v>
      </c>
      <c r="EJ29" s="223">
        <v>1058.92</v>
      </c>
    </row>
    <row r="30" spans="1:140" ht="13.65" customHeight="1" x14ac:dyDescent="0.2">
      <c r="A30" s="190" t="s">
        <v>122</v>
      </c>
      <c r="B30" s="133"/>
      <c r="C30" s="127">
        <v>1.2395833333333321</v>
      </c>
      <c r="D30" s="127">
        <v>1.7279999999999909</v>
      </c>
      <c r="E30" s="149">
        <v>1.8269642857142792</v>
      </c>
      <c r="F30" s="127">
        <v>0.79999999999999716</v>
      </c>
      <c r="G30" s="127">
        <v>0.69999999999999574</v>
      </c>
      <c r="H30" s="127">
        <v>0.90000000000000568</v>
      </c>
      <c r="I30" s="127">
        <v>0.84999999999999787</v>
      </c>
      <c r="J30" s="127">
        <v>1.2</v>
      </c>
      <c r="K30" s="127">
        <v>0.5</v>
      </c>
      <c r="L30" s="127">
        <v>0.5</v>
      </c>
      <c r="M30" s="127">
        <v>0.5</v>
      </c>
      <c r="N30" s="127">
        <v>0.5</v>
      </c>
      <c r="O30" s="127">
        <v>0.5</v>
      </c>
      <c r="P30" s="127">
        <v>0.5</v>
      </c>
      <c r="Q30" s="127">
        <v>0.5</v>
      </c>
      <c r="R30" s="127">
        <v>0.5</v>
      </c>
      <c r="S30" s="127">
        <v>0</v>
      </c>
      <c r="T30" s="127">
        <v>0</v>
      </c>
      <c r="U30" s="127">
        <v>0</v>
      </c>
      <c r="V30" s="127">
        <v>0</v>
      </c>
      <c r="W30" s="149">
        <v>0.48078431372549346</v>
      </c>
      <c r="X30" s="127">
        <v>0.22843137254901791</v>
      </c>
      <c r="Y30" s="127">
        <v>0.1656711409395939</v>
      </c>
      <c r="Z30" s="127">
        <v>0.18266666666666964</v>
      </c>
      <c r="AA30" s="127">
        <v>0.18223529411764616</v>
      </c>
      <c r="AB30" s="127">
        <v>0.18242187500001705</v>
      </c>
      <c r="AC30" s="150">
        <v>0.24604805564032262</v>
      </c>
      <c r="AD30" s="145"/>
      <c r="AE30" s="145"/>
      <c r="AF30" s="146"/>
      <c r="AG30" s="127">
        <v>749.1</v>
      </c>
      <c r="AH30" s="223">
        <v>664</v>
      </c>
      <c r="AI30" s="223">
        <v>690.9</v>
      </c>
      <c r="AJ30" s="223">
        <v>654.5</v>
      </c>
      <c r="AK30" s="223">
        <v>643.5</v>
      </c>
      <c r="AL30" s="223">
        <v>725</v>
      </c>
      <c r="AM30" s="223">
        <v>1078</v>
      </c>
      <c r="AN30" s="223">
        <v>1215.5</v>
      </c>
      <c r="AO30" s="223">
        <v>960</v>
      </c>
      <c r="AP30" s="223">
        <v>868.25</v>
      </c>
      <c r="AQ30" s="223">
        <v>775</v>
      </c>
      <c r="AR30" s="223">
        <v>834.75</v>
      </c>
      <c r="AS30" s="223">
        <v>929.5</v>
      </c>
      <c r="AT30" s="223">
        <v>810</v>
      </c>
      <c r="AU30" s="223">
        <v>808.5</v>
      </c>
      <c r="AV30" s="223">
        <v>803</v>
      </c>
      <c r="AW30" s="223">
        <v>777</v>
      </c>
      <c r="AX30" s="223">
        <v>882</v>
      </c>
      <c r="AY30" s="223">
        <v>1155</v>
      </c>
      <c r="AZ30" s="223">
        <v>1281</v>
      </c>
      <c r="BA30" s="223">
        <v>1176</v>
      </c>
      <c r="BB30" s="223">
        <v>908.5</v>
      </c>
      <c r="BC30" s="223">
        <v>788.5</v>
      </c>
      <c r="BD30" s="223">
        <v>957</v>
      </c>
      <c r="BE30" s="223">
        <v>895.65</v>
      </c>
      <c r="BF30" s="223">
        <v>817.6</v>
      </c>
      <c r="BG30" s="223">
        <v>893.78</v>
      </c>
      <c r="BH30" s="223">
        <v>810.48</v>
      </c>
      <c r="BI30" s="223">
        <v>746.8</v>
      </c>
      <c r="BJ30" s="223">
        <v>932.36</v>
      </c>
      <c r="BK30" s="223">
        <v>1112.3699999999999</v>
      </c>
      <c r="BL30" s="223">
        <v>1353.88</v>
      </c>
      <c r="BM30" s="223">
        <v>1186.29</v>
      </c>
      <c r="BN30" s="223">
        <v>836.64</v>
      </c>
      <c r="BO30" s="223">
        <v>878.85</v>
      </c>
      <c r="BP30" s="223">
        <v>1009.01</v>
      </c>
      <c r="BQ30" s="223">
        <v>903.21</v>
      </c>
      <c r="BR30" s="223">
        <v>824.4</v>
      </c>
      <c r="BS30" s="223">
        <v>901.14</v>
      </c>
      <c r="BT30" s="223">
        <v>779.73</v>
      </c>
      <c r="BU30" s="223">
        <v>790.23</v>
      </c>
      <c r="BV30" s="223">
        <v>939.62</v>
      </c>
      <c r="BW30" s="223">
        <v>1067.5999999999999</v>
      </c>
      <c r="BX30" s="223">
        <v>1426.23</v>
      </c>
      <c r="BY30" s="223">
        <v>1195.32</v>
      </c>
      <c r="BZ30" s="223">
        <v>842.94</v>
      </c>
      <c r="CA30" s="223">
        <v>885.36</v>
      </c>
      <c r="CB30" s="223">
        <v>927.99</v>
      </c>
      <c r="CC30" s="223">
        <v>909.3</v>
      </c>
      <c r="CD30" s="223">
        <v>829.8</v>
      </c>
      <c r="CE30" s="223">
        <v>907.12</v>
      </c>
      <c r="CF30" s="223">
        <v>747.6</v>
      </c>
      <c r="CG30" s="223">
        <v>833.58</v>
      </c>
      <c r="CH30" s="223">
        <v>946</v>
      </c>
      <c r="CI30" s="223">
        <v>1074.8</v>
      </c>
      <c r="CJ30" s="223">
        <v>1435.66</v>
      </c>
      <c r="CK30" s="223">
        <v>1145.8</v>
      </c>
      <c r="CL30" s="223">
        <v>889.02</v>
      </c>
      <c r="CM30" s="223">
        <v>891.24</v>
      </c>
      <c r="CN30" s="223">
        <v>889.6</v>
      </c>
      <c r="CO30" s="223">
        <v>959.2</v>
      </c>
      <c r="CP30" s="223">
        <v>835.8</v>
      </c>
      <c r="CQ30" s="223">
        <v>873.62</v>
      </c>
      <c r="CR30" s="223">
        <v>790.44</v>
      </c>
      <c r="CS30" s="223">
        <v>839.08</v>
      </c>
      <c r="CT30" s="223">
        <v>908.88</v>
      </c>
      <c r="CU30" s="223">
        <v>1135.8900000000001</v>
      </c>
      <c r="CV30" s="223">
        <v>1444.86</v>
      </c>
      <c r="CW30" s="223">
        <v>1095.54</v>
      </c>
      <c r="CX30" s="223">
        <v>935.18</v>
      </c>
      <c r="CY30" s="223">
        <v>896.7</v>
      </c>
      <c r="CZ30" s="223">
        <v>895</v>
      </c>
      <c r="DA30" s="223">
        <v>964.92</v>
      </c>
      <c r="DB30" s="223">
        <v>882.63</v>
      </c>
      <c r="DC30" s="223">
        <v>838.74</v>
      </c>
      <c r="DD30" s="223">
        <v>832.7</v>
      </c>
      <c r="DE30" s="223">
        <v>805.35</v>
      </c>
      <c r="DF30" s="223">
        <v>913.92</v>
      </c>
      <c r="DG30" s="223">
        <v>1196.3599999999999</v>
      </c>
      <c r="DH30" s="223">
        <v>1326.36</v>
      </c>
      <c r="DI30" s="223">
        <v>1217.1600000000001</v>
      </c>
      <c r="DJ30" s="223">
        <v>940.01</v>
      </c>
      <c r="DK30" s="223">
        <v>815.48</v>
      </c>
      <c r="DL30" s="223">
        <v>989.34</v>
      </c>
      <c r="DM30" s="223">
        <v>925.26</v>
      </c>
      <c r="DN30" s="223">
        <v>844.2</v>
      </c>
      <c r="DO30" s="223">
        <v>882.42</v>
      </c>
      <c r="DP30" s="223">
        <v>836.44</v>
      </c>
      <c r="DQ30" s="223">
        <v>770.4</v>
      </c>
      <c r="DR30" s="223">
        <v>961.62</v>
      </c>
      <c r="DS30" s="223">
        <v>1201.6400000000001</v>
      </c>
      <c r="DT30" s="223">
        <v>1332.03</v>
      </c>
      <c r="DU30" s="223">
        <v>1222.4100000000001</v>
      </c>
      <c r="DV30" s="223">
        <v>902.88</v>
      </c>
      <c r="DW30" s="223">
        <v>862</v>
      </c>
      <c r="DX30" s="223">
        <v>993.52</v>
      </c>
      <c r="DY30" s="223">
        <v>885</v>
      </c>
      <c r="DZ30" s="223">
        <v>848</v>
      </c>
      <c r="EA30" s="223">
        <v>926.67</v>
      </c>
      <c r="EB30" s="223">
        <v>839.96</v>
      </c>
      <c r="EC30" s="223">
        <v>773.8</v>
      </c>
      <c r="ED30" s="223">
        <v>965.8</v>
      </c>
      <c r="EE30" s="223">
        <v>1151.8499999999999</v>
      </c>
      <c r="EF30" s="223">
        <v>1401.62</v>
      </c>
      <c r="EG30" s="223">
        <v>1227.6600000000001</v>
      </c>
      <c r="EH30" s="223">
        <v>865.62</v>
      </c>
      <c r="EI30" s="223">
        <v>909.09</v>
      </c>
      <c r="EJ30" s="223">
        <v>1043.28</v>
      </c>
    </row>
    <row r="31" spans="1:140" ht="13.65" customHeight="1" x14ac:dyDescent="0.2">
      <c r="A31" s="190" t="s">
        <v>123</v>
      </c>
      <c r="B31" s="133"/>
      <c r="C31" s="127">
        <v>-8.02083015441859E-2</v>
      </c>
      <c r="D31" s="127">
        <v>2.0279999999999987</v>
      </c>
      <c r="E31" s="149">
        <v>1.703349889422217</v>
      </c>
      <c r="F31" s="127">
        <v>0.92499999999999716</v>
      </c>
      <c r="G31" s="127">
        <v>0.94999999999999574</v>
      </c>
      <c r="H31" s="127">
        <v>0.89999999999999858</v>
      </c>
      <c r="I31" s="127">
        <v>0.77500000000000213</v>
      </c>
      <c r="J31" s="127">
        <v>1.05</v>
      </c>
      <c r="K31" s="127">
        <v>0.5</v>
      </c>
      <c r="L31" s="127">
        <v>0.5</v>
      </c>
      <c r="M31" s="127">
        <v>0.5</v>
      </c>
      <c r="N31" s="127">
        <v>0.5</v>
      </c>
      <c r="O31" s="127">
        <v>0.5833333333333357</v>
      </c>
      <c r="P31" s="127">
        <v>1.5</v>
      </c>
      <c r="Q31" s="127">
        <v>0.5</v>
      </c>
      <c r="R31" s="127">
        <v>-0.25</v>
      </c>
      <c r="S31" s="127">
        <v>0</v>
      </c>
      <c r="T31" s="127">
        <v>0</v>
      </c>
      <c r="U31" s="127">
        <v>0</v>
      </c>
      <c r="V31" s="127">
        <v>0</v>
      </c>
      <c r="W31" s="149">
        <v>0.5174509803921552</v>
      </c>
      <c r="X31" s="127">
        <v>0.32843137254901933</v>
      </c>
      <c r="Y31" s="127">
        <v>0.38483221476510465</v>
      </c>
      <c r="Z31" s="127">
        <v>0.32921568627451592</v>
      </c>
      <c r="AA31" s="127">
        <v>0.32991176470587646</v>
      </c>
      <c r="AB31" s="127">
        <v>0.32699218750000369</v>
      </c>
      <c r="AC31" s="150">
        <v>0.37278283877377305</v>
      </c>
      <c r="AD31" s="145"/>
      <c r="AE31" s="145"/>
      <c r="AF31" s="146"/>
      <c r="AG31" s="127">
        <v>716.1</v>
      </c>
      <c r="AH31" s="223">
        <v>641</v>
      </c>
      <c r="AI31" s="223">
        <v>670.95</v>
      </c>
      <c r="AJ31" s="223">
        <v>654.5</v>
      </c>
      <c r="AK31" s="223">
        <v>643.5</v>
      </c>
      <c r="AL31" s="223">
        <v>725</v>
      </c>
      <c r="AM31" s="223">
        <v>1072.5</v>
      </c>
      <c r="AN31" s="223">
        <v>1215.5</v>
      </c>
      <c r="AO31" s="223">
        <v>940</v>
      </c>
      <c r="AP31" s="223">
        <v>868.25</v>
      </c>
      <c r="AQ31" s="223">
        <v>735</v>
      </c>
      <c r="AR31" s="223">
        <v>813.75</v>
      </c>
      <c r="AS31" s="223">
        <v>880</v>
      </c>
      <c r="AT31" s="223">
        <v>790</v>
      </c>
      <c r="AU31" s="223">
        <v>792.75</v>
      </c>
      <c r="AV31" s="223">
        <v>803</v>
      </c>
      <c r="AW31" s="223">
        <v>777</v>
      </c>
      <c r="AX31" s="223">
        <v>882</v>
      </c>
      <c r="AY31" s="223">
        <v>1155</v>
      </c>
      <c r="AZ31" s="223">
        <v>1281</v>
      </c>
      <c r="BA31" s="223">
        <v>1065.75</v>
      </c>
      <c r="BB31" s="223">
        <v>902.75</v>
      </c>
      <c r="BC31" s="223">
        <v>741</v>
      </c>
      <c r="BD31" s="223">
        <v>885.5</v>
      </c>
      <c r="BE31" s="223">
        <v>849.66</v>
      </c>
      <c r="BF31" s="223">
        <v>799</v>
      </c>
      <c r="BG31" s="223">
        <v>877.91</v>
      </c>
      <c r="BH31" s="223">
        <v>811.8</v>
      </c>
      <c r="BI31" s="223">
        <v>748</v>
      </c>
      <c r="BJ31" s="223">
        <v>933.68</v>
      </c>
      <c r="BK31" s="223">
        <v>1113.8399999999999</v>
      </c>
      <c r="BL31" s="223">
        <v>1355.42</v>
      </c>
      <c r="BM31" s="223">
        <v>1076.25</v>
      </c>
      <c r="BN31" s="223">
        <v>832.23</v>
      </c>
      <c r="BO31" s="223">
        <v>826.77</v>
      </c>
      <c r="BP31" s="223">
        <v>934.26</v>
      </c>
      <c r="BQ31" s="223">
        <v>857.01</v>
      </c>
      <c r="BR31" s="223">
        <v>805.6</v>
      </c>
      <c r="BS31" s="223">
        <v>885.27</v>
      </c>
      <c r="BT31" s="223">
        <v>781.2</v>
      </c>
      <c r="BU31" s="223">
        <v>791.7</v>
      </c>
      <c r="BV31" s="223">
        <v>941.16</v>
      </c>
      <c r="BW31" s="223">
        <v>1069.2</v>
      </c>
      <c r="BX31" s="223">
        <v>1428.3</v>
      </c>
      <c r="BY31" s="223">
        <v>1084.6500000000001</v>
      </c>
      <c r="BZ31" s="223">
        <v>838.53</v>
      </c>
      <c r="CA31" s="223">
        <v>833.07</v>
      </c>
      <c r="CB31" s="223">
        <v>859.53</v>
      </c>
      <c r="CC31" s="223">
        <v>862.89</v>
      </c>
      <c r="CD31" s="223">
        <v>811.2</v>
      </c>
      <c r="CE31" s="223">
        <v>891.25</v>
      </c>
      <c r="CF31" s="223">
        <v>749.2</v>
      </c>
      <c r="CG31" s="223">
        <v>835.12</v>
      </c>
      <c r="CH31" s="223">
        <v>947.76</v>
      </c>
      <c r="CI31" s="223">
        <v>1076.5999999999999</v>
      </c>
      <c r="CJ31" s="223">
        <v>1437.96</v>
      </c>
      <c r="CK31" s="223">
        <v>1040</v>
      </c>
      <c r="CL31" s="223">
        <v>884.62</v>
      </c>
      <c r="CM31" s="223">
        <v>838.74</v>
      </c>
      <c r="CN31" s="223">
        <v>824.2</v>
      </c>
      <c r="CO31" s="223">
        <v>910.58</v>
      </c>
      <c r="CP31" s="223">
        <v>817</v>
      </c>
      <c r="CQ31" s="223">
        <v>858.66</v>
      </c>
      <c r="CR31" s="223">
        <v>792.12</v>
      </c>
      <c r="CS31" s="223">
        <v>840.84</v>
      </c>
      <c r="CT31" s="223">
        <v>910.77</v>
      </c>
      <c r="CU31" s="223">
        <v>1137.99</v>
      </c>
      <c r="CV31" s="223">
        <v>1447.62</v>
      </c>
      <c r="CW31" s="223">
        <v>994.46</v>
      </c>
      <c r="CX31" s="223">
        <v>930.58</v>
      </c>
      <c r="CY31" s="223">
        <v>843.99</v>
      </c>
      <c r="CZ31" s="223">
        <v>829.2</v>
      </c>
      <c r="DA31" s="223">
        <v>916.08</v>
      </c>
      <c r="DB31" s="223">
        <v>863.1</v>
      </c>
      <c r="DC31" s="223">
        <v>824.46</v>
      </c>
      <c r="DD31" s="223">
        <v>834.68</v>
      </c>
      <c r="DE31" s="223">
        <v>807.24</v>
      </c>
      <c r="DF31" s="223">
        <v>915.81</v>
      </c>
      <c r="DG31" s="223">
        <v>1198.78</v>
      </c>
      <c r="DH31" s="223">
        <v>1328.88</v>
      </c>
      <c r="DI31" s="223">
        <v>1105.02</v>
      </c>
      <c r="DJ31" s="223">
        <v>935.64</v>
      </c>
      <c r="DK31" s="223">
        <v>767.6</v>
      </c>
      <c r="DL31" s="223">
        <v>916.74</v>
      </c>
      <c r="DM31" s="223">
        <v>878.43</v>
      </c>
      <c r="DN31" s="223">
        <v>825.6</v>
      </c>
      <c r="DO31" s="223">
        <v>867.68</v>
      </c>
      <c r="DP31" s="223">
        <v>838.42</v>
      </c>
      <c r="DQ31" s="223">
        <v>772.2</v>
      </c>
      <c r="DR31" s="223">
        <v>963.82</v>
      </c>
      <c r="DS31" s="223">
        <v>1204.06</v>
      </c>
      <c r="DT31" s="223">
        <v>1334.76</v>
      </c>
      <c r="DU31" s="223">
        <v>1110.06</v>
      </c>
      <c r="DV31" s="223">
        <v>898.92</v>
      </c>
      <c r="DW31" s="223">
        <v>811.6</v>
      </c>
      <c r="DX31" s="223">
        <v>920.92</v>
      </c>
      <c r="DY31" s="223">
        <v>840.2</v>
      </c>
      <c r="DZ31" s="223">
        <v>829.4</v>
      </c>
      <c r="EA31" s="223">
        <v>911.03</v>
      </c>
      <c r="EB31" s="223">
        <v>842.16</v>
      </c>
      <c r="EC31" s="223">
        <v>775.8</v>
      </c>
      <c r="ED31" s="223">
        <v>968</v>
      </c>
      <c r="EE31" s="223">
        <v>1154.58</v>
      </c>
      <c r="EF31" s="223">
        <v>1404.7</v>
      </c>
      <c r="EG31" s="223">
        <v>1114.8900000000001</v>
      </c>
      <c r="EH31" s="223">
        <v>861.84</v>
      </c>
      <c r="EI31" s="223">
        <v>855.96</v>
      </c>
      <c r="EJ31" s="223">
        <v>966.92</v>
      </c>
    </row>
    <row r="32" spans="1:140" ht="13.65" customHeight="1" x14ac:dyDescent="0.2">
      <c r="A32" s="190" t="s">
        <v>124</v>
      </c>
      <c r="B32" s="148"/>
      <c r="C32" s="127">
        <v>1.9305555555555571</v>
      </c>
      <c r="D32" s="127">
        <v>1.899999999999995</v>
      </c>
      <c r="E32" s="149">
        <v>2.1025132275132172</v>
      </c>
      <c r="F32" s="127">
        <v>0.92499999999999716</v>
      </c>
      <c r="G32" s="127">
        <v>0.94999999999999574</v>
      </c>
      <c r="H32" s="127">
        <v>0.89999999999999858</v>
      </c>
      <c r="I32" s="127">
        <v>1.0249999999999999</v>
      </c>
      <c r="J32" s="127">
        <v>1.05</v>
      </c>
      <c r="K32" s="127">
        <v>1</v>
      </c>
      <c r="L32" s="127">
        <v>1</v>
      </c>
      <c r="M32" s="127">
        <v>1</v>
      </c>
      <c r="N32" s="127">
        <v>1</v>
      </c>
      <c r="O32" s="127">
        <v>0.6666666666666643</v>
      </c>
      <c r="P32" s="127">
        <v>1.5</v>
      </c>
      <c r="Q32" s="127">
        <v>0.75</v>
      </c>
      <c r="R32" s="127">
        <v>-0.25</v>
      </c>
      <c r="S32" s="127">
        <v>0</v>
      </c>
      <c r="T32" s="127">
        <v>0</v>
      </c>
      <c r="U32" s="127">
        <v>0</v>
      </c>
      <c r="V32" s="127">
        <v>0</v>
      </c>
      <c r="W32" s="149">
        <v>0.66450980392156822</v>
      </c>
      <c r="X32" s="127">
        <v>0.32843137254901933</v>
      </c>
      <c r="Y32" s="127">
        <v>0.33570469798657854</v>
      </c>
      <c r="Z32" s="127">
        <v>0.28066666666666151</v>
      </c>
      <c r="AA32" s="127">
        <v>0.28153921568627283</v>
      </c>
      <c r="AB32" s="127">
        <v>0.2813281249999946</v>
      </c>
      <c r="AC32" s="150">
        <v>0.35703001198851325</v>
      </c>
      <c r="AD32" s="145"/>
      <c r="AE32" s="145"/>
      <c r="AF32" s="146"/>
      <c r="AG32" s="127">
        <v>716.1</v>
      </c>
      <c r="AH32" s="223">
        <v>641</v>
      </c>
      <c r="AI32" s="223">
        <v>670.95</v>
      </c>
      <c r="AJ32" s="223">
        <v>665.5</v>
      </c>
      <c r="AK32" s="223">
        <v>759</v>
      </c>
      <c r="AL32" s="223">
        <v>820</v>
      </c>
      <c r="AM32" s="223">
        <v>1072.5</v>
      </c>
      <c r="AN32" s="223">
        <v>1243</v>
      </c>
      <c r="AO32" s="223">
        <v>940</v>
      </c>
      <c r="AP32" s="223">
        <v>868.25</v>
      </c>
      <c r="AQ32" s="223">
        <v>735</v>
      </c>
      <c r="AR32" s="223">
        <v>813.75</v>
      </c>
      <c r="AS32" s="223">
        <v>880</v>
      </c>
      <c r="AT32" s="223">
        <v>790</v>
      </c>
      <c r="AU32" s="223">
        <v>792.75</v>
      </c>
      <c r="AV32" s="223">
        <v>852.5</v>
      </c>
      <c r="AW32" s="223">
        <v>829.5</v>
      </c>
      <c r="AX32" s="223">
        <v>955.5</v>
      </c>
      <c r="AY32" s="223">
        <v>1276</v>
      </c>
      <c r="AZ32" s="223">
        <v>1338.75</v>
      </c>
      <c r="BA32" s="223">
        <v>1065.75</v>
      </c>
      <c r="BB32" s="223">
        <v>902.75</v>
      </c>
      <c r="BC32" s="223">
        <v>741</v>
      </c>
      <c r="BD32" s="223">
        <v>885.5</v>
      </c>
      <c r="BE32" s="223">
        <v>847.98</v>
      </c>
      <c r="BF32" s="223">
        <v>797.4</v>
      </c>
      <c r="BG32" s="223">
        <v>876.3</v>
      </c>
      <c r="BH32" s="223">
        <v>860.42</v>
      </c>
      <c r="BI32" s="223">
        <v>797.2</v>
      </c>
      <c r="BJ32" s="223">
        <v>1010.02</v>
      </c>
      <c r="BK32" s="223">
        <v>1228.92</v>
      </c>
      <c r="BL32" s="223">
        <v>1414.82</v>
      </c>
      <c r="BM32" s="223">
        <v>1074.99</v>
      </c>
      <c r="BN32" s="223">
        <v>831.39</v>
      </c>
      <c r="BO32" s="223">
        <v>825.93</v>
      </c>
      <c r="BP32" s="223">
        <v>933.57</v>
      </c>
      <c r="BQ32" s="223">
        <v>855.12</v>
      </c>
      <c r="BR32" s="223">
        <v>804</v>
      </c>
      <c r="BS32" s="223">
        <v>883.43</v>
      </c>
      <c r="BT32" s="223">
        <v>827.82</v>
      </c>
      <c r="BU32" s="223">
        <v>843.78</v>
      </c>
      <c r="BV32" s="223">
        <v>1017.94</v>
      </c>
      <c r="BW32" s="223">
        <v>1179.4000000000001</v>
      </c>
      <c r="BX32" s="223">
        <v>1490.4</v>
      </c>
      <c r="BY32" s="223">
        <v>1083.18</v>
      </c>
      <c r="BZ32" s="223">
        <v>837.48</v>
      </c>
      <c r="CA32" s="223">
        <v>832.02</v>
      </c>
      <c r="CB32" s="223">
        <v>858.48</v>
      </c>
      <c r="CC32" s="223">
        <v>860.79</v>
      </c>
      <c r="CD32" s="223">
        <v>809.4</v>
      </c>
      <c r="CE32" s="223">
        <v>889.41</v>
      </c>
      <c r="CF32" s="223">
        <v>793.6</v>
      </c>
      <c r="CG32" s="223">
        <v>889.68</v>
      </c>
      <c r="CH32" s="223">
        <v>1024.76</v>
      </c>
      <c r="CI32" s="223">
        <v>1187.2</v>
      </c>
      <c r="CJ32" s="223">
        <v>1500.29</v>
      </c>
      <c r="CK32" s="223">
        <v>1038.4000000000001</v>
      </c>
      <c r="CL32" s="223">
        <v>883.3</v>
      </c>
      <c r="CM32" s="223">
        <v>837.48</v>
      </c>
      <c r="CN32" s="223">
        <v>823</v>
      </c>
      <c r="CO32" s="223">
        <v>908.16</v>
      </c>
      <c r="CP32" s="223">
        <v>815</v>
      </c>
      <c r="CQ32" s="223">
        <v>856.46</v>
      </c>
      <c r="CR32" s="223">
        <v>838.95</v>
      </c>
      <c r="CS32" s="223">
        <v>895.62</v>
      </c>
      <c r="CT32" s="223">
        <v>984.69</v>
      </c>
      <c r="CU32" s="223">
        <v>1254.75</v>
      </c>
      <c r="CV32" s="223">
        <v>1509.95</v>
      </c>
      <c r="CW32" s="223">
        <v>992.75</v>
      </c>
      <c r="CX32" s="223">
        <v>929.2</v>
      </c>
      <c r="CY32" s="223">
        <v>842.73</v>
      </c>
      <c r="CZ32" s="223">
        <v>828</v>
      </c>
      <c r="DA32" s="223">
        <v>913.44</v>
      </c>
      <c r="DB32" s="223">
        <v>860.79</v>
      </c>
      <c r="DC32" s="223">
        <v>822.36</v>
      </c>
      <c r="DD32" s="223">
        <v>883.96</v>
      </c>
      <c r="DE32" s="223">
        <v>859.74</v>
      </c>
      <c r="DF32" s="223">
        <v>989.94</v>
      </c>
      <c r="DG32" s="223">
        <v>1321.54</v>
      </c>
      <c r="DH32" s="223">
        <v>1386</v>
      </c>
      <c r="DI32" s="223">
        <v>1102.92</v>
      </c>
      <c r="DJ32" s="223">
        <v>933.8</v>
      </c>
      <c r="DK32" s="223">
        <v>766.27</v>
      </c>
      <c r="DL32" s="223">
        <v>915.42</v>
      </c>
      <c r="DM32" s="223">
        <v>875.91</v>
      </c>
      <c r="DN32" s="223">
        <v>823.4</v>
      </c>
      <c r="DO32" s="223">
        <v>865.26</v>
      </c>
      <c r="DP32" s="223">
        <v>887.7</v>
      </c>
      <c r="DQ32" s="223">
        <v>822.4</v>
      </c>
      <c r="DR32" s="223">
        <v>1041.7</v>
      </c>
      <c r="DS32" s="223">
        <v>1327.26</v>
      </c>
      <c r="DT32" s="223">
        <v>1392.09</v>
      </c>
      <c r="DU32" s="223">
        <v>1107.75</v>
      </c>
      <c r="DV32" s="223">
        <v>897.16</v>
      </c>
      <c r="DW32" s="223">
        <v>810</v>
      </c>
      <c r="DX32" s="223">
        <v>919.38</v>
      </c>
      <c r="DY32" s="223">
        <v>837.8</v>
      </c>
      <c r="DZ32" s="223">
        <v>827</v>
      </c>
      <c r="EA32" s="223">
        <v>908.5</v>
      </c>
      <c r="EB32" s="223">
        <v>891.66</v>
      </c>
      <c r="EC32" s="223">
        <v>826</v>
      </c>
      <c r="ED32" s="223">
        <v>1046.0999999999999</v>
      </c>
      <c r="EE32" s="223">
        <v>1272.3900000000001</v>
      </c>
      <c r="EF32" s="223">
        <v>1464.54</v>
      </c>
      <c r="EG32" s="223">
        <v>1112.58</v>
      </c>
      <c r="EH32" s="223">
        <v>860.16</v>
      </c>
      <c r="EI32" s="223">
        <v>854.28</v>
      </c>
      <c r="EJ32" s="223">
        <v>965.31</v>
      </c>
    </row>
    <row r="33" spans="1:140" ht="13.65" customHeight="1" x14ac:dyDescent="0.2">
      <c r="A33" s="190" t="s">
        <v>125</v>
      </c>
      <c r="B33" s="133"/>
      <c r="C33" s="127">
        <v>1.75</v>
      </c>
      <c r="D33" s="127">
        <v>1</v>
      </c>
      <c r="E33" s="149">
        <v>1.367724867724867</v>
      </c>
      <c r="F33" s="127">
        <v>0.875</v>
      </c>
      <c r="G33" s="127">
        <v>0.75</v>
      </c>
      <c r="H33" s="127">
        <v>1</v>
      </c>
      <c r="I33" s="127">
        <v>0.875</v>
      </c>
      <c r="J33" s="127">
        <v>0.75</v>
      </c>
      <c r="K33" s="127">
        <v>1</v>
      </c>
      <c r="L33" s="127">
        <v>0.75</v>
      </c>
      <c r="M33" s="127">
        <v>0.75</v>
      </c>
      <c r="N33" s="127">
        <v>0.8333333333333357</v>
      </c>
      <c r="O33" s="127">
        <v>0.8333333333333357</v>
      </c>
      <c r="P33" s="127">
        <v>1</v>
      </c>
      <c r="Q33" s="127">
        <v>0.5</v>
      </c>
      <c r="R33" s="127">
        <v>1</v>
      </c>
      <c r="S33" s="127">
        <v>0.6666666666666643</v>
      </c>
      <c r="T33" s="127">
        <v>0.75</v>
      </c>
      <c r="U33" s="127">
        <v>0.75</v>
      </c>
      <c r="V33" s="127">
        <v>0.5</v>
      </c>
      <c r="W33" s="149">
        <v>0.79019607843137152</v>
      </c>
      <c r="X33" s="127">
        <v>1</v>
      </c>
      <c r="Y33" s="127">
        <v>1.0006711409395947</v>
      </c>
      <c r="Z33" s="127">
        <v>0.99909803921568852</v>
      </c>
      <c r="AA33" s="127">
        <v>1.0004313725490093</v>
      </c>
      <c r="AB33" s="127">
        <v>1.0007421874999949</v>
      </c>
      <c r="AC33" s="150">
        <v>0.98876771604766844</v>
      </c>
      <c r="AD33" s="145"/>
      <c r="AE33" s="145"/>
      <c r="AF33" s="146"/>
      <c r="AG33" s="127">
        <v>665.5</v>
      </c>
      <c r="AH33" s="223">
        <v>595</v>
      </c>
      <c r="AI33" s="223">
        <v>619.5</v>
      </c>
      <c r="AJ33" s="223">
        <v>660</v>
      </c>
      <c r="AK33" s="223">
        <v>726</v>
      </c>
      <c r="AL33" s="223">
        <v>840</v>
      </c>
      <c r="AM33" s="223">
        <v>1215.5</v>
      </c>
      <c r="AN33" s="223">
        <v>1331</v>
      </c>
      <c r="AO33" s="223">
        <v>970</v>
      </c>
      <c r="AP33" s="223">
        <v>851</v>
      </c>
      <c r="AQ33" s="223">
        <v>700</v>
      </c>
      <c r="AR33" s="223">
        <v>756</v>
      </c>
      <c r="AS33" s="223">
        <v>803</v>
      </c>
      <c r="AT33" s="223">
        <v>730</v>
      </c>
      <c r="AU33" s="223">
        <v>766.5</v>
      </c>
      <c r="AV33" s="223">
        <v>770</v>
      </c>
      <c r="AW33" s="223">
        <v>756</v>
      </c>
      <c r="AX33" s="223">
        <v>892.5</v>
      </c>
      <c r="AY33" s="223">
        <v>1199</v>
      </c>
      <c r="AZ33" s="223">
        <v>1354.5</v>
      </c>
      <c r="BA33" s="223">
        <v>1071</v>
      </c>
      <c r="BB33" s="223">
        <v>874</v>
      </c>
      <c r="BC33" s="223">
        <v>703</v>
      </c>
      <c r="BD33" s="223">
        <v>803</v>
      </c>
      <c r="BE33" s="223">
        <v>781.41</v>
      </c>
      <c r="BF33" s="223">
        <v>744.2</v>
      </c>
      <c r="BG33" s="223">
        <v>855.83</v>
      </c>
      <c r="BH33" s="223">
        <v>788.04</v>
      </c>
      <c r="BI33" s="223">
        <v>735</v>
      </c>
      <c r="BJ33" s="223">
        <v>940.94</v>
      </c>
      <c r="BK33" s="223">
        <v>1131.69</v>
      </c>
      <c r="BL33" s="223">
        <v>1389.52</v>
      </c>
      <c r="BM33" s="223">
        <v>1063.6500000000001</v>
      </c>
      <c r="BN33" s="223">
        <v>810.6</v>
      </c>
      <c r="BO33" s="223">
        <v>791.07</v>
      </c>
      <c r="BP33" s="223">
        <v>855.83</v>
      </c>
      <c r="BQ33" s="223">
        <v>786.87</v>
      </c>
      <c r="BR33" s="223">
        <v>749.4</v>
      </c>
      <c r="BS33" s="223">
        <v>861.81</v>
      </c>
      <c r="BT33" s="223">
        <v>757.47</v>
      </c>
      <c r="BU33" s="223">
        <v>777.21</v>
      </c>
      <c r="BV33" s="223">
        <v>947.54</v>
      </c>
      <c r="BW33" s="223">
        <v>1085.4000000000001</v>
      </c>
      <c r="BX33" s="223">
        <v>1462.8</v>
      </c>
      <c r="BY33" s="223">
        <v>1071</v>
      </c>
      <c r="BZ33" s="223">
        <v>816.27</v>
      </c>
      <c r="CA33" s="223">
        <v>796.74</v>
      </c>
      <c r="CB33" s="223">
        <v>786.87</v>
      </c>
      <c r="CC33" s="223">
        <v>792.54</v>
      </c>
      <c r="CD33" s="223">
        <v>754.8</v>
      </c>
      <c r="CE33" s="223">
        <v>868.02</v>
      </c>
      <c r="CF33" s="223">
        <v>726.6</v>
      </c>
      <c r="CG33" s="223">
        <v>819.94</v>
      </c>
      <c r="CH33" s="223">
        <v>954.36</v>
      </c>
      <c r="CI33" s="223">
        <v>1093</v>
      </c>
      <c r="CJ33" s="223">
        <v>1473.15</v>
      </c>
      <c r="CK33" s="223">
        <v>1027.2</v>
      </c>
      <c r="CL33" s="223">
        <v>861.3</v>
      </c>
      <c r="CM33" s="223">
        <v>802.41</v>
      </c>
      <c r="CN33" s="223">
        <v>754.8</v>
      </c>
      <c r="CO33" s="223">
        <v>836</v>
      </c>
      <c r="CP33" s="223">
        <v>760</v>
      </c>
      <c r="CQ33" s="223">
        <v>836</v>
      </c>
      <c r="CR33" s="223">
        <v>768.18</v>
      </c>
      <c r="CS33" s="223">
        <v>825.66</v>
      </c>
      <c r="CT33" s="223">
        <v>917.28</v>
      </c>
      <c r="CU33" s="223">
        <v>1155.6300000000001</v>
      </c>
      <c r="CV33" s="223">
        <v>1483.5</v>
      </c>
      <c r="CW33" s="223">
        <v>982.68</v>
      </c>
      <c r="CX33" s="223">
        <v>906.66</v>
      </c>
      <c r="CY33" s="223">
        <v>807.87</v>
      </c>
      <c r="CZ33" s="223">
        <v>760</v>
      </c>
      <c r="DA33" s="223">
        <v>841.72</v>
      </c>
      <c r="DB33" s="223">
        <v>803.46</v>
      </c>
      <c r="DC33" s="223">
        <v>803.46</v>
      </c>
      <c r="DD33" s="223">
        <v>810.26</v>
      </c>
      <c r="DE33" s="223">
        <v>793.59</v>
      </c>
      <c r="DF33" s="223">
        <v>923.58</v>
      </c>
      <c r="DG33" s="223">
        <v>1219.24</v>
      </c>
      <c r="DH33" s="223">
        <v>1363.74</v>
      </c>
      <c r="DI33" s="223">
        <v>1093.68</v>
      </c>
      <c r="DJ33" s="223">
        <v>912.87</v>
      </c>
      <c r="DK33" s="223">
        <v>736.06</v>
      </c>
      <c r="DL33" s="223">
        <v>841.94</v>
      </c>
      <c r="DM33" s="223">
        <v>809.13</v>
      </c>
      <c r="DN33" s="223">
        <v>770.6</v>
      </c>
      <c r="DO33" s="223">
        <v>847.66</v>
      </c>
      <c r="DP33" s="223">
        <v>815.98</v>
      </c>
      <c r="DQ33" s="223">
        <v>761</v>
      </c>
      <c r="DR33" s="223">
        <v>974.16</v>
      </c>
      <c r="DS33" s="223">
        <v>1227.5999999999999</v>
      </c>
      <c r="DT33" s="223">
        <v>1373.19</v>
      </c>
      <c r="DU33" s="223">
        <v>1101.24</v>
      </c>
      <c r="DV33" s="223">
        <v>879.34</v>
      </c>
      <c r="DW33" s="223">
        <v>780.2</v>
      </c>
      <c r="DX33" s="223">
        <v>847.66</v>
      </c>
      <c r="DY33" s="223">
        <v>775.8</v>
      </c>
      <c r="DZ33" s="223">
        <v>775.8</v>
      </c>
      <c r="EA33" s="223">
        <v>892.17</v>
      </c>
      <c r="EB33" s="223">
        <v>821.48</v>
      </c>
      <c r="EC33" s="223">
        <v>766.2</v>
      </c>
      <c r="ED33" s="223">
        <v>980.98</v>
      </c>
      <c r="EE33" s="223">
        <v>1179.78</v>
      </c>
      <c r="EF33" s="223">
        <v>1448.48</v>
      </c>
      <c r="EG33" s="223">
        <v>1108.8</v>
      </c>
      <c r="EH33" s="223">
        <v>845.04</v>
      </c>
      <c r="EI33" s="223">
        <v>824.67</v>
      </c>
      <c r="EJ33" s="223">
        <v>892.17</v>
      </c>
    </row>
    <row r="34" spans="1:140" ht="13.65" customHeight="1" thickBot="1" x14ac:dyDescent="0.25">
      <c r="A34" s="191" t="s">
        <v>126</v>
      </c>
      <c r="B34" s="153"/>
      <c r="C34" s="129">
        <v>1.75</v>
      </c>
      <c r="D34" s="129">
        <v>1</v>
      </c>
      <c r="E34" s="154">
        <v>1.367724867724867</v>
      </c>
      <c r="F34" s="129">
        <v>0.875</v>
      </c>
      <c r="G34" s="129">
        <v>0.75</v>
      </c>
      <c r="H34" s="129">
        <v>1</v>
      </c>
      <c r="I34" s="129">
        <v>0.875</v>
      </c>
      <c r="J34" s="129">
        <v>0.75</v>
      </c>
      <c r="K34" s="129">
        <v>1</v>
      </c>
      <c r="L34" s="129">
        <v>0.75</v>
      </c>
      <c r="M34" s="129">
        <v>0.75</v>
      </c>
      <c r="N34" s="129">
        <v>0.8333333333333357</v>
      </c>
      <c r="O34" s="129">
        <v>0.8333333333333357</v>
      </c>
      <c r="P34" s="129">
        <v>1</v>
      </c>
      <c r="Q34" s="129">
        <v>0.5</v>
      </c>
      <c r="R34" s="129">
        <v>1</v>
      </c>
      <c r="S34" s="129">
        <v>0.6666666666666643</v>
      </c>
      <c r="T34" s="129">
        <v>0.75</v>
      </c>
      <c r="U34" s="129">
        <v>0.75</v>
      </c>
      <c r="V34" s="129">
        <v>0.5</v>
      </c>
      <c r="W34" s="154">
        <v>0.79019607843137152</v>
      </c>
      <c r="X34" s="129">
        <v>1</v>
      </c>
      <c r="Y34" s="129">
        <v>1.0006711409395947</v>
      </c>
      <c r="Z34" s="129">
        <v>0.99909803921568852</v>
      </c>
      <c r="AA34" s="129">
        <v>1.0004313725490093</v>
      </c>
      <c r="AB34" s="129">
        <v>1.0007421875</v>
      </c>
      <c r="AC34" s="155">
        <v>0.98972692794864514</v>
      </c>
      <c r="AD34" s="145"/>
      <c r="AE34" s="145"/>
      <c r="AF34" s="146"/>
      <c r="AG34" s="127">
        <v>698.5</v>
      </c>
      <c r="AH34" s="223">
        <v>620</v>
      </c>
      <c r="AI34" s="223">
        <v>645.75</v>
      </c>
      <c r="AJ34" s="223">
        <v>704</v>
      </c>
      <c r="AK34" s="223">
        <v>792</v>
      </c>
      <c r="AL34" s="223">
        <v>940</v>
      </c>
      <c r="AM34" s="223">
        <v>1369.5</v>
      </c>
      <c r="AN34" s="223">
        <v>1551</v>
      </c>
      <c r="AO34" s="223">
        <v>1110</v>
      </c>
      <c r="AP34" s="223">
        <v>908.5</v>
      </c>
      <c r="AQ34" s="223">
        <v>740</v>
      </c>
      <c r="AR34" s="223">
        <v>798</v>
      </c>
      <c r="AS34" s="223">
        <v>847</v>
      </c>
      <c r="AT34" s="223">
        <v>770</v>
      </c>
      <c r="AU34" s="223">
        <v>808.5</v>
      </c>
      <c r="AV34" s="223">
        <v>814</v>
      </c>
      <c r="AW34" s="223">
        <v>798</v>
      </c>
      <c r="AX34" s="223">
        <v>987</v>
      </c>
      <c r="AY34" s="223">
        <v>1331</v>
      </c>
      <c r="AZ34" s="223">
        <v>1522.5</v>
      </c>
      <c r="BA34" s="223">
        <v>1197</v>
      </c>
      <c r="BB34" s="223">
        <v>925.75</v>
      </c>
      <c r="BC34" s="223">
        <v>736.25</v>
      </c>
      <c r="BD34" s="223">
        <v>836</v>
      </c>
      <c r="BE34" s="223">
        <v>827.61</v>
      </c>
      <c r="BF34" s="223">
        <v>788.2</v>
      </c>
      <c r="BG34" s="223">
        <v>906.43</v>
      </c>
      <c r="BH34" s="223">
        <v>836.44</v>
      </c>
      <c r="BI34" s="223">
        <v>779</v>
      </c>
      <c r="BJ34" s="223">
        <v>1036.2</v>
      </c>
      <c r="BK34" s="223">
        <v>1249.29</v>
      </c>
      <c r="BL34" s="223">
        <v>1550.12</v>
      </c>
      <c r="BM34" s="223">
        <v>1181.25</v>
      </c>
      <c r="BN34" s="223">
        <v>861.21</v>
      </c>
      <c r="BO34" s="223">
        <v>832.65</v>
      </c>
      <c r="BP34" s="223">
        <v>896.54</v>
      </c>
      <c r="BQ34" s="223">
        <v>835.59</v>
      </c>
      <c r="BR34" s="223">
        <v>795.8</v>
      </c>
      <c r="BS34" s="223">
        <v>915.17</v>
      </c>
      <c r="BT34" s="223">
        <v>806.19</v>
      </c>
      <c r="BU34" s="223">
        <v>825.93</v>
      </c>
      <c r="BV34" s="223">
        <v>1038.4000000000001</v>
      </c>
      <c r="BW34" s="223">
        <v>1189.4000000000001</v>
      </c>
      <c r="BX34" s="223">
        <v>1615.52</v>
      </c>
      <c r="BY34" s="223">
        <v>1180.2</v>
      </c>
      <c r="BZ34" s="223">
        <v>868.77</v>
      </c>
      <c r="CA34" s="223">
        <v>841.68</v>
      </c>
      <c r="CB34" s="223">
        <v>828.03</v>
      </c>
      <c r="CC34" s="223">
        <v>843.36</v>
      </c>
      <c r="CD34" s="223">
        <v>803.2</v>
      </c>
      <c r="CE34" s="223">
        <v>923.68</v>
      </c>
      <c r="CF34" s="223">
        <v>775</v>
      </c>
      <c r="CG34" s="223">
        <v>873.18</v>
      </c>
      <c r="CH34" s="223">
        <v>1041.48</v>
      </c>
      <c r="CI34" s="223">
        <v>1190.2</v>
      </c>
      <c r="CJ34" s="223">
        <v>1612.99</v>
      </c>
      <c r="CK34" s="223">
        <v>1124.4000000000001</v>
      </c>
      <c r="CL34" s="223">
        <v>917.84</v>
      </c>
      <c r="CM34" s="223">
        <v>849.87</v>
      </c>
      <c r="CN34" s="223">
        <v>797</v>
      </c>
      <c r="CO34" s="223">
        <v>889.9</v>
      </c>
      <c r="CP34" s="223">
        <v>809</v>
      </c>
      <c r="CQ34" s="223">
        <v>889.9</v>
      </c>
      <c r="CR34" s="223">
        <v>819.84</v>
      </c>
      <c r="CS34" s="223">
        <v>879.56</v>
      </c>
      <c r="CT34" s="223">
        <v>997.92</v>
      </c>
      <c r="CU34" s="223">
        <v>1253.07</v>
      </c>
      <c r="CV34" s="223">
        <v>1615.52</v>
      </c>
      <c r="CW34" s="223">
        <v>1070.8399999999999</v>
      </c>
      <c r="CX34" s="223">
        <v>966</v>
      </c>
      <c r="CY34" s="223">
        <v>856.38</v>
      </c>
      <c r="CZ34" s="223">
        <v>803.4</v>
      </c>
      <c r="DA34" s="223">
        <v>895.84</v>
      </c>
      <c r="DB34" s="223">
        <v>855.12</v>
      </c>
      <c r="DC34" s="223">
        <v>855.12</v>
      </c>
      <c r="DD34" s="223">
        <v>864.6</v>
      </c>
      <c r="DE34" s="223">
        <v>845.46</v>
      </c>
      <c r="DF34" s="223">
        <v>1002.12</v>
      </c>
      <c r="DG34" s="223">
        <v>1317.58</v>
      </c>
      <c r="DH34" s="223">
        <v>1478.82</v>
      </c>
      <c r="DI34" s="223">
        <v>1187.55</v>
      </c>
      <c r="DJ34" s="223">
        <v>972.21</v>
      </c>
      <c r="DK34" s="223">
        <v>780.33</v>
      </c>
      <c r="DL34" s="223">
        <v>890.34</v>
      </c>
      <c r="DM34" s="223">
        <v>861</v>
      </c>
      <c r="DN34" s="223">
        <v>820</v>
      </c>
      <c r="DO34" s="223">
        <v>902</v>
      </c>
      <c r="DP34" s="223">
        <v>870.32</v>
      </c>
      <c r="DQ34" s="223">
        <v>810.4</v>
      </c>
      <c r="DR34" s="223">
        <v>1054.46</v>
      </c>
      <c r="DS34" s="223">
        <v>1322.2</v>
      </c>
      <c r="DT34" s="223">
        <v>1483.02</v>
      </c>
      <c r="DU34" s="223">
        <v>1191.75</v>
      </c>
      <c r="DV34" s="223">
        <v>935.88</v>
      </c>
      <c r="DW34" s="223">
        <v>827</v>
      </c>
      <c r="DX34" s="223">
        <v>896.5</v>
      </c>
      <c r="DY34" s="223">
        <v>824.2</v>
      </c>
      <c r="DZ34" s="223">
        <v>824.2</v>
      </c>
      <c r="EA34" s="223">
        <v>948.06</v>
      </c>
      <c r="EB34" s="223">
        <v>874.94</v>
      </c>
      <c r="EC34" s="223">
        <v>814.8</v>
      </c>
      <c r="ED34" s="223">
        <v>1057.98</v>
      </c>
      <c r="EE34" s="223">
        <v>1265.67</v>
      </c>
      <c r="EF34" s="223">
        <v>1557.16</v>
      </c>
      <c r="EG34" s="223">
        <v>1194.9000000000001</v>
      </c>
      <c r="EH34" s="223">
        <v>897.96</v>
      </c>
      <c r="EI34" s="223">
        <v>873.18</v>
      </c>
      <c r="EJ34" s="223">
        <v>942.77</v>
      </c>
    </row>
    <row r="35" spans="1:140" ht="13.65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65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65" customHeight="1" thickBot="1" x14ac:dyDescent="0.25">
      <c r="A37" s="220" t="s">
        <v>146</v>
      </c>
      <c r="B37" s="159"/>
      <c r="C37" s="160">
        <v>-1.4736097759670628</v>
      </c>
      <c r="D37" s="160">
        <v>-0.78028677520745759</v>
      </c>
      <c r="E37" s="161">
        <v>-0.44472651514926298</v>
      </c>
      <c r="F37" s="160">
        <v>-0.61654640321438592</v>
      </c>
      <c r="G37" s="160">
        <v>-0.73309280642877184</v>
      </c>
      <c r="H37" s="160">
        <v>-0.5</v>
      </c>
      <c r="I37" s="160">
        <v>-7.6293945028282906E-7</v>
      </c>
      <c r="J37" s="160">
        <v>-0.5</v>
      </c>
      <c r="K37" s="160">
        <v>0.49999847412109233</v>
      </c>
      <c r="L37" s="160">
        <v>0.50000076293945028</v>
      </c>
      <c r="M37" s="160">
        <v>0.5</v>
      </c>
      <c r="N37" s="160">
        <v>0.4999997456868428</v>
      </c>
      <c r="O37" s="160">
        <v>0.65359034842498431</v>
      </c>
      <c r="P37" s="160">
        <v>0.69946146582457658</v>
      </c>
      <c r="Q37" s="160">
        <v>0.62834571773046832</v>
      </c>
      <c r="R37" s="160">
        <v>0.63296386171990093</v>
      </c>
      <c r="S37" s="160">
        <v>0.40401809050304394</v>
      </c>
      <c r="T37" s="160">
        <v>0.44403830306437442</v>
      </c>
      <c r="U37" s="160">
        <v>0.36948152969846149</v>
      </c>
      <c r="V37" s="160">
        <v>0.3985344387462959</v>
      </c>
      <c r="W37" s="161">
        <v>0.24790082950835313</v>
      </c>
      <c r="X37" s="160">
        <v>0.12729918736035728</v>
      </c>
      <c r="Y37" s="160">
        <v>-7.2730837648904867E-2</v>
      </c>
      <c r="Z37" s="160">
        <v>-0.17665605321742106</v>
      </c>
      <c r="AA37" s="160">
        <v>-1.3916519501701572</v>
      </c>
      <c r="AB37" s="160">
        <v>-1.5522075618536419</v>
      </c>
      <c r="AC37" s="222">
        <v>-0.77082899382303083</v>
      </c>
      <c r="AD37" s="145"/>
      <c r="AE37" s="145"/>
      <c r="AF37" s="146"/>
      <c r="AG37" s="127">
        <v>1480.4575753239967</v>
      </c>
      <c r="AH37" s="223">
        <v>1337.5997924804688</v>
      </c>
      <c r="AI37" s="223">
        <v>1397.5301971435547</v>
      </c>
      <c r="AJ37" s="223">
        <v>1251.8939437866211</v>
      </c>
      <c r="AK37" s="223">
        <v>1271.5843734741211</v>
      </c>
      <c r="AL37" s="223">
        <v>1173.0878448486328</v>
      </c>
      <c r="AM37" s="223">
        <v>1143.5756195841866</v>
      </c>
      <c r="AN37" s="223">
        <v>1159.1509220159305</v>
      </c>
      <c r="AO37" s="223">
        <v>1058.4516824350198</v>
      </c>
      <c r="AP37" s="223">
        <v>1418.5673224174429</v>
      </c>
      <c r="AQ37" s="223">
        <v>1351.6515228519324</v>
      </c>
      <c r="AR37" s="223">
        <v>1507.4767614687889</v>
      </c>
      <c r="AS37" s="223">
        <v>1171.2194869321918</v>
      </c>
      <c r="AT37" s="223">
        <v>1041.3393656684927</v>
      </c>
      <c r="AU37" s="223">
        <v>1055.8328038649008</v>
      </c>
      <c r="AV37" s="223">
        <v>1064.9447921830074</v>
      </c>
      <c r="AW37" s="223">
        <v>1016.5505227778391</v>
      </c>
      <c r="AX37" s="223">
        <v>1025.787039657987</v>
      </c>
      <c r="AY37" s="223">
        <v>1086.104558851295</v>
      </c>
      <c r="AZ37" s="223">
        <v>1047.694815655464</v>
      </c>
      <c r="BA37" s="223">
        <v>1047.7121026981517</v>
      </c>
      <c r="BB37" s="223">
        <v>1160.6476409953748</v>
      </c>
      <c r="BC37" s="223">
        <v>1019.1921643766816</v>
      </c>
      <c r="BD37" s="223">
        <v>1235.5681512244532</v>
      </c>
      <c r="BE37" s="223">
        <v>1142.1430940255425</v>
      </c>
      <c r="BF37" s="223">
        <v>1061.36888026171</v>
      </c>
      <c r="BG37" s="223">
        <v>1172.0528686430155</v>
      </c>
      <c r="BH37" s="223">
        <v>1045.7638195435122</v>
      </c>
      <c r="BI37" s="223">
        <v>951.76698531947159</v>
      </c>
      <c r="BJ37" s="223">
        <v>1060.3787472885651</v>
      </c>
      <c r="BK37" s="223">
        <v>1025.7054748067424</v>
      </c>
      <c r="BL37" s="223">
        <v>1087.0696056079341</v>
      </c>
      <c r="BM37" s="223">
        <v>1032.0335952835235</v>
      </c>
      <c r="BN37" s="223">
        <v>1036.2384711920574</v>
      </c>
      <c r="BO37" s="223">
        <v>1101.3535032548073</v>
      </c>
      <c r="BP37" s="223">
        <v>1263.1499527446044</v>
      </c>
      <c r="BQ37" s="223">
        <v>1107.4731498378412</v>
      </c>
      <c r="BR37" s="223">
        <v>1029.6292815552833</v>
      </c>
      <c r="BS37" s="223">
        <v>1137.975351006216</v>
      </c>
      <c r="BT37" s="223">
        <v>973.83083739621077</v>
      </c>
      <c r="BU37" s="223">
        <v>974.88368962177663</v>
      </c>
      <c r="BV37" s="223">
        <v>1034.0472338816653</v>
      </c>
      <c r="BW37" s="223">
        <v>952.26956138550565</v>
      </c>
      <c r="BX37" s="223">
        <v>1107.5357838702855</v>
      </c>
      <c r="BY37" s="223">
        <v>1005.8934437076605</v>
      </c>
      <c r="BZ37" s="223">
        <v>1009.867987989064</v>
      </c>
      <c r="CA37" s="223">
        <v>1068.5956520865125</v>
      </c>
      <c r="CB37" s="223">
        <v>1118.066470866368</v>
      </c>
      <c r="CC37" s="223">
        <v>986.16238263109256</v>
      </c>
      <c r="CD37" s="223">
        <v>918.02853983433147</v>
      </c>
      <c r="CE37" s="223">
        <v>1016.2627033632689</v>
      </c>
      <c r="CF37" s="223">
        <v>830.12524282013192</v>
      </c>
      <c r="CG37" s="223">
        <v>914.7011893841867</v>
      </c>
      <c r="CH37" s="223">
        <v>926.48996819156355</v>
      </c>
      <c r="CI37" s="223">
        <v>853.50820427774306</v>
      </c>
      <c r="CJ37" s="223">
        <v>993.03310301535748</v>
      </c>
      <c r="CK37" s="223">
        <v>859.61268227017115</v>
      </c>
      <c r="CL37" s="223">
        <v>949.79726358996504</v>
      </c>
      <c r="CM37" s="223">
        <v>957.30681356605794</v>
      </c>
      <c r="CN37" s="223">
        <v>953.30786488409171</v>
      </c>
      <c r="CO37" s="223">
        <v>1059.9122327534044</v>
      </c>
      <c r="CP37" s="223">
        <v>941.79125506567107</v>
      </c>
      <c r="CQ37" s="223">
        <v>997.55732716664465</v>
      </c>
      <c r="CR37" s="223">
        <v>895.21684721390955</v>
      </c>
      <c r="CS37" s="223">
        <v>938.89312313506252</v>
      </c>
      <c r="CT37" s="223">
        <v>906.96248096691193</v>
      </c>
      <c r="CU37" s="223">
        <v>918.24775465105733</v>
      </c>
      <c r="CV37" s="223">
        <v>1016.5663576931396</v>
      </c>
      <c r="CW37" s="223">
        <v>835.51037583572759</v>
      </c>
      <c r="CX37" s="223">
        <v>1015.147375219825</v>
      </c>
      <c r="CY37" s="223">
        <v>978.2092142876744</v>
      </c>
      <c r="CZ37" s="223">
        <v>972.7710018134494</v>
      </c>
      <c r="DA37" s="223">
        <v>1081.9614741470155</v>
      </c>
      <c r="DB37" s="223">
        <v>1009.9049343026317</v>
      </c>
      <c r="DC37" s="223">
        <v>973.23660379777391</v>
      </c>
      <c r="DD37" s="223">
        <v>957.06717220571772</v>
      </c>
      <c r="DE37" s="223">
        <v>914.51621208239669</v>
      </c>
      <c r="DF37" s="223">
        <v>925.19881942931158</v>
      </c>
      <c r="DG37" s="223">
        <v>981.01139857034218</v>
      </c>
      <c r="DH37" s="223">
        <v>946.27684744884436</v>
      </c>
      <c r="DI37" s="223">
        <v>941.52506058772826</v>
      </c>
      <c r="DJ37" s="223">
        <v>1034.8758319727808</v>
      </c>
      <c r="DK37" s="223">
        <v>893.8805172789564</v>
      </c>
      <c r="DL37" s="223">
        <v>1080.2715519738701</v>
      </c>
      <c r="DM37" s="223">
        <v>1043.697089641131</v>
      </c>
      <c r="DN37" s="223">
        <v>972.71506307603829</v>
      </c>
      <c r="DO37" s="223">
        <v>1032.0740302081736</v>
      </c>
      <c r="DP37" s="223">
        <v>954.48031717447839</v>
      </c>
      <c r="DQ37" s="223">
        <v>869.06244203788447</v>
      </c>
      <c r="DR37" s="223">
        <v>967.6938427043558</v>
      </c>
      <c r="DS37" s="223">
        <v>979.99123939803462</v>
      </c>
      <c r="DT37" s="223">
        <v>945.85803715305815</v>
      </c>
      <c r="DU37" s="223">
        <v>941.64086976624299</v>
      </c>
      <c r="DV37" s="223">
        <v>990.58094987565232</v>
      </c>
      <c r="DW37" s="223">
        <v>961.66801152076846</v>
      </c>
      <c r="DX37" s="223">
        <v>1103.8034861272993</v>
      </c>
      <c r="DY37" s="223">
        <v>1016.1981492184401</v>
      </c>
      <c r="DZ37" s="223">
        <v>994.91864233143917</v>
      </c>
      <c r="EA37" s="223">
        <v>1104.4325282862721</v>
      </c>
      <c r="EB37" s="223">
        <v>972.83912086570956</v>
      </c>
      <c r="EC37" s="223">
        <v>885.84787582456147</v>
      </c>
      <c r="ED37" s="223">
        <v>986.32034161901493</v>
      </c>
      <c r="EE37" s="223">
        <v>953.38320043374711</v>
      </c>
      <c r="EF37" s="223">
        <v>1009.8529919191321</v>
      </c>
      <c r="EG37" s="223">
        <v>959.8100777980701</v>
      </c>
      <c r="EH37" s="223">
        <v>963.84228878366355</v>
      </c>
      <c r="EI37" s="223">
        <v>1009.3977515416672</v>
      </c>
      <c r="EJ37" s="223">
        <v>1153.9712306450995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0.8" hidden="1" thickBot="1" x14ac:dyDescent="0.25">
      <c r="A46" s="225">
        <v>37214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17.833333333333332</v>
      </c>
      <c r="D47" s="226">
        <v>29.75</v>
      </c>
      <c r="E47" s="128">
        <v>26.345238095238095</v>
      </c>
      <c r="F47" s="128">
        <v>30.625</v>
      </c>
      <c r="G47" s="128">
        <v>31.5</v>
      </c>
      <c r="H47" s="128">
        <v>29.75</v>
      </c>
      <c r="I47" s="128">
        <v>29</v>
      </c>
      <c r="J47" s="128">
        <v>30</v>
      </c>
      <c r="K47" s="128">
        <v>28</v>
      </c>
      <c r="L47" s="128">
        <v>26</v>
      </c>
      <c r="M47" s="128">
        <v>28</v>
      </c>
      <c r="N47" s="128">
        <v>27.333333333333332</v>
      </c>
      <c r="O47" s="128">
        <v>44</v>
      </c>
      <c r="P47" s="128">
        <v>41.5</v>
      </c>
      <c r="Q47" s="128">
        <v>49</v>
      </c>
      <c r="R47" s="128">
        <v>41.5</v>
      </c>
      <c r="S47" s="128">
        <v>37</v>
      </c>
      <c r="T47" s="128">
        <v>38</v>
      </c>
      <c r="U47" s="128">
        <v>36</v>
      </c>
      <c r="V47" s="128">
        <v>37</v>
      </c>
      <c r="W47" s="226">
        <v>34.737254901960782</v>
      </c>
      <c r="X47" s="226">
        <v>40.008823529411764</v>
      </c>
      <c r="Y47" s="226">
        <v>40.550704697986582</v>
      </c>
      <c r="Z47" s="226">
        <v>40.761529411764705</v>
      </c>
      <c r="AA47" s="226">
        <v>41.82592156862745</v>
      </c>
      <c r="AB47" s="227">
        <v>43.041328125000007</v>
      </c>
      <c r="AC47" s="216">
        <v>40.522797363141279</v>
      </c>
      <c r="AG47" s="133">
        <v>31.5</v>
      </c>
      <c r="AH47" s="133">
        <v>29.75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20.722222222222221</v>
      </c>
      <c r="D48" s="227">
        <v>30.25</v>
      </c>
      <c r="E48" s="127">
        <v>27.527777777777779</v>
      </c>
      <c r="F48" s="127">
        <v>30.574999999999999</v>
      </c>
      <c r="G48" s="127">
        <v>31.5</v>
      </c>
      <c r="H48" s="127">
        <v>29.65</v>
      </c>
      <c r="I48" s="127">
        <v>30</v>
      </c>
      <c r="J48" s="127">
        <v>30</v>
      </c>
      <c r="K48" s="127">
        <v>30</v>
      </c>
      <c r="L48" s="127">
        <v>28.5</v>
      </c>
      <c r="M48" s="127">
        <v>30.5</v>
      </c>
      <c r="N48" s="127">
        <v>29.666666666666668</v>
      </c>
      <c r="O48" s="127">
        <v>47</v>
      </c>
      <c r="P48" s="127">
        <v>44.5</v>
      </c>
      <c r="Q48" s="127">
        <v>51.5</v>
      </c>
      <c r="R48" s="127">
        <v>45</v>
      </c>
      <c r="S48" s="127">
        <v>37.833333333333336</v>
      </c>
      <c r="T48" s="127">
        <v>39</v>
      </c>
      <c r="U48" s="127">
        <v>37</v>
      </c>
      <c r="V48" s="127">
        <v>37.5</v>
      </c>
      <c r="W48" s="227">
        <v>36.272549019607844</v>
      </c>
      <c r="X48" s="227">
        <v>42.376470588235293</v>
      </c>
      <c r="Y48" s="227">
        <v>42.727013422818793</v>
      </c>
      <c r="Z48" s="227">
        <v>43.119803921568625</v>
      </c>
      <c r="AA48" s="227">
        <v>44.762794117647061</v>
      </c>
      <c r="AB48" s="227">
        <v>46.799687499999997</v>
      </c>
      <c r="AC48" s="218">
        <v>43.184891563962921</v>
      </c>
      <c r="AG48" s="133">
        <v>31.5</v>
      </c>
      <c r="AH48" s="133">
        <v>29.65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22.416666666666668</v>
      </c>
      <c r="D49" s="227">
        <v>30.944000000000006</v>
      </c>
      <c r="E49" s="127">
        <v>28.507619047619052</v>
      </c>
      <c r="F49" s="127">
        <v>32.825000000000003</v>
      </c>
      <c r="G49" s="127">
        <v>33.35</v>
      </c>
      <c r="H49" s="127">
        <v>32.299999999999997</v>
      </c>
      <c r="I49" s="127">
        <v>30.475000000000001</v>
      </c>
      <c r="J49" s="127">
        <v>31.7</v>
      </c>
      <c r="K49" s="127">
        <v>29.25</v>
      </c>
      <c r="L49" s="127">
        <v>28.75</v>
      </c>
      <c r="M49" s="127">
        <v>35.75</v>
      </c>
      <c r="N49" s="127">
        <v>31.25</v>
      </c>
      <c r="O49" s="127">
        <v>50.25</v>
      </c>
      <c r="P49" s="127">
        <v>48.5</v>
      </c>
      <c r="Q49" s="127">
        <v>54.75</v>
      </c>
      <c r="R49" s="127">
        <v>47.5</v>
      </c>
      <c r="S49" s="127">
        <v>38.75</v>
      </c>
      <c r="T49" s="127">
        <v>37.75</v>
      </c>
      <c r="U49" s="127">
        <v>38.75</v>
      </c>
      <c r="V49" s="127">
        <v>39.75</v>
      </c>
      <c r="W49" s="227">
        <v>38.18</v>
      </c>
      <c r="X49" s="227">
        <v>43.991176470588236</v>
      </c>
      <c r="Y49" s="227">
        <v>44.134060402684561</v>
      </c>
      <c r="Z49" s="227">
        <v>44.851725490196074</v>
      </c>
      <c r="AA49" s="227">
        <v>45.472176470588238</v>
      </c>
      <c r="AB49" s="227">
        <v>46.061132812499991</v>
      </c>
      <c r="AC49" s="218">
        <v>44.191312697047863</v>
      </c>
      <c r="AG49" s="133">
        <v>33.35</v>
      </c>
      <c r="AH49" s="133">
        <v>32.299999999999997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20.283332824706999</v>
      </c>
      <c r="D50" s="227">
        <v>28.671999999999997</v>
      </c>
      <c r="E50" s="127">
        <v>26.275237949916285</v>
      </c>
      <c r="F50" s="127">
        <v>31.375</v>
      </c>
      <c r="G50" s="127">
        <v>31.6</v>
      </c>
      <c r="H50" s="127">
        <v>31.15</v>
      </c>
      <c r="I50" s="127">
        <v>30.074999999999999</v>
      </c>
      <c r="J50" s="127">
        <v>30.9</v>
      </c>
      <c r="K50" s="127">
        <v>29.25</v>
      </c>
      <c r="L50" s="127">
        <v>28.75</v>
      </c>
      <c r="M50" s="127">
        <v>35.75</v>
      </c>
      <c r="N50" s="127">
        <v>31.25</v>
      </c>
      <c r="O50" s="127">
        <v>49.75</v>
      </c>
      <c r="P50" s="127">
        <v>47.25</v>
      </c>
      <c r="Q50" s="127">
        <v>54.75</v>
      </c>
      <c r="R50" s="127">
        <v>47.25</v>
      </c>
      <c r="S50" s="127">
        <v>37.75</v>
      </c>
      <c r="T50" s="127">
        <v>37.75</v>
      </c>
      <c r="U50" s="127">
        <v>36.75</v>
      </c>
      <c r="V50" s="127">
        <v>38.75</v>
      </c>
      <c r="W50" s="227">
        <v>37.506274509803923</v>
      </c>
      <c r="X50" s="227">
        <v>42.635294117647057</v>
      </c>
      <c r="Y50" s="227">
        <v>42.640100671140942</v>
      </c>
      <c r="Z50" s="227">
        <v>43.495176470588234</v>
      </c>
      <c r="AA50" s="227">
        <v>44.134647058823525</v>
      </c>
      <c r="AB50" s="227">
        <v>44.694414062499995</v>
      </c>
      <c r="AC50" s="218">
        <v>42.904891084521765</v>
      </c>
      <c r="AG50" s="133">
        <v>31.6</v>
      </c>
      <c r="AH50" s="133">
        <v>31.15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21.444444444444443</v>
      </c>
      <c r="D51" s="227">
        <v>28.8</v>
      </c>
      <c r="E51" s="127">
        <v>26.698412698412703</v>
      </c>
      <c r="F51" s="127">
        <v>31.375</v>
      </c>
      <c r="G51" s="127">
        <v>31.6</v>
      </c>
      <c r="H51" s="127">
        <v>31.15</v>
      </c>
      <c r="I51" s="127">
        <v>30.074999999999999</v>
      </c>
      <c r="J51" s="127">
        <v>30.9</v>
      </c>
      <c r="K51" s="127">
        <v>29.25</v>
      </c>
      <c r="L51" s="127">
        <v>33.5</v>
      </c>
      <c r="M51" s="127">
        <v>40</v>
      </c>
      <c r="N51" s="127">
        <v>34.25</v>
      </c>
      <c r="O51" s="127">
        <v>50.083333333333336</v>
      </c>
      <c r="P51" s="127">
        <v>47.25</v>
      </c>
      <c r="Q51" s="127">
        <v>55.75</v>
      </c>
      <c r="R51" s="127">
        <v>47.25</v>
      </c>
      <c r="S51" s="127">
        <v>37.75</v>
      </c>
      <c r="T51" s="127">
        <v>37.75</v>
      </c>
      <c r="U51" s="127">
        <v>36.75</v>
      </c>
      <c r="V51" s="127">
        <v>38.75</v>
      </c>
      <c r="W51" s="227">
        <v>38.335686274509804</v>
      </c>
      <c r="X51" s="227">
        <v>44.024509803921568</v>
      </c>
      <c r="Y51" s="227">
        <v>43.81885906040268</v>
      </c>
      <c r="Z51" s="227">
        <v>44.868549019607848</v>
      </c>
      <c r="AA51" s="227">
        <v>45.522147058823535</v>
      </c>
      <c r="AB51" s="227">
        <v>46.071484375000004</v>
      </c>
      <c r="AC51" s="218">
        <v>44.215333428871709</v>
      </c>
      <c r="AG51" s="133">
        <v>31.6</v>
      </c>
      <c r="AH51" s="133">
        <v>31.15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19.95</v>
      </c>
      <c r="D52" s="227">
        <v>26.5</v>
      </c>
      <c r="E52" s="151">
        <v>24.62857142857143</v>
      </c>
      <c r="F52" s="151">
        <v>29.125</v>
      </c>
      <c r="G52" s="127">
        <v>29.5</v>
      </c>
      <c r="H52" s="127">
        <v>28.75</v>
      </c>
      <c r="I52" s="151">
        <v>28.875</v>
      </c>
      <c r="J52" s="127">
        <v>28.75</v>
      </c>
      <c r="K52" s="127">
        <v>29</v>
      </c>
      <c r="L52" s="127">
        <v>32.25</v>
      </c>
      <c r="M52" s="127">
        <v>41.25</v>
      </c>
      <c r="N52" s="127">
        <v>34.166666666666664</v>
      </c>
      <c r="O52" s="151">
        <v>53.916666666666664</v>
      </c>
      <c r="P52" s="127">
        <v>54.25</v>
      </c>
      <c r="Q52" s="127">
        <v>60</v>
      </c>
      <c r="R52" s="127">
        <v>47.5</v>
      </c>
      <c r="S52" s="151">
        <v>35.333333333333336</v>
      </c>
      <c r="T52" s="127">
        <v>36.25</v>
      </c>
      <c r="U52" s="127">
        <v>34.25</v>
      </c>
      <c r="V52" s="127">
        <v>35.5</v>
      </c>
      <c r="W52" s="227">
        <v>38.149019607843137</v>
      </c>
      <c r="X52" s="227">
        <v>41.049019607843135</v>
      </c>
      <c r="Y52" s="227">
        <v>40.690771812080541</v>
      </c>
      <c r="Z52" s="227">
        <v>41.743568627450983</v>
      </c>
      <c r="AA52" s="227">
        <v>42.429901960784328</v>
      </c>
      <c r="AB52" s="227">
        <v>43.184296875000008</v>
      </c>
      <c r="AC52" s="218">
        <v>41.484939810834064</v>
      </c>
      <c r="AG52" s="133">
        <v>29.5</v>
      </c>
      <c r="AH52" s="133">
        <v>28.75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20.95</v>
      </c>
      <c r="D53" s="227">
        <v>27.5</v>
      </c>
      <c r="E53" s="227">
        <v>25.62857142857143</v>
      </c>
      <c r="F53" s="127">
        <v>30.5</v>
      </c>
      <c r="G53" s="227">
        <v>31</v>
      </c>
      <c r="H53" s="227">
        <v>30</v>
      </c>
      <c r="I53" s="127">
        <v>30.5</v>
      </c>
      <c r="J53" s="227">
        <v>30</v>
      </c>
      <c r="K53" s="227">
        <v>31</v>
      </c>
      <c r="L53" s="227">
        <v>35.25</v>
      </c>
      <c r="M53" s="227">
        <v>46.25</v>
      </c>
      <c r="N53" s="227">
        <v>37.5</v>
      </c>
      <c r="O53" s="127">
        <v>61.916666666666664</v>
      </c>
      <c r="P53" s="227">
        <v>61.25</v>
      </c>
      <c r="Q53" s="227">
        <v>70</v>
      </c>
      <c r="R53" s="227">
        <v>54.5</v>
      </c>
      <c r="S53" s="127">
        <v>37.5</v>
      </c>
      <c r="T53" s="227">
        <v>38.75</v>
      </c>
      <c r="U53" s="227">
        <v>36.25</v>
      </c>
      <c r="V53" s="227">
        <v>37.5</v>
      </c>
      <c r="W53" s="227">
        <v>41.865686274509805</v>
      </c>
      <c r="X53" s="227">
        <v>44.384313725490195</v>
      </c>
      <c r="Y53" s="227">
        <v>43.886342281879188</v>
      </c>
      <c r="Z53" s="227">
        <v>45.042784313725498</v>
      </c>
      <c r="AA53" s="227">
        <v>45.590892156862743</v>
      </c>
      <c r="AB53" s="227">
        <v>46.170429687499997</v>
      </c>
      <c r="AC53" s="218">
        <v>44.715107480653501</v>
      </c>
      <c r="AG53" s="133">
        <v>31</v>
      </c>
      <c r="AH53" s="133">
        <v>30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34.01110729641384</v>
      </c>
      <c r="D56" s="227">
        <v>53.489850534057574</v>
      </c>
      <c r="E56" s="227">
        <v>47.924495323302217</v>
      </c>
      <c r="F56" s="127">
        <v>67.703304290771484</v>
      </c>
      <c r="G56" s="227">
        <v>68.026618957519531</v>
      </c>
      <c r="H56" s="227">
        <v>67.379989624023438</v>
      </c>
      <c r="I56" s="127">
        <v>61.726664352416989</v>
      </c>
      <c r="J56" s="227">
        <v>67.049057006835938</v>
      </c>
      <c r="K56" s="227">
        <v>56.404271697998048</v>
      </c>
      <c r="L56" s="227">
        <v>57.29928894042969</v>
      </c>
      <c r="M56" s="227">
        <v>58.154392242431641</v>
      </c>
      <c r="N56" s="227">
        <v>57.285984293619798</v>
      </c>
      <c r="O56" s="127">
        <v>51.877067110342274</v>
      </c>
      <c r="P56" s="227">
        <v>51.281248515274818</v>
      </c>
      <c r="Q56" s="227">
        <v>52.060332555720919</v>
      </c>
      <c r="R56" s="227">
        <v>52.289620260031093</v>
      </c>
      <c r="S56" s="127">
        <v>66.610656555061212</v>
      </c>
      <c r="T56" s="227">
        <v>61.232801802041841</v>
      </c>
      <c r="U56" s="227">
        <v>67.213094612898161</v>
      </c>
      <c r="V56" s="227">
        <v>71.386073250243655</v>
      </c>
      <c r="W56" s="227">
        <v>60.736520965906131</v>
      </c>
      <c r="X56" s="227">
        <v>50.745616282780205</v>
      </c>
      <c r="Y56" s="227">
        <v>50.797990667731483</v>
      </c>
      <c r="Z56" s="227">
        <v>49.274963673626793</v>
      </c>
      <c r="AA56" s="227">
        <v>46.625096171847524</v>
      </c>
      <c r="AB56" s="227">
        <v>48.469450527739646</v>
      </c>
      <c r="AC56" s="218">
        <v>49.568074373216696</v>
      </c>
      <c r="AG56" s="133">
        <v>68.026618957519531</v>
      </c>
      <c r="AH56" s="133">
        <v>67.379989624023438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3">
      <c r="A65" s="130" t="s">
        <v>190</v>
      </c>
      <c r="E65" s="126" t="s">
        <v>148</v>
      </c>
    </row>
    <row r="66" spans="1:31" s="142" customFormat="1" ht="11.25" customHeight="1" thickBot="1" x14ac:dyDescent="0.3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  <c r="AE66" s="172"/>
    </row>
    <row r="67" spans="1:31" ht="13.65" customHeight="1" x14ac:dyDescent="0.2">
      <c r="A67" s="189" t="s">
        <v>120</v>
      </c>
      <c r="B67" s="126" t="s">
        <v>147</v>
      </c>
      <c r="C67" s="173">
        <v>7183.0035971223033</v>
      </c>
      <c r="D67" s="173">
        <v>11214.442013129101</v>
      </c>
      <c r="E67" s="173">
        <v>9198.7228051257025</v>
      </c>
      <c r="F67" s="173">
        <v>10578.534906520834</v>
      </c>
      <c r="G67" s="203">
        <v>10531.432274789373</v>
      </c>
      <c r="H67" s="173">
        <v>10625.637538252295</v>
      </c>
      <c r="I67" s="173" t="e">
        <v>#N/A</v>
      </c>
      <c r="J67" s="173">
        <v>11086.877499091239</v>
      </c>
      <c r="K67" s="173">
        <v>10463.378176382661</v>
      </c>
      <c r="L67" s="173">
        <v>9565.8572479764534</v>
      </c>
      <c r="M67" s="173">
        <v>10152.284263959391</v>
      </c>
      <c r="N67" s="173">
        <v>10060.506562772835</v>
      </c>
      <c r="O67" s="173">
        <v>15917.168509046913</v>
      </c>
      <c r="P67" s="173">
        <v>15168.12865497076</v>
      </c>
      <c r="Q67" s="173">
        <v>17676.767676767678</v>
      </c>
      <c r="R67" s="173">
        <v>14906.6091954023</v>
      </c>
      <c r="S67" s="173">
        <v>10993.285604143826</v>
      </c>
      <c r="T67" s="173">
        <v>12747.400201274741</v>
      </c>
      <c r="U67" s="173">
        <v>10711.097887533471</v>
      </c>
      <c r="V67" s="173">
        <v>9521.3587236232615</v>
      </c>
      <c r="W67" s="205">
        <v>11535.817998016078</v>
      </c>
      <c r="X67" s="173">
        <v>11644.293913631522</v>
      </c>
      <c r="Y67" s="173">
        <v>11372.810815804778</v>
      </c>
      <c r="Z67" s="173">
        <v>11011.421465999783</v>
      </c>
      <c r="AA67" s="173">
        <v>10719.785114019976</v>
      </c>
      <c r="AB67" s="173">
        <v>10722.802223467861</v>
      </c>
      <c r="AC67" s="174">
        <v>10886.522048009387</v>
      </c>
    </row>
    <row r="68" spans="1:31" ht="13.65" customHeight="1" x14ac:dyDescent="0.2">
      <c r="A68" s="190" t="s">
        <v>121</v>
      </c>
      <c r="B68" s="126" t="s">
        <v>147</v>
      </c>
      <c r="C68" s="173">
        <v>7871.5635738831616</v>
      </c>
      <c r="D68" s="173">
        <v>11565.507031828274</v>
      </c>
      <c r="E68" s="175">
        <v>9718.5353028557183</v>
      </c>
      <c r="F68" s="173">
        <v>10896.715383562338</v>
      </c>
      <c r="G68" s="173">
        <v>11183.757742601514</v>
      </c>
      <c r="H68" s="173">
        <v>10609.673024523161</v>
      </c>
      <c r="I68" s="173" t="e">
        <v>#N/A</v>
      </c>
      <c r="J68" s="173">
        <v>10495.526496902959</v>
      </c>
      <c r="K68" s="173">
        <v>10729.613733905579</v>
      </c>
      <c r="L68" s="173">
        <v>10042.283298097251</v>
      </c>
      <c r="M68" s="173">
        <v>10597.637248088951</v>
      </c>
      <c r="N68" s="173">
        <v>10456.511426697261</v>
      </c>
      <c r="O68" s="173">
        <v>15287.843857053196</v>
      </c>
      <c r="P68" s="173">
        <v>14609.323703217333</v>
      </c>
      <c r="Q68" s="173">
        <v>16709.928617780661</v>
      </c>
      <c r="R68" s="173">
        <v>14544.279250161602</v>
      </c>
      <c r="S68" s="173">
        <v>11224.523949753224</v>
      </c>
      <c r="T68" s="173">
        <v>12516.046213093709</v>
      </c>
      <c r="U68" s="173">
        <v>10815.551008477052</v>
      </c>
      <c r="V68" s="173">
        <v>10341.974627688913</v>
      </c>
      <c r="W68" s="175">
        <v>11542.972749588553</v>
      </c>
      <c r="X68" s="173">
        <v>11689.792121073617</v>
      </c>
      <c r="Y68" s="173">
        <v>11181.179367450834</v>
      </c>
      <c r="Z68" s="173">
        <v>11052.581319609182</v>
      </c>
      <c r="AA68" s="173">
        <v>11041.806667627972</v>
      </c>
      <c r="AB68" s="173">
        <v>11360.250388387221</v>
      </c>
      <c r="AC68" s="174">
        <v>11083.87398808473</v>
      </c>
    </row>
    <row r="69" spans="1:31" ht="13.65" customHeight="1" x14ac:dyDescent="0.2">
      <c r="A69" s="190" t="s">
        <v>122</v>
      </c>
      <c r="B69" s="126" t="s">
        <v>147</v>
      </c>
      <c r="C69" s="173">
        <v>7705.6188925081442</v>
      </c>
      <c r="D69" s="173">
        <v>11850.56220529561</v>
      </c>
      <c r="E69" s="175">
        <v>9778.0905489018769</v>
      </c>
      <c r="F69" s="173">
        <v>11309.455542993437</v>
      </c>
      <c r="G69" s="173">
        <v>11518.944519621109</v>
      </c>
      <c r="H69" s="173">
        <v>11099.966566365765</v>
      </c>
      <c r="I69" s="173" t="e">
        <v>#N/A</v>
      </c>
      <c r="J69" s="173">
        <v>11148.763131141985</v>
      </c>
      <c r="K69" s="173">
        <v>10098.438560760353</v>
      </c>
      <c r="L69" s="173">
        <v>9675.8187231227257</v>
      </c>
      <c r="M69" s="173">
        <v>11424.519382288056</v>
      </c>
      <c r="N69" s="173">
        <v>10399.592222057045</v>
      </c>
      <c r="O69" s="173">
        <v>15088.437848025309</v>
      </c>
      <c r="P69" s="173">
        <v>14644.351464435145</v>
      </c>
      <c r="Q69" s="173">
        <v>16288.325471698112</v>
      </c>
      <c r="R69" s="173">
        <v>14332.636607942672</v>
      </c>
      <c r="S69" s="173">
        <v>10749.22831096847</v>
      </c>
      <c r="T69" s="173">
        <v>11282.127913927077</v>
      </c>
      <c r="U69" s="173">
        <v>10775.862068965518</v>
      </c>
      <c r="V69" s="173">
        <v>10189.694950012816</v>
      </c>
      <c r="W69" s="175">
        <v>11667.488766363278</v>
      </c>
      <c r="X69" s="173">
        <v>11138.20646329101</v>
      </c>
      <c r="Y69" s="173">
        <v>10654.0960903377</v>
      </c>
      <c r="Z69" s="173">
        <v>10590.928269555774</v>
      </c>
      <c r="AA69" s="173">
        <v>10254.425582609038</v>
      </c>
      <c r="AB69" s="173">
        <v>10002.715642642384</v>
      </c>
      <c r="AC69" s="174">
        <v>10583.707337671582</v>
      </c>
    </row>
    <row r="70" spans="1:31" ht="13.65" customHeight="1" x14ac:dyDescent="0.2">
      <c r="A70" s="190" t="s">
        <v>123</v>
      </c>
      <c r="B70" s="126" t="s">
        <v>147</v>
      </c>
      <c r="C70" s="173">
        <v>6848.5167875128172</v>
      </c>
      <c r="D70" s="173">
        <v>11361.954108068094</v>
      </c>
      <c r="E70" s="175">
        <v>9105.2354477904555</v>
      </c>
      <c r="F70" s="173">
        <v>11002.452986741064</v>
      </c>
      <c r="G70" s="173">
        <v>11162.551440329216</v>
      </c>
      <c r="H70" s="173">
        <v>10842.354533152909</v>
      </c>
      <c r="I70" s="173" t="e">
        <v>#N/A</v>
      </c>
      <c r="J70" s="173">
        <v>10882.152588555857</v>
      </c>
      <c r="K70" s="173">
        <v>10132.833787465939</v>
      </c>
      <c r="L70" s="173">
        <v>9724.0691489361707</v>
      </c>
      <c r="M70" s="173">
        <v>11738.9896373057</v>
      </c>
      <c r="N70" s="173">
        <v>10531.964191235937</v>
      </c>
      <c r="O70" s="173">
        <v>15209.031894999674</v>
      </c>
      <c r="P70" s="173">
        <v>14880.95238095238</v>
      </c>
      <c r="Q70" s="173">
        <v>16606.552449654344</v>
      </c>
      <c r="R70" s="173">
        <v>14139.5908543923</v>
      </c>
      <c r="S70" s="173">
        <v>10867.83803046462</v>
      </c>
      <c r="T70" s="173">
        <v>11505.638524839987</v>
      </c>
      <c r="U70" s="173">
        <v>10542.168674698794</v>
      </c>
      <c r="V70" s="173">
        <v>10555.706891855079</v>
      </c>
      <c r="W70" s="175">
        <v>11582.648779789704</v>
      </c>
      <c r="X70" s="173">
        <v>11510.453124117636</v>
      </c>
      <c r="Y70" s="173">
        <v>10977.848538854641</v>
      </c>
      <c r="Z70" s="173">
        <v>10958.152692845595</v>
      </c>
      <c r="AA70" s="173">
        <v>10588.690557487509</v>
      </c>
      <c r="AB70" s="173">
        <v>10286.845096650371</v>
      </c>
      <c r="AC70" s="174">
        <v>10715.696319647988</v>
      </c>
    </row>
    <row r="71" spans="1:31" ht="13.65" customHeight="1" x14ac:dyDescent="0.2">
      <c r="A71" s="190" t="s">
        <v>124</v>
      </c>
      <c r="B71" s="126" t="s">
        <v>147</v>
      </c>
      <c r="C71" s="173">
        <v>7923.7288135593217</v>
      </c>
      <c r="D71" s="173">
        <v>11361.954108068094</v>
      </c>
      <c r="E71" s="175">
        <v>9642.8414608137082</v>
      </c>
      <c r="F71" s="173">
        <v>11002.452986741064</v>
      </c>
      <c r="G71" s="173">
        <v>11162.551440329216</v>
      </c>
      <c r="H71" s="173">
        <v>10842.354533152909</v>
      </c>
      <c r="I71" s="173" t="e">
        <v>#N/A</v>
      </c>
      <c r="J71" s="173">
        <v>10882.152588555857</v>
      </c>
      <c r="K71" s="173">
        <v>10303.133514986373</v>
      </c>
      <c r="L71" s="173">
        <v>11469.41489361702</v>
      </c>
      <c r="M71" s="173">
        <v>13277.202072538859</v>
      </c>
      <c r="N71" s="173">
        <v>11683.250160380752</v>
      </c>
      <c r="O71" s="173">
        <v>15334.269847108682</v>
      </c>
      <c r="P71" s="173">
        <v>14880.95238095238</v>
      </c>
      <c r="Q71" s="173">
        <v>16982.266305981364</v>
      </c>
      <c r="R71" s="173">
        <v>14139.5908543923</v>
      </c>
      <c r="S71" s="173">
        <v>10867.83803046462</v>
      </c>
      <c r="T71" s="173">
        <v>11505.638524839987</v>
      </c>
      <c r="U71" s="173">
        <v>10542.168674698794</v>
      </c>
      <c r="V71" s="173">
        <v>10555.706891855079</v>
      </c>
      <c r="W71" s="175">
        <v>11795.402766665342</v>
      </c>
      <c r="X71" s="173">
        <v>11882.639238187296</v>
      </c>
      <c r="Y71" s="173">
        <v>11266.074825129619</v>
      </c>
      <c r="Z71" s="173">
        <v>11289.420687947617</v>
      </c>
      <c r="AA71" s="173">
        <v>10907.587372628404</v>
      </c>
      <c r="AB71" s="173">
        <v>10591.0552712151</v>
      </c>
      <c r="AC71" s="174">
        <v>11053.574517512441</v>
      </c>
    </row>
    <row r="72" spans="1:31" ht="13.65" customHeight="1" x14ac:dyDescent="0.2">
      <c r="A72" s="190" t="s">
        <v>125</v>
      </c>
      <c r="B72" s="126" t="s">
        <v>147</v>
      </c>
      <c r="C72" s="173">
        <v>8066.9144981412637</v>
      </c>
      <c r="D72" s="173">
        <v>10860.979462875197</v>
      </c>
      <c r="E72" s="175">
        <v>9463.9469805082299</v>
      </c>
      <c r="F72" s="173">
        <v>10887.618577111531</v>
      </c>
      <c r="G72" s="173">
        <v>11096.845194424064</v>
      </c>
      <c r="H72" s="173">
        <v>10678.391959798995</v>
      </c>
      <c r="I72" s="173" t="e">
        <v>#N/A</v>
      </c>
      <c r="J72" s="173">
        <v>10723.373318793165</v>
      </c>
      <c r="K72" s="173">
        <v>11337.868480725621</v>
      </c>
      <c r="L72" s="173">
        <v>12276.785714285714</v>
      </c>
      <c r="M72" s="173">
        <v>15395.894428152491</v>
      </c>
      <c r="N72" s="173">
        <v>13003.516207721275</v>
      </c>
      <c r="O72" s="173">
        <v>19289.779849384431</v>
      </c>
      <c r="P72" s="173">
        <v>19654.927072216287</v>
      </c>
      <c r="Q72" s="173">
        <v>21250.439058658238</v>
      </c>
      <c r="R72" s="173">
        <v>16963.973417278768</v>
      </c>
      <c r="S72" s="173">
        <v>11513.593131425449</v>
      </c>
      <c r="T72" s="173">
        <v>12842.762929538354</v>
      </c>
      <c r="U72" s="173">
        <v>11002.82929896259</v>
      </c>
      <c r="V72" s="173">
        <v>10695.187165775402</v>
      </c>
      <c r="W72" s="175">
        <v>12717.583276924563</v>
      </c>
      <c r="X72" s="173">
        <v>12728.948192379548</v>
      </c>
      <c r="Y72" s="173">
        <v>11984.31743008292</v>
      </c>
      <c r="Z72" s="173">
        <v>11968.265820421879</v>
      </c>
      <c r="AA72" s="173">
        <v>11503.200459100341</v>
      </c>
      <c r="AB72" s="173">
        <v>11202.819163433989</v>
      </c>
      <c r="AC72" s="174">
        <v>11652.725903264494</v>
      </c>
    </row>
    <row r="73" spans="1:31" ht="13.65" customHeight="1" thickBot="1" x14ac:dyDescent="0.25">
      <c r="A73" s="191" t="s">
        <v>126</v>
      </c>
      <c r="B73" s="153" t="s">
        <v>147</v>
      </c>
      <c r="C73" s="176">
        <v>8438.661710037175</v>
      </c>
      <c r="D73" s="176">
        <v>11255.924170616112</v>
      </c>
      <c r="E73" s="177">
        <v>9847.2929403266426</v>
      </c>
      <c r="F73" s="176">
        <v>11387.082935903709</v>
      </c>
      <c r="G73" s="176">
        <v>11647.10198092443</v>
      </c>
      <c r="H73" s="176">
        <v>11127.063890882986</v>
      </c>
      <c r="I73" s="176" t="e">
        <v>#N/A</v>
      </c>
      <c r="J73" s="176">
        <v>11177.753544165756</v>
      </c>
      <c r="K73" s="176">
        <v>12093.726379440664</v>
      </c>
      <c r="L73" s="176">
        <v>13392.857142857143</v>
      </c>
      <c r="M73" s="176">
        <v>17228.739002932551</v>
      </c>
      <c r="N73" s="176">
        <v>14238.440841743452</v>
      </c>
      <c r="O73" s="176">
        <v>22106.811451041507</v>
      </c>
      <c r="P73" s="176">
        <v>22145.144076840978</v>
      </c>
      <c r="Q73" s="176">
        <v>24762.908324552162</v>
      </c>
      <c r="R73" s="176">
        <v>19412.381951731375</v>
      </c>
      <c r="S73" s="176">
        <v>12210.481271278448</v>
      </c>
      <c r="T73" s="176">
        <v>13710.517181534187</v>
      </c>
      <c r="U73" s="176">
        <v>11631.562401760453</v>
      </c>
      <c r="V73" s="176">
        <v>11289.364230540701</v>
      </c>
      <c r="W73" s="177">
        <v>13751.275496672764</v>
      </c>
      <c r="X73" s="176">
        <v>13738.598035011284</v>
      </c>
      <c r="Y73" s="176">
        <v>12902.89275796065</v>
      </c>
      <c r="Z73" s="176">
        <v>12892.070847379462</v>
      </c>
      <c r="AA73" s="176">
        <v>12340.43796302788</v>
      </c>
      <c r="AB73" s="176">
        <v>11959.933032884561</v>
      </c>
      <c r="AC73" s="178">
        <v>12490.357296180466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v>584.53237410071961</v>
      </c>
      <c r="D87" s="173">
        <v>-943.30216341360392</v>
      </c>
      <c r="E87" s="175">
        <v>-179.38489465644125</v>
      </c>
      <c r="F87" s="173">
        <v>-600.28542324289265</v>
      </c>
      <c r="G87" s="173">
        <v>-819.91907656197873</v>
      </c>
      <c r="H87" s="173">
        <v>-380.65176992380657</v>
      </c>
      <c r="I87" s="173" t="e">
        <v>#N/A</v>
      </c>
      <c r="J87" s="173">
        <v>-827.3401339508564</v>
      </c>
      <c r="K87" s="173">
        <v>-700.89614578639703</v>
      </c>
      <c r="L87" s="173">
        <v>-626.22428867583949</v>
      </c>
      <c r="M87" s="173">
        <v>-633.54008118698766</v>
      </c>
      <c r="N87" s="173">
        <v>-653.55350521640867</v>
      </c>
      <c r="O87" s="173">
        <v>-927.84405124380464</v>
      </c>
      <c r="P87" s="173">
        <v>-923.37968159379852</v>
      </c>
      <c r="Q87" s="173">
        <v>-1011.2567320805283</v>
      </c>
      <c r="R87" s="173">
        <v>-848.895740057078</v>
      </c>
      <c r="S87" s="173">
        <v>-424.74077872948874</v>
      </c>
      <c r="T87" s="173">
        <v>-614.06252727659376</v>
      </c>
      <c r="U87" s="173">
        <v>-393.15874417535088</v>
      </c>
      <c r="V87" s="173">
        <v>-267.00106473652704</v>
      </c>
      <c r="W87" s="175">
        <v>-672.34155260439184</v>
      </c>
      <c r="X87" s="173">
        <v>-205.78339978180884</v>
      </c>
      <c r="Y87" s="173">
        <v>13.539692600170383</v>
      </c>
      <c r="Z87" s="179">
        <v>64.320778000668724</v>
      </c>
      <c r="AA87" s="179">
        <v>160.35023176109098</v>
      </c>
      <c r="AB87" s="173">
        <v>250.45961397880819</v>
      </c>
      <c r="AC87" s="183">
        <v>-81.26279010026883</v>
      </c>
    </row>
    <row r="88" spans="1:29" x14ac:dyDescent="0.2">
      <c r="A88" s="190" t="s">
        <v>121</v>
      </c>
      <c r="B88" s="148"/>
      <c r="C88" s="173">
        <v>558.41924398625542</v>
      </c>
      <c r="D88" s="173">
        <v>-1028.1649082216845</v>
      </c>
      <c r="E88" s="175">
        <v>-234.87283211771501</v>
      </c>
      <c r="F88" s="173">
        <v>-498.85718893241392</v>
      </c>
      <c r="G88" s="173">
        <v>-658.3475205563791</v>
      </c>
      <c r="H88" s="173">
        <v>-339.36685730844874</v>
      </c>
      <c r="I88" s="173" t="e">
        <v>#N/A</v>
      </c>
      <c r="J88" s="173">
        <v>-706.86334626358439</v>
      </c>
      <c r="K88" s="173">
        <v>-751.44252327008326</v>
      </c>
      <c r="L88" s="173">
        <v>-688.13838864973695</v>
      </c>
      <c r="M88" s="173">
        <v>-694.47678375110809</v>
      </c>
      <c r="N88" s="173">
        <v>-711.35256522364034</v>
      </c>
      <c r="O88" s="173">
        <v>-606.22904290530823</v>
      </c>
      <c r="P88" s="173">
        <v>-609.55454575667318</v>
      </c>
      <c r="Q88" s="173">
        <v>-647.67165185196427</v>
      </c>
      <c r="R88" s="173">
        <v>-561.46093110727998</v>
      </c>
      <c r="S88" s="173">
        <v>-375.16332509906169</v>
      </c>
      <c r="T88" s="173">
        <v>-488.28856516571068</v>
      </c>
      <c r="U88" s="173">
        <v>-355.9465760640087</v>
      </c>
      <c r="V88" s="173">
        <v>-281.25483406746025</v>
      </c>
      <c r="W88" s="175">
        <v>-566.22044289273617</v>
      </c>
      <c r="X88" s="173">
        <v>-167.91213586525373</v>
      </c>
      <c r="Y88" s="173">
        <v>12.421638263005661</v>
      </c>
      <c r="Z88" s="173">
        <v>61.276711014250395</v>
      </c>
      <c r="AA88" s="173">
        <v>159.05597424308507</v>
      </c>
      <c r="AB88" s="173">
        <v>258.70197297779123</v>
      </c>
      <c r="AC88" s="174">
        <v>-68.221302053936597</v>
      </c>
    </row>
    <row r="89" spans="1:29" x14ac:dyDescent="0.2">
      <c r="A89" s="190" t="s">
        <v>122</v>
      </c>
      <c r="B89" s="133"/>
      <c r="C89" s="173">
        <v>213.76221498371342</v>
      </c>
      <c r="D89" s="173">
        <v>-667.23714745520192</v>
      </c>
      <c r="E89" s="175">
        <v>-226.73746623574334</v>
      </c>
      <c r="F89" s="173">
        <v>-601.69325550713984</v>
      </c>
      <c r="G89" s="173">
        <v>-697.17269649610716</v>
      </c>
      <c r="H89" s="173">
        <v>-506.21381451817251</v>
      </c>
      <c r="I89" s="173" t="e">
        <v>#N/A</v>
      </c>
      <c r="J89" s="173">
        <v>-407.92662459990242</v>
      </c>
      <c r="K89" s="173">
        <v>-392.95311786231468</v>
      </c>
      <c r="L89" s="173">
        <v>-355.58392865675705</v>
      </c>
      <c r="M89" s="173">
        <v>-409.31047537496852</v>
      </c>
      <c r="N89" s="173">
        <v>-385.94917396468009</v>
      </c>
      <c r="O89" s="173">
        <v>-511.19555424910141</v>
      </c>
      <c r="P89" s="173">
        <v>-516.63634425506825</v>
      </c>
      <c r="Q89" s="173">
        <v>-547.4678862354649</v>
      </c>
      <c r="R89" s="173">
        <v>-469.48243225676742</v>
      </c>
      <c r="S89" s="173">
        <v>-346.34814507836563</v>
      </c>
      <c r="T89" s="173">
        <v>-445.11657193809697</v>
      </c>
      <c r="U89" s="173">
        <v>-336.84226140442661</v>
      </c>
      <c r="V89" s="173">
        <v>-257.0856018925715</v>
      </c>
      <c r="W89" s="175">
        <v>-475.80100148438942</v>
      </c>
      <c r="X89" s="173">
        <v>-87.612093796898989</v>
      </c>
      <c r="Y89" s="173">
        <v>50.68197473086002</v>
      </c>
      <c r="Z89" s="173">
        <v>96.637203937727463</v>
      </c>
      <c r="AA89" s="173">
        <v>175.06917854049061</v>
      </c>
      <c r="AB89" s="173">
        <v>242.13993699935963</v>
      </c>
      <c r="AC89" s="174">
        <v>-32.231752472654989</v>
      </c>
    </row>
    <row r="90" spans="1:29" x14ac:dyDescent="0.2">
      <c r="A90" s="190" t="s">
        <v>123</v>
      </c>
      <c r="B90" s="133"/>
      <c r="C90" s="173">
        <v>-134.53386597713961</v>
      </c>
      <c r="D90" s="173">
        <v>-599.66458196110761</v>
      </c>
      <c r="E90" s="175">
        <v>-367.09922396912407</v>
      </c>
      <c r="F90" s="173">
        <v>-591.4016253375521</v>
      </c>
      <c r="G90" s="173">
        <v>-606.53608294825244</v>
      </c>
      <c r="H90" s="173">
        <v>-576.2671677268554</v>
      </c>
      <c r="I90" s="173" t="e">
        <v>#N/A</v>
      </c>
      <c r="J90" s="173">
        <v>-570.77550632924249</v>
      </c>
      <c r="K90" s="173">
        <v>-339.77630920430784</v>
      </c>
      <c r="L90" s="173">
        <v>-307.33350284331209</v>
      </c>
      <c r="M90" s="173">
        <v>-375.54780762822156</v>
      </c>
      <c r="N90" s="173">
        <v>-340.88587322527928</v>
      </c>
      <c r="O90" s="173">
        <v>-497.52164527187415</v>
      </c>
      <c r="P90" s="173">
        <v>-219.71875998721407</v>
      </c>
      <c r="Q90" s="173">
        <v>-572.61290961769555</v>
      </c>
      <c r="R90" s="173">
        <v>-700.23326621071465</v>
      </c>
      <c r="S90" s="173">
        <v>-339.31979999654141</v>
      </c>
      <c r="T90" s="173">
        <v>-425.461348737761</v>
      </c>
      <c r="U90" s="173">
        <v>-324.18259673822467</v>
      </c>
      <c r="V90" s="173">
        <v>-268.3154545136349</v>
      </c>
      <c r="W90" s="175">
        <v>-488.55101258300419</v>
      </c>
      <c r="X90" s="173">
        <v>-67.359263566560912</v>
      </c>
      <c r="Y90" s="173">
        <v>109.97529528615996</v>
      </c>
      <c r="Z90" s="173">
        <v>141.14785062021838</v>
      </c>
      <c r="AA90" s="173">
        <v>224.79551021182124</v>
      </c>
      <c r="AB90" s="173">
        <v>293.90719419989728</v>
      </c>
      <c r="AC90" s="174">
        <v>-21.883378542939681</v>
      </c>
    </row>
    <row r="91" spans="1:29" x14ac:dyDescent="0.2">
      <c r="A91" s="190" t="s">
        <v>124</v>
      </c>
      <c r="B91" s="148"/>
      <c r="C91" s="173">
        <v>497.88135593220341</v>
      </c>
      <c r="D91" s="173">
        <v>-653.06466539873873</v>
      </c>
      <c r="E91" s="175">
        <v>-77.591654733267205</v>
      </c>
      <c r="F91" s="173">
        <v>-591.4016253375521</v>
      </c>
      <c r="G91" s="173">
        <v>-606.53608294825244</v>
      </c>
      <c r="H91" s="173">
        <v>-576.2671677268554</v>
      </c>
      <c r="I91" s="173" t="e">
        <v>#N/A</v>
      </c>
      <c r="J91" s="173">
        <v>-570.77550632924249</v>
      </c>
      <c r="K91" s="173">
        <v>-169.47658168387352</v>
      </c>
      <c r="L91" s="173">
        <v>-219.34993541298536</v>
      </c>
      <c r="M91" s="173">
        <v>-277.52513857601662</v>
      </c>
      <c r="N91" s="173">
        <v>-222.11721855762335</v>
      </c>
      <c r="O91" s="173">
        <v>-476.87526308233282</v>
      </c>
      <c r="P91" s="173">
        <v>-219.71875998721407</v>
      </c>
      <c r="Q91" s="173">
        <v>-510.67376304907157</v>
      </c>
      <c r="R91" s="173">
        <v>-700.23326621071465</v>
      </c>
      <c r="S91" s="173">
        <v>-339.31979999654141</v>
      </c>
      <c r="T91" s="173">
        <v>-425.461348737761</v>
      </c>
      <c r="U91" s="173">
        <v>-324.18259673822467</v>
      </c>
      <c r="V91" s="173">
        <v>-268.3154545136349</v>
      </c>
      <c r="W91" s="175">
        <v>-465.31517310680647</v>
      </c>
      <c r="X91" s="173">
        <v>-72.421129476400893</v>
      </c>
      <c r="Y91" s="173">
        <v>97.766156746114575</v>
      </c>
      <c r="Z91" s="173">
        <v>130.86584596605826</v>
      </c>
      <c r="AA91" s="173">
        <v>217.87337501808906</v>
      </c>
      <c r="AB91" s="173">
        <v>290.22703372460091</v>
      </c>
      <c r="AC91" s="174">
        <v>17.343493448341178</v>
      </c>
    </row>
    <row r="92" spans="1:29" x14ac:dyDescent="0.2">
      <c r="A92" s="190" t="s">
        <v>125</v>
      </c>
      <c r="B92" s="133"/>
      <c r="C92" s="173">
        <v>439.12639405204391</v>
      </c>
      <c r="D92" s="173">
        <v>-1311.7352821868135</v>
      </c>
      <c r="E92" s="175">
        <v>-436.3044440673857</v>
      </c>
      <c r="F92" s="173">
        <v>-759.13016939410954</v>
      </c>
      <c r="G92" s="173">
        <v>-846.47464363261497</v>
      </c>
      <c r="H92" s="173">
        <v>-671.78569515560412</v>
      </c>
      <c r="I92" s="173" t="e">
        <v>#N/A</v>
      </c>
      <c r="J92" s="173">
        <v>-649.2532634853178</v>
      </c>
      <c r="K92" s="173">
        <v>-341.55157565778609</v>
      </c>
      <c r="L92" s="173">
        <v>-490.43518832711197</v>
      </c>
      <c r="M92" s="173">
        <v>-648.44629530141538</v>
      </c>
      <c r="N92" s="173">
        <v>-493.47768642877054</v>
      </c>
      <c r="O92" s="173">
        <v>-746.89439068036154</v>
      </c>
      <c r="P92" s="173">
        <v>-747.47984767840899</v>
      </c>
      <c r="Q92" s="173">
        <v>-955.33444245205101</v>
      </c>
      <c r="R92" s="173">
        <v>-537.86888191062098</v>
      </c>
      <c r="S92" s="173">
        <v>-228.6642270931261</v>
      </c>
      <c r="T92" s="173">
        <v>-343.85038439398522</v>
      </c>
      <c r="U92" s="173">
        <v>-164.43512881700008</v>
      </c>
      <c r="V92" s="173">
        <v>-177.70716806839664</v>
      </c>
      <c r="W92" s="175">
        <v>-606.0916510793013</v>
      </c>
      <c r="X92" s="173">
        <v>101.71837197151035</v>
      </c>
      <c r="Y92" s="173">
        <v>301.91769457638657</v>
      </c>
      <c r="Z92" s="173">
        <v>350.50893730357711</v>
      </c>
      <c r="AA92" s="173">
        <v>438.61946665381038</v>
      </c>
      <c r="AB92" s="173">
        <v>513.90134580571248</v>
      </c>
      <c r="AC92" s="174">
        <v>94.89567445204375</v>
      </c>
    </row>
    <row r="93" spans="1:29" ht="13.65" customHeight="1" thickBot="1" x14ac:dyDescent="0.25">
      <c r="A93" s="191" t="s">
        <v>126</v>
      </c>
      <c r="B93" s="153"/>
      <c r="C93" s="176">
        <v>439.12639405204482</v>
      </c>
      <c r="D93" s="176">
        <v>-1376.1383006746564</v>
      </c>
      <c r="E93" s="177">
        <v>-468.50595331130717</v>
      </c>
      <c r="F93" s="176">
        <v>-810.05252779729926</v>
      </c>
      <c r="G93" s="176">
        <v>-903.50530652496127</v>
      </c>
      <c r="H93" s="176">
        <v>-716.59974906963907</v>
      </c>
      <c r="I93" s="176" t="e">
        <v>#N/A</v>
      </c>
      <c r="J93" s="176">
        <v>-689.33506342918008</v>
      </c>
      <c r="K93" s="176">
        <v>-391.17092221056373</v>
      </c>
      <c r="L93" s="176">
        <v>-562.01221581268874</v>
      </c>
      <c r="M93" s="176">
        <v>-760.37029306122349</v>
      </c>
      <c r="N93" s="176">
        <v>-571.18447702816047</v>
      </c>
      <c r="O93" s="176">
        <v>-900.77937240790561</v>
      </c>
      <c r="P93" s="176">
        <v>-889.83147787884081</v>
      </c>
      <c r="Q93" s="176">
        <v>-1143.8274267431734</v>
      </c>
      <c r="R93" s="176">
        <v>-668.67921260171352</v>
      </c>
      <c r="S93" s="176">
        <v>-256.47010970522933</v>
      </c>
      <c r="T93" s="176">
        <v>-385.51774025555278</v>
      </c>
      <c r="U93" s="176">
        <v>-187.80505829823414</v>
      </c>
      <c r="V93" s="176">
        <v>-196.08753056190108</v>
      </c>
      <c r="W93" s="177">
        <v>-672.97901302751052</v>
      </c>
      <c r="X93" s="176">
        <v>85.386942832810746</v>
      </c>
      <c r="Y93" s="176">
        <v>303.03852482070397</v>
      </c>
      <c r="Z93" s="176">
        <v>356.10100335724383</v>
      </c>
      <c r="AA93" s="176">
        <v>451.55546563880853</v>
      </c>
      <c r="AB93" s="176">
        <v>531.89172511990364</v>
      </c>
      <c r="AC93" s="178">
        <v>83.784099347240044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65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65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0.8" thickBot="1" x14ac:dyDescent="0.25">
      <c r="A106" s="184">
        <v>37214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6598.4712230215837</v>
      </c>
      <c r="D107" s="173">
        <v>12157.744176542705</v>
      </c>
      <c r="E107" s="173">
        <v>9378.1076997821438</v>
      </c>
      <c r="F107" s="179">
        <v>11178.820329763726</v>
      </c>
      <c r="G107" s="179">
        <v>11351.351351351352</v>
      </c>
      <c r="H107" s="179">
        <v>11006.289308176101</v>
      </c>
      <c r="I107" s="179" t="e">
        <v>#N/A</v>
      </c>
      <c r="J107" s="179">
        <v>11914.217633042095</v>
      </c>
      <c r="K107" s="179">
        <v>11164.274322169058</v>
      </c>
      <c r="L107" s="179">
        <v>10192.081536652293</v>
      </c>
      <c r="M107" s="179">
        <v>10785.824345146379</v>
      </c>
      <c r="N107" s="179">
        <v>10714.060067989243</v>
      </c>
      <c r="O107" s="179">
        <v>16845.012560290717</v>
      </c>
      <c r="P107" s="179">
        <v>16091.508336564559</v>
      </c>
      <c r="Q107" s="179">
        <v>18688.024408848207</v>
      </c>
      <c r="R107" s="179">
        <v>15755.504935459378</v>
      </c>
      <c r="S107" s="179">
        <v>11418.026382873315</v>
      </c>
      <c r="T107" s="179">
        <v>13361.462728551334</v>
      </c>
      <c r="U107" s="179">
        <v>11104.256631708822</v>
      </c>
      <c r="V107" s="179">
        <v>9788.3597883597886</v>
      </c>
      <c r="W107" s="179">
        <v>12208.15955062047</v>
      </c>
      <c r="X107" s="179">
        <v>11850.077313413331</v>
      </c>
      <c r="Y107" s="179">
        <v>11359.271123204608</v>
      </c>
      <c r="Z107" s="179">
        <v>10947.100687999115</v>
      </c>
      <c r="AA107" s="179">
        <v>10559.434882258885</v>
      </c>
      <c r="AB107" s="179">
        <v>10472.342609489053</v>
      </c>
      <c r="AC107" s="183">
        <v>10967.784838109656</v>
      </c>
    </row>
    <row r="108" spans="1:29" x14ac:dyDescent="0.2">
      <c r="A108" s="147" t="s">
        <v>121</v>
      </c>
      <c r="B108" s="148"/>
      <c r="C108" s="173">
        <v>7313.1443298969061</v>
      </c>
      <c r="D108" s="173">
        <v>12593.671940049959</v>
      </c>
      <c r="E108" s="175">
        <v>9953.4081349734333</v>
      </c>
      <c r="F108" s="173">
        <v>11395.572572494752</v>
      </c>
      <c r="G108" s="173">
        <v>11842.105263157893</v>
      </c>
      <c r="H108" s="173">
        <v>10949.03988183161</v>
      </c>
      <c r="I108" s="173" t="e">
        <v>#N/A</v>
      </c>
      <c r="J108" s="173">
        <v>11202.389843166544</v>
      </c>
      <c r="K108" s="173">
        <v>11481.056257175662</v>
      </c>
      <c r="L108" s="173">
        <v>10730.421686746988</v>
      </c>
      <c r="M108" s="173">
        <v>11292.114031840059</v>
      </c>
      <c r="N108" s="173">
        <v>11167.863991920902</v>
      </c>
      <c r="O108" s="173">
        <v>15894.072899958504</v>
      </c>
      <c r="P108" s="173">
        <v>15218.878248974006</v>
      </c>
      <c r="Q108" s="173">
        <v>17357.600269632625</v>
      </c>
      <c r="R108" s="173">
        <v>15105.740181268882</v>
      </c>
      <c r="S108" s="173">
        <v>11599.687274852286</v>
      </c>
      <c r="T108" s="173">
        <v>13004.334778259419</v>
      </c>
      <c r="U108" s="173">
        <v>11171.497584541061</v>
      </c>
      <c r="V108" s="173">
        <v>10623.229461756373</v>
      </c>
      <c r="W108" s="173">
        <v>12109.193192481289</v>
      </c>
      <c r="X108" s="173">
        <v>11857.70425693887</v>
      </c>
      <c r="Y108" s="173">
        <v>11168.757729187828</v>
      </c>
      <c r="Z108" s="173">
        <v>10991.304608594932</v>
      </c>
      <c r="AA108" s="173">
        <v>10882.750693384887</v>
      </c>
      <c r="AB108" s="173">
        <v>11101.54841540943</v>
      </c>
      <c r="AC108" s="174">
        <v>11152.095290138666</v>
      </c>
    </row>
    <row r="109" spans="1:29" x14ac:dyDescent="0.2">
      <c r="A109" s="147" t="s">
        <v>122</v>
      </c>
      <c r="B109" s="133"/>
      <c r="C109" s="173">
        <v>7491.8566775244308</v>
      </c>
      <c r="D109" s="173">
        <v>12517.799352750812</v>
      </c>
      <c r="E109" s="175">
        <v>10004.82801513762</v>
      </c>
      <c r="F109" s="173">
        <v>11911.148798500577</v>
      </c>
      <c r="G109" s="173">
        <v>12216.117216117216</v>
      </c>
      <c r="H109" s="173">
        <v>11606.180380883938</v>
      </c>
      <c r="I109" s="173" t="e">
        <v>#N/A</v>
      </c>
      <c r="J109" s="173">
        <v>11556.689755741887</v>
      </c>
      <c r="K109" s="173">
        <v>10491.391678622667</v>
      </c>
      <c r="L109" s="173">
        <v>10031.402651779483</v>
      </c>
      <c r="M109" s="173">
        <v>11833.829857663024</v>
      </c>
      <c r="N109" s="173">
        <v>10785.541396021725</v>
      </c>
      <c r="O109" s="173">
        <v>15599.63340227441</v>
      </c>
      <c r="P109" s="173">
        <v>15160.987808690214</v>
      </c>
      <c r="Q109" s="173">
        <v>16835.793357933577</v>
      </c>
      <c r="R109" s="173">
        <v>14802.119040199439</v>
      </c>
      <c r="S109" s="173">
        <v>11095.576456046836</v>
      </c>
      <c r="T109" s="173">
        <v>11727.244485865174</v>
      </c>
      <c r="U109" s="173">
        <v>11112.704330369945</v>
      </c>
      <c r="V109" s="173">
        <v>10446.780551905387</v>
      </c>
      <c r="W109" s="173">
        <v>12143.289767847667</v>
      </c>
      <c r="X109" s="173">
        <v>11225.818557087909</v>
      </c>
      <c r="Y109" s="173">
        <v>10603.41411560684</v>
      </c>
      <c r="Z109" s="173">
        <v>10494.291065618047</v>
      </c>
      <c r="AA109" s="173">
        <v>10079.356404068547</v>
      </c>
      <c r="AB109" s="173">
        <v>9760.5757056430248</v>
      </c>
      <c r="AC109" s="174">
        <v>10615.939090144237</v>
      </c>
    </row>
    <row r="110" spans="1:29" x14ac:dyDescent="0.2">
      <c r="A110" s="147" t="s">
        <v>123</v>
      </c>
      <c r="B110" s="133"/>
      <c r="C110" s="173">
        <v>6983.0506534899569</v>
      </c>
      <c r="D110" s="173">
        <v>11961.618690029201</v>
      </c>
      <c r="E110" s="175">
        <v>9472.3346717595796</v>
      </c>
      <c r="F110" s="173">
        <v>11593.854612078616</v>
      </c>
      <c r="G110" s="173">
        <v>11769.087523277469</v>
      </c>
      <c r="H110" s="173">
        <v>11418.621700879765</v>
      </c>
      <c r="I110" s="173" t="e">
        <v>#N/A</v>
      </c>
      <c r="J110" s="173">
        <v>11452.928094885099</v>
      </c>
      <c r="K110" s="173">
        <v>10472.610096670247</v>
      </c>
      <c r="L110" s="173">
        <v>10031.402651779483</v>
      </c>
      <c r="M110" s="173">
        <v>12114.537444933922</v>
      </c>
      <c r="N110" s="173">
        <v>10872.850064461216</v>
      </c>
      <c r="O110" s="173">
        <v>15706.553540271549</v>
      </c>
      <c r="P110" s="173">
        <v>15100.671140939594</v>
      </c>
      <c r="Q110" s="173">
        <v>17179.165359272039</v>
      </c>
      <c r="R110" s="173">
        <v>14839.824120603014</v>
      </c>
      <c r="S110" s="173">
        <v>11207.157830461161</v>
      </c>
      <c r="T110" s="173">
        <v>11931.099873577748</v>
      </c>
      <c r="U110" s="173">
        <v>10866.351271437019</v>
      </c>
      <c r="V110" s="173">
        <v>10824.022346368714</v>
      </c>
      <c r="W110" s="173">
        <v>12071.199792372709</v>
      </c>
      <c r="X110" s="173">
        <v>11577.812387684196</v>
      </c>
      <c r="Y110" s="173">
        <v>10867.873243568481</v>
      </c>
      <c r="Z110" s="173">
        <v>10817.004842225377</v>
      </c>
      <c r="AA110" s="173">
        <v>10363.895047275688</v>
      </c>
      <c r="AB110" s="173">
        <v>9992.9379024504742</v>
      </c>
      <c r="AC110" s="174">
        <v>10737.579698190928</v>
      </c>
    </row>
    <row r="111" spans="1:29" x14ac:dyDescent="0.2">
      <c r="A111" s="147" t="s">
        <v>124</v>
      </c>
      <c r="B111" s="148"/>
      <c r="C111" s="173">
        <v>7425.8474576271183</v>
      </c>
      <c r="D111" s="173">
        <v>12015.018773466832</v>
      </c>
      <c r="E111" s="175">
        <v>9720.4331155469754</v>
      </c>
      <c r="F111" s="173">
        <v>11593.854612078616</v>
      </c>
      <c r="G111" s="173">
        <v>11769.087523277469</v>
      </c>
      <c r="H111" s="173">
        <v>11418.621700879765</v>
      </c>
      <c r="I111" s="173" t="e">
        <v>#N/A</v>
      </c>
      <c r="J111" s="173">
        <v>11452.928094885099</v>
      </c>
      <c r="K111" s="173">
        <v>10472.610096670247</v>
      </c>
      <c r="L111" s="173">
        <v>11688.764829030006</v>
      </c>
      <c r="M111" s="173">
        <v>13554.727211114876</v>
      </c>
      <c r="N111" s="173">
        <v>11905.367378938376</v>
      </c>
      <c r="O111" s="173">
        <v>15811.145110191015</v>
      </c>
      <c r="P111" s="173">
        <v>15100.671140939594</v>
      </c>
      <c r="Q111" s="173">
        <v>17492.940069030436</v>
      </c>
      <c r="R111" s="173">
        <v>14839.824120603014</v>
      </c>
      <c r="S111" s="173">
        <v>11207.157830461161</v>
      </c>
      <c r="T111" s="173">
        <v>11931.099873577748</v>
      </c>
      <c r="U111" s="173">
        <v>10866.351271437019</v>
      </c>
      <c r="V111" s="173">
        <v>10824.022346368714</v>
      </c>
      <c r="W111" s="173">
        <v>12260.717939772148</v>
      </c>
      <c r="X111" s="173">
        <v>11955.060367663697</v>
      </c>
      <c r="Y111" s="173">
        <v>11168.308668383504</v>
      </c>
      <c r="Z111" s="173">
        <v>11158.554841981559</v>
      </c>
      <c r="AA111" s="173">
        <v>10689.713997610315</v>
      </c>
      <c r="AB111" s="173">
        <v>10300.828237490499</v>
      </c>
      <c r="AC111" s="174">
        <v>11036.2310240641</v>
      </c>
    </row>
    <row r="112" spans="1:29" x14ac:dyDescent="0.2">
      <c r="A112" s="147" t="s">
        <v>125</v>
      </c>
      <c r="B112" s="133"/>
      <c r="C112" s="173">
        <v>7627.7881040892198</v>
      </c>
      <c r="D112" s="173">
        <v>12172.71474506201</v>
      </c>
      <c r="E112" s="175">
        <v>9900.2514245756156</v>
      </c>
      <c r="F112" s="173">
        <v>11646.74874650564</v>
      </c>
      <c r="G112" s="173">
        <v>11943.319838056679</v>
      </c>
      <c r="H112" s="173">
        <v>11350.177654954599</v>
      </c>
      <c r="I112" s="173" t="e">
        <v>#N/A</v>
      </c>
      <c r="J112" s="173">
        <v>11372.626582278483</v>
      </c>
      <c r="K112" s="173">
        <v>11679.420056383407</v>
      </c>
      <c r="L112" s="173">
        <v>12767.220902612826</v>
      </c>
      <c r="M112" s="173">
        <v>16044.340723453906</v>
      </c>
      <c r="N112" s="173">
        <v>13496.993894150046</v>
      </c>
      <c r="O112" s="173">
        <v>20036.674240064793</v>
      </c>
      <c r="P112" s="173">
        <v>20402.406919894696</v>
      </c>
      <c r="Q112" s="173">
        <v>22205.773501110289</v>
      </c>
      <c r="R112" s="173">
        <v>17501.842299189389</v>
      </c>
      <c r="S112" s="173">
        <v>11742.257358518575</v>
      </c>
      <c r="T112" s="173">
        <v>13186.613313932339</v>
      </c>
      <c r="U112" s="173">
        <v>11167.26442777959</v>
      </c>
      <c r="V112" s="173">
        <v>10872.894333843798</v>
      </c>
      <c r="W112" s="173">
        <v>13323.674928003864</v>
      </c>
      <c r="X112" s="173">
        <v>12627.229820408038</v>
      </c>
      <c r="Y112" s="173">
        <v>11682.399735506533</v>
      </c>
      <c r="Z112" s="173">
        <v>11617.756883118302</v>
      </c>
      <c r="AA112" s="173">
        <v>11064.58099244653</v>
      </c>
      <c r="AB112" s="173">
        <v>10688.917817628277</v>
      </c>
      <c r="AC112" s="174">
        <v>11557.830228812451</v>
      </c>
    </row>
    <row r="113" spans="1:29" ht="10.8" thickBot="1" x14ac:dyDescent="0.25">
      <c r="A113" s="147" t="s">
        <v>126</v>
      </c>
      <c r="C113" s="176">
        <v>7999.5353159851302</v>
      </c>
      <c r="D113" s="176">
        <v>12632.062471290768</v>
      </c>
      <c r="E113" s="177">
        <v>10315.79889363795</v>
      </c>
      <c r="F113" s="173">
        <v>12197.135463701008</v>
      </c>
      <c r="G113" s="173">
        <v>12550.607287449391</v>
      </c>
      <c r="H113" s="173">
        <v>11843.663639952625</v>
      </c>
      <c r="I113" s="173" t="e">
        <v>#N/A</v>
      </c>
      <c r="J113" s="173">
        <v>11867.088607594937</v>
      </c>
      <c r="K113" s="173">
        <v>12484.897301651228</v>
      </c>
      <c r="L113" s="173">
        <v>13954.869358669832</v>
      </c>
      <c r="M113" s="173">
        <v>17989.109295993774</v>
      </c>
      <c r="N113" s="173">
        <v>14809.625318771612</v>
      </c>
      <c r="O113" s="173">
        <v>23007.590823449413</v>
      </c>
      <c r="P113" s="173">
        <v>23034.975554719818</v>
      </c>
      <c r="Q113" s="173">
        <v>25906.735751295335</v>
      </c>
      <c r="R113" s="173">
        <v>20081.061164333089</v>
      </c>
      <c r="S113" s="173">
        <v>12466.951380983677</v>
      </c>
      <c r="T113" s="173">
        <v>14096.03492178974</v>
      </c>
      <c r="U113" s="173">
        <v>11819.367460058687</v>
      </c>
      <c r="V113" s="173">
        <v>11485.451761102602</v>
      </c>
      <c r="W113" s="173">
        <v>14424.254509700275</v>
      </c>
      <c r="X113" s="173">
        <v>13653.211092178473</v>
      </c>
      <c r="Y113" s="173">
        <v>12599.854233139946</v>
      </c>
      <c r="Z113" s="173">
        <v>12535.969844022218</v>
      </c>
      <c r="AA113" s="173">
        <v>11888.882497389071</v>
      </c>
      <c r="AB113" s="173">
        <v>11428.041307764657</v>
      </c>
      <c r="AC113" s="174">
        <v>12406.573196833226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0.8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3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3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79" name="Button 79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0" name="Button 80">
              <controlPr defaultSize="0" print="0" autoFill="0" autoPict="0" macro="[2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1" name="Button 81">
              <controlPr defaultSize="0" print="0" autoFill="0" autoPict="0" macro="[2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82" name="Button 82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83" name="Button 83">
              <controlPr defaultSize="0" print="0" autoFill="0" autoPict="0" macro="[3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84" name="Button 84">
              <controlPr defaultSize="0" print="0" autoFill="0" autoPict="0" macro="[3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2023-09-10T11:45:11Z</dcterms:modified>
</cp:coreProperties>
</file>