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156" windowWidth="7656" windowHeight="8352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Completed'!$A$1:$M$106</definedName>
    <definedName name="_xlnm.Print_Area" localSheetId="1">'Hotlist - Identified '!$A$6:$T$182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G12" i="23" l="1"/>
  <c r="G16" i="23"/>
  <c r="A2" i="22"/>
  <c r="I3" i="22"/>
  <c r="I14" i="22"/>
  <c r="K14" i="22"/>
  <c r="M14" i="22"/>
  <c r="E23" i="22"/>
  <c r="G23" i="22"/>
  <c r="K24" i="22"/>
  <c r="K34" i="22"/>
  <c r="M34" i="22"/>
  <c r="E36" i="22"/>
  <c r="G36" i="22"/>
  <c r="K38" i="22"/>
  <c r="E44" i="22"/>
  <c r="E45" i="22"/>
  <c r="E46" i="22"/>
  <c r="I46" i="22"/>
  <c r="K46" i="22"/>
  <c r="M46" i="22"/>
  <c r="K52" i="22"/>
  <c r="M52" i="22"/>
  <c r="E54" i="22"/>
  <c r="G54" i="22"/>
  <c r="E63" i="22"/>
  <c r="E67" i="22"/>
  <c r="G67" i="22"/>
  <c r="K67" i="22"/>
  <c r="M67" i="22"/>
  <c r="E75" i="22"/>
  <c r="G75" i="22"/>
  <c r="K77" i="22"/>
  <c r="M77" i="22"/>
  <c r="E83" i="22"/>
  <c r="G83" i="22"/>
  <c r="K85" i="22"/>
  <c r="M85" i="22"/>
  <c r="E91" i="22"/>
  <c r="G91" i="22"/>
  <c r="K91" i="22"/>
  <c r="M91" i="22"/>
  <c r="E98" i="22"/>
  <c r="G98" i="22"/>
  <c r="E105" i="22"/>
  <c r="G105" i="22"/>
  <c r="K113" i="22"/>
  <c r="K116" i="22"/>
  <c r="K117" i="22"/>
  <c r="K118" i="22"/>
  <c r="K120" i="22"/>
  <c r="C122" i="22"/>
  <c r="C123" i="22"/>
  <c r="E192" i="22"/>
  <c r="O208" i="22"/>
  <c r="C209" i="22"/>
  <c r="F209" i="22"/>
  <c r="I209" i="22"/>
  <c r="L209" i="22"/>
  <c r="E6" i="21"/>
  <c r="H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G29" i="21"/>
  <c r="H29" i="21"/>
  <c r="J29" i="21"/>
  <c r="K29" i="21"/>
  <c r="L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G42" i="21"/>
  <c r="H42" i="21"/>
  <c r="J42" i="21"/>
  <c r="K42" i="21"/>
  <c r="L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P57" i="21"/>
  <c r="Q57" i="21"/>
  <c r="R57" i="21"/>
  <c r="S57" i="21"/>
  <c r="T57" i="21"/>
  <c r="E58" i="21"/>
  <c r="H58" i="21"/>
  <c r="K58" i="21"/>
  <c r="N58" i="21"/>
  <c r="Q58" i="21"/>
  <c r="T58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P66" i="21"/>
  <c r="Q66" i="21"/>
  <c r="R66" i="21"/>
  <c r="S66" i="21"/>
  <c r="T66" i="21"/>
  <c r="E67" i="21"/>
  <c r="H67" i="21"/>
  <c r="K67" i="21"/>
  <c r="N67" i="21"/>
  <c r="Q67" i="21"/>
  <c r="T67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E81" i="21"/>
  <c r="H81" i="21"/>
  <c r="K81" i="21"/>
  <c r="N81" i="21"/>
  <c r="Q81" i="21"/>
  <c r="T81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P90" i="21"/>
  <c r="Q90" i="21"/>
  <c r="R90" i="21"/>
  <c r="S90" i="21"/>
  <c r="T90" i="21"/>
  <c r="E91" i="21"/>
  <c r="H91" i="21"/>
  <c r="K91" i="21"/>
  <c r="N91" i="21"/>
  <c r="Q91" i="21"/>
  <c r="T91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E101" i="21"/>
  <c r="H101" i="21"/>
  <c r="K101" i="21"/>
  <c r="N101" i="21"/>
  <c r="Q101" i="21"/>
  <c r="T10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E114" i="21"/>
  <c r="H114" i="21"/>
  <c r="K114" i="21"/>
  <c r="N114" i="21"/>
  <c r="Q114" i="21"/>
  <c r="T114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P123" i="21"/>
  <c r="Q123" i="21"/>
  <c r="R123" i="21"/>
  <c r="S123" i="21"/>
  <c r="T123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P129" i="21"/>
  <c r="Q129" i="21"/>
  <c r="R129" i="21"/>
  <c r="S129" i="21"/>
  <c r="T129" i="21"/>
  <c r="E130" i="21"/>
  <c r="H130" i="21"/>
  <c r="K130" i="21"/>
  <c r="N130" i="21"/>
  <c r="Q130" i="21"/>
  <c r="T130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P137" i="21"/>
  <c r="Q137" i="21"/>
  <c r="R137" i="21"/>
  <c r="S137" i="21"/>
  <c r="T137" i="21"/>
  <c r="E138" i="21"/>
  <c r="H138" i="21"/>
  <c r="K138" i="21"/>
  <c r="N138" i="21"/>
  <c r="Q138" i="21"/>
  <c r="T138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E151" i="21"/>
  <c r="K151" i="21"/>
  <c r="N151" i="21"/>
  <c r="Q151" i="21"/>
  <c r="T151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E157" i="21"/>
  <c r="H157" i="21"/>
  <c r="K157" i="21"/>
  <c r="N157" i="21"/>
  <c r="Q157" i="21"/>
  <c r="T157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E167" i="21"/>
  <c r="H167" i="21"/>
  <c r="K167" i="21"/>
  <c r="N167" i="21"/>
  <c r="Q167" i="21"/>
  <c r="T167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P172" i="21"/>
  <c r="Q172" i="21"/>
  <c r="R172" i="21"/>
  <c r="S172" i="21"/>
  <c r="T172" i="21"/>
  <c r="E173" i="21"/>
  <c r="H173" i="21"/>
  <c r="K173" i="21"/>
  <c r="N173" i="21"/>
  <c r="Q173" i="21"/>
  <c r="T173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E182" i="21"/>
  <c r="H182" i="21"/>
  <c r="K182" i="21"/>
  <c r="N182" i="21"/>
  <c r="Q182" i="21"/>
  <c r="T182" i="21"/>
  <c r="C188" i="21"/>
</calcChain>
</file>

<file path=xl/sharedStrings.xml><?xml version="1.0" encoding="utf-8"?>
<sst xmlns="http://schemas.openxmlformats.org/spreadsheetml/2006/main" count="902" uniqueCount="240">
  <si>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</si>
  <si>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</si>
  <si>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</si>
  <si>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</si>
  <si>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</si>
  <si>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</si>
  <si>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</si>
  <si>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</si>
  <si>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</si>
  <si>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</si>
  <si>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</si>
  <si>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</si>
  <si>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</si>
  <si>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</si>
  <si>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</si>
  <si>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</si>
  <si>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</si>
  <si>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</si>
  <si>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</si>
  <si>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</si>
  <si>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</si>
  <si>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</si>
  <si>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</si>
  <si>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</si>
  <si>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</si>
  <si>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</si>
  <si>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</si>
  <si>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</si>
  <si>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</si>
  <si>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</si>
  <si>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</si>
  <si>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</si>
  <si>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</si>
  <si>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</si>
  <si>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</si>
  <si>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</si>
  <si>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</si>
  <si>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</si>
  <si>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</si>
  <si>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</si>
  <si>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</si>
  <si>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</si>
  <si>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</si>
  <si>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</si>
  <si>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</si>
  <si>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</si>
  <si>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</si>
  <si>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</si>
  <si>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</si>
  <si>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</si>
  <si>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</si>
  <si>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</si>
  <si>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</si>
  <si>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</si>
  <si>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</si>
  <si>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</si>
  <si>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</si>
  <si>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</si>
  <si>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</si>
  <si>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</si>
  <si>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</si>
  <si>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</si>
  <si>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</si>
  <si>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</si>
  <si>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</si>
  <si>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</si>
  <si>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</si>
  <si>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</si>
  <si>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</si>
  <si>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</si>
  <si>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</si>
  <si>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</si>
  <si>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</si>
  <si>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</si>
  <si>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</si>
  <si>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</si>
  <si>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</si>
  <si>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</si>
  <si>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</si>
  <si>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</si>
  <si>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</si>
  <si>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</si>
  <si>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</si>
  <si>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</si>
  <si>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</si>
  <si>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</si>
  <si>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</si>
  <si>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</si>
  <si>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</si>
  <si>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</si>
  <si>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</si>
  <si>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</si>
  <si>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</si>
  <si>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</si>
  <si>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</si>
  <si>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</si>
  <si>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</si>
  <si>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</si>
  <si>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</si>
  <si>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</si>
  <si>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</si>
  <si>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</si>
  <si>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</si>
  <si>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</si>
  <si>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</si>
  <si>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</si>
  <si>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</si>
  <si>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</si>
  <si>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</si>
  <si>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</si>
  <si>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</si>
  <si>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</si>
  <si>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</si>
  <si>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</si>
  <si>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</si>
  <si>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</si>
  <si>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</si>
  <si>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</si>
  <si>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</si>
  <si>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</si>
  <si>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</si>
  <si>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</si>
  <si>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</si>
  <si>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</si>
  <si>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</si>
  <si>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</si>
  <si>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</si>
  <si>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</si>
  <si>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</si>
  <si>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</si>
  <si>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</si>
  <si>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</si>
  <si>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</si>
  <si>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</si>
  <si>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</si>
  <si>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</si>
  <si>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</si>
  <si>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</si>
  <si>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</si>
  <si>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</si>
  <si>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</si>
  <si>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</si>
  <si>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</si>
  <si>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</si>
  <si>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</si>
  <si>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</si>
  <si>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</si>
  <si>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</si>
  <si>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</si>
  <si>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</si>
  <si>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</si>
  <si>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</si>
  <si>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</si>
  <si>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</si>
  <si>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</si>
  <si>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 xml:space="preserve">HPL and </t>
  </si>
  <si>
    <t>Bridgeline</t>
  </si>
  <si>
    <t>First Quarter 2002</t>
  </si>
  <si>
    <t>TexMex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</si>
  <si>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</si>
  <si>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</si>
  <si>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</si>
  <si>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</si>
  <si>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</si>
  <si>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</si>
  <si>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</si>
  <si>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</si>
  <si>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</si>
  <si>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</si>
  <si>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</si>
  <si>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</si>
  <si>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</si>
  <si>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</si>
  <si>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</si>
  <si>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</si>
  <si>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</si>
  <si>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</si>
  <si>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</si>
  <si>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</si>
  <si>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</si>
  <si>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</si>
  <si>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</si>
  <si>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</si>
  <si>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</si>
  <si>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</si>
  <si>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</si>
  <si>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</si>
  <si>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</si>
  <si>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</si>
  <si>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</si>
  <si>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</si>
  <si>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</si>
  <si>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</si>
  <si>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</si>
  <si>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</si>
  <si>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</si>
  <si>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</si>
  <si>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</si>
  <si>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</si>
  <si>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</si>
  <si>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</si>
  <si>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</si>
  <si>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</si>
  <si>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</si>
  <si>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</si>
  <si>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</si>
  <si>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</si>
  <si>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</si>
  <si>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</si>
  <si>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</si>
  <si>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</si>
  <si>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</si>
  <si>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</si>
  <si>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</si>
  <si>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</si>
  <si>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</si>
  <si>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</si>
  <si>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</si>
  <si>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</si>
  <si>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</si>
  <si>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</si>
  <si>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</si>
  <si>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</si>
  <si>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</si>
  <si>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</si>
  <si>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</si>
  <si>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</si>
  <si>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</si>
  <si>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</si>
  <si>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</si>
  <si>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</si>
  <si>
    <t>Results based on Activity through May 18, 2001</t>
  </si>
  <si>
    <t>KCS II VPP</t>
  </si>
  <si>
    <t>AES Haywood (Development)</t>
  </si>
  <si>
    <t>LV Turbine Sale</t>
  </si>
  <si>
    <t>Project Heatrate (West Power)</t>
  </si>
  <si>
    <t>Powerex (West Power)</t>
  </si>
  <si>
    <t>Atlantic Packaging (BE) (Ontario)</t>
  </si>
  <si>
    <t>Florida State License Fee</t>
  </si>
  <si>
    <t>Lyondell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</si>
</sst>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0" fontId="2" fillId="0" borderId="20" xfId="0" applyFont="1" applyBorder="1"/>
    <xf numFmtId="5" fontId="15" fillId="2" borderId="9" xfId="2" applyNumberFormat="1" applyFont="1" applyFill="1" applyBorder="1"/>
    <xf numFmtId="169" fontId="26" fillId="2" borderId="7" xfId="2" applyNumberFormat="1" applyFont="1" applyFill="1" applyBorder="1"/>
    <xf numFmtId="5" fontId="26" fillId="2" borderId="7" xfId="2" applyNumberFormat="1" applyFont="1" applyFill="1" applyBorder="1"/>
    <xf numFmtId="5" fontId="26" fillId="2" borderId="15" xfId="2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4</xdr:col>
      <xdr:colOff>0</xdr:colOff>
      <xdr:row>0</xdr:row>
      <xdr:rowOff>45720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5720"/>
          <a:ext cx="3329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83820</xdr:rowOff>
    </xdr:from>
    <xdr:to>
      <xdr:col>8</xdr:col>
      <xdr:colOff>0</xdr:colOff>
      <xdr:row>3</xdr:row>
      <xdr:rowOff>83820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329940" y="71628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1691640</xdr:colOff>
      <xdr:row>3</xdr:row>
      <xdr:rowOff>106680</xdr:rowOff>
    </xdr:from>
    <xdr:to>
      <xdr:col>19</xdr:col>
      <xdr:colOff>655320</xdr:colOff>
      <xdr:row>3</xdr:row>
      <xdr:rowOff>106680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057400" y="739140"/>
          <a:ext cx="13837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662940</xdr:colOff>
          <xdr:row>190</xdr:row>
          <xdr:rowOff>76200</xdr:rowOff>
        </xdr:from>
        <xdr:to>
          <xdr:col>7</xdr:col>
          <xdr:colOff>198120</xdr:colOff>
          <xdr:row>193</xdr:row>
          <xdr:rowOff>22860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0</xdr:row>
      <xdr:rowOff>7620</xdr:rowOff>
    </xdr:from>
    <xdr:to>
      <xdr:col>11</xdr:col>
      <xdr:colOff>30480</xdr:colOff>
      <xdr:row>0</xdr:row>
      <xdr:rowOff>7620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30480" y="76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305300" y="81534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Chrg"/>
      <sheetName val="YTD Mgmt Summary "/>
    </sheetNames>
    <sheetDataSet>
      <sheetData sheetId="0"/>
      <sheetData sheetId="1"/>
      <sheetData sheetId="2"/>
      <sheetData sheetId="3">
        <row r="19">
          <cell r="H19">
            <v>4713</v>
          </cell>
        </row>
        <row r="27">
          <cell r="H27">
            <v>-1000</v>
          </cell>
        </row>
        <row r="30">
          <cell r="D30">
            <v>611</v>
          </cell>
        </row>
        <row r="31">
          <cell r="D31">
            <v>3286</v>
          </cell>
        </row>
        <row r="34">
          <cell r="D34">
            <v>4983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3.2" x14ac:dyDescent="0.25"/>
  <cols>
    <col min="1" max="1" width="21.88671875" customWidth="1"/>
  </cols>
  <sheetData>
    <row r="1" spans="1:19" s="1" customFormat="1" ht="9.75" customHeight="1" x14ac:dyDescent="0.2">
      <c r="A1" s="11"/>
      <c r="B1" s="13"/>
      <c r="C1" s="13"/>
      <c r="D1" s="13"/>
    </row>
    <row r="2" spans="1:19" s="17" customFormat="1" ht="27" customHeight="1" x14ac:dyDescent="0.5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5">
      <c r="B3" s="50"/>
      <c r="C3" s="50"/>
      <c r="D3" s="50"/>
      <c r="E3" s="208"/>
      <c r="F3" s="208"/>
      <c r="G3" s="208"/>
      <c r="H3" s="208"/>
    </row>
    <row r="4" spans="1:19" s="18" customFormat="1" ht="15" customHeight="1" x14ac:dyDescent="0.25">
      <c r="B4" s="50"/>
      <c r="C4" s="50"/>
      <c r="D4" s="50"/>
      <c r="E4" s="20"/>
      <c r="F4" s="20"/>
      <c r="G4" s="20"/>
      <c r="H4" s="20"/>
    </row>
    <row r="6" spans="1:19" x14ac:dyDescent="0.25">
      <c r="A6" s="135"/>
    </row>
    <row r="7" spans="1:19" s="116" customFormat="1" ht="15.6" x14ac:dyDescent="0.25">
      <c r="A7" s="122" t="s">
        <v>32</v>
      </c>
    </row>
    <row r="8" spans="1:19" s="116" customFormat="1" ht="15.6" x14ac:dyDescent="0.25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6" x14ac:dyDescent="0.25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6" x14ac:dyDescent="0.25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6" x14ac:dyDescent="0.25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6" x14ac:dyDescent="0.25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6" hidden="1" x14ac:dyDescent="0.25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6" hidden="1" x14ac:dyDescent="0.25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6" hidden="1" x14ac:dyDescent="0.25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2" thickBot="1" x14ac:dyDescent="0.35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6.2" thickTop="1" x14ac:dyDescent="0.25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3.8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3.8" x14ac:dyDescent="0.2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3.8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3.8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3.8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3.8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3.8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3.8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3.8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3.8" x14ac:dyDescent="0.2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3.8" x14ac:dyDescent="0.2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3.8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3.8" x14ac:dyDescent="0.2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3.8" x14ac:dyDescent="0.2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3.8" x14ac:dyDescent="0.2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3.8" x14ac:dyDescent="0.2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3.8" x14ac:dyDescent="0.2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3.8" x14ac:dyDescent="0.2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3.8" x14ac:dyDescent="0.2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3.8" x14ac:dyDescent="0.2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3.8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3.8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3.8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3.8" x14ac:dyDescent="0.2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3.8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3.8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3.8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3.8" x14ac:dyDescent="0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3.8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3.8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3.8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3.8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3.8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3.8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3.8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3.8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3.8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3.8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3.8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3.8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3.8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3.8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3.8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3.8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3.8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3.8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3.8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3.8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3.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3.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3.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3.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3.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3.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3.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3.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3.8" x14ac:dyDescent="0.2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3.8" x14ac:dyDescent="0.2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3.8" x14ac:dyDescent="0.2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3.8" x14ac:dyDescent="0.2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3.8" x14ac:dyDescent="0.2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3.8" x14ac:dyDescent="0.2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3.8" x14ac:dyDescent="0.2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3.8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3.8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3.8" x14ac:dyDescent="0.2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3.8" x14ac:dyDescent="0.2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3.8" x14ac:dyDescent="0.2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3.8" x14ac:dyDescent="0.2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3.8" x14ac:dyDescent="0.2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3.8" x14ac:dyDescent="0.2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3.8" x14ac:dyDescent="0.2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3.8" x14ac:dyDescent="0.2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3.8" x14ac:dyDescent="0.2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3.8" x14ac:dyDescent="0.2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3.8" x14ac:dyDescent="0.2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3.8" x14ac:dyDescent="0.2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3.8" x14ac:dyDescent="0.2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3.8" x14ac:dyDescent="0.2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3.8" x14ac:dyDescent="0.2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3.8" x14ac:dyDescent="0.2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3.8" x14ac:dyDescent="0.2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3.8" x14ac:dyDescent="0.2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3.8" x14ac:dyDescent="0.2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3.8" x14ac:dyDescent="0.2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3.8" x14ac:dyDescent="0.2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3.8" x14ac:dyDescent="0.2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3.8" x14ac:dyDescent="0.2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3.8" x14ac:dyDescent="0.2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3.8" x14ac:dyDescent="0.2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3.8" x14ac:dyDescent="0.2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2"/>
  <sheetViews>
    <sheetView tabSelected="1" zoomScale="80" zoomScaleNormal="80" zoomScaleSheetLayoutView="100" workbookViewId="0">
      <pane xSplit="2" ySplit="5" topLeftCell="C6" activePane="bottomRight" state="frozen"/>
      <selection activeCell="E15" sqref="E15"/>
      <selection pane="topRight" activeCell="E15" sqref="E15"/>
      <selection pane="bottomLeft" activeCell="E15" sqref="E15"/>
      <selection pane="bottomRight" activeCell="B2" sqref="B2"/>
    </sheetView>
  </sheetViews>
  <sheetFormatPr defaultColWidth="9.109375" defaultRowHeight="10.199999999999999" x14ac:dyDescent="0.2"/>
  <cols>
    <col min="1" max="2" width="2.6640625" style="11" customWidth="1"/>
    <col min="3" max="3" width="26.109375" style="1" hidden="1" customWidth="1"/>
    <col min="4" max="4" width="10.88671875" style="1" hidden="1" customWidth="1"/>
    <col min="5" max="5" width="11" style="1" hidden="1" customWidth="1"/>
    <col min="6" max="6" width="31.6640625" style="1" bestFit="1" customWidth="1"/>
    <col min="7" max="7" width="11.44140625" style="1" bestFit="1" customWidth="1"/>
    <col min="8" max="8" width="11.109375" style="1" customWidth="1"/>
    <col min="9" max="9" width="26.88671875" style="1" customWidth="1"/>
    <col min="10" max="10" width="10.88671875" style="1" bestFit="1" customWidth="1"/>
    <col min="11" max="11" width="11" style="1" customWidth="1"/>
    <col min="12" max="12" width="23.44140625" style="1" customWidth="1"/>
    <col min="13" max="13" width="10.44140625" style="1" customWidth="1"/>
    <col min="14" max="14" width="11.33203125" style="1" customWidth="1"/>
    <col min="15" max="15" width="23.44140625" style="1" customWidth="1"/>
    <col min="16" max="16" width="10.44140625" style="1" customWidth="1"/>
    <col min="17" max="17" width="11.33203125" style="1" customWidth="1"/>
    <col min="18" max="18" width="12.33203125" style="1" bestFit="1" customWidth="1"/>
    <col min="19" max="19" width="11.109375" style="1" customWidth="1"/>
    <col min="20" max="20" width="11.5546875" style="1" customWidth="1"/>
    <col min="21" max="16384" width="9.109375" style="1"/>
  </cols>
  <sheetData>
    <row r="1" spans="1:20" ht="9.75" customHeight="1" x14ac:dyDescent="0.2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5">
      <c r="A2" s="143" t="s">
        <v>100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5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8" t="s">
        <v>231</v>
      </c>
      <c r="O3" s="208"/>
      <c r="P3" s="208"/>
      <c r="Q3" s="208"/>
      <c r="R3" s="208"/>
      <c r="S3" s="208"/>
      <c r="T3" s="208"/>
    </row>
    <row r="4" spans="1:20" s="18" customFormat="1" ht="15" customHeight="1" x14ac:dyDescent="0.25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3.8" x14ac:dyDescent="0.2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157</v>
      </c>
      <c r="P5" s="138"/>
      <c r="Q5" s="139"/>
      <c r="R5" s="137" t="s">
        <v>39</v>
      </c>
      <c r="S5" s="138"/>
      <c r="T5" s="139"/>
    </row>
    <row r="6" spans="1:20" ht="14.4" thickBot="1" x14ac:dyDescent="0.4">
      <c r="A6" s="209" t="s">
        <v>58</v>
      </c>
      <c r="B6" s="212" t="s">
        <v>59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f>COUNTA(F7:F14)</f>
        <v>2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8</v>
      </c>
    </row>
    <row r="7" spans="1:20" x14ac:dyDescent="0.2">
      <c r="A7" s="210"/>
      <c r="B7" s="213"/>
      <c r="C7" s="7"/>
      <c r="D7" s="28"/>
      <c r="E7" s="3"/>
      <c r="F7" s="200" t="s">
        <v>158</v>
      </c>
      <c r="G7" s="3">
        <v>3000</v>
      </c>
      <c r="H7" s="4"/>
      <c r="I7" s="1" t="s">
        <v>134</v>
      </c>
      <c r="J7" s="3">
        <v>3500</v>
      </c>
      <c r="K7" s="147"/>
      <c r="L7" s="2" t="s">
        <v>88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">
      <c r="A8" s="210"/>
      <c r="B8" s="213"/>
      <c r="C8" s="28"/>
      <c r="D8" s="28"/>
      <c r="E8" s="3"/>
      <c r="F8" s="1" t="s">
        <v>105</v>
      </c>
      <c r="G8" s="3">
        <v>250</v>
      </c>
      <c r="H8" s="4"/>
      <c r="I8" s="1" t="s">
        <v>90</v>
      </c>
      <c r="J8" s="3">
        <v>3000</v>
      </c>
      <c r="K8" s="147"/>
      <c r="L8" s="2" t="s">
        <v>87</v>
      </c>
      <c r="M8" s="3">
        <v>0</v>
      </c>
      <c r="N8" s="4"/>
      <c r="Q8" s="4"/>
      <c r="R8" s="2"/>
      <c r="S8" s="3"/>
      <c r="T8" s="4"/>
    </row>
    <row r="9" spans="1:20" x14ac:dyDescent="0.2">
      <c r="A9" s="210"/>
      <c r="B9" s="213"/>
      <c r="C9" s="28"/>
      <c r="D9" s="28"/>
      <c r="E9" s="3"/>
      <c r="G9" s="3"/>
      <c r="H9" s="4"/>
      <c r="I9" s="190" t="s">
        <v>89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">
      <c r="A10" s="210"/>
      <c r="B10" s="213"/>
      <c r="C10" s="28"/>
      <c r="D10" s="28"/>
      <c r="E10" s="3"/>
      <c r="G10" s="3"/>
      <c r="H10" s="4"/>
      <c r="I10" s="1" t="s">
        <v>104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">
      <c r="A11" s="210"/>
      <c r="B11" s="213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">
      <c r="A12" s="210"/>
      <c r="B12" s="213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">
      <c r="A13" s="210"/>
      <c r="B13" s="213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">
      <c r="A14" s="210"/>
      <c r="B14" s="213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">
      <c r="A15" s="210"/>
      <c r="B15" s="213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2" x14ac:dyDescent="0.35">
      <c r="A16" s="210"/>
      <c r="B16" s="213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">
      <c r="A17" s="211"/>
      <c r="B17" s="214"/>
      <c r="C17" s="39">
        <f>'Hotlist - Completed'!G23</f>
        <v>25310</v>
      </c>
      <c r="D17" s="24">
        <f>SUM(D7:D16)</f>
        <v>0</v>
      </c>
      <c r="E17" s="30">
        <f>+D17-C17</f>
        <v>-25310</v>
      </c>
      <c r="F17" s="39">
        <f>'Hotlist - Completed'!C23*-1</f>
        <v>-32625</v>
      </c>
      <c r="G17" s="24">
        <f>SUM(G7:G16)</f>
        <v>3250</v>
      </c>
      <c r="H17" s="30">
        <f>+G17-F17</f>
        <v>35875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-72565</v>
      </c>
      <c r="S17" s="24">
        <f>D17+G17+J17+M17</f>
        <v>21750</v>
      </c>
      <c r="T17" s="30">
        <f>+S17-R17</f>
        <v>94315</v>
      </c>
    </row>
    <row r="18" spans="1:20" ht="14.4" thickBot="1" x14ac:dyDescent="0.4">
      <c r="A18" s="209" t="s">
        <v>60</v>
      </c>
      <c r="B18" s="212" t="s">
        <v>59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COUNTA(F19:F26)</f>
        <v>3</v>
      </c>
      <c r="I18" s="40" t="s">
        <v>7</v>
      </c>
      <c r="J18" s="41" t="s">
        <v>8</v>
      </c>
      <c r="K18" s="186">
        <f>COUNTA(I19:I26)</f>
        <v>6</v>
      </c>
      <c r="L18" s="40" t="s">
        <v>7</v>
      </c>
      <c r="M18" s="41" t="s">
        <v>8</v>
      </c>
      <c r="N18" s="186">
        <f>COUNTA(L19:L26)</f>
        <v>5</v>
      </c>
      <c r="O18" s="40" t="s">
        <v>7</v>
      </c>
      <c r="P18" s="41" t="s">
        <v>8</v>
      </c>
      <c r="Q18" s="186">
        <f>COUNTA(O19:O26)</f>
        <v>0</v>
      </c>
      <c r="R18" s="40"/>
      <c r="S18" s="41"/>
      <c r="T18" s="186">
        <f>E18+H18+K18+N18</f>
        <v>14</v>
      </c>
    </row>
    <row r="19" spans="1:20" x14ac:dyDescent="0.2">
      <c r="A19" s="210"/>
      <c r="B19" s="213"/>
      <c r="C19" s="7"/>
      <c r="D19" s="28"/>
      <c r="E19" s="4"/>
      <c r="F19" s="1" t="s">
        <v>212</v>
      </c>
      <c r="G19" s="3">
        <v>250</v>
      </c>
      <c r="H19" s="4"/>
      <c r="I19" s="2" t="s">
        <v>98</v>
      </c>
      <c r="J19" s="3">
        <v>12000</v>
      </c>
      <c r="K19" s="147"/>
      <c r="L19" s="2" t="s">
        <v>79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">
      <c r="A20" s="210"/>
      <c r="B20" s="213"/>
      <c r="C20" s="2"/>
      <c r="D20" s="28"/>
      <c r="E20" s="4"/>
      <c r="F20" s="1" t="s">
        <v>211</v>
      </c>
      <c r="G20" s="198">
        <v>1000</v>
      </c>
      <c r="H20" s="4"/>
      <c r="I20" s="1" t="s">
        <v>141</v>
      </c>
      <c r="J20" s="173">
        <v>2000</v>
      </c>
      <c r="K20" s="4"/>
      <c r="L20" s="1" t="s">
        <v>140</v>
      </c>
      <c r="M20" s="173">
        <v>2000</v>
      </c>
      <c r="N20" s="4"/>
      <c r="Q20" s="4"/>
      <c r="R20" s="2"/>
      <c r="S20" s="3"/>
      <c r="T20" s="4"/>
    </row>
    <row r="21" spans="1:20" x14ac:dyDescent="0.2">
      <c r="A21" s="210"/>
      <c r="B21" s="213"/>
      <c r="C21" s="28"/>
      <c r="D21" s="28"/>
      <c r="E21" s="4"/>
      <c r="F21" s="1" t="s">
        <v>154</v>
      </c>
      <c r="G21" s="198">
        <v>10000</v>
      </c>
      <c r="H21" s="4"/>
      <c r="I21" s="2" t="s">
        <v>78</v>
      </c>
      <c r="J21" s="3">
        <v>2000</v>
      </c>
      <c r="K21" s="4"/>
      <c r="L21" s="2" t="s">
        <v>99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">
      <c r="A22" s="210"/>
      <c r="B22" s="213"/>
      <c r="C22" s="7"/>
      <c r="D22" s="3"/>
      <c r="E22" s="4"/>
      <c r="H22" s="4"/>
      <c r="I22" s="2" t="s">
        <v>85</v>
      </c>
      <c r="J22" s="3">
        <v>3500</v>
      </c>
      <c r="K22" s="4"/>
      <c r="L22" s="2" t="s">
        <v>77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">
      <c r="A23" s="210"/>
      <c r="B23" s="213"/>
      <c r="C23" s="7"/>
      <c r="D23" s="28"/>
      <c r="E23" s="4"/>
      <c r="H23" s="4"/>
      <c r="I23" s="1" t="s">
        <v>16</v>
      </c>
      <c r="J23" s="3">
        <v>5000</v>
      </c>
      <c r="K23" s="4"/>
      <c r="L23" s="2" t="s">
        <v>203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">
      <c r="A24" s="210"/>
      <c r="B24" s="213"/>
      <c r="C24" s="7"/>
      <c r="D24" s="3"/>
      <c r="E24" s="4"/>
      <c r="H24" s="4"/>
      <c r="I24" s="1" t="s">
        <v>204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">
      <c r="A25" s="210"/>
      <c r="B25" s="213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">
      <c r="A26" s="210"/>
      <c r="B26" s="213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">
      <c r="A27" s="210"/>
      <c r="B27" s="213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2" x14ac:dyDescent="0.35">
      <c r="A28" s="210"/>
      <c r="B28" s="213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">
      <c r="A29" s="211"/>
      <c r="B29" s="214"/>
      <c r="C29" s="39">
        <f>'Hotlist - Completed'!G36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11250</v>
      </c>
      <c r="H29" s="30">
        <f>+G29-F29</f>
        <v>47250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80750</v>
      </c>
      <c r="T29" s="30">
        <f>+S29-R29</f>
        <v>184220</v>
      </c>
    </row>
    <row r="30" spans="1:20" ht="14.4" thickBot="1" x14ac:dyDescent="0.4">
      <c r="A30" s="209" t="s">
        <v>67</v>
      </c>
      <c r="B30" s="212" t="s">
        <v>68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COUNTA(F31:F38)</f>
        <v>5</v>
      </c>
      <c r="I30" s="40" t="s">
        <v>7</v>
      </c>
      <c r="J30" s="41" t="s">
        <v>8</v>
      </c>
      <c r="K30" s="186">
        <f>COUNTA(I31:I38)</f>
        <v>0</v>
      </c>
      <c r="L30" s="40" t="s">
        <v>7</v>
      </c>
      <c r="M30" s="41" t="s">
        <v>8</v>
      </c>
      <c r="N30" s="186">
        <f>COUNTA(L31:L38)</f>
        <v>5</v>
      </c>
      <c r="O30" s="40" t="s">
        <v>7</v>
      </c>
      <c r="P30" s="41" t="s">
        <v>8</v>
      </c>
      <c r="Q30" s="186">
        <f>COUNTA(O31:O38)</f>
        <v>0</v>
      </c>
      <c r="R30" s="40"/>
      <c r="S30" s="41"/>
      <c r="T30" s="186">
        <f>E30+H30+K30+N30</f>
        <v>10</v>
      </c>
    </row>
    <row r="31" spans="1:20" ht="12.75" customHeight="1" x14ac:dyDescent="0.2">
      <c r="A31" s="210"/>
      <c r="B31" s="213"/>
      <c r="C31" s="7"/>
      <c r="D31" s="3"/>
      <c r="E31" s="4"/>
      <c r="F31" s="2" t="s">
        <v>107</v>
      </c>
      <c r="G31" s="3">
        <v>2000</v>
      </c>
      <c r="H31" s="4"/>
      <c r="I31" s="2"/>
      <c r="J31" s="3"/>
      <c r="K31" s="147"/>
      <c r="L31" s="2" t="s">
        <v>91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">
      <c r="A32" s="210"/>
      <c r="B32" s="213"/>
      <c r="C32" s="7"/>
      <c r="D32" s="28"/>
      <c r="E32" s="4"/>
      <c r="F32" s="2" t="s">
        <v>106</v>
      </c>
      <c r="G32" s="26">
        <v>1000</v>
      </c>
      <c r="H32" s="4"/>
      <c r="I32" s="2"/>
      <c r="J32" s="3"/>
      <c r="K32" s="147"/>
      <c r="L32" s="1" t="s">
        <v>93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">
      <c r="A33" s="210"/>
      <c r="B33" s="213"/>
      <c r="C33" s="28"/>
      <c r="D33" s="28"/>
      <c r="E33" s="4"/>
      <c r="F33" s="2" t="s">
        <v>108</v>
      </c>
      <c r="G33" s="26">
        <v>1000</v>
      </c>
      <c r="H33" s="4"/>
      <c r="I33" s="3"/>
      <c r="J33" s="3"/>
      <c r="K33" s="147"/>
      <c r="L33" s="1" t="s">
        <v>95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">
      <c r="A34" s="210"/>
      <c r="B34" s="213"/>
      <c r="C34" s="28"/>
      <c r="D34" s="28"/>
      <c r="E34" s="4"/>
      <c r="F34" s="2" t="s">
        <v>92</v>
      </c>
      <c r="G34" s="3">
        <v>750</v>
      </c>
      <c r="H34" s="4"/>
      <c r="K34" s="4"/>
      <c r="L34" s="2" t="s">
        <v>94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">
      <c r="A35" s="210"/>
      <c r="B35" s="213"/>
      <c r="C35" s="7"/>
      <c r="D35" s="3"/>
      <c r="E35" s="4"/>
      <c r="F35" s="2" t="s">
        <v>96</v>
      </c>
      <c r="G35" s="26">
        <v>100</v>
      </c>
      <c r="H35" s="4"/>
      <c r="I35" s="2"/>
      <c r="J35" s="3"/>
      <c r="K35" s="4"/>
      <c r="L35" s="2" t="s">
        <v>138</v>
      </c>
      <c r="M35" s="193" t="s">
        <v>139</v>
      </c>
      <c r="N35" s="4"/>
      <c r="O35" s="2"/>
      <c r="P35" s="3"/>
      <c r="Q35" s="4"/>
      <c r="R35" s="2"/>
      <c r="S35" s="3"/>
      <c r="T35" s="4"/>
    </row>
    <row r="36" spans="1:20" ht="12.75" customHeight="1" x14ac:dyDescent="0.2">
      <c r="A36" s="210"/>
      <c r="B36" s="213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">
      <c r="A37" s="210"/>
      <c r="B37" s="213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">
      <c r="A38" s="210"/>
      <c r="B38" s="213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">
      <c r="A39" s="210"/>
      <c r="B39" s="213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">
      <c r="A40" s="210"/>
      <c r="B40" s="213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35">
      <c r="A41" s="210"/>
      <c r="B41" s="213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">
      <c r="A42" s="211"/>
      <c r="B42" s="214"/>
      <c r="C42" s="153">
        <f>'Hotlist - Completed'!G54</f>
        <v>-26429</v>
      </c>
      <c r="D42" s="24">
        <f>SUM(D30:D41)</f>
        <v>0</v>
      </c>
      <c r="E42" s="30">
        <f>+D42-C42</f>
        <v>26429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-93179</v>
      </c>
      <c r="S42" s="24">
        <f>D42+G42+J42+M42</f>
        <v>18850</v>
      </c>
      <c r="T42" s="30">
        <f>+S42-R42</f>
        <v>112029</v>
      </c>
    </row>
    <row r="43" spans="1:20" ht="16.5" customHeight="1" thickBot="1" x14ac:dyDescent="0.4">
      <c r="A43" s="209"/>
      <c r="B43" s="212" t="s">
        <v>61</v>
      </c>
      <c r="C43" s="41" t="s">
        <v>7</v>
      </c>
      <c r="D43" s="41" t="s">
        <v>8</v>
      </c>
      <c r="E43" s="42">
        <f>COUNTA(C44:C54)</f>
        <v>0</v>
      </c>
      <c r="F43" s="40" t="s">
        <v>7</v>
      </c>
      <c r="G43" s="41" t="s">
        <v>8</v>
      </c>
      <c r="H43" s="186">
        <f>COUNTA(F44:F53)</f>
        <v>10</v>
      </c>
      <c r="I43" s="40" t="s">
        <v>7</v>
      </c>
      <c r="J43" s="41" t="s">
        <v>8</v>
      </c>
      <c r="K43" s="186">
        <f>COUNTA(I44:I53)</f>
        <v>4</v>
      </c>
      <c r="L43" s="40" t="s">
        <v>7</v>
      </c>
      <c r="M43" s="41" t="s">
        <v>8</v>
      </c>
      <c r="N43" s="186">
        <f>COUNTA(L44:L53)</f>
        <v>8</v>
      </c>
      <c r="O43" s="40" t="s">
        <v>7</v>
      </c>
      <c r="P43" s="41" t="s">
        <v>8</v>
      </c>
      <c r="Q43" s="186">
        <f>COUNTA(O44:O53)</f>
        <v>0</v>
      </c>
      <c r="R43" s="40"/>
      <c r="S43" s="41"/>
      <c r="T43" s="186">
        <f>E43+H43+K43+N43</f>
        <v>22</v>
      </c>
    </row>
    <row r="44" spans="1:20" ht="12.75" customHeight="1" x14ac:dyDescent="0.3">
      <c r="A44" s="210"/>
      <c r="B44" s="213"/>
      <c r="C44" s="2"/>
      <c r="D44" s="3"/>
      <c r="E44" s="4"/>
      <c r="F44" s="2" t="s">
        <v>111</v>
      </c>
      <c r="G44" s="3">
        <v>2500</v>
      </c>
      <c r="H44" s="196"/>
      <c r="I44" s="2" t="s">
        <v>75</v>
      </c>
      <c r="J44" s="3">
        <v>2000</v>
      </c>
      <c r="K44" s="196"/>
      <c r="L44" s="2" t="s">
        <v>76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">
      <c r="A45" s="210"/>
      <c r="B45" s="213"/>
      <c r="C45" s="2"/>
      <c r="D45" s="26"/>
      <c r="E45" s="4"/>
      <c r="F45" s="2" t="s">
        <v>84</v>
      </c>
      <c r="G45" s="3">
        <v>1500</v>
      </c>
      <c r="H45" s="4"/>
      <c r="I45" s="2" t="s">
        <v>114</v>
      </c>
      <c r="J45" s="3">
        <v>500</v>
      </c>
      <c r="K45" s="4"/>
      <c r="L45" s="2" t="s">
        <v>70</v>
      </c>
      <c r="M45" s="3">
        <v>70000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">
      <c r="A46" s="210"/>
      <c r="B46" s="213"/>
      <c r="C46" s="2"/>
      <c r="D46" s="26"/>
      <c r="E46" s="4"/>
      <c r="F46" s="190" t="s">
        <v>69</v>
      </c>
      <c r="G46" s="26">
        <v>300</v>
      </c>
      <c r="H46" s="4"/>
      <c r="I46" s="1" t="s">
        <v>235</v>
      </c>
      <c r="J46" s="201">
        <v>2500</v>
      </c>
      <c r="K46" s="4"/>
      <c r="L46" s="2" t="s">
        <v>71</v>
      </c>
      <c r="M46" s="3">
        <v>7000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">
      <c r="A47" s="210"/>
      <c r="B47" s="213"/>
      <c r="C47" s="2"/>
      <c r="D47" s="3"/>
      <c r="E47" s="4"/>
      <c r="F47" s="2" t="s">
        <v>113</v>
      </c>
      <c r="G47" s="26">
        <v>200</v>
      </c>
      <c r="H47" s="4"/>
      <c r="I47" s="2" t="s">
        <v>236</v>
      </c>
      <c r="J47" s="3">
        <v>2500</v>
      </c>
      <c r="K47" s="4"/>
      <c r="L47" s="2" t="s">
        <v>72</v>
      </c>
      <c r="M47" s="3">
        <v>2500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">
      <c r="A48" s="210"/>
      <c r="B48" s="213"/>
      <c r="E48" s="4"/>
      <c r="F48" s="2" t="s">
        <v>52</v>
      </c>
      <c r="G48" s="3">
        <v>1000</v>
      </c>
      <c r="H48" s="4"/>
      <c r="I48" s="2"/>
      <c r="J48" s="3"/>
      <c r="K48" s="4"/>
      <c r="L48" s="2" t="s">
        <v>73</v>
      </c>
      <c r="M48" s="3">
        <v>2000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">
      <c r="A49" s="210"/>
      <c r="B49" s="213"/>
      <c r="E49" s="4"/>
      <c r="F49" s="2" t="s">
        <v>115</v>
      </c>
      <c r="G49" s="3">
        <v>1000</v>
      </c>
      <c r="H49" s="4"/>
      <c r="I49" s="2"/>
      <c r="J49" s="3"/>
      <c r="K49" s="4"/>
      <c r="L49" s="2" t="s">
        <v>74</v>
      </c>
      <c r="M49" s="3">
        <v>750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">
      <c r="A50" s="210"/>
      <c r="B50" s="213"/>
      <c r="E50" s="4"/>
      <c r="F50" s="2" t="s">
        <v>142</v>
      </c>
      <c r="G50" s="26">
        <v>1000</v>
      </c>
      <c r="H50" s="4"/>
      <c r="I50" s="2"/>
      <c r="J50" s="26"/>
      <c r="K50" s="4"/>
      <c r="L50" s="2" t="s">
        <v>237</v>
      </c>
      <c r="M50" s="26">
        <v>750</v>
      </c>
      <c r="N50" s="4"/>
      <c r="O50" s="2"/>
      <c r="P50" s="26"/>
      <c r="Q50" s="4"/>
      <c r="R50" s="2"/>
      <c r="S50" s="3"/>
      <c r="T50" s="4"/>
    </row>
    <row r="51" spans="1:20" ht="12.75" customHeight="1" x14ac:dyDescent="0.2">
      <c r="A51" s="210"/>
      <c r="B51" s="213"/>
      <c r="E51" s="4"/>
      <c r="F51" s="190" t="s">
        <v>213</v>
      </c>
      <c r="G51" s="201">
        <v>4000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">
      <c r="A52" s="210"/>
      <c r="B52" s="213"/>
      <c r="E52" s="4"/>
      <c r="F52" s="2" t="s">
        <v>214</v>
      </c>
      <c r="G52" s="26">
        <v>250</v>
      </c>
      <c r="H52" s="4"/>
      <c r="I52" s="2"/>
      <c r="J52" s="26"/>
      <c r="K52" s="4"/>
      <c r="L52" s="2" t="s">
        <v>112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">
      <c r="A53" s="210"/>
      <c r="B53" s="213"/>
      <c r="E53" s="4"/>
      <c r="F53" s="2" t="s">
        <v>215</v>
      </c>
      <c r="G53" s="26">
        <v>750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">
      <c r="A54" s="210"/>
      <c r="B54" s="213"/>
      <c r="C54" s="2"/>
      <c r="D54" s="26"/>
      <c r="E54" s="4"/>
      <c r="F54" s="2"/>
      <c r="G54" s="3"/>
      <c r="H54" s="4"/>
      <c r="I54" s="2"/>
      <c r="J54" s="26"/>
      <c r="K54" s="4"/>
      <c r="L54" s="2"/>
      <c r="M54" s="26"/>
      <c r="N54" s="4"/>
      <c r="O54" s="2"/>
      <c r="P54" s="26"/>
      <c r="Q54" s="4"/>
      <c r="R54" s="2"/>
      <c r="S54" s="3"/>
      <c r="T54" s="4"/>
    </row>
    <row r="55" spans="1:20" ht="15" customHeight="1" x14ac:dyDescent="0.2">
      <c r="A55" s="210"/>
      <c r="B55" s="213"/>
      <c r="C55" s="154" t="s">
        <v>27</v>
      </c>
      <c r="D55" s="26"/>
      <c r="E55" s="34" t="s">
        <v>14</v>
      </c>
      <c r="F55" s="154" t="s">
        <v>27</v>
      </c>
      <c r="H55" s="34" t="s">
        <v>14</v>
      </c>
      <c r="I55" s="154" t="s">
        <v>27</v>
      </c>
      <c r="J55" s="3"/>
      <c r="K55" s="34" t="s">
        <v>14</v>
      </c>
      <c r="L55" s="154" t="s">
        <v>27</v>
      </c>
      <c r="M55" s="3"/>
      <c r="N55" s="34" t="s">
        <v>14</v>
      </c>
      <c r="O55" s="154" t="s">
        <v>27</v>
      </c>
      <c r="P55" s="3"/>
      <c r="Q55" s="34" t="s">
        <v>14</v>
      </c>
      <c r="R55" s="108" t="s">
        <v>27</v>
      </c>
      <c r="S55" s="32"/>
      <c r="T55" s="34" t="s">
        <v>14</v>
      </c>
    </row>
    <row r="56" spans="1:20" ht="12.75" customHeight="1" x14ac:dyDescent="0.35">
      <c r="A56" s="210"/>
      <c r="B56" s="213"/>
      <c r="C56" s="152" t="s">
        <v>23</v>
      </c>
      <c r="D56" s="22"/>
      <c r="E56" s="23" t="s">
        <v>15</v>
      </c>
      <c r="F56" s="152" t="s">
        <v>23</v>
      </c>
      <c r="G56" s="22"/>
      <c r="H56" s="23" t="s">
        <v>15</v>
      </c>
      <c r="I56" s="152" t="s">
        <v>23</v>
      </c>
      <c r="J56" s="22"/>
      <c r="K56" s="23" t="s">
        <v>15</v>
      </c>
      <c r="L56" s="152" t="s">
        <v>23</v>
      </c>
      <c r="M56" s="22"/>
      <c r="N56" s="23" t="s">
        <v>15</v>
      </c>
      <c r="O56" s="152" t="s">
        <v>23</v>
      </c>
      <c r="P56" s="22"/>
      <c r="Q56" s="23" t="s">
        <v>15</v>
      </c>
      <c r="R56" s="109" t="s">
        <v>23</v>
      </c>
      <c r="S56" s="33" t="s">
        <v>8</v>
      </c>
      <c r="T56" s="23" t="s">
        <v>15</v>
      </c>
    </row>
    <row r="57" spans="1:20" x14ac:dyDescent="0.2">
      <c r="A57" s="211"/>
      <c r="B57" s="214"/>
      <c r="C57" s="153">
        <f>'Hotlist - Completed'!G67</f>
        <v>34696</v>
      </c>
      <c r="D57" s="24">
        <f>SUM(D44:D56)</f>
        <v>0</v>
      </c>
      <c r="E57" s="30">
        <f>+D57-C57</f>
        <v>-34696</v>
      </c>
      <c r="F57" s="153">
        <f>'Hotlist - Completed'!C67*-1</f>
        <v>-40625</v>
      </c>
      <c r="G57" s="24">
        <f>SUM(G44:G56)</f>
        <v>12500</v>
      </c>
      <c r="H57" s="30">
        <f>+G57-F57</f>
        <v>53125</v>
      </c>
      <c r="I57" s="39">
        <f>F57</f>
        <v>-40625</v>
      </c>
      <c r="J57" s="24">
        <f>SUM(J44:J56)</f>
        <v>7500</v>
      </c>
      <c r="K57" s="30">
        <f>+J57-I57</f>
        <v>48125</v>
      </c>
      <c r="L57" s="39">
        <f>I57</f>
        <v>-40625</v>
      </c>
      <c r="M57" s="24">
        <f>SUM(M44:M56)</f>
        <v>88000</v>
      </c>
      <c r="N57" s="30">
        <f>+M57-L57</f>
        <v>128625</v>
      </c>
      <c r="O57" s="39">
        <v>0</v>
      </c>
      <c r="P57" s="24">
        <f>SUM(P44:P56)</f>
        <v>0</v>
      </c>
      <c r="Q57" s="30">
        <f>+P57-O57</f>
        <v>0</v>
      </c>
      <c r="R57" s="24">
        <f>C57+F57+I57+L57</f>
        <v>-87179</v>
      </c>
      <c r="S57" s="24">
        <f>D57+G57+J57+M57</f>
        <v>108000</v>
      </c>
      <c r="T57" s="24">
        <f>+S57-R57</f>
        <v>195179</v>
      </c>
    </row>
    <row r="58" spans="1:20" s="11" customFormat="1" ht="14.4" thickBot="1" x14ac:dyDescent="0.4">
      <c r="A58" s="215"/>
      <c r="B58" s="212" t="s">
        <v>49</v>
      </c>
      <c r="C58" s="41" t="s">
        <v>7</v>
      </c>
      <c r="D58" s="41" t="s">
        <v>8</v>
      </c>
      <c r="E58" s="42">
        <f>COUNTA(C59:C63)</f>
        <v>0</v>
      </c>
      <c r="F58" s="40" t="s">
        <v>7</v>
      </c>
      <c r="G58" s="41" t="s">
        <v>8</v>
      </c>
      <c r="H58" s="186">
        <f>COUNTA(F59:F63)</f>
        <v>1</v>
      </c>
      <c r="I58" s="40" t="s">
        <v>7</v>
      </c>
      <c r="J58" s="41" t="s">
        <v>8</v>
      </c>
      <c r="K58" s="186">
        <f>COUNTA(I59:I63)</f>
        <v>0</v>
      </c>
      <c r="L58" s="40" t="s">
        <v>7</v>
      </c>
      <c r="M58" s="41" t="s">
        <v>8</v>
      </c>
      <c r="N58" s="186">
        <f>COUNTA(L59:L63)</f>
        <v>0</v>
      </c>
      <c r="O58" s="40" t="s">
        <v>7</v>
      </c>
      <c r="P58" s="41" t="s">
        <v>8</v>
      </c>
      <c r="Q58" s="186">
        <f>COUNTA(O59:O63)</f>
        <v>0</v>
      </c>
      <c r="R58" s="40"/>
      <c r="S58" s="41"/>
      <c r="T58" s="186">
        <f>E58+H58+K58+N58</f>
        <v>1</v>
      </c>
    </row>
    <row r="59" spans="1:20" s="11" customFormat="1" ht="13.5" customHeight="1" x14ac:dyDescent="0.2">
      <c r="A59" s="216"/>
      <c r="B59" s="213"/>
      <c r="C59" s="7"/>
      <c r="D59" s="7"/>
      <c r="E59" s="9"/>
      <c r="F59" s="3" t="s">
        <v>123</v>
      </c>
      <c r="G59" s="3">
        <v>5800</v>
      </c>
      <c r="H59" s="4"/>
      <c r="I59" s="3"/>
      <c r="J59" s="3"/>
      <c r="K59" s="9"/>
      <c r="L59" s="8"/>
      <c r="M59" s="7"/>
      <c r="N59" s="1"/>
      <c r="O59" s="8"/>
      <c r="P59" s="7"/>
      <c r="Q59" s="1"/>
      <c r="R59" s="2"/>
      <c r="S59" s="3"/>
      <c r="T59" s="4"/>
    </row>
    <row r="60" spans="1:20" s="11" customFormat="1" ht="13.5" customHeight="1" x14ac:dyDescent="0.2">
      <c r="A60" s="216"/>
      <c r="B60" s="213"/>
      <c r="C60" s="7"/>
      <c r="D60" s="3"/>
      <c r="E60" s="9"/>
      <c r="F60" s="8"/>
      <c r="G60" s="7"/>
      <c r="H60" s="4"/>
      <c r="I60" s="8"/>
      <c r="J60" s="7"/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">
      <c r="A61" s="216"/>
      <c r="B61" s="213"/>
      <c r="C61" s="7"/>
      <c r="D61" s="7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">
      <c r="A62" s="216"/>
      <c r="B62" s="213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">
      <c r="A63" s="216"/>
      <c r="B63" s="213"/>
      <c r="C63" s="7"/>
      <c r="D63" s="7"/>
      <c r="E63" s="9"/>
      <c r="F63" s="8"/>
      <c r="G63" s="7"/>
      <c r="H63" s="4"/>
      <c r="I63" s="1"/>
      <c r="J63" s="1"/>
      <c r="K63" s="9"/>
      <c r="L63" s="1"/>
      <c r="M63" s="1"/>
      <c r="N63" s="1"/>
      <c r="O63" s="1"/>
      <c r="P63" s="1"/>
      <c r="Q63" s="1"/>
      <c r="R63" s="2"/>
      <c r="S63" s="3"/>
      <c r="T63" s="4"/>
    </row>
    <row r="64" spans="1:20" s="11" customFormat="1" ht="15.75" customHeight="1" x14ac:dyDescent="0.35">
      <c r="A64" s="216"/>
      <c r="B64" s="213"/>
      <c r="C64" s="154" t="s">
        <v>27</v>
      </c>
      <c r="D64" s="22"/>
      <c r="E64" s="34" t="s">
        <v>14</v>
      </c>
      <c r="F64" s="154" t="s">
        <v>27</v>
      </c>
      <c r="G64" s="22"/>
      <c r="H64" s="34" t="s">
        <v>14</v>
      </c>
      <c r="I64" s="154" t="s">
        <v>27</v>
      </c>
      <c r="J64" s="22"/>
      <c r="K64" s="34" t="s">
        <v>14</v>
      </c>
      <c r="L64" s="154" t="s">
        <v>27</v>
      </c>
      <c r="M64" s="22"/>
      <c r="N64" s="34" t="s">
        <v>14</v>
      </c>
      <c r="O64" s="154" t="s">
        <v>27</v>
      </c>
      <c r="P64" s="22"/>
      <c r="Q64" s="34" t="s">
        <v>14</v>
      </c>
      <c r="R64" s="108" t="s">
        <v>27</v>
      </c>
      <c r="S64" s="32"/>
      <c r="T64" s="34" t="s">
        <v>14</v>
      </c>
    </row>
    <row r="65" spans="1:20" s="11" customFormat="1" ht="15.75" customHeight="1" x14ac:dyDescent="0.35">
      <c r="A65" s="216"/>
      <c r="B65" s="213"/>
      <c r="C65" s="152" t="s">
        <v>23</v>
      </c>
      <c r="D65" s="83"/>
      <c r="E65" s="23" t="s">
        <v>15</v>
      </c>
      <c r="F65" s="152" t="s">
        <v>23</v>
      </c>
      <c r="G65" s="83"/>
      <c r="H65" s="23" t="s">
        <v>15</v>
      </c>
      <c r="I65" s="152" t="s">
        <v>23</v>
      </c>
      <c r="J65" s="83"/>
      <c r="K65" s="82" t="s">
        <v>15</v>
      </c>
      <c r="L65" s="152" t="s">
        <v>23</v>
      </c>
      <c r="M65" s="83"/>
      <c r="N65" s="23" t="s">
        <v>15</v>
      </c>
      <c r="O65" s="152" t="s">
        <v>23</v>
      </c>
      <c r="P65" s="83"/>
      <c r="Q65" s="23" t="s">
        <v>15</v>
      </c>
      <c r="R65" s="109" t="s">
        <v>23</v>
      </c>
      <c r="S65" s="83"/>
      <c r="T65" s="23" t="s">
        <v>15</v>
      </c>
    </row>
    <row r="66" spans="1:20" x14ac:dyDescent="0.2">
      <c r="A66" s="217"/>
      <c r="B66" s="214"/>
      <c r="C66" s="153">
        <f>'Hotlist - Completed'!G75</f>
        <v>11196</v>
      </c>
      <c r="D66" s="24">
        <f>SUM(D59:D65)</f>
        <v>0</v>
      </c>
      <c r="E66" s="24">
        <f>+D66-C66</f>
        <v>-11196</v>
      </c>
      <c r="F66" s="153">
        <f>'Hotlist - Completed'!C75*-1</f>
        <v>-11196</v>
      </c>
      <c r="G66" s="24">
        <f>SUM(G59:G63)</f>
        <v>5800</v>
      </c>
      <c r="H66" s="24">
        <f>+G66-F66</f>
        <v>16996</v>
      </c>
      <c r="I66" s="39">
        <f>F66</f>
        <v>-11196</v>
      </c>
      <c r="J66" s="24">
        <f>SUM(J59:J65)</f>
        <v>0</v>
      </c>
      <c r="K66" s="24">
        <f>+J66-I66</f>
        <v>11196</v>
      </c>
      <c r="L66" s="39">
        <f>I66</f>
        <v>-11196</v>
      </c>
      <c r="M66" s="24">
        <f>SUM(M59:M65)</f>
        <v>0</v>
      </c>
      <c r="N66" s="30">
        <f>+M66-L66</f>
        <v>11196</v>
      </c>
      <c r="O66" s="39">
        <v>0</v>
      </c>
      <c r="P66" s="24">
        <f>SUM(P59:P65)</f>
        <v>0</v>
      </c>
      <c r="Q66" s="30">
        <f>+P66-O66</f>
        <v>0</v>
      </c>
      <c r="R66" s="24">
        <f>C66+F66+I66+L66</f>
        <v>-22392</v>
      </c>
      <c r="S66" s="24">
        <f>D66+G66+J66+M66</f>
        <v>5800</v>
      </c>
      <c r="T66" s="30">
        <f>+S66-R66</f>
        <v>28192</v>
      </c>
    </row>
    <row r="67" spans="1:20" ht="14.4" thickBot="1" x14ac:dyDescent="0.4">
      <c r="A67" s="215"/>
      <c r="B67" s="212" t="s">
        <v>48</v>
      </c>
      <c r="C67" s="41" t="s">
        <v>7</v>
      </c>
      <c r="D67" s="41" t="s">
        <v>8</v>
      </c>
      <c r="E67" s="42">
        <f>COUNTA(C68:C73)</f>
        <v>0</v>
      </c>
      <c r="F67" s="40" t="s">
        <v>7</v>
      </c>
      <c r="G67" s="41" t="s">
        <v>8</v>
      </c>
      <c r="H67" s="186">
        <f>COUNTA(F68:F77)</f>
        <v>6</v>
      </c>
      <c r="I67" s="40" t="s">
        <v>7</v>
      </c>
      <c r="J67" s="41" t="s">
        <v>8</v>
      </c>
      <c r="K67" s="186">
        <f>COUNTA(I68:I77)</f>
        <v>9</v>
      </c>
      <c r="L67" s="40" t="s">
        <v>7</v>
      </c>
      <c r="M67" s="41" t="s">
        <v>8</v>
      </c>
      <c r="N67" s="186">
        <f>COUNTA(L68:L77)</f>
        <v>4</v>
      </c>
      <c r="O67" s="41" t="s">
        <v>7</v>
      </c>
      <c r="P67" s="41" t="s">
        <v>8</v>
      </c>
      <c r="Q67" s="186">
        <f>COUNTA(O68:O77)</f>
        <v>0</v>
      </c>
      <c r="R67" s="40"/>
      <c r="S67" s="41"/>
      <c r="T67" s="186">
        <f>E67+H67+K67+N67</f>
        <v>19</v>
      </c>
    </row>
    <row r="68" spans="1:20" x14ac:dyDescent="0.2">
      <c r="A68" s="216"/>
      <c r="B68" s="213"/>
      <c r="C68" s="7"/>
      <c r="D68" s="7"/>
      <c r="E68" s="9"/>
      <c r="F68" s="3" t="s">
        <v>220</v>
      </c>
      <c r="G68" s="3">
        <v>2400</v>
      </c>
      <c r="H68" s="182"/>
      <c r="I68" s="3" t="s">
        <v>150</v>
      </c>
      <c r="J68" s="3">
        <v>5000</v>
      </c>
      <c r="K68" s="183"/>
      <c r="L68" s="2" t="s">
        <v>221</v>
      </c>
      <c r="M68" s="3">
        <v>500</v>
      </c>
      <c r="N68" s="147"/>
      <c r="O68" s="3"/>
      <c r="P68" s="7"/>
      <c r="R68" s="2"/>
      <c r="S68" s="3"/>
      <c r="T68" s="4"/>
    </row>
    <row r="69" spans="1:20" ht="13.5" customHeight="1" x14ac:dyDescent="0.2">
      <c r="A69" s="216"/>
      <c r="B69" s="213"/>
      <c r="C69" s="7"/>
      <c r="D69" s="7"/>
      <c r="E69" s="9"/>
      <c r="F69" s="3" t="s">
        <v>222</v>
      </c>
      <c r="G69" s="3">
        <v>1350</v>
      </c>
      <c r="H69" s="4"/>
      <c r="I69" s="3" t="s">
        <v>166</v>
      </c>
      <c r="J69" s="3">
        <v>500</v>
      </c>
      <c r="K69" s="184"/>
      <c r="L69" s="2" t="s">
        <v>159</v>
      </c>
      <c r="M69" s="3">
        <v>1500</v>
      </c>
      <c r="N69" s="147"/>
      <c r="O69" s="3"/>
      <c r="P69" s="7"/>
      <c r="R69" s="2"/>
      <c r="S69" s="3"/>
      <c r="T69" s="4"/>
    </row>
    <row r="70" spans="1:20" ht="13.5" customHeight="1" x14ac:dyDescent="0.2">
      <c r="A70" s="216"/>
      <c r="B70" s="213"/>
      <c r="E70" s="9"/>
      <c r="F70" s="3" t="s">
        <v>162</v>
      </c>
      <c r="G70" s="3">
        <v>1880</v>
      </c>
      <c r="H70" s="4"/>
      <c r="I70" s="3" t="s">
        <v>167</v>
      </c>
      <c r="J70" s="3">
        <v>2000</v>
      </c>
      <c r="K70" s="184"/>
      <c r="L70" s="2" t="s">
        <v>161</v>
      </c>
      <c r="M70" s="3">
        <v>2000</v>
      </c>
      <c r="N70" s="147"/>
      <c r="O70" s="3"/>
      <c r="P70" s="7"/>
      <c r="R70" s="2"/>
      <c r="S70" s="3"/>
      <c r="T70" s="4"/>
    </row>
    <row r="71" spans="1:20" ht="13.5" customHeight="1" x14ac:dyDescent="0.2">
      <c r="A71" s="216"/>
      <c r="B71" s="213"/>
      <c r="E71" s="9"/>
      <c r="F71" s="3" t="s">
        <v>223</v>
      </c>
      <c r="G71" s="3">
        <v>1250</v>
      </c>
      <c r="H71" s="4"/>
      <c r="I71" s="3" t="s">
        <v>160</v>
      </c>
      <c r="J71" s="3">
        <v>1100</v>
      </c>
      <c r="K71" s="4"/>
      <c r="L71" s="2" t="s">
        <v>164</v>
      </c>
      <c r="M71" s="3">
        <v>3000</v>
      </c>
      <c r="N71" s="147"/>
      <c r="O71" s="3"/>
      <c r="P71" s="7"/>
      <c r="R71" s="2"/>
      <c r="S71" s="3"/>
      <c r="T71" s="4"/>
    </row>
    <row r="72" spans="1:20" ht="13.5" customHeight="1" x14ac:dyDescent="0.2">
      <c r="A72" s="216"/>
      <c r="B72" s="213"/>
      <c r="E72" s="9"/>
      <c r="F72" s="3" t="s">
        <v>152</v>
      </c>
      <c r="G72" s="3">
        <v>1000</v>
      </c>
      <c r="H72" s="4"/>
      <c r="I72" s="3" t="s">
        <v>224</v>
      </c>
      <c r="J72" s="3">
        <v>500</v>
      </c>
      <c r="K72" s="4"/>
      <c r="L72" s="2"/>
      <c r="M72" s="3"/>
      <c r="N72" s="147"/>
      <c r="O72" s="3"/>
      <c r="R72" s="2"/>
      <c r="S72" s="3"/>
      <c r="T72" s="4"/>
    </row>
    <row r="73" spans="1:20" ht="13.5" customHeight="1" x14ac:dyDescent="0.2">
      <c r="A73" s="216"/>
      <c r="B73" s="213"/>
      <c r="C73" s="7"/>
      <c r="D73" s="3"/>
      <c r="E73" s="9"/>
      <c r="F73" s="3" t="s">
        <v>225</v>
      </c>
      <c r="G73" s="3">
        <v>1300</v>
      </c>
      <c r="H73" s="4"/>
      <c r="I73" s="3" t="s">
        <v>163</v>
      </c>
      <c r="J73" s="3">
        <v>500</v>
      </c>
      <c r="K73" s="4"/>
      <c r="L73" s="2"/>
      <c r="M73" s="3"/>
      <c r="N73" s="147"/>
      <c r="R73" s="2"/>
      <c r="S73" s="3"/>
      <c r="T73" s="4"/>
    </row>
    <row r="74" spans="1:20" ht="13.5" customHeight="1" x14ac:dyDescent="0.2">
      <c r="A74" s="216"/>
      <c r="B74" s="213"/>
      <c r="C74" s="7"/>
      <c r="D74" s="3"/>
      <c r="E74" s="9"/>
      <c r="F74" s="3"/>
      <c r="G74" s="3"/>
      <c r="H74" s="4"/>
      <c r="I74" s="3" t="s">
        <v>151</v>
      </c>
      <c r="J74" s="3">
        <v>1000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">
      <c r="A75" s="216"/>
      <c r="B75" s="213"/>
      <c r="C75" s="7"/>
      <c r="D75" s="3"/>
      <c r="E75" s="9"/>
      <c r="F75" s="3"/>
      <c r="G75" s="3"/>
      <c r="H75" s="4"/>
      <c r="I75" s="3" t="s">
        <v>124</v>
      </c>
      <c r="J75" s="3">
        <v>1000</v>
      </c>
      <c r="K75" s="4"/>
      <c r="L75" s="2"/>
      <c r="M75" s="3"/>
      <c r="N75" s="147"/>
      <c r="R75" s="2"/>
      <c r="S75" s="3"/>
      <c r="T75" s="4"/>
    </row>
    <row r="76" spans="1:20" ht="15.75" customHeight="1" x14ac:dyDescent="0.35">
      <c r="A76" s="216"/>
      <c r="B76" s="213"/>
      <c r="C76" s="154" t="s">
        <v>27</v>
      </c>
      <c r="D76" s="22"/>
      <c r="E76" s="34" t="s">
        <v>14</v>
      </c>
      <c r="F76" s="3"/>
      <c r="G76" s="3"/>
      <c r="H76" s="4"/>
      <c r="I76" s="3" t="s">
        <v>165</v>
      </c>
      <c r="J76" s="3">
        <v>1250</v>
      </c>
      <c r="K76" s="4"/>
      <c r="L76" s="2"/>
      <c r="M76" s="3"/>
      <c r="N76" s="34"/>
      <c r="O76" s="154"/>
      <c r="P76" s="22"/>
      <c r="Q76" s="34"/>
      <c r="R76" s="108"/>
      <c r="S76" s="32"/>
      <c r="T76" s="34"/>
    </row>
    <row r="77" spans="1:20" ht="15.75" customHeight="1" x14ac:dyDescent="0.35">
      <c r="A77" s="216"/>
      <c r="B77" s="213"/>
      <c r="C77" s="154"/>
      <c r="D77" s="22"/>
      <c r="E77" s="34"/>
      <c r="F77" s="3"/>
      <c r="G77" s="3"/>
      <c r="H77" s="4"/>
      <c r="I77" s="3"/>
      <c r="J77" s="3"/>
      <c r="K77" s="4"/>
      <c r="L77" s="3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35">
      <c r="A78" s="216"/>
      <c r="B78" s="213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35">
      <c r="A79" s="216"/>
      <c r="B79" s="213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">
      <c r="A80" s="217"/>
      <c r="B80" s="214"/>
      <c r="C80" s="153">
        <f>'Hotlist - Completed'!G83</f>
        <v>0</v>
      </c>
      <c r="D80" s="24">
        <f>SUM(D68:D79)</f>
        <v>0</v>
      </c>
      <c r="E80" s="24">
        <f>+D80-C80</f>
        <v>0</v>
      </c>
      <c r="F80" s="153">
        <f>'Hotlist - Completed'!C83*-1</f>
        <v>0</v>
      </c>
      <c r="G80" s="24">
        <f>SUM(G68:G74)</f>
        <v>9180</v>
      </c>
      <c r="H80" s="24">
        <f>+G80-F80</f>
        <v>9180</v>
      </c>
      <c r="I80" s="39">
        <f>F80</f>
        <v>0</v>
      </c>
      <c r="J80" s="24">
        <f>SUM(J68:J79)</f>
        <v>12850</v>
      </c>
      <c r="K80" s="24">
        <f>+J80-I80</f>
        <v>12850</v>
      </c>
      <c r="L80" s="39">
        <f>I80</f>
        <v>0</v>
      </c>
      <c r="M80" s="24">
        <f>SUM(M68:M79)</f>
        <v>7000</v>
      </c>
      <c r="N80" s="30">
        <f>+M80-L80</f>
        <v>7000</v>
      </c>
      <c r="O80" s="39">
        <f>L80</f>
        <v>0</v>
      </c>
      <c r="P80" s="24">
        <f>SUM(P68:P79)</f>
        <v>0</v>
      </c>
      <c r="Q80" s="30">
        <f>+P80-O80</f>
        <v>0</v>
      </c>
      <c r="R80" s="24">
        <f>C80+F80+I80+L80</f>
        <v>0</v>
      </c>
      <c r="S80" s="24">
        <f>D80+G80+J80+M80</f>
        <v>29030</v>
      </c>
      <c r="T80" s="30">
        <f>+S80-R80</f>
        <v>29030</v>
      </c>
    </row>
    <row r="81" spans="1:20" ht="14.4" thickBot="1" x14ac:dyDescent="0.4">
      <c r="A81" s="215"/>
      <c r="B81" s="212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">
      <c r="A82" s="216"/>
      <c r="B82" s="213"/>
      <c r="C82" s="7"/>
      <c r="D82" s="7"/>
      <c r="E82" s="9"/>
      <c r="F82" s="3" t="s">
        <v>192</v>
      </c>
      <c r="G82" s="3">
        <v>500</v>
      </c>
      <c r="H82" s="4"/>
      <c r="I82" s="2" t="s">
        <v>199</v>
      </c>
      <c r="J82" s="3">
        <v>5000</v>
      </c>
      <c r="K82" s="185"/>
      <c r="L82" s="2" t="s">
        <v>194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">
      <c r="A83" s="216"/>
      <c r="B83" s="213"/>
      <c r="C83" s="7"/>
      <c r="D83" s="3"/>
      <c r="E83" s="9"/>
      <c r="F83" s="3"/>
      <c r="G83" s="3"/>
      <c r="H83" s="4"/>
      <c r="I83" s="2" t="s">
        <v>198</v>
      </c>
      <c r="J83" s="3">
        <v>5000</v>
      </c>
      <c r="K83" s="184"/>
      <c r="L83" s="2" t="s">
        <v>195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">
      <c r="A84" s="216"/>
      <c r="B84" s="213"/>
      <c r="C84" s="7"/>
      <c r="D84" s="7"/>
      <c r="E84" s="9"/>
      <c r="F84" s="3"/>
      <c r="G84" s="3"/>
      <c r="H84" s="4"/>
      <c r="I84" s="2" t="s">
        <v>196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">
      <c r="A85" s="216"/>
      <c r="B85" s="213"/>
      <c r="C85" s="7"/>
      <c r="D85" s="7"/>
      <c r="E85" s="9"/>
      <c r="F85" s="3"/>
      <c r="G85" s="3"/>
      <c r="H85" s="4"/>
      <c r="I85" s="2" t="s">
        <v>197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">
      <c r="A86" s="216"/>
      <c r="B86" s="213"/>
      <c r="C86" s="7"/>
      <c r="D86" s="7"/>
      <c r="E86" s="9"/>
      <c r="F86" s="3"/>
      <c r="G86" s="3"/>
      <c r="H86" s="4"/>
      <c r="I86" s="3" t="s">
        <v>193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35">
      <c r="A87" s="216"/>
      <c r="B87" s="213"/>
      <c r="C87" s="154" t="s">
        <v>27</v>
      </c>
      <c r="D87" s="22"/>
      <c r="E87" s="34" t="s">
        <v>14</v>
      </c>
      <c r="F87" s="3"/>
      <c r="G87" s="3"/>
      <c r="H87" s="4"/>
      <c r="I87" s="3"/>
      <c r="J87" s="3"/>
      <c r="K87" s="4"/>
      <c r="L87" s="3"/>
      <c r="M87" s="3"/>
      <c r="N87" s="34"/>
      <c r="O87" s="154"/>
      <c r="P87" s="22"/>
      <c r="Q87" s="34"/>
      <c r="R87" s="108"/>
      <c r="S87" s="32"/>
      <c r="T87" s="34"/>
    </row>
    <row r="88" spans="1:20" ht="15.75" customHeight="1" x14ac:dyDescent="0.35">
      <c r="A88" s="216"/>
      <c r="B88" s="213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35">
      <c r="A89" s="216"/>
      <c r="B89" s="213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">
      <c r="A90" s="217"/>
      <c r="B90" s="214"/>
      <c r="C90" s="153">
        <f>'Hotlist - Completed'!G91</f>
        <v>0</v>
      </c>
      <c r="D90" s="24">
        <f>SUM(D82:D89)</f>
        <v>0</v>
      </c>
      <c r="E90" s="24">
        <f>+D90-C90</f>
        <v>0</v>
      </c>
      <c r="F90" s="153">
        <f>'Hotlist - Completed'!C91*-1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4.4" thickBot="1" x14ac:dyDescent="0.4">
      <c r="A91" s="215"/>
      <c r="B91" s="212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">
      <c r="A92" s="216"/>
      <c r="B92" s="213"/>
      <c r="C92" s="7"/>
      <c r="D92" s="7"/>
      <c r="E92" s="9"/>
      <c r="F92" s="192" t="s">
        <v>168</v>
      </c>
      <c r="G92" s="3">
        <v>1000</v>
      </c>
      <c r="H92" s="4"/>
      <c r="I92" s="2" t="s">
        <v>169</v>
      </c>
      <c r="J92" s="3">
        <v>500</v>
      </c>
      <c r="K92" s="185"/>
      <c r="L92" s="3" t="s">
        <v>176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">
      <c r="A93" s="216"/>
      <c r="B93" s="213"/>
      <c r="C93" s="7"/>
      <c r="D93" s="7"/>
      <c r="E93" s="9"/>
      <c r="F93" s="3"/>
      <c r="G93" s="3"/>
      <c r="H93" s="4"/>
      <c r="I93" s="2" t="s">
        <v>171</v>
      </c>
      <c r="J93" s="3">
        <v>5000</v>
      </c>
      <c r="K93" s="184"/>
      <c r="L93" s="3" t="s">
        <v>226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">
      <c r="A94" s="216"/>
      <c r="B94" s="213"/>
      <c r="C94" s="7"/>
      <c r="D94" s="7"/>
      <c r="E94" s="9"/>
      <c r="F94" s="3"/>
      <c r="G94" s="3"/>
      <c r="H94" s="4"/>
      <c r="I94" s="2" t="s">
        <v>173</v>
      </c>
      <c r="J94" s="3">
        <v>500</v>
      </c>
      <c r="K94" s="184"/>
      <c r="L94" s="3" t="s">
        <v>174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">
      <c r="A95" s="216"/>
      <c r="B95" s="213"/>
      <c r="C95" s="7"/>
      <c r="D95" s="3"/>
      <c r="E95" s="9"/>
      <c r="F95" s="3"/>
      <c r="G95" s="3"/>
      <c r="H95" s="4"/>
      <c r="I95" s="2" t="s">
        <v>175</v>
      </c>
      <c r="J95" s="3">
        <v>750</v>
      </c>
      <c r="K95" s="184"/>
      <c r="L95" s="3" t="s">
        <v>227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">
      <c r="A96" s="216"/>
      <c r="B96" s="213"/>
      <c r="C96" s="7"/>
      <c r="D96" s="3"/>
      <c r="E96" s="9"/>
      <c r="F96" s="3"/>
      <c r="G96" s="3"/>
      <c r="H96" s="4"/>
      <c r="I96" s="2"/>
      <c r="J96" s="3"/>
      <c r="K96" s="184"/>
      <c r="L96" s="3" t="s">
        <v>172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">
      <c r="A97" s="216"/>
      <c r="B97" s="213"/>
      <c r="C97" s="7"/>
      <c r="D97" s="7"/>
      <c r="E97" s="9"/>
      <c r="F97" s="3"/>
      <c r="G97" s="3"/>
      <c r="H97" s="4"/>
      <c r="I97" s="2"/>
      <c r="J97" s="3"/>
      <c r="K97" s="184"/>
      <c r="L97" s="3" t="s">
        <v>170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35">
      <c r="A98" s="216"/>
      <c r="B98" s="213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35">
      <c r="A99" s="216"/>
      <c r="B99" s="213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">
      <c r="A100" s="217"/>
      <c r="B100" s="214"/>
      <c r="C100" s="153">
        <f>'Hotlist - Completed'!G98</f>
        <v>0</v>
      </c>
      <c r="D100" s="24">
        <f>SUM(D92:D99)</f>
        <v>0</v>
      </c>
      <c r="E100" s="24">
        <f>+D100-C100</f>
        <v>0</v>
      </c>
      <c r="F100" s="153">
        <f>'Hotlist - Completed'!C98*-1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6750</v>
      </c>
      <c r="K100" s="24">
        <f>+J100-I100</f>
        <v>6750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12825</v>
      </c>
      <c r="T100" s="30">
        <f>+S100-R100</f>
        <v>12825</v>
      </c>
    </row>
    <row r="101" spans="1:20" ht="14.4" thickBot="1" x14ac:dyDescent="0.4">
      <c r="A101" s="215"/>
      <c r="B101" s="212" t="s">
        <v>62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">
      <c r="A102" s="216"/>
      <c r="B102" s="213"/>
      <c r="C102" s="7"/>
      <c r="D102" s="3"/>
      <c r="E102" s="9"/>
      <c r="F102" s="3" t="s">
        <v>178</v>
      </c>
      <c r="G102" s="3">
        <v>194</v>
      </c>
      <c r="H102" s="4"/>
      <c r="I102" s="2" t="s">
        <v>185</v>
      </c>
      <c r="J102" s="3">
        <v>1000</v>
      </c>
      <c r="K102" s="185"/>
      <c r="L102" s="3" t="s">
        <v>178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">
      <c r="A103" s="216"/>
      <c r="B103" s="213"/>
      <c r="E103" s="9"/>
      <c r="F103" s="3" t="s">
        <v>184</v>
      </c>
      <c r="G103" s="3">
        <v>50</v>
      </c>
      <c r="H103" s="4"/>
      <c r="I103" s="2" t="s">
        <v>178</v>
      </c>
      <c r="J103" s="3">
        <v>194</v>
      </c>
      <c r="K103" s="184"/>
      <c r="L103" s="3" t="s">
        <v>186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">
      <c r="A104" s="216"/>
      <c r="B104" s="213"/>
      <c r="C104" s="7"/>
      <c r="D104" s="3"/>
      <c r="E104" s="9"/>
      <c r="F104" s="3" t="s">
        <v>181</v>
      </c>
      <c r="G104" s="3">
        <v>500</v>
      </c>
      <c r="H104" s="4"/>
      <c r="I104" s="2" t="s">
        <v>187</v>
      </c>
      <c r="J104" s="3">
        <v>100</v>
      </c>
      <c r="K104" s="184"/>
      <c r="L104" s="3" t="s">
        <v>183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">
      <c r="A105" s="216"/>
      <c r="B105" s="213"/>
      <c r="C105" s="7"/>
      <c r="D105" s="3"/>
      <c r="E105" s="9"/>
      <c r="F105" s="3" t="s">
        <v>177</v>
      </c>
      <c r="G105" s="3">
        <v>50</v>
      </c>
      <c r="H105" s="4"/>
      <c r="I105" s="2" t="s">
        <v>188</v>
      </c>
      <c r="J105" s="3">
        <v>500</v>
      </c>
      <c r="K105" s="184"/>
      <c r="L105" s="3" t="s">
        <v>180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">
      <c r="A106" s="216"/>
      <c r="B106" s="213"/>
      <c r="C106" s="7"/>
      <c r="D106" s="3"/>
      <c r="E106" s="9"/>
      <c r="F106" s="3"/>
      <c r="G106" s="3"/>
      <c r="H106" s="4"/>
      <c r="I106" s="2" t="s">
        <v>179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">
      <c r="A107" s="216"/>
      <c r="B107" s="213"/>
      <c r="C107" s="7"/>
      <c r="D107" s="7"/>
      <c r="E107" s="9"/>
      <c r="F107" s="3"/>
      <c r="G107" s="3"/>
      <c r="H107" s="4"/>
      <c r="I107" s="2" t="s">
        <v>182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">
      <c r="A108" s="216"/>
      <c r="B108" s="213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">
      <c r="A109" s="216"/>
      <c r="B109" s="213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">
      <c r="A110" s="216"/>
      <c r="B110" s="213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35">
      <c r="A111" s="216"/>
      <c r="B111" s="213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35">
      <c r="A112" s="216"/>
      <c r="B112" s="213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">
      <c r="A113" s="217"/>
      <c r="B113" s="214"/>
      <c r="C113" s="153">
        <f>'Hotlist - Completed'!G105</f>
        <v>0</v>
      </c>
      <c r="D113" s="24">
        <f>SUM(D102:D112)</f>
        <v>0</v>
      </c>
      <c r="E113" s="24">
        <f>+D113-C113</f>
        <v>0</v>
      </c>
      <c r="F113" s="153">
        <f>'Hotlist - Completed'!C105*-1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4.4" thickBot="1" x14ac:dyDescent="0.4">
      <c r="A114" s="215"/>
      <c r="B114" s="212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">
      <c r="A115" s="216"/>
      <c r="B115" s="213"/>
      <c r="C115" s="7"/>
      <c r="D115" s="7"/>
      <c r="E115" s="9"/>
      <c r="F115" s="3" t="s">
        <v>189</v>
      </c>
      <c r="G115" s="3">
        <v>750</v>
      </c>
      <c r="H115" s="4"/>
      <c r="I115" s="2" t="s">
        <v>190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">
      <c r="A116" s="216"/>
      <c r="B116" s="213"/>
      <c r="E116" s="9"/>
      <c r="F116" s="2" t="s">
        <v>191</v>
      </c>
      <c r="G116" s="3">
        <v>50</v>
      </c>
      <c r="H116" s="4"/>
      <c r="I116" s="3" t="s">
        <v>166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">
      <c r="A117" s="216"/>
      <c r="B117" s="213"/>
      <c r="C117" s="7"/>
      <c r="D117" s="7"/>
      <c r="E117" s="9"/>
      <c r="F117" s="2" t="s">
        <v>190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">
      <c r="A118" s="216"/>
      <c r="B118" s="213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">
      <c r="A119" s="216"/>
      <c r="B119" s="213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">
      <c r="A120" s="216"/>
      <c r="B120" s="213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35">
      <c r="A121" s="216"/>
      <c r="B121" s="213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35">
      <c r="A122" s="216"/>
      <c r="B122" s="213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">
      <c r="A123" s="216"/>
      <c r="B123" s="213"/>
      <c r="C123" s="153">
        <f>'Hotlist - Completed'!M14</f>
        <v>500</v>
      </c>
      <c r="D123" s="24">
        <f>SUM(D115:D122)</f>
        <v>0</v>
      </c>
      <c r="E123" s="24">
        <f>+D123-C123</f>
        <v>-500</v>
      </c>
      <c r="F123" s="153">
        <f>'Hotlist - Completed'!I14*-1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">
      <c r="A124" s="209" t="s">
        <v>155</v>
      </c>
      <c r="B124" s="212" t="s">
        <v>156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0</v>
      </c>
      <c r="I124" s="40" t="s">
        <v>7</v>
      </c>
      <c r="J124" s="41" t="s">
        <v>8</v>
      </c>
      <c r="K124" s="189">
        <v>0</v>
      </c>
      <c r="L124" s="40" t="s">
        <v>7</v>
      </c>
      <c r="M124" s="41" t="s">
        <v>8</v>
      </c>
      <c r="N124" s="186">
        <v>0</v>
      </c>
      <c r="O124" s="40" t="s">
        <v>7</v>
      </c>
      <c r="P124" s="41" t="s">
        <v>8</v>
      </c>
      <c r="Q124" s="186">
        <v>0</v>
      </c>
      <c r="R124" s="40"/>
      <c r="S124" s="41"/>
      <c r="T124" s="186">
        <v>0</v>
      </c>
    </row>
    <row r="125" spans="1:20" x14ac:dyDescent="0.2">
      <c r="A125" s="210"/>
      <c r="B125" s="213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">
      <c r="A126" s="210"/>
      <c r="B126" s="213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2" x14ac:dyDescent="0.35">
      <c r="A127" s="210"/>
      <c r="B127" s="213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2" x14ac:dyDescent="0.35">
      <c r="A128" s="210"/>
      <c r="B128" s="213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">
      <c r="A129" s="211"/>
      <c r="B129" s="214"/>
      <c r="C129" s="153">
        <f>'Hotlist - Completed'!M34</f>
        <v>-392</v>
      </c>
      <c r="D129" s="24">
        <f>SUM(D125:D128)</f>
        <v>0</v>
      </c>
      <c r="E129" s="24">
        <f>+D129-C129</f>
        <v>392</v>
      </c>
      <c r="F129" s="155">
        <f>'Hotlist - Completed'!I34*-1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-1061</v>
      </c>
      <c r="S129" s="24">
        <f>D129+G129+J129+M129</f>
        <v>0</v>
      </c>
      <c r="T129" s="30">
        <f>+S129-R129</f>
        <v>1061</v>
      </c>
    </row>
    <row r="130" spans="1:20" ht="16.5" customHeight="1" thickBot="1" x14ac:dyDescent="0.4">
      <c r="A130" s="210"/>
      <c r="B130" s="213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">
      <c r="A131" s="210"/>
      <c r="B131" s="213"/>
      <c r="C131" s="7"/>
      <c r="D131" s="3"/>
      <c r="E131" s="4"/>
      <c r="F131" s="2" t="s">
        <v>200</v>
      </c>
      <c r="G131" s="3">
        <v>3000</v>
      </c>
      <c r="H131" s="4"/>
      <c r="I131" s="2" t="s">
        <v>86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">
      <c r="A132" s="210"/>
      <c r="B132" s="213"/>
      <c r="C132" s="7"/>
      <c r="D132" s="28"/>
      <c r="E132" s="4"/>
      <c r="F132" s="2"/>
      <c r="G132" s="3"/>
      <c r="H132" s="4"/>
      <c r="I132" s="2" t="s">
        <v>122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">
      <c r="A133" s="210"/>
      <c r="B133" s="213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">
      <c r="A134" s="210"/>
      <c r="B134" s="213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">
      <c r="A135" s="210"/>
      <c r="B135" s="213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2" x14ac:dyDescent="0.35">
      <c r="A136" s="210"/>
      <c r="B136" s="213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">
      <c r="A137" s="211"/>
      <c r="B137" s="214"/>
      <c r="C137" s="153">
        <f>'Hotlist - Completed'!M46</f>
        <v>14567</v>
      </c>
      <c r="D137" s="24">
        <f>SUM(D131:D136)</f>
        <v>0</v>
      </c>
      <c r="E137" s="30">
        <f>+D137-C137</f>
        <v>-14567</v>
      </c>
      <c r="F137" s="153">
        <f>'Hotlist - Completed'!I46*-1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4.4" thickBot="1" x14ac:dyDescent="0.4">
      <c r="A138" s="209"/>
      <c r="B138" s="212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1</v>
      </c>
      <c r="I138" s="40" t="s">
        <v>7</v>
      </c>
      <c r="J138" s="41" t="s">
        <v>8</v>
      </c>
      <c r="K138" s="186">
        <f>COUNTA(I139:I145)</f>
        <v>7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35">
      <c r="A139" s="210"/>
      <c r="B139" s="213"/>
      <c r="C139" s="7"/>
      <c r="D139" s="3"/>
      <c r="E139" s="4"/>
      <c r="F139" s="2" t="s">
        <v>41</v>
      </c>
      <c r="G139" s="3">
        <v>5000</v>
      </c>
      <c r="H139" s="4"/>
      <c r="I139" s="2" t="s">
        <v>80</v>
      </c>
      <c r="J139" s="3">
        <v>10000</v>
      </c>
      <c r="K139" s="147"/>
      <c r="L139" s="83" t="s">
        <v>145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35">
      <c r="A140" s="210"/>
      <c r="B140" s="213"/>
      <c r="C140" s="7"/>
      <c r="D140" s="28"/>
      <c r="E140" s="4"/>
      <c r="F140" s="200"/>
      <c r="G140" s="26"/>
      <c r="H140" s="4"/>
      <c r="I140" s="1" t="s">
        <v>109</v>
      </c>
      <c r="J140" s="3">
        <v>5000</v>
      </c>
      <c r="K140" s="147"/>
      <c r="L140" s="83" t="s">
        <v>146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35">
      <c r="A141" s="210"/>
      <c r="B141" s="213"/>
      <c r="C141" s="28"/>
      <c r="D141" s="28"/>
      <c r="E141" s="4"/>
      <c r="F141" s="200"/>
      <c r="G141" s="3"/>
      <c r="H141" s="4"/>
      <c r="I141" s="2" t="s">
        <v>110</v>
      </c>
      <c r="J141" s="3">
        <v>5000</v>
      </c>
      <c r="K141" s="4"/>
      <c r="L141" s="2" t="s">
        <v>147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35">
      <c r="A142" s="210"/>
      <c r="B142" s="213"/>
      <c r="C142" s="28"/>
      <c r="D142" s="28"/>
      <c r="E142" s="4"/>
      <c r="F142" s="200"/>
      <c r="G142" s="26"/>
      <c r="H142" s="4"/>
      <c r="I142" s="2" t="s">
        <v>22</v>
      </c>
      <c r="J142" s="26">
        <v>5000</v>
      </c>
      <c r="K142" s="4"/>
      <c r="L142" s="2" t="s">
        <v>148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35">
      <c r="A143" s="210"/>
      <c r="B143" s="213"/>
      <c r="C143" s="7"/>
      <c r="D143" s="3"/>
      <c r="E143" s="4"/>
      <c r="F143" s="200"/>
      <c r="G143" s="26"/>
      <c r="H143" s="4"/>
      <c r="I143" s="2" t="s">
        <v>53</v>
      </c>
      <c r="J143" s="26">
        <v>5000</v>
      </c>
      <c r="K143" s="4"/>
      <c r="L143" s="2" t="s">
        <v>149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35">
      <c r="A144" s="210"/>
      <c r="B144" s="213"/>
      <c r="C144" s="7"/>
      <c r="D144" s="28"/>
      <c r="E144" s="4"/>
      <c r="F144" s="203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">
      <c r="A145" s="210"/>
      <c r="B145" s="213"/>
      <c r="C145" s="7"/>
      <c r="D145" s="3"/>
      <c r="E145" s="4"/>
      <c r="F145" s="203"/>
      <c r="G145" s="3"/>
      <c r="H145" s="4"/>
      <c r="I145" s="2" t="s">
        <v>40</v>
      </c>
      <c r="J145" s="3">
        <v>10000</v>
      </c>
      <c r="K145" s="4"/>
      <c r="L145" s="2"/>
      <c r="M145" s="3"/>
      <c r="N145" s="4"/>
      <c r="O145" s="27"/>
      <c r="P145" s="28"/>
      <c r="Q145" s="4"/>
      <c r="R145" s="2"/>
      <c r="S145" s="3"/>
      <c r="T145" s="4"/>
    </row>
    <row r="146" spans="1:20" x14ac:dyDescent="0.2">
      <c r="A146" s="210"/>
      <c r="B146" s="213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">
      <c r="A147" s="210"/>
      <c r="B147" s="213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">
      <c r="A148" s="210"/>
      <c r="B148" s="213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2" x14ac:dyDescent="0.35">
      <c r="A149" s="210"/>
      <c r="B149" s="213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">
      <c r="A150" s="211"/>
      <c r="B150" s="214"/>
      <c r="C150" s="153">
        <f>'Hotlist - Completed'!M52</f>
        <v>0</v>
      </c>
      <c r="D150" s="24">
        <f>SUM(D139:D149)</f>
        <v>0</v>
      </c>
      <c r="E150" s="30">
        <f>+D150-C150</f>
        <v>0</v>
      </c>
      <c r="F150" s="153">
        <f>'Hotlist - Completed'!I52*-1</f>
        <v>0</v>
      </c>
      <c r="G150" s="24">
        <f>SUM(G139:G149)</f>
        <v>5000</v>
      </c>
      <c r="H150" s="30">
        <f>+G150-F150</f>
        <v>5000</v>
      </c>
      <c r="I150" s="39">
        <f>F150</f>
        <v>0</v>
      </c>
      <c r="J150" s="24">
        <f>SUM(J139:J149)</f>
        <v>47000</v>
      </c>
      <c r="K150" s="30">
        <f>+J150-I150</f>
        <v>47000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4.4" thickBot="1" x14ac:dyDescent="0.4">
      <c r="A151" s="209" t="s">
        <v>9</v>
      </c>
      <c r="B151" s="212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">
      <c r="A152" s="210"/>
      <c r="B152" s="213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">
      <c r="A153" s="210"/>
      <c r="B153" s="213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">
      <c r="A154" s="210"/>
      <c r="B154" s="213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35">
      <c r="A155" s="210"/>
      <c r="B155" s="213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">
      <c r="A156" s="211"/>
      <c r="B156" s="214"/>
      <c r="C156" s="153">
        <f>'Hotlist - Completed'!M67</f>
        <v>0</v>
      </c>
      <c r="D156" s="24">
        <f>SUM(D152:D155)</f>
        <v>0</v>
      </c>
      <c r="E156" s="30">
        <f>+D156-C156</f>
        <v>0</v>
      </c>
      <c r="F156" s="153">
        <f>'Hotlist - Completed'!I67*-1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4.4" thickBot="1" x14ac:dyDescent="0.4">
      <c r="A157" s="209" t="s">
        <v>11</v>
      </c>
      <c r="B157" s="212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COUNTA(F158:F163)</f>
        <v>6</v>
      </c>
      <c r="I157" s="40" t="s">
        <v>7</v>
      </c>
      <c r="J157" s="41" t="s">
        <v>8</v>
      </c>
      <c r="K157" s="186">
        <f>COUNTA(I158:I163)</f>
        <v>0</v>
      </c>
      <c r="L157" s="40" t="s">
        <v>7</v>
      </c>
      <c r="M157" s="41" t="s">
        <v>8</v>
      </c>
      <c r="N157" s="186">
        <f>COUNTA(L158:L163)</f>
        <v>0</v>
      </c>
      <c r="O157" s="40" t="s">
        <v>7</v>
      </c>
      <c r="P157" s="41" t="s">
        <v>8</v>
      </c>
      <c r="Q157" s="186">
        <f>COUNTA(O158:O163)</f>
        <v>0</v>
      </c>
      <c r="R157" s="40"/>
      <c r="S157" s="41"/>
      <c r="T157" s="186">
        <f>E157+H157+K157+N157</f>
        <v>6</v>
      </c>
    </row>
    <row r="158" spans="1:20" s="11" customFormat="1" ht="12.75" customHeight="1" x14ac:dyDescent="0.2">
      <c r="A158" s="210"/>
      <c r="B158" s="213"/>
      <c r="C158" s="35"/>
      <c r="D158" s="35"/>
      <c r="E158" s="37"/>
      <c r="F158" s="8" t="s">
        <v>101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">
      <c r="A159" s="210"/>
      <c r="B159" s="213"/>
      <c r="C159" s="35"/>
      <c r="D159" s="35"/>
      <c r="E159" s="37"/>
      <c r="F159" s="8" t="s">
        <v>232</v>
      </c>
      <c r="G159" s="7">
        <v>2500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">
      <c r="A160" s="210"/>
      <c r="B160" s="213"/>
      <c r="E160" s="37"/>
      <c r="F160" s="8" t="s">
        <v>125</v>
      </c>
      <c r="G160" s="7">
        <v>2400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">
      <c r="A161" s="210"/>
      <c r="B161" s="213"/>
      <c r="E161" s="37"/>
      <c r="F161" s="8" t="s">
        <v>102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">
      <c r="A162" s="210"/>
      <c r="B162" s="213"/>
      <c r="E162" s="37"/>
      <c r="F162" s="8" t="s">
        <v>103</v>
      </c>
      <c r="G162" s="194">
        <v>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2.75" customHeight="1" x14ac:dyDescent="0.2">
      <c r="A163" s="210"/>
      <c r="B163" s="213"/>
      <c r="E163" s="37"/>
      <c r="F163" s="8" t="s">
        <v>228</v>
      </c>
      <c r="G163" s="7">
        <v>0</v>
      </c>
      <c r="H163" s="4"/>
      <c r="I163" s="3"/>
      <c r="J163" s="3"/>
      <c r="K163" s="4"/>
      <c r="L163" s="3"/>
      <c r="M163" s="3"/>
      <c r="N163" s="36"/>
      <c r="O163" s="3"/>
      <c r="P163" s="3"/>
      <c r="Q163" s="36"/>
      <c r="R163" s="2"/>
      <c r="S163" s="3"/>
      <c r="T163" s="4"/>
    </row>
    <row r="164" spans="1:20" s="11" customFormat="1" ht="15" customHeight="1" x14ac:dyDescent="0.2">
      <c r="A164" s="210"/>
      <c r="B164" s="213"/>
      <c r="C164" s="154" t="s">
        <v>27</v>
      </c>
      <c r="D164" s="3"/>
      <c r="E164" s="34" t="s">
        <v>14</v>
      </c>
      <c r="F164" s="154" t="s">
        <v>27</v>
      </c>
      <c r="G164" s="3"/>
      <c r="H164" s="34" t="s">
        <v>14</v>
      </c>
      <c r="I164" s="154" t="s">
        <v>27</v>
      </c>
      <c r="J164" s="3"/>
      <c r="K164" s="34" t="s">
        <v>14</v>
      </c>
      <c r="L164" s="154" t="s">
        <v>27</v>
      </c>
      <c r="M164" s="3"/>
      <c r="N164" s="34" t="s">
        <v>14</v>
      </c>
      <c r="O164" s="154" t="s">
        <v>27</v>
      </c>
      <c r="P164" s="3"/>
      <c r="Q164" s="34" t="s">
        <v>14</v>
      </c>
      <c r="R164" s="108" t="s">
        <v>27</v>
      </c>
      <c r="S164" s="32"/>
      <c r="T164" s="34" t="s">
        <v>14</v>
      </c>
    </row>
    <row r="165" spans="1:20" s="11" customFormat="1" ht="12" customHeight="1" x14ac:dyDescent="0.35">
      <c r="A165" s="210"/>
      <c r="B165" s="213"/>
      <c r="C165" s="152" t="s">
        <v>23</v>
      </c>
      <c r="D165" s="22"/>
      <c r="E165" s="23" t="s">
        <v>15</v>
      </c>
      <c r="F165" s="152" t="s">
        <v>23</v>
      </c>
      <c r="G165" s="22"/>
      <c r="H165" s="23" t="s">
        <v>15</v>
      </c>
      <c r="I165" s="152" t="s">
        <v>23</v>
      </c>
      <c r="J165" s="22"/>
      <c r="K165" s="23" t="s">
        <v>15</v>
      </c>
      <c r="L165" s="152" t="s">
        <v>23</v>
      </c>
      <c r="M165" s="22"/>
      <c r="N165" s="23" t="s">
        <v>15</v>
      </c>
      <c r="O165" s="152" t="s">
        <v>23</v>
      </c>
      <c r="P165" s="22"/>
      <c r="Q165" s="23" t="s">
        <v>15</v>
      </c>
      <c r="R165" s="109" t="s">
        <v>23</v>
      </c>
      <c r="S165" s="33" t="s">
        <v>8</v>
      </c>
      <c r="T165" s="23" t="s">
        <v>15</v>
      </c>
    </row>
    <row r="166" spans="1:20" x14ac:dyDescent="0.2">
      <c r="A166" s="211"/>
      <c r="B166" s="214"/>
      <c r="C166" s="153">
        <f>'Hotlist - Completed'!M77</f>
        <v>-393</v>
      </c>
      <c r="D166" s="24">
        <f>SUM(D158:D165)</f>
        <v>0</v>
      </c>
      <c r="E166" s="30">
        <f>+D166-C166</f>
        <v>393</v>
      </c>
      <c r="F166" s="153">
        <f>'Hotlist - Completed'!I77*-1</f>
        <v>0</v>
      </c>
      <c r="G166" s="24">
        <f>SUM(G158:G165)</f>
        <v>13900</v>
      </c>
      <c r="H166" s="30">
        <f>+G166-F166</f>
        <v>13900</v>
      </c>
      <c r="I166" s="39">
        <f>F166</f>
        <v>0</v>
      </c>
      <c r="J166" s="24">
        <f>SUM(J158:J165)</f>
        <v>0</v>
      </c>
      <c r="K166" s="30">
        <f>+J166-I166</f>
        <v>0</v>
      </c>
      <c r="L166" s="39">
        <f>I166</f>
        <v>0</v>
      </c>
      <c r="M166" s="24">
        <f>SUM(M158:M165)</f>
        <v>0</v>
      </c>
      <c r="N166" s="30">
        <f>+M166-L166</f>
        <v>0</v>
      </c>
      <c r="O166" s="39">
        <f>L166</f>
        <v>0</v>
      </c>
      <c r="P166" s="24">
        <f>SUM(P158:P165)</f>
        <v>0</v>
      </c>
      <c r="Q166" s="30">
        <f>+P166-O166</f>
        <v>0</v>
      </c>
      <c r="R166" s="24">
        <f>C166+F166+I166+L166</f>
        <v>-393</v>
      </c>
      <c r="S166" s="24">
        <f>D166+G166+J166+M166</f>
        <v>13900</v>
      </c>
      <c r="T166" s="30">
        <f>+S166-R166</f>
        <v>14293</v>
      </c>
    </row>
    <row r="167" spans="1:20" ht="14.4" thickBot="1" x14ac:dyDescent="0.4">
      <c r="A167" s="218"/>
      <c r="B167" s="212" t="s">
        <v>54</v>
      </c>
      <c r="C167" s="41" t="s">
        <v>7</v>
      </c>
      <c r="D167" s="41" t="s">
        <v>8</v>
      </c>
      <c r="E167" s="42">
        <f>COUNTA(C168:C169)</f>
        <v>0</v>
      </c>
      <c r="F167" s="40" t="s">
        <v>7</v>
      </c>
      <c r="G167" s="41" t="s">
        <v>8</v>
      </c>
      <c r="H167" s="186">
        <f>COUNTA(F168:F169)</f>
        <v>0</v>
      </c>
      <c r="I167" s="41" t="s">
        <v>7</v>
      </c>
      <c r="J167" s="41" t="s">
        <v>8</v>
      </c>
      <c r="K167" s="186">
        <f>COUNTA(I168:I169)</f>
        <v>0</v>
      </c>
      <c r="L167" s="40" t="s">
        <v>7</v>
      </c>
      <c r="M167" s="41" t="s">
        <v>8</v>
      </c>
      <c r="N167" s="186">
        <f>COUNTA(L168:L169)</f>
        <v>0</v>
      </c>
      <c r="O167" s="40" t="s">
        <v>7</v>
      </c>
      <c r="P167" s="41" t="s">
        <v>8</v>
      </c>
      <c r="Q167" s="186">
        <f>COUNTA(O168:O169)</f>
        <v>0</v>
      </c>
      <c r="R167" s="40"/>
      <c r="S167" s="41"/>
      <c r="T167" s="186">
        <f>E167+H167+K167+N167</f>
        <v>0</v>
      </c>
    </row>
    <row r="168" spans="1:20" ht="14.25" customHeight="1" x14ac:dyDescent="0.35">
      <c r="A168" s="219"/>
      <c r="B168" s="213"/>
      <c r="C168" s="28"/>
      <c r="D168" s="28"/>
      <c r="E168" s="23"/>
      <c r="F168" s="2"/>
      <c r="G168" s="3"/>
      <c r="H168" s="4"/>
      <c r="I168" s="3"/>
      <c r="J168" s="3"/>
      <c r="K168" s="4"/>
      <c r="L168" s="2"/>
      <c r="M168" s="3"/>
      <c r="O168" s="2"/>
      <c r="P168" s="3"/>
      <c r="R168" s="2"/>
      <c r="S168" s="3"/>
      <c r="T168" s="4"/>
    </row>
    <row r="169" spans="1:20" ht="12.75" customHeight="1" x14ac:dyDescent="0.35">
      <c r="A169" s="219"/>
      <c r="B169" s="213"/>
      <c r="C169" s="3"/>
      <c r="D169" s="3"/>
      <c r="E169" s="23"/>
      <c r="F169" s="2"/>
      <c r="G169" s="3"/>
      <c r="H169" s="4"/>
      <c r="I169" s="3"/>
      <c r="J169" s="3"/>
      <c r="K169" s="4"/>
      <c r="R169" s="2"/>
      <c r="S169" s="3"/>
      <c r="T169" s="4"/>
    </row>
    <row r="170" spans="1:20" ht="13.5" customHeight="1" x14ac:dyDescent="0.2">
      <c r="A170" s="219"/>
      <c r="B170" s="213"/>
      <c r="C170" s="154" t="s">
        <v>27</v>
      </c>
      <c r="D170" s="3"/>
      <c r="E170" s="34" t="s">
        <v>14</v>
      </c>
      <c r="F170" s="108" t="s">
        <v>27</v>
      </c>
      <c r="G170" s="83"/>
      <c r="H170" s="34" t="s">
        <v>14</v>
      </c>
      <c r="I170" s="154" t="s">
        <v>27</v>
      </c>
      <c r="J170" s="3"/>
      <c r="K170" s="34" t="s">
        <v>14</v>
      </c>
      <c r="L170" s="154" t="s">
        <v>27</v>
      </c>
      <c r="M170" s="3"/>
      <c r="N170" s="34" t="s">
        <v>14</v>
      </c>
      <c r="O170" s="154" t="s">
        <v>27</v>
      </c>
      <c r="P170" s="3"/>
      <c r="Q170" s="34" t="s">
        <v>14</v>
      </c>
      <c r="R170" s="108" t="s">
        <v>27</v>
      </c>
      <c r="S170" s="32"/>
      <c r="T170" s="34" t="s">
        <v>14</v>
      </c>
    </row>
    <row r="171" spans="1:20" ht="15.75" customHeight="1" x14ac:dyDescent="0.35">
      <c r="A171" s="219"/>
      <c r="B171" s="213"/>
      <c r="C171" s="152" t="s">
        <v>23</v>
      </c>
      <c r="D171" s="22"/>
      <c r="E171" s="23" t="s">
        <v>15</v>
      </c>
      <c r="F171" s="177" t="s">
        <v>23</v>
      </c>
      <c r="G171" s="33"/>
      <c r="H171" s="82" t="s">
        <v>15</v>
      </c>
      <c r="I171" s="152" t="s">
        <v>23</v>
      </c>
      <c r="J171" s="22"/>
      <c r="K171" s="23" t="s">
        <v>15</v>
      </c>
      <c r="L171" s="152" t="s">
        <v>23</v>
      </c>
      <c r="M171" s="22"/>
      <c r="N171" s="23" t="s">
        <v>15</v>
      </c>
      <c r="O171" s="152" t="s">
        <v>23</v>
      </c>
      <c r="P171" s="22"/>
      <c r="Q171" s="23" t="s">
        <v>15</v>
      </c>
      <c r="R171" s="109" t="s">
        <v>23</v>
      </c>
      <c r="S171" s="33" t="s">
        <v>8</v>
      </c>
      <c r="T171" s="23" t="s">
        <v>15</v>
      </c>
    </row>
    <row r="172" spans="1:20" s="11" customFormat="1" ht="15" customHeight="1" x14ac:dyDescent="0.2">
      <c r="A172" s="220"/>
      <c r="B172" s="214"/>
      <c r="C172" s="153">
        <f>'Hotlist - Completed'!M85</f>
        <v>2500</v>
      </c>
      <c r="D172" s="24">
        <f>SUM(D168:D169)</f>
        <v>0</v>
      </c>
      <c r="E172" s="30">
        <f>+D172-C172</f>
        <v>-2500</v>
      </c>
      <c r="F172" s="153">
        <f>'Hotlist - Completed'!I85*-1</f>
        <v>-2500</v>
      </c>
      <c r="G172" s="24">
        <f>SUM(G168:G169)</f>
        <v>0</v>
      </c>
      <c r="H172" s="30">
        <f>+G172-F172</f>
        <v>2500</v>
      </c>
      <c r="I172" s="39">
        <f>F172</f>
        <v>-2500</v>
      </c>
      <c r="J172" s="24">
        <f>SUM(J168:J169)</f>
        <v>0</v>
      </c>
      <c r="K172" s="30">
        <f>+J172-I172</f>
        <v>2500</v>
      </c>
      <c r="L172" s="39">
        <f>I172</f>
        <v>-2500</v>
      </c>
      <c r="M172" s="24">
        <f>SUM(M168:M169)</f>
        <v>0</v>
      </c>
      <c r="N172" s="30">
        <f>+M172-L172</f>
        <v>2500</v>
      </c>
      <c r="O172" s="39">
        <v>0</v>
      </c>
      <c r="P172" s="24">
        <f>SUM(P168:P169)</f>
        <v>0</v>
      </c>
      <c r="Q172" s="30">
        <f>+P172-O172</f>
        <v>0</v>
      </c>
      <c r="R172" s="24">
        <f>C172+F172+I172+L172</f>
        <v>-5000</v>
      </c>
      <c r="S172" s="24">
        <f>D172+G172+J172+M172</f>
        <v>0</v>
      </c>
      <c r="T172" s="24">
        <f>+S172-R172</f>
        <v>5000</v>
      </c>
    </row>
    <row r="173" spans="1:20" s="11" customFormat="1" ht="14.4" thickBot="1" x14ac:dyDescent="0.4">
      <c r="A173" s="209" t="s">
        <v>18</v>
      </c>
      <c r="B173" s="212" t="s">
        <v>19</v>
      </c>
      <c r="C173" s="40" t="s">
        <v>7</v>
      </c>
      <c r="D173" s="41" t="s">
        <v>8</v>
      </c>
      <c r="E173" s="42">
        <f>COUNTA(C174:C176)</f>
        <v>0</v>
      </c>
      <c r="F173" s="40" t="s">
        <v>7</v>
      </c>
      <c r="G173" s="41" t="s">
        <v>8</v>
      </c>
      <c r="H173" s="186">
        <f>COUNTA(F174:F176)</f>
        <v>0</v>
      </c>
      <c r="I173" s="40" t="s">
        <v>7</v>
      </c>
      <c r="J173" s="41" t="s">
        <v>8</v>
      </c>
      <c r="K173" s="186">
        <f>COUNTA(I174:I176)</f>
        <v>0</v>
      </c>
      <c r="L173" s="40" t="s">
        <v>7</v>
      </c>
      <c r="M173" s="41" t="s">
        <v>8</v>
      </c>
      <c r="N173" s="186">
        <f>COUNTA(L174:L176)</f>
        <v>0</v>
      </c>
      <c r="O173" s="40" t="s">
        <v>7</v>
      </c>
      <c r="P173" s="41" t="s">
        <v>8</v>
      </c>
      <c r="Q173" s="186">
        <f>COUNTA(O174:O176)</f>
        <v>0</v>
      </c>
      <c r="R173" s="40"/>
      <c r="S173" s="41"/>
      <c r="T173" s="186">
        <f>E173+H173+K173+N173</f>
        <v>0</v>
      </c>
    </row>
    <row r="174" spans="1:20" s="11" customFormat="1" ht="12" customHeight="1" x14ac:dyDescent="0.2">
      <c r="A174" s="210"/>
      <c r="B174" s="213"/>
      <c r="C174" s="2"/>
      <c r="D174" s="3"/>
      <c r="E174" s="4"/>
      <c r="F174" s="2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">
      <c r="A175" s="210"/>
      <c r="B175" s="213"/>
      <c r="C175" s="2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2" customHeight="1" x14ac:dyDescent="0.2">
      <c r="A176" s="210"/>
      <c r="B176" s="213"/>
      <c r="C176" s="2"/>
      <c r="D176" s="3"/>
      <c r="E176" s="4"/>
      <c r="F176" s="3"/>
      <c r="G176" s="3"/>
      <c r="H176" s="4"/>
      <c r="I176" s="2"/>
      <c r="J176" s="3"/>
      <c r="K176" s="4"/>
      <c r="L176" s="2"/>
      <c r="M176" s="3"/>
      <c r="N176" s="4"/>
      <c r="O176" s="2"/>
      <c r="P176" s="3"/>
      <c r="Q176" s="4"/>
      <c r="R176" s="2"/>
      <c r="S176" s="3"/>
      <c r="T176" s="4"/>
    </row>
    <row r="177" spans="1:20" s="11" customFormat="1" ht="15" customHeight="1" x14ac:dyDescent="0.2">
      <c r="A177" s="210"/>
      <c r="B177" s="213"/>
      <c r="C177" s="108" t="s">
        <v>27</v>
      </c>
      <c r="D177" s="6"/>
      <c r="E177" s="34" t="s">
        <v>14</v>
      </c>
      <c r="F177" s="154" t="s">
        <v>27</v>
      </c>
      <c r="G177" s="12"/>
      <c r="H177" s="34" t="s">
        <v>14</v>
      </c>
      <c r="I177" s="154" t="s">
        <v>27</v>
      </c>
      <c r="J177" s="6"/>
      <c r="K177" s="34" t="s">
        <v>14</v>
      </c>
      <c r="L177" s="108" t="s">
        <v>27</v>
      </c>
      <c r="M177" s="6"/>
      <c r="N177" s="34" t="s">
        <v>14</v>
      </c>
      <c r="O177" s="108" t="s">
        <v>27</v>
      </c>
      <c r="P177" s="6"/>
      <c r="Q177" s="34" t="s">
        <v>14</v>
      </c>
      <c r="R177" s="108" t="s">
        <v>27</v>
      </c>
      <c r="S177" s="32"/>
      <c r="T177" s="34" t="s">
        <v>14</v>
      </c>
    </row>
    <row r="178" spans="1:20" s="11" customFormat="1" ht="12" customHeight="1" x14ac:dyDescent="0.35">
      <c r="A178" s="210"/>
      <c r="B178" s="213"/>
      <c r="C178" s="109" t="s">
        <v>23</v>
      </c>
      <c r="D178" s="22"/>
      <c r="E178" s="23" t="s">
        <v>15</v>
      </c>
      <c r="F178" s="152" t="s">
        <v>23</v>
      </c>
      <c r="G178" s="22"/>
      <c r="H178" s="23" t="s">
        <v>15</v>
      </c>
      <c r="I178" s="152" t="s">
        <v>23</v>
      </c>
      <c r="J178" s="22"/>
      <c r="K178" s="23" t="s">
        <v>15</v>
      </c>
      <c r="L178" s="109" t="s">
        <v>23</v>
      </c>
      <c r="M178" s="22"/>
      <c r="N178" s="23" t="s">
        <v>15</v>
      </c>
      <c r="O178" s="109" t="s">
        <v>23</v>
      </c>
      <c r="P178" s="22"/>
      <c r="Q178" s="23" t="s">
        <v>15</v>
      </c>
      <c r="R178" s="109" t="s">
        <v>23</v>
      </c>
      <c r="S178" s="33" t="s">
        <v>8</v>
      </c>
      <c r="T178" s="23" t="s">
        <v>15</v>
      </c>
    </row>
    <row r="179" spans="1:20" s="11" customFormat="1" ht="13.5" customHeight="1" x14ac:dyDescent="0.2">
      <c r="A179" s="211"/>
      <c r="B179" s="214"/>
      <c r="C179" s="153">
        <f>'Hotlist - Completed'!M91</f>
        <v>-435200</v>
      </c>
      <c r="D179" s="24">
        <f>SUM(D174:D178)</f>
        <v>0</v>
      </c>
      <c r="E179" s="43">
        <f>+D179-C179</f>
        <v>435200</v>
      </c>
      <c r="F179" s="153">
        <f>'Hotlist - Completed'!I91*-1</f>
        <v>0</v>
      </c>
      <c r="G179" s="24">
        <f>SUM(G174:G178)</f>
        <v>0</v>
      </c>
      <c r="H179" s="24">
        <f>+G179-F179</f>
        <v>0</v>
      </c>
      <c r="I179" s="39">
        <f>F179</f>
        <v>0</v>
      </c>
      <c r="J179" s="24">
        <f>SUM(J174:J178)</f>
        <v>0</v>
      </c>
      <c r="K179" s="24">
        <f>+J179-I179</f>
        <v>0</v>
      </c>
      <c r="L179" s="39">
        <f>I179</f>
        <v>0</v>
      </c>
      <c r="M179" s="24">
        <f>SUM(M174:M178)</f>
        <v>0</v>
      </c>
      <c r="N179" s="43">
        <f>+M179-L179</f>
        <v>0</v>
      </c>
      <c r="O179" s="39">
        <f>L179</f>
        <v>0</v>
      </c>
      <c r="P179" s="24">
        <f>SUM(P174:P178)</f>
        <v>0</v>
      </c>
      <c r="Q179" s="43">
        <f>+P179-O179</f>
        <v>0</v>
      </c>
      <c r="R179" s="24">
        <f>C179+F179+I179+L179</f>
        <v>-435200</v>
      </c>
      <c r="S179" s="24">
        <f>D179+G179+J179+M179</f>
        <v>0</v>
      </c>
      <c r="T179" s="24">
        <f>+S179-R179</f>
        <v>435200</v>
      </c>
    </row>
    <row r="180" spans="1:20" x14ac:dyDescent="0.2">
      <c r="A180" s="51"/>
      <c r="B180" s="49"/>
      <c r="C180" s="38"/>
      <c r="D180" s="4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s="10" customFormat="1" ht="14.4" thickBot="1" x14ac:dyDescent="0.35">
      <c r="A181" s="46"/>
      <c r="B181" s="46"/>
      <c r="C181" s="39" t="e">
        <f>C17+C29+C42+C57+C66+C80+C90+C100+C113+C123+C129+C137+C150+C156+C166+C172+#REF!+C179</f>
        <v>#REF!</v>
      </c>
      <c r="D181" s="24" t="e">
        <f>D17+D29+D42+D57+D66+D80+D90+D100+D113+D123+D129+D137+D150+D156+D166+D172+#REF!+D179</f>
        <v>#REF!</v>
      </c>
      <c r="E181" s="30" t="e">
        <f>+D181-C181</f>
        <v>#REF!</v>
      </c>
      <c r="F181" s="39">
        <f t="shared" ref="F181:T181" si="0">F17+F29+F42+F57+F66+F80+F90+F100+F113+F123+F129+F137+F150+F156+F166+F172+F179</f>
        <v>-158919</v>
      </c>
      <c r="G181" s="24">
        <f t="shared" si="0"/>
        <v>71834</v>
      </c>
      <c r="H181" s="24">
        <f t="shared" si="0"/>
        <v>230753</v>
      </c>
      <c r="I181" s="39">
        <f t="shared" si="0"/>
        <v>-161919</v>
      </c>
      <c r="J181" s="24">
        <f t="shared" si="0"/>
        <v>155319</v>
      </c>
      <c r="K181" s="24">
        <f t="shared" si="0"/>
        <v>317238</v>
      </c>
      <c r="L181" s="39">
        <f t="shared" si="0"/>
        <v>-161919</v>
      </c>
      <c r="M181" s="24">
        <f t="shared" si="0"/>
        <v>206119</v>
      </c>
      <c r="N181" s="24">
        <f t="shared" si="0"/>
        <v>368038</v>
      </c>
      <c r="O181" s="39">
        <f t="shared" si="0"/>
        <v>0</v>
      </c>
      <c r="P181" s="24">
        <f t="shared" si="0"/>
        <v>0</v>
      </c>
      <c r="Q181" s="24">
        <f t="shared" si="0"/>
        <v>0</v>
      </c>
      <c r="R181" s="39">
        <f t="shared" si="0"/>
        <v>-851872</v>
      </c>
      <c r="S181" s="24">
        <f t="shared" si="0"/>
        <v>433272</v>
      </c>
      <c r="T181" s="24">
        <f t="shared" si="0"/>
        <v>1285144</v>
      </c>
    </row>
    <row r="182" spans="1:20" s="25" customFormat="1" ht="14.4" thickBot="1" x14ac:dyDescent="0.35">
      <c r="A182" s="11"/>
      <c r="B182" s="11"/>
      <c r="C182" s="10"/>
      <c r="D182" s="47"/>
      <c r="E182" s="48" t="e">
        <f>E6+E18+E30+E43+E58+E67+E81+E91+E101+E114+E124+E130+E138+E151+E157+E167+#REF!+E173</f>
        <v>#REF!</v>
      </c>
      <c r="F182" s="45"/>
      <c r="G182" s="47"/>
      <c r="H182" s="187">
        <f>H6+H18+H30+H43+H58+H67+H81+H91+H101+H114+H124+H130+H138+H151+H157+H167+H173</f>
        <v>44</v>
      </c>
      <c r="I182" s="45"/>
      <c r="J182" s="47"/>
      <c r="K182" s="187">
        <f>K6+K18+K30+K43+K58+K67+K81+K91+K101+K114+K124+K130+K138+K151+K157+K167+K173</f>
        <v>50</v>
      </c>
      <c r="L182" s="45"/>
      <c r="M182" s="45"/>
      <c r="N182" s="187">
        <f>N6+N18+N30+N43+N58+N67+N81+N91+N101+N114+N124+N130+N138+N151+N157+N167+N173</f>
        <v>42</v>
      </c>
      <c r="O182" s="45"/>
      <c r="P182" s="45"/>
      <c r="Q182" s="187">
        <f>Q6+Q18+Q30+Q43+Q58+Q67+Q81+Q91+Q101+Q114+Q124+Q130+Q138+Q151+Q157+Q167+Q173</f>
        <v>0</v>
      </c>
      <c r="R182" s="45"/>
      <c r="S182" s="47"/>
      <c r="T182" s="187">
        <f>T6+T18+T30+T43+T58+T67+T81+T91+T101+T114+T124+T130+T138+T151+T157+T167+T173</f>
        <v>136</v>
      </c>
    </row>
    <row r="183" spans="1:20" s="25" customFormat="1" ht="13.8" x14ac:dyDescent="0.3">
      <c r="A183" s="11"/>
      <c r="B183" s="11"/>
      <c r="C183" s="10"/>
      <c r="D183" s="47"/>
      <c r="E183" s="45"/>
      <c r="F183" s="45"/>
      <c r="G183" s="47"/>
      <c r="H183" s="45"/>
      <c r="I183" s="45"/>
      <c r="J183" s="47"/>
      <c r="K183" s="45"/>
      <c r="L183" s="45"/>
      <c r="M183" s="45"/>
      <c r="N183" s="188"/>
      <c r="O183" s="45"/>
      <c r="P183" s="45"/>
      <c r="Q183" s="45"/>
      <c r="R183" s="45"/>
      <c r="S183" s="47"/>
      <c r="T183" s="45"/>
    </row>
    <row r="184" spans="1:20" s="25" customFormat="1" ht="13.8" x14ac:dyDescent="0.3">
      <c r="A184" s="11"/>
      <c r="B184" s="11"/>
      <c r="C184" s="10"/>
      <c r="D184" s="47"/>
      <c r="E184" s="45"/>
      <c r="F184" s="45"/>
      <c r="G184" s="47"/>
      <c r="H184" s="45"/>
      <c r="I184" s="45"/>
      <c r="J184" s="47"/>
      <c r="K184" s="45"/>
      <c r="L184" s="45"/>
      <c r="M184" s="45"/>
      <c r="N184" s="45"/>
      <c r="O184" s="45"/>
      <c r="P184" s="45"/>
      <c r="Q184" s="45"/>
      <c r="R184" s="45"/>
      <c r="S184" s="47"/>
      <c r="T184" s="45"/>
    </row>
    <row r="186" spans="1:20" x14ac:dyDescent="0.2">
      <c r="C186" s="12" t="s">
        <v>36</v>
      </c>
    </row>
    <row r="187" spans="1:20" x14ac:dyDescent="0.2">
      <c r="C187" s="150"/>
    </row>
    <row r="188" spans="1:20" x14ac:dyDescent="0.2">
      <c r="C188" s="140" t="e">
        <f>+C181-C187</f>
        <v>#REF!</v>
      </c>
    </row>
    <row r="189" spans="1:20" x14ac:dyDescent="0.2">
      <c r="D189" s="159"/>
    </row>
    <row r="190" spans="1:20" x14ac:dyDescent="0.2">
      <c r="C190" s="151"/>
      <c r="D190" s="160"/>
    </row>
    <row r="191" spans="1:20" x14ac:dyDescent="0.2">
      <c r="D191" s="160"/>
    </row>
    <row r="192" spans="1:20" x14ac:dyDescent="0.2">
      <c r="D192" s="160"/>
    </row>
  </sheetData>
  <mergeCells count="35">
    <mergeCell ref="A167:A172"/>
    <mergeCell ref="B167:B172"/>
    <mergeCell ref="A151:A156"/>
    <mergeCell ref="B151:B156"/>
    <mergeCell ref="A157:A166"/>
    <mergeCell ref="B157:B166"/>
    <mergeCell ref="A67:A80"/>
    <mergeCell ref="B67:B80"/>
    <mergeCell ref="A101:A113"/>
    <mergeCell ref="A114:A123"/>
    <mergeCell ref="B114:B123"/>
    <mergeCell ref="A138:A150"/>
    <mergeCell ref="B138:B150"/>
    <mergeCell ref="B130:B137"/>
    <mergeCell ref="A130:A137"/>
    <mergeCell ref="A91:A100"/>
    <mergeCell ref="B91:B100"/>
    <mergeCell ref="N3:T3"/>
    <mergeCell ref="A30:A42"/>
    <mergeCell ref="B30:B42"/>
    <mergeCell ref="A124:A129"/>
    <mergeCell ref="B124:B129"/>
    <mergeCell ref="A81:A90"/>
    <mergeCell ref="B81:B90"/>
    <mergeCell ref="B58:B66"/>
    <mergeCell ref="A173:A179"/>
    <mergeCell ref="B173:B179"/>
    <mergeCell ref="A6:A17"/>
    <mergeCell ref="B6:B17"/>
    <mergeCell ref="A18:A29"/>
    <mergeCell ref="B18:B29"/>
    <mergeCell ref="A43:A57"/>
    <mergeCell ref="B43:B57"/>
    <mergeCell ref="A58:A66"/>
    <mergeCell ref="B101:B113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662940</xdr:colOff>
                    <xdr:row>190</xdr:row>
                    <xdr:rowOff>76200</xdr:rowOff>
                  </from>
                  <to>
                    <xdr:col>7</xdr:col>
                    <xdr:colOff>198120</xdr:colOff>
                    <xdr:row>193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9"/>
  <sheetViews>
    <sheetView topLeftCell="A72" zoomScale="80" zoomScaleNormal="80" workbookViewId="0">
      <selection activeCell="I92" sqref="I92:M92"/>
    </sheetView>
  </sheetViews>
  <sheetFormatPr defaultColWidth="9.109375" defaultRowHeight="10.199999999999999" x14ac:dyDescent="0.2"/>
  <cols>
    <col min="1" max="1" width="2.6640625" style="52" customWidth="1"/>
    <col min="2" max="2" width="0.6640625" style="52" customWidth="1"/>
    <col min="3" max="3" width="25.6640625" style="73" customWidth="1"/>
    <col min="4" max="4" width="8.6640625" style="52" customWidth="1"/>
    <col min="5" max="5" width="11.5546875" style="73" bestFit="1" customWidth="1"/>
    <col min="6" max="6" width="7.6640625" style="52" customWidth="1"/>
    <col min="7" max="7" width="11.6640625" style="73" customWidth="1"/>
    <col min="8" max="8" width="9.88671875" style="52" customWidth="1"/>
    <col min="9" max="9" width="25.33203125" style="52" customWidth="1"/>
    <col min="10" max="10" width="8.6640625" style="52" customWidth="1"/>
    <col min="11" max="11" width="11.88671875" style="52" bestFit="1" customWidth="1"/>
    <col min="12" max="12" width="7.6640625" style="52" customWidth="1"/>
    <col min="13" max="13" width="18.33203125" style="52" customWidth="1"/>
    <col min="14" max="14" width="11.33203125" style="52" customWidth="1"/>
    <col min="15" max="15" width="13.6640625" style="52" customWidth="1"/>
    <col min="16" max="17" width="7.6640625" style="52" customWidth="1"/>
    <col min="18" max="18" width="13.6640625" style="52" customWidth="1"/>
    <col min="19" max="20" width="7.6640625" style="52" customWidth="1"/>
    <col min="21" max="16384" width="9.109375" style="52"/>
  </cols>
  <sheetData>
    <row r="1" spans="1:20" ht="9.75" customHeight="1" x14ac:dyDescent="0.2">
      <c r="B1" s="53"/>
      <c r="C1" s="54"/>
      <c r="D1" s="53"/>
      <c r="E1" s="54"/>
      <c r="F1" s="53"/>
      <c r="G1" s="55"/>
    </row>
    <row r="2" spans="1:20" s="63" customFormat="1" ht="27" customHeight="1" x14ac:dyDescent="0.5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133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24" t="str">
        <f>+'Hotlist - Identified '!N3</f>
        <v>Results based on Activity through May 18, 2001</v>
      </c>
      <c r="J3" s="224"/>
      <c r="K3" s="224"/>
      <c r="L3" s="224"/>
      <c r="M3" s="224"/>
      <c r="O3" s="70"/>
      <c r="P3" s="70"/>
      <c r="Q3" s="141"/>
      <c r="T3" s="71"/>
    </row>
    <row r="4" spans="1:20" s="64" customFormat="1" ht="15" customHeight="1" x14ac:dyDescent="0.25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">
      <c r="A5" s="72"/>
      <c r="B5" s="72"/>
      <c r="R5" s="74"/>
    </row>
    <row r="6" spans="1:20" ht="15" customHeight="1" x14ac:dyDescent="0.25">
      <c r="A6" s="157"/>
      <c r="B6" s="157"/>
      <c r="C6" s="221" t="s">
        <v>63</v>
      </c>
      <c r="D6" s="222"/>
      <c r="E6" s="222"/>
      <c r="F6" s="222"/>
      <c r="G6" s="223"/>
      <c r="I6" s="221" t="s">
        <v>55</v>
      </c>
      <c r="J6" s="222"/>
      <c r="K6" s="222"/>
      <c r="L6" s="222"/>
      <c r="M6" s="223"/>
      <c r="R6" s="74"/>
    </row>
    <row r="7" spans="1:20" ht="15" customHeight="1" x14ac:dyDescent="0.45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5">
      <c r="A8" s="72"/>
      <c r="B8" s="72"/>
      <c r="C8" s="91" t="s">
        <v>207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5">
      <c r="A9" s="72"/>
      <c r="B9" s="72"/>
      <c r="C9" s="91" t="s">
        <v>206</v>
      </c>
      <c r="D9" s="92"/>
      <c r="E9" s="114">
        <v>870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5">
      <c r="A10" s="72"/>
      <c r="B10" s="72"/>
      <c r="C10" s="91" t="s">
        <v>208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5">
      <c r="A11" s="72"/>
      <c r="B11" s="72"/>
      <c r="C11" s="91" t="s">
        <v>229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5">
      <c r="A12" s="72"/>
      <c r="B12" s="72"/>
      <c r="C12" s="91" t="s">
        <v>135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5">
      <c r="A13" s="72"/>
      <c r="B13" s="72"/>
      <c r="C13" s="91" t="s">
        <v>238</v>
      </c>
      <c r="E13" s="114">
        <v>-50</v>
      </c>
      <c r="F13" s="88"/>
      <c r="G13" s="89"/>
      <c r="H13" s="90"/>
      <c r="I13" s="96"/>
      <c r="J13" s="88"/>
      <c r="K13" s="97"/>
      <c r="L13" s="88"/>
      <c r="M13" s="98"/>
    </row>
    <row r="14" spans="1:20" ht="15" customHeight="1" x14ac:dyDescent="0.45">
      <c r="A14" s="72"/>
      <c r="B14" s="72"/>
      <c r="C14" s="91" t="s">
        <v>136</v>
      </c>
      <c r="E14" s="114">
        <v>163</v>
      </c>
      <c r="F14" s="88"/>
      <c r="G14" s="89"/>
      <c r="H14" s="90"/>
      <c r="I14" s="39">
        <f>2000/4</f>
        <v>500</v>
      </c>
      <c r="J14" s="100"/>
      <c r="K14" s="101">
        <f>SUM(K8:K10)</f>
        <v>0</v>
      </c>
      <c r="L14" s="100"/>
      <c r="M14" s="102">
        <f>I14-K14</f>
        <v>500</v>
      </c>
    </row>
    <row r="15" spans="1:20" ht="15" customHeight="1" x14ac:dyDescent="0.45">
      <c r="A15" s="72"/>
      <c r="B15" s="72"/>
      <c r="C15" s="91" t="s">
        <v>126</v>
      </c>
      <c r="D15"/>
      <c r="E15" s="3">
        <v>2100</v>
      </c>
      <c r="F15" s="88"/>
      <c r="G15" s="89"/>
      <c r="H15" s="90"/>
    </row>
    <row r="16" spans="1:20" ht="15" customHeight="1" x14ac:dyDescent="0.45">
      <c r="A16" s="72"/>
      <c r="B16" s="72"/>
      <c r="C16" s="8" t="s">
        <v>233</v>
      </c>
      <c r="D16" s="74"/>
      <c r="E16" s="3">
        <v>2500</v>
      </c>
      <c r="F16" s="88"/>
      <c r="G16" s="89"/>
      <c r="H16" s="90"/>
      <c r="I16" s="84" t="s">
        <v>45</v>
      </c>
      <c r="J16" s="85"/>
      <c r="K16" s="85"/>
      <c r="L16" s="85"/>
      <c r="M16" s="86"/>
    </row>
    <row r="17" spans="1:14" ht="15" customHeight="1" x14ac:dyDescent="0.45">
      <c r="A17" s="72"/>
      <c r="B17" s="72"/>
      <c r="C17" s="8"/>
      <c r="D17" s="74"/>
      <c r="E17" s="3"/>
      <c r="F17" s="88"/>
      <c r="G17" s="89"/>
      <c r="H17" s="90"/>
      <c r="I17" s="179"/>
      <c r="J17" s="170"/>
      <c r="K17" s="170"/>
      <c r="L17" s="170"/>
      <c r="M17" s="180"/>
    </row>
    <row r="18" spans="1:14" ht="15" customHeight="1" x14ac:dyDescent="0.45">
      <c r="A18" s="72"/>
      <c r="B18" s="72"/>
      <c r="C18" s="91"/>
      <c r="D18" s="92"/>
      <c r="E18" s="114"/>
      <c r="F18" s="88"/>
      <c r="G18" s="89"/>
      <c r="H18" s="90"/>
      <c r="I18" s="96" t="s">
        <v>7</v>
      </c>
      <c r="J18" s="88"/>
      <c r="K18" s="97" t="s">
        <v>8</v>
      </c>
      <c r="L18" s="75"/>
      <c r="M18" s="76"/>
    </row>
    <row r="19" spans="1:14" ht="15" customHeight="1" x14ac:dyDescent="0.35">
      <c r="A19" s="72"/>
      <c r="B19" s="72"/>
      <c r="C19" s="8"/>
      <c r="D19" s="74"/>
      <c r="E19" s="3"/>
      <c r="F19" s="171"/>
      <c r="G19" s="181"/>
      <c r="H19" s="90"/>
      <c r="I19" s="91" t="s">
        <v>116</v>
      </c>
      <c r="J19" s="92"/>
      <c r="K19" s="114">
        <v>74</v>
      </c>
      <c r="L19" s="114"/>
      <c r="M19" s="76"/>
    </row>
    <row r="20" spans="1:14" ht="15" customHeight="1" x14ac:dyDescent="0.35">
      <c r="A20" s="72"/>
      <c r="B20" s="72"/>
      <c r="C20" s="8"/>
      <c r="D20" s="74"/>
      <c r="E20" s="3"/>
      <c r="F20" s="171"/>
      <c r="G20" s="181"/>
      <c r="H20" s="90"/>
      <c r="I20" s="2" t="s">
        <v>117</v>
      </c>
      <c r="J20" s="26"/>
      <c r="K20" s="114">
        <v>13</v>
      </c>
      <c r="L20" s="114"/>
      <c r="M20" s="76"/>
    </row>
    <row r="21" spans="1:14" ht="15" customHeight="1" x14ac:dyDescent="0.35">
      <c r="A21" s="72"/>
      <c r="B21" s="72"/>
      <c r="C21" s="8"/>
      <c r="D21" s="74"/>
      <c r="E21" s="3"/>
      <c r="F21" s="171"/>
      <c r="G21" s="181"/>
      <c r="H21" s="90"/>
      <c r="I21" s="91" t="s">
        <v>118</v>
      </c>
      <c r="J21" s="92"/>
      <c r="K21" s="114">
        <v>21</v>
      </c>
      <c r="L21" s="114"/>
      <c r="M21" s="76"/>
    </row>
    <row r="22" spans="1:14" ht="15" customHeight="1" x14ac:dyDescent="0.45">
      <c r="A22" s="72"/>
      <c r="B22" s="72"/>
      <c r="C22" s="131" t="s">
        <v>23</v>
      </c>
      <c r="D22" s="132"/>
      <c r="E22" s="134"/>
      <c r="F22" s="132"/>
      <c r="G22" s="133" t="s">
        <v>20</v>
      </c>
      <c r="H22" s="90"/>
      <c r="I22" s="91" t="s">
        <v>201</v>
      </c>
      <c r="J22" s="74"/>
      <c r="K22" s="74">
        <v>330</v>
      </c>
      <c r="L22" s="114"/>
      <c r="M22" s="76"/>
    </row>
    <row r="23" spans="1:14" ht="15" customHeight="1" x14ac:dyDescent="0.35">
      <c r="A23" s="77"/>
      <c r="B23" s="77"/>
      <c r="C23" s="39">
        <v>32625</v>
      </c>
      <c r="D23" s="100"/>
      <c r="E23" s="101">
        <f>SUM(E8:E21)</f>
        <v>7315</v>
      </c>
      <c r="F23" s="100"/>
      <c r="G23" s="102">
        <f>C23-E23</f>
        <v>25310</v>
      </c>
      <c r="H23" s="90"/>
      <c r="I23" s="91" t="s">
        <v>202</v>
      </c>
      <c r="J23" s="92"/>
      <c r="K23" s="114">
        <v>40</v>
      </c>
      <c r="L23" s="114"/>
      <c r="M23" s="76"/>
    </row>
    <row r="24" spans="1:14" ht="15" customHeight="1" x14ac:dyDescent="0.35">
      <c r="A24" s="77"/>
      <c r="B24" s="77"/>
      <c r="C24" s="79"/>
      <c r="D24" s="80"/>
      <c r="E24" s="79"/>
      <c r="F24" s="80"/>
      <c r="G24" s="79"/>
      <c r="H24" s="90"/>
      <c r="I24" s="91" t="s">
        <v>119</v>
      </c>
      <c r="J24" s="92"/>
      <c r="K24" s="114">
        <f>27+61+6+8</f>
        <v>102</v>
      </c>
      <c r="L24" s="114"/>
      <c r="M24" s="76"/>
    </row>
    <row r="25" spans="1:14" ht="15" customHeight="1" x14ac:dyDescent="0.35">
      <c r="A25" s="77"/>
      <c r="B25" s="77"/>
      <c r="C25" s="221" t="s">
        <v>64</v>
      </c>
      <c r="D25" s="222"/>
      <c r="E25" s="222"/>
      <c r="F25" s="222"/>
      <c r="G25" s="223"/>
      <c r="H25" s="90"/>
      <c r="I25" s="8" t="s">
        <v>239</v>
      </c>
      <c r="J25" s="74"/>
      <c r="K25" s="3">
        <v>35</v>
      </c>
      <c r="L25" s="114"/>
      <c r="M25" s="76"/>
    </row>
    <row r="26" spans="1:14" ht="15" customHeight="1" x14ac:dyDescent="0.45">
      <c r="A26" s="77"/>
      <c r="B26" s="77"/>
      <c r="C26" s="126" t="s">
        <v>7</v>
      </c>
      <c r="D26" s="127"/>
      <c r="E26" s="128" t="s">
        <v>8</v>
      </c>
      <c r="F26" s="127"/>
      <c r="G26" s="129"/>
      <c r="I26" s="8"/>
      <c r="J26" s="74"/>
      <c r="K26" s="3"/>
      <c r="L26" s="114"/>
      <c r="M26" s="76"/>
      <c r="N26" s="73"/>
    </row>
    <row r="27" spans="1:14" ht="15" customHeight="1" x14ac:dyDescent="0.45">
      <c r="A27" s="77"/>
      <c r="B27" s="77"/>
      <c r="C27" s="91" t="s">
        <v>12</v>
      </c>
      <c r="D27" s="92"/>
      <c r="E27" s="114">
        <v>40360</v>
      </c>
      <c r="F27" s="88"/>
      <c r="G27" s="89"/>
      <c r="I27" s="8"/>
      <c r="J27" s="74"/>
      <c r="K27" s="3"/>
      <c r="L27" s="114"/>
      <c r="M27" s="76"/>
    </row>
    <row r="28" spans="1:14" ht="15" customHeight="1" x14ac:dyDescent="0.45">
      <c r="A28" s="77"/>
      <c r="B28" s="77"/>
      <c r="C28" s="91" t="s">
        <v>132</v>
      </c>
      <c r="D28" s="92"/>
      <c r="E28" s="114">
        <v>5000</v>
      </c>
      <c r="F28" s="88"/>
      <c r="G28" s="89"/>
      <c r="I28" s="8"/>
      <c r="J28" s="74"/>
      <c r="K28" s="3"/>
      <c r="L28" s="93"/>
      <c r="M28" s="94"/>
    </row>
    <row r="29" spans="1:14" ht="15" customHeight="1" x14ac:dyDescent="0.45">
      <c r="A29" s="77"/>
      <c r="B29" s="77"/>
      <c r="C29" s="91" t="s">
        <v>154</v>
      </c>
      <c r="D29" s="92"/>
      <c r="E29" s="114">
        <v>7000</v>
      </c>
      <c r="F29" s="88"/>
      <c r="G29" s="89"/>
      <c r="I29" s="96" t="s">
        <v>23</v>
      </c>
      <c r="J29" s="88"/>
      <c r="K29" s="97"/>
      <c r="L29" s="88"/>
      <c r="M29" s="98" t="s">
        <v>20</v>
      </c>
    </row>
    <row r="30" spans="1:14" ht="15" customHeight="1" x14ac:dyDescent="0.45">
      <c r="A30" s="77"/>
      <c r="B30" s="77"/>
      <c r="C30" s="91" t="s">
        <v>234</v>
      </c>
      <c r="D30" s="92"/>
      <c r="E30" s="114">
        <v>3600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5">
      <c r="A31" s="77"/>
      <c r="B31" s="77"/>
      <c r="C31" s="107" t="s">
        <v>210</v>
      </c>
      <c r="D31" s="93"/>
      <c r="E31" s="114">
        <v>16400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5">
      <c r="A32" s="77"/>
      <c r="B32" s="77"/>
      <c r="C32" s="107" t="s">
        <v>230</v>
      </c>
      <c r="D32" s="93"/>
      <c r="E32" s="114">
        <v>110</v>
      </c>
      <c r="F32" s="88"/>
      <c r="G32" s="89"/>
      <c r="I32" s="96"/>
      <c r="J32" s="88"/>
      <c r="K32" s="97"/>
      <c r="L32" s="88"/>
      <c r="M32" s="98"/>
    </row>
    <row r="33" spans="1:14" ht="15" customHeight="1" x14ac:dyDescent="0.45">
      <c r="A33" s="77"/>
      <c r="B33" s="77"/>
      <c r="C33" s="107" t="s">
        <v>205</v>
      </c>
      <c r="D33" s="93"/>
      <c r="E33" s="114">
        <v>-1000</v>
      </c>
      <c r="F33" s="88"/>
      <c r="G33" s="89"/>
      <c r="I33" s="96"/>
      <c r="J33" s="88"/>
      <c r="K33" s="97"/>
      <c r="L33" s="88"/>
      <c r="M33" s="98"/>
    </row>
    <row r="34" spans="1:14" ht="15" customHeight="1" x14ac:dyDescent="0.45">
      <c r="A34" s="77"/>
      <c r="B34" s="77"/>
      <c r="C34" s="91"/>
      <c r="D34" s="88"/>
      <c r="E34" s="130"/>
      <c r="F34" s="88"/>
      <c r="G34" s="89"/>
      <c r="I34" s="39">
        <v>223</v>
      </c>
      <c r="J34" s="100"/>
      <c r="K34" s="101">
        <f>SUM(K19:K28)</f>
        <v>615</v>
      </c>
      <c r="L34" s="100"/>
      <c r="M34" s="102">
        <f>I34-K34</f>
        <v>-392</v>
      </c>
    </row>
    <row r="35" spans="1:14" ht="15" customHeight="1" x14ac:dyDescent="0.45">
      <c r="A35" s="77"/>
      <c r="B35" s="77"/>
      <c r="C35" s="131" t="s">
        <v>23</v>
      </c>
      <c r="D35" s="132"/>
      <c r="E35" s="134"/>
      <c r="F35" s="132"/>
      <c r="G35" s="133" t="s">
        <v>20</v>
      </c>
      <c r="I35" s="79"/>
      <c r="J35" s="168"/>
      <c r="K35" s="169"/>
      <c r="L35" s="168"/>
      <c r="M35" s="169"/>
    </row>
    <row r="36" spans="1:14" ht="15" customHeight="1" x14ac:dyDescent="0.3">
      <c r="A36" s="77"/>
      <c r="B36" s="77"/>
      <c r="C36" s="39">
        <v>76000</v>
      </c>
      <c r="D36" s="78"/>
      <c r="E36" s="101">
        <f>SUM(E27:E35)</f>
        <v>71470</v>
      </c>
      <c r="F36" s="78"/>
      <c r="G36" s="102">
        <f>C36-E36</f>
        <v>4530</v>
      </c>
      <c r="I36" s="84" t="s">
        <v>0</v>
      </c>
      <c r="J36" s="85"/>
      <c r="K36" s="85"/>
      <c r="L36" s="85"/>
      <c r="M36" s="86"/>
    </row>
    <row r="37" spans="1:14" ht="15" customHeight="1" x14ac:dyDescent="0.45">
      <c r="A37" s="77"/>
      <c r="B37" s="77"/>
      <c r="C37" s="79"/>
      <c r="D37" s="80"/>
      <c r="E37" s="79"/>
      <c r="F37" s="80"/>
      <c r="G37" s="79"/>
      <c r="I37" s="96" t="s">
        <v>7</v>
      </c>
      <c r="J37" s="88"/>
      <c r="K37" s="97" t="s">
        <v>8</v>
      </c>
      <c r="L37" s="88"/>
      <c r="M37" s="89"/>
    </row>
    <row r="38" spans="1:14" ht="15" customHeight="1" x14ac:dyDescent="0.45">
      <c r="A38" s="72"/>
      <c r="B38" s="72"/>
      <c r="C38" s="84" t="s">
        <v>65</v>
      </c>
      <c r="D38" s="85"/>
      <c r="E38" s="85"/>
      <c r="F38" s="85"/>
      <c r="G38" s="86"/>
      <c r="I38" s="91" t="s">
        <v>17</v>
      </c>
      <c r="J38" s="92"/>
      <c r="K38" s="110">
        <f>339+63</f>
        <v>402</v>
      </c>
      <c r="L38" s="88"/>
      <c r="M38" s="89"/>
    </row>
    <row r="39" spans="1:14" ht="15" customHeight="1" x14ac:dyDescent="0.45">
      <c r="A39" s="77"/>
      <c r="B39" s="77"/>
      <c r="C39" s="96" t="s">
        <v>7</v>
      </c>
      <c r="D39" s="88"/>
      <c r="E39" s="97" t="s">
        <v>8</v>
      </c>
      <c r="F39" s="88"/>
      <c r="G39" s="89"/>
      <c r="I39" s="91" t="s">
        <v>120</v>
      </c>
      <c r="J39" s="92"/>
      <c r="K39" s="110">
        <v>25</v>
      </c>
      <c r="L39" s="88"/>
      <c r="M39" s="89"/>
      <c r="N39" s="73"/>
    </row>
    <row r="40" spans="1:14" ht="15" customHeight="1" x14ac:dyDescent="0.45">
      <c r="A40" s="77"/>
      <c r="B40" s="77"/>
      <c r="C40" s="91"/>
      <c r="D40" s="92"/>
      <c r="E40" s="114"/>
      <c r="F40" s="88"/>
      <c r="G40" s="89"/>
      <c r="I40" s="91" t="s">
        <v>121</v>
      </c>
      <c r="J40" s="92"/>
      <c r="K40" s="110">
        <v>6</v>
      </c>
      <c r="L40" s="88"/>
      <c r="M40" s="89"/>
      <c r="N40" s="73"/>
    </row>
    <row r="41" spans="1:14" ht="15" customHeight="1" x14ac:dyDescent="0.45">
      <c r="A41" s="77"/>
      <c r="B41" s="77"/>
      <c r="C41" s="91" t="s">
        <v>127</v>
      </c>
      <c r="D41" s="92"/>
      <c r="E41" s="114">
        <v>4164</v>
      </c>
      <c r="F41" s="88"/>
      <c r="G41" s="89"/>
      <c r="I41" s="99"/>
      <c r="J41" s="88"/>
      <c r="K41" s="111"/>
      <c r="L41" s="88"/>
      <c r="M41" s="89"/>
      <c r="N41" s="73"/>
    </row>
    <row r="42" spans="1:14" ht="15" customHeight="1" x14ac:dyDescent="0.45">
      <c r="A42" s="77"/>
      <c r="B42" s="77"/>
      <c r="C42" s="91" t="s">
        <v>153</v>
      </c>
      <c r="D42" s="92"/>
      <c r="E42" s="114">
        <v>23861</v>
      </c>
      <c r="F42" s="88"/>
      <c r="G42" s="89"/>
      <c r="I42" s="99"/>
      <c r="J42" s="88"/>
      <c r="K42" s="111"/>
      <c r="L42" s="88"/>
      <c r="M42" s="89"/>
      <c r="N42" s="73"/>
    </row>
    <row r="43" spans="1:14" ht="15" customHeight="1" x14ac:dyDescent="0.45">
      <c r="A43" s="77"/>
      <c r="B43" s="77"/>
      <c r="C43" s="2" t="s">
        <v>128</v>
      </c>
      <c r="D43" s="26"/>
      <c r="E43" s="174">
        <v>2774</v>
      </c>
      <c r="F43" s="88"/>
      <c r="G43" s="89"/>
      <c r="I43" s="96" t="s">
        <v>23</v>
      </c>
      <c r="J43" s="88"/>
      <c r="K43" s="97"/>
      <c r="L43" s="88"/>
      <c r="M43" s="98" t="s">
        <v>20</v>
      </c>
      <c r="N43" s="73"/>
    </row>
    <row r="44" spans="1:14" ht="15" customHeight="1" x14ac:dyDescent="0.45">
      <c r="A44" s="77"/>
      <c r="B44" s="77"/>
      <c r="C44" s="91" t="s">
        <v>129</v>
      </c>
      <c r="D44" s="92"/>
      <c r="E44" s="174">
        <f>[2]GrossMargin!$D$31</f>
        <v>3286</v>
      </c>
      <c r="F44" s="88"/>
      <c r="G44" s="89"/>
      <c r="I44" s="96"/>
      <c r="J44" s="88"/>
      <c r="K44" s="97"/>
      <c r="L44" s="88"/>
      <c r="M44" s="98"/>
      <c r="N44" s="73"/>
    </row>
    <row r="45" spans="1:14" ht="15" customHeight="1" x14ac:dyDescent="0.45">
      <c r="A45" s="77"/>
      <c r="B45" s="77"/>
      <c r="C45" s="91" t="s">
        <v>130</v>
      </c>
      <c r="D45" s="92"/>
      <c r="E45" s="174">
        <f>[2]GrossMargin!$D$30</f>
        <v>611</v>
      </c>
      <c r="F45" s="88"/>
      <c r="G45" s="89"/>
      <c r="I45" s="96"/>
      <c r="J45" s="88"/>
      <c r="K45" s="97"/>
      <c r="L45" s="88"/>
      <c r="M45" s="98"/>
      <c r="N45" s="73"/>
    </row>
    <row r="46" spans="1:14" ht="15" customHeight="1" x14ac:dyDescent="0.45">
      <c r="A46" s="77"/>
      <c r="B46" s="77"/>
      <c r="C46" s="91" t="s">
        <v>131</v>
      </c>
      <c r="D46" s="92"/>
      <c r="E46" s="174">
        <f>[2]GrossMargin!$D$34</f>
        <v>4983</v>
      </c>
      <c r="F46" s="88"/>
      <c r="G46" s="89"/>
      <c r="I46" s="39">
        <f>60000/4</f>
        <v>15000</v>
      </c>
      <c r="J46" s="100"/>
      <c r="K46" s="101">
        <f>SUM(K38:K41)</f>
        <v>433</v>
      </c>
      <c r="L46" s="100"/>
      <c r="M46" s="102">
        <f>I46-K46</f>
        <v>14567</v>
      </c>
      <c r="N46" s="73"/>
    </row>
    <row r="47" spans="1:14" ht="15" customHeight="1" x14ac:dyDescent="0.45">
      <c r="A47" s="77"/>
      <c r="B47" s="77"/>
      <c r="C47" s="91"/>
      <c r="D47" s="92"/>
      <c r="E47" s="114"/>
      <c r="F47" s="88"/>
      <c r="G47" s="89"/>
      <c r="N47" s="73"/>
    </row>
    <row r="48" spans="1:14" ht="15" customHeight="1" x14ac:dyDescent="0.45">
      <c r="A48" s="77"/>
      <c r="B48" s="77"/>
      <c r="C48" s="91"/>
      <c r="D48" s="92"/>
      <c r="E48" s="114"/>
      <c r="F48" s="88"/>
      <c r="G48" s="89"/>
      <c r="I48" s="221" t="s">
        <v>33</v>
      </c>
      <c r="J48" s="222"/>
      <c r="K48" s="222"/>
      <c r="L48" s="222"/>
      <c r="M48" s="223"/>
      <c r="N48" s="73"/>
    </row>
    <row r="49" spans="1:14" ht="15" customHeight="1" x14ac:dyDescent="0.45">
      <c r="A49" s="77"/>
      <c r="B49" s="77"/>
      <c r="C49" s="91"/>
      <c r="D49" s="92"/>
      <c r="E49" s="114"/>
      <c r="F49" s="88"/>
      <c r="G49" s="89"/>
      <c r="I49" s="96" t="s">
        <v>7</v>
      </c>
      <c r="J49" s="88"/>
      <c r="K49" s="97" t="s">
        <v>8</v>
      </c>
      <c r="L49" s="88"/>
      <c r="M49" s="89"/>
      <c r="N49" s="73"/>
    </row>
    <row r="50" spans="1:14" ht="15" customHeight="1" x14ac:dyDescent="0.45">
      <c r="A50" s="77"/>
      <c r="B50" s="77"/>
      <c r="C50" s="91"/>
      <c r="D50" s="92"/>
      <c r="E50" s="174"/>
      <c r="F50" s="93"/>
      <c r="G50" s="89"/>
      <c r="H50" s="73"/>
      <c r="I50" s="99"/>
      <c r="J50" s="90"/>
      <c r="K50" s="110"/>
      <c r="L50" s="93"/>
      <c r="M50" s="94"/>
    </row>
    <row r="51" spans="1:14" ht="15" customHeight="1" x14ac:dyDescent="0.45">
      <c r="A51" s="77"/>
      <c r="B51" s="77"/>
      <c r="C51" s="145"/>
      <c r="D51" s="93"/>
      <c r="E51" s="114"/>
      <c r="F51" s="88"/>
      <c r="G51" s="89"/>
      <c r="H51" s="73"/>
      <c r="I51" s="96" t="s">
        <v>23</v>
      </c>
      <c r="J51" s="88"/>
      <c r="K51" s="97"/>
      <c r="L51" s="88"/>
      <c r="M51" s="98" t="s">
        <v>20</v>
      </c>
      <c r="N51" s="123"/>
    </row>
    <row r="52" spans="1:14" ht="15" customHeight="1" x14ac:dyDescent="0.45">
      <c r="A52" s="77"/>
      <c r="B52" s="77"/>
      <c r="C52" s="103"/>
      <c r="D52" s="88"/>
      <c r="E52" s="111"/>
      <c r="F52" s="88"/>
      <c r="G52" s="89"/>
      <c r="I52" s="39">
        <v>0</v>
      </c>
      <c r="J52" s="78"/>
      <c r="K52" s="101">
        <f>SUM(K50:K50)</f>
        <v>0</v>
      </c>
      <c r="L52" s="78"/>
      <c r="M52" s="102">
        <f>I52-K52</f>
        <v>0</v>
      </c>
      <c r="N52" s="123"/>
    </row>
    <row r="53" spans="1:14" ht="15" customHeight="1" x14ac:dyDescent="0.45">
      <c r="A53" s="77"/>
      <c r="B53" s="77"/>
      <c r="C53" s="96" t="s">
        <v>23</v>
      </c>
      <c r="D53" s="88"/>
      <c r="E53" s="97"/>
      <c r="F53" s="88"/>
      <c r="G53" s="98" t="s">
        <v>20</v>
      </c>
    </row>
    <row r="54" spans="1:14" ht="15" customHeight="1" x14ac:dyDescent="0.3">
      <c r="A54" s="77"/>
      <c r="B54" s="77"/>
      <c r="C54" s="39">
        <v>13250</v>
      </c>
      <c r="D54" s="100"/>
      <c r="E54" s="101">
        <f>SUM(E40:E53)</f>
        <v>39679</v>
      </c>
      <c r="F54" s="100"/>
      <c r="G54" s="102">
        <f>C54-E54</f>
        <v>-26429</v>
      </c>
      <c r="I54" s="84" t="s">
        <v>2</v>
      </c>
      <c r="J54" s="85"/>
      <c r="K54" s="85"/>
      <c r="L54" s="85"/>
      <c r="M54" s="86"/>
    </row>
    <row r="55" spans="1:14" ht="15" customHeight="1" x14ac:dyDescent="0.45">
      <c r="A55" s="77"/>
      <c r="B55" s="77"/>
      <c r="C55" s="52"/>
      <c r="E55" s="52"/>
      <c r="G55" s="52"/>
      <c r="I55" s="96" t="s">
        <v>7</v>
      </c>
      <c r="J55" s="88"/>
      <c r="K55" s="97" t="s">
        <v>8</v>
      </c>
      <c r="L55" s="88"/>
      <c r="M55" s="89"/>
    </row>
    <row r="56" spans="1:14" ht="15" customHeight="1" x14ac:dyDescent="0.45">
      <c r="A56" s="72"/>
      <c r="B56" s="72"/>
      <c r="C56" s="221" t="s">
        <v>66</v>
      </c>
      <c r="D56" s="222"/>
      <c r="E56" s="222"/>
      <c r="F56" s="222"/>
      <c r="G56" s="223"/>
      <c r="I56" s="107"/>
      <c r="J56" s="93"/>
      <c r="K56" s="112"/>
      <c r="L56" s="93"/>
      <c r="M56" s="89"/>
    </row>
    <row r="57" spans="1:14" ht="15" customHeight="1" x14ac:dyDescent="0.45">
      <c r="A57" s="72"/>
      <c r="B57" s="72"/>
      <c r="C57" s="96" t="s">
        <v>7</v>
      </c>
      <c r="D57" s="88"/>
      <c r="E57" s="97" t="s">
        <v>8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5">
      <c r="A58" s="72"/>
      <c r="B58" s="72"/>
      <c r="C58" s="202" t="s">
        <v>216</v>
      </c>
      <c r="E58" s="92">
        <v>1828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5">
      <c r="A59" s="72"/>
      <c r="B59" s="72"/>
      <c r="C59" s="91" t="s">
        <v>217</v>
      </c>
      <c r="E59" s="114">
        <v>860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5">
      <c r="A60" s="72"/>
      <c r="B60" s="72"/>
      <c r="C60" s="91" t="s">
        <v>218</v>
      </c>
      <c r="E60" s="114">
        <v>978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5">
      <c r="A61" s="72"/>
      <c r="B61" s="72"/>
      <c r="C61" s="91" t="s">
        <v>143</v>
      </c>
      <c r="E61" s="114">
        <v>1470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5">
      <c r="A62" s="72"/>
      <c r="B62" s="72"/>
      <c r="C62" s="91" t="s">
        <v>144</v>
      </c>
      <c r="E62" s="114">
        <v>645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5">
      <c r="A63" s="72"/>
      <c r="B63" s="72"/>
      <c r="C63" s="91" t="s">
        <v>219</v>
      </c>
      <c r="E63" s="114">
        <f>139+9</f>
        <v>148</v>
      </c>
      <c r="F63" s="88"/>
      <c r="G63" s="89"/>
      <c r="I63" s="96"/>
      <c r="J63" s="88"/>
      <c r="K63" s="97"/>
      <c r="L63" s="88"/>
      <c r="M63" s="89"/>
    </row>
    <row r="64" spans="1:14" ht="15" customHeight="1" x14ac:dyDescent="0.45">
      <c r="A64" s="72"/>
      <c r="B64" s="72"/>
      <c r="C64" s="91"/>
      <c r="D64" s="93"/>
      <c r="E64" s="93"/>
      <c r="F64" s="88"/>
      <c r="G64" s="89"/>
      <c r="I64" s="96"/>
      <c r="J64" s="88"/>
      <c r="K64" s="97"/>
      <c r="L64" s="88"/>
      <c r="M64" s="89"/>
    </row>
    <row r="65" spans="1:19" ht="15" customHeight="1" x14ac:dyDescent="0.45">
      <c r="A65" s="77"/>
      <c r="B65" s="77"/>
      <c r="C65" s="91"/>
      <c r="D65" s="92"/>
      <c r="E65" s="114"/>
      <c r="F65" s="167"/>
      <c r="G65" s="89"/>
      <c r="I65" s="103"/>
      <c r="J65" s="92"/>
      <c r="K65" s="114"/>
      <c r="L65" s="88"/>
      <c r="M65" s="89"/>
    </row>
    <row r="66" spans="1:19" ht="15" customHeight="1" x14ac:dyDescent="0.45">
      <c r="A66" s="77"/>
      <c r="B66" s="77"/>
      <c r="C66" s="96" t="s">
        <v>23</v>
      </c>
      <c r="D66" s="88"/>
      <c r="E66" s="97"/>
      <c r="F66" s="88"/>
      <c r="G66" s="98" t="s">
        <v>20</v>
      </c>
      <c r="I66" s="96" t="s">
        <v>23</v>
      </c>
      <c r="J66" s="88"/>
      <c r="K66" s="97"/>
      <c r="L66" s="88"/>
      <c r="M66" s="98" t="s">
        <v>20</v>
      </c>
    </row>
    <row r="67" spans="1:19" ht="15" customHeight="1" x14ac:dyDescent="0.3">
      <c r="A67" s="77"/>
      <c r="B67" s="77"/>
      <c r="C67" s="39">
        <v>40625</v>
      </c>
      <c r="D67" s="100"/>
      <c r="E67" s="197">
        <f>SUM(E58:E65)</f>
        <v>5929</v>
      </c>
      <c r="F67" s="100"/>
      <c r="G67" s="102">
        <f>C67-E67</f>
        <v>34696</v>
      </c>
      <c r="I67" s="39">
        <v>0</v>
      </c>
      <c r="J67" s="100"/>
      <c r="K67" s="101">
        <f>SUM(K56:K65)</f>
        <v>0</v>
      </c>
      <c r="L67" s="100"/>
      <c r="M67" s="102">
        <f>I67-K67</f>
        <v>0</v>
      </c>
    </row>
    <row r="68" spans="1:19" ht="15" customHeight="1" x14ac:dyDescent="0.2">
      <c r="A68" s="77"/>
      <c r="B68" s="77"/>
      <c r="C68" s="52"/>
      <c r="E68" s="52"/>
      <c r="G68" s="52"/>
      <c r="N68" s="73"/>
    </row>
    <row r="69" spans="1:19" ht="15" customHeight="1" x14ac:dyDescent="0.45">
      <c r="A69" s="72"/>
      <c r="B69" s="72"/>
      <c r="C69" s="84" t="s">
        <v>49</v>
      </c>
      <c r="D69" s="85"/>
      <c r="E69" s="85"/>
      <c r="F69" s="124"/>
      <c r="G69" s="125"/>
      <c r="I69" s="84" t="s">
        <v>50</v>
      </c>
      <c r="J69" s="85"/>
      <c r="K69" s="85"/>
      <c r="L69" s="85"/>
      <c r="M69" s="86"/>
    </row>
    <row r="70" spans="1:19" ht="15" customHeight="1" x14ac:dyDescent="0.45">
      <c r="A70" s="77"/>
      <c r="B70" s="77"/>
      <c r="C70" s="96" t="s">
        <v>7</v>
      </c>
      <c r="D70" s="88"/>
      <c r="E70" s="97" t="s">
        <v>8</v>
      </c>
      <c r="F70" s="93"/>
      <c r="G70" s="94"/>
      <c r="I70" s="96" t="s">
        <v>7</v>
      </c>
      <c r="J70" s="88"/>
      <c r="K70" s="97" t="s">
        <v>8</v>
      </c>
      <c r="L70" s="88"/>
      <c r="M70" s="89"/>
    </row>
    <row r="71" spans="1:19" ht="15" customHeight="1" x14ac:dyDescent="0.3">
      <c r="A71" s="77"/>
      <c r="B71" s="77"/>
      <c r="C71" s="91"/>
      <c r="D71" s="93"/>
      <c r="E71" s="114"/>
      <c r="F71" s="93"/>
      <c r="G71" s="94"/>
      <c r="I71" s="107" t="s">
        <v>137</v>
      </c>
      <c r="J71" s="93"/>
      <c r="K71" s="112">
        <v>393</v>
      </c>
      <c r="L71" s="93"/>
      <c r="M71" s="142"/>
    </row>
    <row r="72" spans="1:19" ht="15" customHeight="1" x14ac:dyDescent="0.3">
      <c r="A72" s="77"/>
      <c r="B72" s="77"/>
      <c r="C72" s="175"/>
      <c r="D72" s="93"/>
      <c r="E72" s="176"/>
      <c r="F72" s="93"/>
      <c r="G72" s="94"/>
      <c r="I72" s="107"/>
      <c r="J72" s="93"/>
      <c r="K72" s="112"/>
      <c r="L72" s="93"/>
      <c r="M72" s="142"/>
    </row>
    <row r="73" spans="1:19" ht="15" customHeight="1" x14ac:dyDescent="0.3">
      <c r="A73" s="77"/>
      <c r="B73" s="77"/>
      <c r="C73" s="175"/>
      <c r="D73" s="93"/>
      <c r="E73" s="176"/>
      <c r="G73" s="149"/>
      <c r="I73" s="107"/>
      <c r="J73" s="93"/>
      <c r="K73" s="112"/>
      <c r="L73" s="93"/>
      <c r="M73" s="142"/>
    </row>
    <row r="74" spans="1:19" ht="15" customHeight="1" x14ac:dyDescent="0.45">
      <c r="A74" s="77"/>
      <c r="B74" s="77"/>
      <c r="C74" s="96" t="s">
        <v>23</v>
      </c>
      <c r="D74" s="88"/>
      <c r="E74" s="97"/>
      <c r="F74" s="88"/>
      <c r="G74" s="98" t="s">
        <v>20</v>
      </c>
      <c r="I74" s="163"/>
      <c r="J74" s="74"/>
      <c r="K74" s="74"/>
      <c r="L74" s="93"/>
      <c r="M74" s="142"/>
    </row>
    <row r="75" spans="1:19" ht="15" customHeight="1" x14ac:dyDescent="0.45">
      <c r="A75" s="77"/>
      <c r="B75" s="77"/>
      <c r="C75" s="39">
        <v>11196</v>
      </c>
      <c r="D75" s="100"/>
      <c r="E75" s="101">
        <f>SUM(E71:E73)</f>
        <v>0</v>
      </c>
      <c r="F75" s="100"/>
      <c r="G75" s="102">
        <f>C75-E75</f>
        <v>11196</v>
      </c>
      <c r="I75" s="103"/>
      <c r="J75" s="88"/>
      <c r="K75" s="130"/>
      <c r="L75" s="93"/>
      <c r="M75" s="94"/>
    </row>
    <row r="76" spans="1:19" ht="15" customHeight="1" x14ac:dyDescent="0.45">
      <c r="A76" s="77"/>
      <c r="B76" s="77"/>
      <c r="C76" s="52"/>
      <c r="E76" s="52"/>
      <c r="G76" s="52"/>
      <c r="I76" s="131" t="s">
        <v>23</v>
      </c>
      <c r="J76" s="132"/>
      <c r="K76" s="134"/>
      <c r="L76" s="132"/>
      <c r="M76" s="133" t="s">
        <v>20</v>
      </c>
    </row>
    <row r="77" spans="1:19" ht="15" customHeight="1" x14ac:dyDescent="0.3">
      <c r="A77" s="77"/>
      <c r="B77" s="77"/>
      <c r="C77" s="221" t="s">
        <v>48</v>
      </c>
      <c r="D77" s="222"/>
      <c r="E77" s="222"/>
      <c r="F77" s="222"/>
      <c r="G77" s="223"/>
      <c r="I77" s="39">
        <v>0</v>
      </c>
      <c r="J77" s="100"/>
      <c r="K77" s="101">
        <f>SUM(K71:K75)</f>
        <v>393</v>
      </c>
      <c r="L77" s="100"/>
      <c r="M77" s="102">
        <f>I77-K77</f>
        <v>-393</v>
      </c>
    </row>
    <row r="78" spans="1:19" ht="15" customHeight="1" x14ac:dyDescent="0.45">
      <c r="A78" s="77"/>
      <c r="B78" s="77"/>
      <c r="C78" s="96" t="s">
        <v>7</v>
      </c>
      <c r="D78" s="88"/>
      <c r="E78" s="97" t="s">
        <v>8</v>
      </c>
      <c r="F78" s="88"/>
      <c r="G78" s="89"/>
    </row>
    <row r="79" spans="1:19" ht="15" customHeight="1" x14ac:dyDescent="0.3">
      <c r="A79" s="77"/>
      <c r="B79" s="77"/>
      <c r="C79" s="107"/>
      <c r="D79" s="95"/>
      <c r="E79" s="110"/>
      <c r="F79" s="93"/>
      <c r="G79" s="94"/>
      <c r="I79" s="84" t="s">
        <v>54</v>
      </c>
      <c r="J79" s="85"/>
      <c r="K79" s="85"/>
      <c r="L79" s="85"/>
      <c r="M79" s="86"/>
      <c r="N79" s="105"/>
    </row>
    <row r="80" spans="1:19" ht="15" customHeight="1" x14ac:dyDescent="0.45">
      <c r="A80" s="77"/>
      <c r="B80" s="77"/>
      <c r="C80" s="107"/>
      <c r="D80" s="95"/>
      <c r="E80" s="110"/>
      <c r="F80" s="93"/>
      <c r="G80" s="94"/>
      <c r="I80" s="96" t="s">
        <v>7</v>
      </c>
      <c r="J80" s="88"/>
      <c r="K80" s="97" t="s">
        <v>8</v>
      </c>
      <c r="L80" s="88"/>
      <c r="M80" s="89"/>
      <c r="O80" s="73"/>
      <c r="Q80" s="73"/>
      <c r="S80" s="73"/>
    </row>
    <row r="81" spans="1:13" ht="15" customHeight="1" x14ac:dyDescent="0.45">
      <c r="A81" s="77"/>
      <c r="B81" s="77"/>
      <c r="C81" s="107"/>
      <c r="D81" s="104"/>
      <c r="E81" s="111"/>
      <c r="F81" s="88"/>
      <c r="G81" s="89"/>
      <c r="I81" s="103"/>
      <c r="J81" s="92"/>
      <c r="K81" s="113"/>
      <c r="L81" s="88"/>
      <c r="M81" s="89"/>
    </row>
    <row r="82" spans="1:13" ht="15" customHeight="1" x14ac:dyDescent="0.45">
      <c r="A82" s="77"/>
      <c r="B82" s="77"/>
      <c r="C82" s="96" t="s">
        <v>23</v>
      </c>
      <c r="D82" s="88"/>
      <c r="E82" s="97"/>
      <c r="F82" s="88"/>
      <c r="G82" s="98" t="s">
        <v>20</v>
      </c>
      <c r="I82" s="145"/>
      <c r="J82" s="93"/>
      <c r="K82" s="114"/>
      <c r="L82" s="88"/>
      <c r="M82" s="89"/>
    </row>
    <row r="83" spans="1:13" ht="15" customHeight="1" x14ac:dyDescent="0.45">
      <c r="A83" s="77"/>
      <c r="B83" s="77"/>
      <c r="C83" s="39">
        <v>0</v>
      </c>
      <c r="D83" s="100"/>
      <c r="E83" s="101">
        <f>SUM(E79:E81)</f>
        <v>0</v>
      </c>
      <c r="F83" s="100"/>
      <c r="G83" s="102">
        <f>C83-E83</f>
        <v>0</v>
      </c>
      <c r="I83" s="103"/>
      <c r="J83" s="88"/>
      <c r="K83" s="111"/>
      <c r="L83" s="88"/>
      <c r="M83" s="89"/>
    </row>
    <row r="84" spans="1:13" ht="15" customHeight="1" x14ac:dyDescent="0.45">
      <c r="A84" s="77"/>
      <c r="B84" s="77"/>
      <c r="C84" s="52"/>
      <c r="E84" s="52"/>
      <c r="G84" s="52"/>
      <c r="I84" s="96" t="s">
        <v>23</v>
      </c>
      <c r="J84" s="88"/>
      <c r="K84" s="97"/>
      <c r="L84" s="88"/>
      <c r="M84" s="98" t="s">
        <v>20</v>
      </c>
    </row>
    <row r="85" spans="1:13" ht="15" customHeight="1" x14ac:dyDescent="0.3">
      <c r="A85" s="77"/>
      <c r="B85" s="77"/>
      <c r="C85" s="221" t="s">
        <v>47</v>
      </c>
      <c r="D85" s="222"/>
      <c r="E85" s="222"/>
      <c r="F85" s="222"/>
      <c r="G85" s="223"/>
      <c r="I85" s="39">
        <v>2500</v>
      </c>
      <c r="J85" s="100"/>
      <c r="K85" s="101">
        <f>SUM(K81:K83)</f>
        <v>0</v>
      </c>
      <c r="L85" s="100"/>
      <c r="M85" s="102">
        <f>I85-K85</f>
        <v>2500</v>
      </c>
    </row>
    <row r="86" spans="1:13" ht="15" customHeight="1" x14ac:dyDescent="0.45">
      <c r="A86" s="77"/>
      <c r="B86" s="77"/>
      <c r="C86" s="96" t="s">
        <v>7</v>
      </c>
      <c r="D86" s="88"/>
      <c r="E86" s="97" t="s">
        <v>8</v>
      </c>
      <c r="F86" s="88"/>
      <c r="G86" s="89"/>
    </row>
    <row r="87" spans="1:13" ht="15" customHeight="1" x14ac:dyDescent="0.3">
      <c r="A87" s="77"/>
      <c r="B87" s="77"/>
      <c r="C87" s="107"/>
      <c r="D87" s="95"/>
      <c r="E87" s="110"/>
      <c r="F87" s="93"/>
      <c r="G87" s="94"/>
      <c r="I87" s="84" t="s">
        <v>1</v>
      </c>
      <c r="J87" s="85"/>
      <c r="K87" s="85"/>
      <c r="L87" s="85"/>
      <c r="M87" s="86"/>
    </row>
    <row r="88" spans="1:13" ht="15" customHeight="1" x14ac:dyDescent="0.45">
      <c r="A88" s="77"/>
      <c r="B88" s="77"/>
      <c r="C88" s="107"/>
      <c r="D88" s="95"/>
      <c r="E88" s="110"/>
      <c r="F88" s="93"/>
      <c r="G88" s="94"/>
      <c r="I88" s="96" t="s">
        <v>7</v>
      </c>
      <c r="J88" s="88"/>
      <c r="K88" s="97" t="s">
        <v>8</v>
      </c>
      <c r="L88" s="88"/>
      <c r="M88" s="89"/>
    </row>
    <row r="89" spans="1:13" ht="15" customHeight="1" x14ac:dyDescent="0.45">
      <c r="A89" s="77"/>
      <c r="B89" s="77"/>
      <c r="C89" s="107"/>
      <c r="D89" s="95"/>
      <c r="E89" s="110"/>
      <c r="F89" s="93"/>
      <c r="G89" s="94"/>
      <c r="I89" s="107" t="s">
        <v>209</v>
      </c>
      <c r="J89" s="93"/>
      <c r="K89" s="112">
        <v>435200</v>
      </c>
      <c r="L89" s="88"/>
      <c r="M89" s="89"/>
    </row>
    <row r="90" spans="1:13" ht="15" customHeight="1" x14ac:dyDescent="0.45">
      <c r="A90" s="77"/>
      <c r="B90" s="77"/>
      <c r="C90" s="96" t="s">
        <v>23</v>
      </c>
      <c r="D90" s="88"/>
      <c r="E90" s="97"/>
      <c r="F90" s="88"/>
      <c r="G90" s="98" t="s">
        <v>20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3">
      <c r="A91" s="77"/>
      <c r="B91" s="77"/>
      <c r="C91" s="39">
        <v>0</v>
      </c>
      <c r="D91" s="100"/>
      <c r="E91" s="101">
        <f>SUM(E87:E89)</f>
        <v>0</v>
      </c>
      <c r="F91" s="100"/>
      <c r="G91" s="102">
        <f>C91-E91</f>
        <v>0</v>
      </c>
      <c r="I91" s="204">
        <v>0</v>
      </c>
      <c r="J91" s="205"/>
      <c r="K91" s="206">
        <f>SUM(K89:K90)</f>
        <v>435200</v>
      </c>
      <c r="L91" s="205"/>
      <c r="M91" s="207">
        <f>I91-K91</f>
        <v>-435200</v>
      </c>
    </row>
    <row r="92" spans="1:13" ht="15" customHeight="1" x14ac:dyDescent="0.3">
      <c r="A92" s="77"/>
      <c r="B92" s="77"/>
      <c r="C92" s="52"/>
      <c r="E92" s="52"/>
      <c r="G92" s="52"/>
      <c r="I92" s="79"/>
      <c r="J92" s="168"/>
      <c r="K92" s="169"/>
      <c r="L92" s="168"/>
      <c r="M92" s="169"/>
    </row>
    <row r="93" spans="1:13" ht="15" customHeight="1" x14ac:dyDescent="0.2">
      <c r="A93" s="77"/>
      <c r="B93" s="77"/>
      <c r="C93" s="221" t="s">
        <v>44</v>
      </c>
      <c r="D93" s="222"/>
      <c r="E93" s="222"/>
      <c r="F93" s="222"/>
      <c r="G93" s="223"/>
    </row>
    <row r="94" spans="1:13" ht="15" customHeight="1" x14ac:dyDescent="0.45">
      <c r="C94" s="96" t="s">
        <v>7</v>
      </c>
      <c r="D94" s="88"/>
      <c r="E94" s="97" t="s">
        <v>8</v>
      </c>
      <c r="F94" s="88"/>
      <c r="G94" s="89"/>
    </row>
    <row r="95" spans="1:13" ht="15" customHeight="1" x14ac:dyDescent="0.3">
      <c r="C95" s="107"/>
      <c r="D95" s="95"/>
      <c r="E95" s="110"/>
      <c r="F95" s="93"/>
      <c r="G95" s="94"/>
    </row>
    <row r="96" spans="1:13" ht="13.2" x14ac:dyDescent="0.3">
      <c r="C96" s="107"/>
      <c r="D96" s="95"/>
      <c r="E96" s="110"/>
      <c r="F96" s="93"/>
      <c r="G96" s="94"/>
    </row>
    <row r="97" spans="3:13" ht="15" x14ac:dyDescent="0.45">
      <c r="C97" s="96" t="s">
        <v>23</v>
      </c>
      <c r="D97" s="88"/>
      <c r="E97" s="97"/>
      <c r="F97" s="88"/>
      <c r="G97" s="98" t="s">
        <v>20</v>
      </c>
    </row>
    <row r="98" spans="3:13" ht="13.2" x14ac:dyDescent="0.3">
      <c r="C98" s="39">
        <v>0</v>
      </c>
      <c r="D98" s="100"/>
      <c r="E98" s="101">
        <f>SUM(E95:E95)</f>
        <v>0</v>
      </c>
      <c r="F98" s="100"/>
      <c r="G98" s="102">
        <f>C98-E98</f>
        <v>0</v>
      </c>
    </row>
    <row r="99" spans="3:13" x14ac:dyDescent="0.2">
      <c r="E99" s="52"/>
      <c r="G99" s="52"/>
    </row>
    <row r="100" spans="3:13" ht="13.8" x14ac:dyDescent="0.2">
      <c r="C100" s="221" t="s">
        <v>62</v>
      </c>
      <c r="D100" s="222"/>
      <c r="E100" s="222"/>
      <c r="F100" s="222"/>
      <c r="G100" s="223"/>
      <c r="I100" s="170"/>
      <c r="J100" s="170"/>
      <c r="K100" s="170"/>
      <c r="L100" s="170"/>
      <c r="M100" s="170"/>
    </row>
    <row r="101" spans="3:13" ht="15" x14ac:dyDescent="0.45">
      <c r="C101" s="96" t="s">
        <v>7</v>
      </c>
      <c r="D101" s="88"/>
      <c r="E101" s="97" t="s">
        <v>8</v>
      </c>
      <c r="F101" s="88"/>
      <c r="G101" s="89"/>
      <c r="I101" s="97"/>
      <c r="J101" s="88"/>
      <c r="K101" s="97"/>
      <c r="L101" s="88"/>
      <c r="M101" s="97"/>
    </row>
    <row r="102" spans="3:13" ht="15" x14ac:dyDescent="0.45">
      <c r="C102" s="96"/>
      <c r="D102" s="88"/>
      <c r="E102" s="97"/>
      <c r="F102" s="88"/>
      <c r="G102" s="89"/>
      <c r="I102" s="97"/>
      <c r="J102" s="88"/>
      <c r="K102" s="97"/>
      <c r="L102" s="88"/>
      <c r="M102" s="97"/>
    </row>
    <row r="103" spans="3:13" ht="15" x14ac:dyDescent="0.45">
      <c r="C103" s="107"/>
      <c r="D103" s="104"/>
      <c r="E103" s="111"/>
      <c r="F103" s="88"/>
      <c r="G103" s="89"/>
      <c r="I103" s="171"/>
      <c r="J103" s="88"/>
      <c r="K103" s="130"/>
      <c r="L103" s="88"/>
      <c r="M103" s="97"/>
    </row>
    <row r="104" spans="3:13" ht="15" x14ac:dyDescent="0.45">
      <c r="C104" s="96" t="s">
        <v>23</v>
      </c>
      <c r="D104" s="88"/>
      <c r="E104" s="97"/>
      <c r="F104" s="88"/>
      <c r="G104" s="98" t="s">
        <v>20</v>
      </c>
      <c r="I104" s="171"/>
      <c r="J104" s="88"/>
      <c r="K104" s="130"/>
      <c r="L104" s="88"/>
      <c r="M104" s="97"/>
    </row>
    <row r="105" spans="3:13" ht="15" x14ac:dyDescent="0.45">
      <c r="C105" s="39">
        <v>0</v>
      </c>
      <c r="D105" s="100"/>
      <c r="E105" s="101">
        <f>SUM(E103:E103)</f>
        <v>0</v>
      </c>
      <c r="F105" s="100"/>
      <c r="G105" s="102">
        <f>C105-E105</f>
        <v>0</v>
      </c>
      <c r="I105" s="171"/>
      <c r="J105" s="88"/>
      <c r="K105" s="130"/>
      <c r="L105" s="88"/>
      <c r="M105" s="97"/>
    </row>
    <row r="106" spans="3:13" ht="15" x14ac:dyDescent="0.45">
      <c r="E106" s="52"/>
      <c r="G106" s="52"/>
      <c r="I106" s="171"/>
      <c r="J106" s="88"/>
      <c r="K106" s="130"/>
      <c r="L106" s="88"/>
      <c r="M106" s="97"/>
    </row>
    <row r="107" spans="3:13" ht="15" x14ac:dyDescent="0.45">
      <c r="E107" s="52"/>
      <c r="G107" s="52"/>
      <c r="I107" s="171"/>
      <c r="J107" s="88"/>
      <c r="K107" s="130"/>
      <c r="L107" s="88"/>
      <c r="M107" s="97"/>
    </row>
    <row r="108" spans="3:13" ht="15" x14ac:dyDescent="0.45">
      <c r="E108" s="52"/>
      <c r="G108" s="52"/>
      <c r="I108" s="171"/>
      <c r="J108" s="88"/>
      <c r="K108" s="130"/>
      <c r="L108" s="88"/>
      <c r="M108" s="97"/>
    </row>
    <row r="109" spans="3:13" ht="15" x14ac:dyDescent="0.45">
      <c r="E109" s="52"/>
      <c r="G109" s="52"/>
      <c r="I109" s="171"/>
      <c r="J109" s="88"/>
      <c r="K109" s="130"/>
      <c r="L109" s="88"/>
      <c r="M109" s="97"/>
    </row>
    <row r="110" spans="3:13" ht="15" x14ac:dyDescent="0.45">
      <c r="E110" s="52"/>
      <c r="G110" s="52"/>
      <c r="I110" s="171"/>
      <c r="J110" s="88"/>
      <c r="K110" s="130"/>
      <c r="L110" s="88"/>
      <c r="M110" s="97"/>
    </row>
    <row r="111" spans="3:13" ht="15" x14ac:dyDescent="0.45">
      <c r="C111" s="52"/>
      <c r="I111" s="97"/>
      <c r="J111" s="88"/>
      <c r="K111" s="97"/>
      <c r="L111" s="88"/>
      <c r="M111" s="172"/>
    </row>
    <row r="112" spans="3:13" ht="13.2" x14ac:dyDescent="0.3">
      <c r="C112" s="105"/>
      <c r="D112" s="105"/>
      <c r="E112" s="55"/>
      <c r="G112" s="55"/>
      <c r="I112" s="79"/>
      <c r="J112" s="168"/>
      <c r="K112" s="169"/>
      <c r="L112" s="168"/>
      <c r="M112" s="169"/>
    </row>
    <row r="113" spans="2:13" x14ac:dyDescent="0.2">
      <c r="C113" s="105"/>
      <c r="D113" s="105"/>
      <c r="E113" s="55"/>
      <c r="G113" s="55"/>
      <c r="I113" s="52" t="s">
        <v>82</v>
      </c>
      <c r="J113" s="79"/>
      <c r="K113" s="79">
        <f>E23+E36+E54+E67+E75+E83+E91+E98+E105+K14+K34+K46+K67+K77+K85+K92+K91+K52</f>
        <v>561034</v>
      </c>
      <c r="L113" s="79"/>
      <c r="M113" s="79"/>
    </row>
    <row r="114" spans="2:13" x14ac:dyDescent="0.2">
      <c r="C114" s="52"/>
      <c r="I114" s="105"/>
      <c r="J114" s="79"/>
      <c r="K114" s="79"/>
      <c r="L114" s="79"/>
      <c r="M114" s="79"/>
    </row>
    <row r="115" spans="2:13" x14ac:dyDescent="0.2">
      <c r="I115" s="105"/>
      <c r="J115" s="79"/>
      <c r="K115" s="79"/>
      <c r="L115" s="79"/>
      <c r="M115" s="79"/>
    </row>
    <row r="116" spans="2:13" ht="13.2" x14ac:dyDescent="0.3">
      <c r="I116" s="52" t="s">
        <v>81</v>
      </c>
      <c r="J116" s="168"/>
      <c r="K116" s="169">
        <f>[2]GrossMargin!$E$71</f>
        <v>0</v>
      </c>
      <c r="L116" s="168"/>
      <c r="M116" s="169"/>
    </row>
    <row r="117" spans="2:13" ht="13.2" x14ac:dyDescent="0.3">
      <c r="C117" s="52"/>
      <c r="I117" s="52" t="s">
        <v>97</v>
      </c>
      <c r="J117" s="168"/>
      <c r="K117" s="169">
        <f>[2]GrossMargin!$D$71</f>
        <v>0</v>
      </c>
      <c r="L117" s="168"/>
      <c r="M117" s="169"/>
    </row>
    <row r="118" spans="2:13" ht="13.2" x14ac:dyDescent="0.3">
      <c r="C118" s="52"/>
      <c r="I118" s="52" t="s">
        <v>26</v>
      </c>
      <c r="J118" s="168"/>
      <c r="K118" s="169">
        <f>[2]GrossMargin!$H$19+[2]GrossMargin!$H$27</f>
        <v>3713</v>
      </c>
      <c r="L118" s="168"/>
      <c r="M118" s="169"/>
    </row>
    <row r="119" spans="2:13" s="105" customFormat="1" ht="13.2" x14ac:dyDescent="0.3">
      <c r="C119" s="52"/>
      <c r="D119" s="52"/>
      <c r="E119" s="73"/>
      <c r="G119" s="73"/>
      <c r="I119" s="52"/>
      <c r="J119" s="168"/>
      <c r="K119" s="169"/>
      <c r="L119" s="168"/>
      <c r="M119" s="169"/>
    </row>
    <row r="120" spans="2:13" s="105" customFormat="1" ht="13.2" x14ac:dyDescent="0.3">
      <c r="C120" s="52"/>
      <c r="D120" s="52"/>
      <c r="E120" s="73"/>
      <c r="G120" s="73"/>
      <c r="I120" s="52" t="s">
        <v>83</v>
      </c>
      <c r="J120" s="168"/>
      <c r="K120" s="169">
        <f>K113-K116-K117-K118</f>
        <v>557321</v>
      </c>
      <c r="L120" s="178"/>
      <c r="M120" s="169"/>
    </row>
    <row r="121" spans="2:13" x14ac:dyDescent="0.2">
      <c r="C121" s="52"/>
    </row>
    <row r="122" spans="2:13" ht="13.8" x14ac:dyDescent="0.25">
      <c r="B122" s="158"/>
      <c r="C122" s="81" t="str">
        <f ca="1">CELL("filename")</f>
        <v xml:space="preserve">O:\Fin_Ops\Finrpt\CONSOL\Hot List &amp; Metrics\2001\2Q 2001\[Hot List 0518.xls]Hotlist - Identified </v>
      </c>
    </row>
    <row r="123" spans="2:13" x14ac:dyDescent="0.2">
      <c r="C123" s="81">
        <f ca="1">NOW()</f>
        <v>37032.452602546298</v>
      </c>
    </row>
    <row r="192" spans="5:5" x14ac:dyDescent="0.2">
      <c r="E192" s="73">
        <f>COUNTA(C195:C197)</f>
        <v>0</v>
      </c>
    </row>
    <row r="193" spans="1:15" ht="16.5" customHeight="1" x14ac:dyDescent="0.2">
      <c r="A193" s="225" t="s">
        <v>56</v>
      </c>
      <c r="B193" s="225" t="s">
        <v>57</v>
      </c>
    </row>
    <row r="194" spans="1:15" x14ac:dyDescent="0.2">
      <c r="A194" s="225"/>
      <c r="B194" s="225"/>
    </row>
    <row r="195" spans="1:15" x14ac:dyDescent="0.2">
      <c r="A195" s="225"/>
      <c r="B195" s="225"/>
    </row>
    <row r="196" spans="1:15" x14ac:dyDescent="0.2">
      <c r="A196" s="225"/>
      <c r="B196" s="225"/>
    </row>
    <row r="197" spans="1:15" x14ac:dyDescent="0.2">
      <c r="A197" s="225"/>
      <c r="B197" s="225"/>
    </row>
    <row r="198" spans="1:15" x14ac:dyDescent="0.2">
      <c r="A198" s="225"/>
      <c r="B198" s="225"/>
    </row>
    <row r="199" spans="1:15" x14ac:dyDescent="0.2">
      <c r="A199" s="225"/>
      <c r="B199" s="225"/>
    </row>
    <row r="200" spans="1:15" x14ac:dyDescent="0.2">
      <c r="C200" s="73">
        <v>5000</v>
      </c>
      <c r="F200" s="73">
        <v>5000</v>
      </c>
      <c r="I200" s="73">
        <v>5000</v>
      </c>
      <c r="L200" s="73">
        <v>5000</v>
      </c>
    </row>
    <row r="208" spans="1:15" x14ac:dyDescent="0.2">
      <c r="O208" s="156" t="e">
        <f>O34+O56+O70+O86+O94+#REF!+O109+O122+#REF!+#REF!+O129+O137+O150+O160+O181+O192+O199+O206</f>
        <v>#REF!</v>
      </c>
    </row>
    <row r="209" spans="1:12" x14ac:dyDescent="0.2">
      <c r="C209" s="156" t="e">
        <f>C34+C57+C66+C83+C92+C100+C114+C124+#REF!+#REF!+C130+C138+C151+C161+C182+C193+C200+C207</f>
        <v>#VALUE!</v>
      </c>
      <c r="F209" s="156" t="e">
        <f>F34+F57+F66+F83+F92+F100+#REF!+#REF!+#REF!+#REF!+F130+F138+F151+F161+F182+F193+F200+F207</f>
        <v>#REF!</v>
      </c>
      <c r="I209" s="156" t="e">
        <f>#REF!+I29+I47+I67+I76+I86+#REF!+#REF!+#REF!+#REF!+I130+I138+I151+I161+I182+I193+I200+I207</f>
        <v>#REF!</v>
      </c>
      <c r="L209" s="156" t="e">
        <f>#REF!+L29+L47+L67+L76+L86+L118+#REF!+#REF!+#REF!+L130+L138+L151+L161+L182+L193+L200+L207</f>
        <v>#REF!</v>
      </c>
    </row>
    <row r="211" spans="1:12" x14ac:dyDescent="0.2">
      <c r="A211" s="161"/>
      <c r="B211" s="162"/>
    </row>
    <row r="212" spans="1:12" x14ac:dyDescent="0.2">
      <c r="A212" s="163"/>
      <c r="B212" s="164"/>
    </row>
    <row r="213" spans="1:12" x14ac:dyDescent="0.2">
      <c r="A213" s="163"/>
      <c r="B213" s="164"/>
    </row>
    <row r="214" spans="1:12" x14ac:dyDescent="0.2">
      <c r="A214" s="163"/>
      <c r="B214" s="164"/>
    </row>
    <row r="215" spans="1:12" x14ac:dyDescent="0.2">
      <c r="A215" s="163"/>
      <c r="B215" s="164"/>
    </row>
    <row r="216" spans="1:12" x14ac:dyDescent="0.2">
      <c r="A216" s="163"/>
      <c r="B216" s="164"/>
    </row>
    <row r="217" spans="1:12" x14ac:dyDescent="0.2">
      <c r="A217" s="163"/>
      <c r="B217" s="164"/>
    </row>
    <row r="218" spans="1:12" x14ac:dyDescent="0.2">
      <c r="A218" s="163"/>
      <c r="B218" s="164"/>
    </row>
    <row r="219" spans="1:12" x14ac:dyDescent="0.2">
      <c r="A219" s="165"/>
      <c r="B219" s="166"/>
    </row>
  </sheetData>
  <mergeCells count="12">
    <mergeCell ref="C77:G77"/>
    <mergeCell ref="C93:G93"/>
    <mergeCell ref="C85:G85"/>
    <mergeCell ref="C56:G56"/>
    <mergeCell ref="I3:M3"/>
    <mergeCell ref="A193:A199"/>
    <mergeCell ref="B193:B199"/>
    <mergeCell ref="C100:G100"/>
    <mergeCell ref="C6:G6"/>
    <mergeCell ref="C25:G25"/>
    <mergeCell ref="I48:M48"/>
    <mergeCell ref="I6:M6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7" max="12" man="1"/>
    <brk id="10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2001-05-21T15:04:11Z</cp:lastPrinted>
  <dcterms:created xsi:type="dcterms:W3CDTF">1999-10-18T12:36:30Z</dcterms:created>
  <dcterms:modified xsi:type="dcterms:W3CDTF">2023-09-10T11:45:22Z</dcterms:modified>
</cp:coreProperties>
</file>