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516" windowWidth="14700" windowHeight="8448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92512" fullCalcOnLoad="1" calcOnSave="0"/>
</workbook>
</file>

<file path=xl/calcChain.xml><?xml version="1.0" encoding="utf-8"?>
<calcChain xmlns="http://schemas.openxmlformats.org/spreadsheetml/2006/main">
  <c r="N5" i="1" l="1"/>
  <c r="E6" i="1"/>
  <c r="H6" i="1"/>
  <c r="I6" i="1"/>
  <c r="K6" i="1"/>
  <c r="L6" i="1"/>
  <c r="M6" i="1"/>
  <c r="N6" i="1"/>
  <c r="O6" i="1"/>
  <c r="Q6" i="1"/>
  <c r="E8" i="1"/>
  <c r="H8" i="1"/>
  <c r="I8" i="1"/>
  <c r="J8" i="1"/>
  <c r="K8" i="1"/>
  <c r="N8" i="1"/>
  <c r="O8" i="1"/>
  <c r="Q8" i="1"/>
  <c r="R8" i="1"/>
  <c r="S8" i="1"/>
  <c r="U8" i="1"/>
  <c r="V8" i="1"/>
  <c r="W8" i="1"/>
  <c r="X8" i="1"/>
  <c r="A9" i="1"/>
  <c r="E9" i="1"/>
  <c r="H9" i="1"/>
  <c r="I9" i="1"/>
  <c r="J9" i="1"/>
  <c r="K9" i="1"/>
  <c r="L9" i="1"/>
  <c r="M9" i="1"/>
  <c r="N9" i="1"/>
  <c r="O9" i="1"/>
  <c r="Q9" i="1"/>
  <c r="R9" i="1"/>
  <c r="S9" i="1"/>
  <c r="U9" i="1"/>
  <c r="V9" i="1"/>
  <c r="W9" i="1"/>
  <c r="X9" i="1"/>
  <c r="A10" i="1"/>
  <c r="E10" i="1"/>
  <c r="H10" i="1"/>
  <c r="I10" i="1"/>
  <c r="J10" i="1"/>
  <c r="K10" i="1"/>
  <c r="L10" i="1"/>
  <c r="M10" i="1"/>
  <c r="N10" i="1"/>
  <c r="O10" i="1"/>
  <c r="Q10" i="1"/>
  <c r="R10" i="1"/>
  <c r="S10" i="1"/>
  <c r="U10" i="1"/>
  <c r="V10" i="1"/>
  <c r="W10" i="1"/>
  <c r="X10" i="1"/>
  <c r="A11" i="1"/>
  <c r="E11" i="1"/>
  <c r="H11" i="1"/>
  <c r="I11" i="1"/>
  <c r="J11" i="1"/>
  <c r="K11" i="1"/>
  <c r="L11" i="1"/>
  <c r="M11" i="1"/>
  <c r="N11" i="1"/>
  <c r="O11" i="1"/>
  <c r="Q11" i="1"/>
  <c r="R11" i="1"/>
  <c r="S11" i="1"/>
  <c r="U11" i="1"/>
  <c r="V11" i="1"/>
  <c r="W11" i="1"/>
  <c r="X11" i="1"/>
  <c r="A12" i="1"/>
  <c r="E12" i="1"/>
  <c r="H12" i="1"/>
  <c r="I12" i="1"/>
  <c r="J12" i="1"/>
  <c r="K12" i="1"/>
  <c r="L12" i="1"/>
  <c r="M12" i="1"/>
  <c r="N12" i="1"/>
  <c r="O12" i="1"/>
  <c r="Q12" i="1"/>
  <c r="R12" i="1"/>
  <c r="S12" i="1"/>
  <c r="U12" i="1"/>
  <c r="V12" i="1"/>
  <c r="W12" i="1"/>
  <c r="X12" i="1"/>
  <c r="A13" i="1"/>
  <c r="E13" i="1"/>
  <c r="H13" i="1"/>
  <c r="I13" i="1"/>
  <c r="J13" i="1"/>
  <c r="K13" i="1"/>
  <c r="L13" i="1"/>
  <c r="M13" i="1"/>
  <c r="N13" i="1"/>
  <c r="O13" i="1"/>
  <c r="Q13" i="1"/>
  <c r="R13" i="1"/>
  <c r="S13" i="1"/>
  <c r="U13" i="1"/>
  <c r="V13" i="1"/>
  <c r="W13" i="1"/>
  <c r="X13" i="1"/>
  <c r="A14" i="1"/>
  <c r="E14" i="1"/>
  <c r="H14" i="1"/>
  <c r="I14" i="1"/>
  <c r="J14" i="1"/>
  <c r="K14" i="1"/>
  <c r="L14" i="1"/>
  <c r="M14" i="1"/>
  <c r="N14" i="1"/>
  <c r="O14" i="1"/>
  <c r="Q14" i="1"/>
  <c r="R14" i="1"/>
  <c r="S14" i="1"/>
  <c r="U14" i="1"/>
  <c r="V14" i="1"/>
  <c r="W14" i="1"/>
  <c r="X14" i="1"/>
  <c r="A15" i="1"/>
  <c r="E15" i="1"/>
  <c r="H15" i="1"/>
  <c r="I15" i="1"/>
  <c r="J15" i="1"/>
  <c r="K15" i="1"/>
  <c r="L15" i="1"/>
  <c r="M15" i="1"/>
  <c r="N15" i="1"/>
  <c r="O15" i="1"/>
  <c r="Q15" i="1"/>
  <c r="R15" i="1"/>
  <c r="S15" i="1"/>
  <c r="U15" i="1"/>
  <c r="V15" i="1"/>
  <c r="W15" i="1"/>
  <c r="X15" i="1"/>
  <c r="A16" i="1"/>
  <c r="E16" i="1"/>
  <c r="H16" i="1"/>
  <c r="I16" i="1"/>
  <c r="J16" i="1"/>
  <c r="K16" i="1"/>
  <c r="L16" i="1"/>
  <c r="M16" i="1"/>
  <c r="N16" i="1"/>
  <c r="O16" i="1"/>
  <c r="Q16" i="1"/>
  <c r="R16" i="1"/>
  <c r="S16" i="1"/>
  <c r="U16" i="1"/>
  <c r="V16" i="1"/>
  <c r="W16" i="1"/>
  <c r="X16" i="1"/>
  <c r="A17" i="1"/>
  <c r="E17" i="1"/>
  <c r="H17" i="1"/>
  <c r="I17" i="1"/>
  <c r="J17" i="1"/>
  <c r="K17" i="1"/>
  <c r="L17" i="1"/>
  <c r="M17" i="1"/>
  <c r="N17" i="1"/>
  <c r="O17" i="1"/>
  <c r="Q17" i="1"/>
  <c r="R17" i="1"/>
  <c r="S17" i="1"/>
  <c r="U17" i="1"/>
  <c r="V17" i="1"/>
  <c r="W17" i="1"/>
  <c r="X17" i="1"/>
  <c r="A18" i="1"/>
  <c r="E18" i="1"/>
  <c r="H18" i="1"/>
  <c r="I18" i="1"/>
  <c r="J18" i="1"/>
  <c r="K18" i="1"/>
  <c r="L18" i="1"/>
  <c r="M18" i="1"/>
  <c r="N18" i="1"/>
  <c r="O18" i="1"/>
  <c r="Q18" i="1"/>
  <c r="R18" i="1"/>
  <c r="S18" i="1"/>
  <c r="U18" i="1"/>
  <c r="V18" i="1"/>
  <c r="W18" i="1"/>
  <c r="X18" i="1"/>
  <c r="A19" i="1"/>
  <c r="E19" i="1"/>
  <c r="H19" i="1"/>
  <c r="I19" i="1"/>
  <c r="J19" i="1"/>
  <c r="K19" i="1"/>
  <c r="L19" i="1"/>
  <c r="M19" i="1"/>
  <c r="N19" i="1"/>
  <c r="O19" i="1"/>
  <c r="Q19" i="1"/>
  <c r="R19" i="1"/>
  <c r="S19" i="1"/>
  <c r="U19" i="1"/>
  <c r="V19" i="1"/>
  <c r="W19" i="1"/>
  <c r="X19" i="1"/>
  <c r="A20" i="1"/>
  <c r="E20" i="1"/>
  <c r="H20" i="1"/>
  <c r="I20" i="1"/>
  <c r="J20" i="1"/>
  <c r="K20" i="1"/>
  <c r="L20" i="1"/>
  <c r="M20" i="1"/>
  <c r="N20" i="1"/>
  <c r="O20" i="1"/>
  <c r="Q20" i="1"/>
  <c r="R20" i="1"/>
  <c r="S20" i="1"/>
  <c r="U20" i="1"/>
  <c r="V20" i="1"/>
  <c r="W20" i="1"/>
  <c r="X20" i="1"/>
  <c r="A21" i="1"/>
  <c r="E21" i="1"/>
  <c r="H21" i="1"/>
  <c r="I21" i="1"/>
  <c r="J21" i="1"/>
  <c r="K21" i="1"/>
  <c r="L21" i="1"/>
  <c r="M21" i="1"/>
  <c r="N21" i="1"/>
  <c r="O21" i="1"/>
  <c r="Q21" i="1"/>
  <c r="R21" i="1"/>
  <c r="S21" i="1"/>
  <c r="U21" i="1"/>
  <c r="V21" i="1"/>
  <c r="W21" i="1"/>
  <c r="X21" i="1"/>
  <c r="A22" i="1"/>
  <c r="E22" i="1"/>
  <c r="H22" i="1"/>
  <c r="I22" i="1"/>
  <c r="J22" i="1"/>
  <c r="K22" i="1"/>
  <c r="L22" i="1"/>
  <c r="M22" i="1"/>
  <c r="N22" i="1"/>
  <c r="O22" i="1"/>
  <c r="Q22" i="1"/>
  <c r="R22" i="1"/>
  <c r="S22" i="1"/>
  <c r="U22" i="1"/>
  <c r="V22" i="1"/>
  <c r="W22" i="1"/>
  <c r="X22" i="1"/>
  <c r="A23" i="1"/>
  <c r="E23" i="1"/>
  <c r="H23" i="1"/>
  <c r="I23" i="1"/>
  <c r="J23" i="1"/>
  <c r="K23" i="1"/>
  <c r="L23" i="1"/>
  <c r="M23" i="1"/>
  <c r="N23" i="1"/>
  <c r="O23" i="1"/>
  <c r="Q23" i="1"/>
  <c r="R23" i="1"/>
  <c r="S23" i="1"/>
  <c r="U23" i="1"/>
  <c r="V23" i="1"/>
  <c r="W23" i="1"/>
  <c r="X23" i="1"/>
  <c r="A24" i="1"/>
  <c r="E24" i="1"/>
  <c r="H24" i="1"/>
  <c r="I24" i="1"/>
  <c r="J24" i="1"/>
  <c r="K24" i="1"/>
  <c r="L24" i="1"/>
  <c r="M24" i="1"/>
  <c r="N24" i="1"/>
  <c r="O24" i="1"/>
  <c r="Q24" i="1"/>
  <c r="R24" i="1"/>
  <c r="S24" i="1"/>
  <c r="U24" i="1"/>
  <c r="V24" i="1"/>
  <c r="W24" i="1"/>
  <c r="X24" i="1"/>
  <c r="A25" i="1"/>
  <c r="E25" i="1"/>
  <c r="H25" i="1"/>
  <c r="I25" i="1"/>
  <c r="J25" i="1"/>
  <c r="K25" i="1"/>
  <c r="L25" i="1"/>
  <c r="M25" i="1"/>
  <c r="N25" i="1"/>
  <c r="O25" i="1"/>
  <c r="Q25" i="1"/>
  <c r="R25" i="1"/>
  <c r="S25" i="1"/>
  <c r="U25" i="1"/>
  <c r="V25" i="1"/>
  <c r="W25" i="1"/>
  <c r="X25" i="1"/>
  <c r="A26" i="1"/>
  <c r="E26" i="1"/>
  <c r="H26" i="1"/>
  <c r="I26" i="1"/>
  <c r="J26" i="1"/>
  <c r="K26" i="1"/>
  <c r="L26" i="1"/>
  <c r="M26" i="1"/>
  <c r="N26" i="1"/>
  <c r="O26" i="1"/>
  <c r="Q26" i="1"/>
  <c r="R26" i="1"/>
  <c r="S26" i="1"/>
  <c r="U26" i="1"/>
  <c r="V26" i="1"/>
  <c r="W26" i="1"/>
  <c r="X26" i="1"/>
  <c r="A27" i="1"/>
  <c r="E27" i="1"/>
  <c r="H27" i="1"/>
  <c r="I27" i="1"/>
  <c r="J27" i="1"/>
  <c r="K27" i="1"/>
  <c r="L27" i="1"/>
  <c r="M27" i="1"/>
  <c r="N27" i="1"/>
  <c r="O27" i="1"/>
  <c r="Q27" i="1"/>
  <c r="R27" i="1"/>
  <c r="S27" i="1"/>
  <c r="U27" i="1"/>
  <c r="V27" i="1"/>
  <c r="W27" i="1"/>
  <c r="X27" i="1"/>
  <c r="A28" i="1"/>
  <c r="E28" i="1"/>
  <c r="H28" i="1"/>
  <c r="I28" i="1"/>
  <c r="J28" i="1"/>
  <c r="K28" i="1"/>
  <c r="L28" i="1"/>
  <c r="M28" i="1"/>
  <c r="N28" i="1"/>
  <c r="O28" i="1"/>
  <c r="Q28" i="1"/>
  <c r="R28" i="1"/>
  <c r="S28" i="1"/>
  <c r="U28" i="1"/>
  <c r="V28" i="1"/>
  <c r="W28" i="1"/>
  <c r="X28" i="1"/>
  <c r="A29" i="1"/>
  <c r="E29" i="1"/>
  <c r="H29" i="1"/>
  <c r="I29" i="1"/>
  <c r="J29" i="1"/>
  <c r="K29" i="1"/>
  <c r="L29" i="1"/>
  <c r="M29" i="1"/>
  <c r="N29" i="1"/>
  <c r="O29" i="1"/>
  <c r="Q29" i="1"/>
  <c r="R29" i="1"/>
  <c r="S29" i="1"/>
  <c r="U29" i="1"/>
  <c r="V29" i="1"/>
  <c r="W29" i="1"/>
  <c r="X29" i="1"/>
  <c r="A30" i="1"/>
  <c r="E30" i="1"/>
  <c r="H30" i="1"/>
  <c r="I30" i="1"/>
  <c r="J30" i="1"/>
  <c r="K30" i="1"/>
  <c r="L30" i="1"/>
  <c r="M30" i="1"/>
  <c r="N30" i="1"/>
  <c r="O30" i="1"/>
  <c r="Q30" i="1"/>
  <c r="R30" i="1"/>
  <c r="S30" i="1"/>
  <c r="U30" i="1"/>
  <c r="V30" i="1"/>
  <c r="W30" i="1"/>
  <c r="X30" i="1"/>
  <c r="A31" i="1"/>
  <c r="E31" i="1"/>
  <c r="H31" i="1"/>
  <c r="I31" i="1"/>
  <c r="J31" i="1"/>
  <c r="K31" i="1"/>
  <c r="L31" i="1"/>
  <c r="M31" i="1"/>
  <c r="N31" i="1"/>
  <c r="O31" i="1"/>
  <c r="Q31" i="1"/>
  <c r="R31" i="1"/>
  <c r="S31" i="1"/>
  <c r="U31" i="1"/>
  <c r="V31" i="1"/>
  <c r="W31" i="1"/>
  <c r="X31" i="1"/>
  <c r="A32" i="1"/>
  <c r="E32" i="1"/>
  <c r="H32" i="1"/>
  <c r="I32" i="1"/>
  <c r="J32" i="1"/>
  <c r="K32" i="1"/>
  <c r="L32" i="1"/>
  <c r="M32" i="1"/>
  <c r="N32" i="1"/>
  <c r="O32" i="1"/>
  <c r="Q32" i="1"/>
  <c r="R32" i="1"/>
  <c r="S32" i="1"/>
  <c r="U32" i="1"/>
  <c r="V32" i="1"/>
  <c r="W32" i="1"/>
  <c r="X32" i="1"/>
  <c r="A33" i="1"/>
  <c r="E33" i="1"/>
  <c r="H33" i="1"/>
  <c r="I33" i="1"/>
  <c r="J33" i="1"/>
  <c r="K33" i="1"/>
  <c r="L33" i="1"/>
  <c r="M33" i="1"/>
  <c r="N33" i="1"/>
  <c r="O33" i="1"/>
  <c r="Q33" i="1"/>
  <c r="R33" i="1"/>
  <c r="S33" i="1"/>
  <c r="U33" i="1"/>
  <c r="V33" i="1"/>
  <c r="W33" i="1"/>
  <c r="X33" i="1"/>
  <c r="A34" i="1"/>
  <c r="E34" i="1"/>
  <c r="H34" i="1"/>
  <c r="I34" i="1"/>
  <c r="J34" i="1"/>
  <c r="K34" i="1"/>
  <c r="L34" i="1"/>
  <c r="M34" i="1"/>
  <c r="N34" i="1"/>
  <c r="O34" i="1"/>
  <c r="Q34" i="1"/>
  <c r="R34" i="1"/>
  <c r="S34" i="1"/>
  <c r="U34" i="1"/>
  <c r="V34" i="1"/>
  <c r="W34" i="1"/>
  <c r="X34" i="1"/>
  <c r="A35" i="1"/>
  <c r="E35" i="1"/>
  <c r="H35" i="1"/>
  <c r="I35" i="1"/>
  <c r="J35" i="1"/>
  <c r="K35" i="1"/>
  <c r="L35" i="1"/>
  <c r="M35" i="1"/>
  <c r="N35" i="1"/>
  <c r="O35" i="1"/>
  <c r="Q35" i="1"/>
  <c r="R35" i="1"/>
  <c r="S35" i="1"/>
  <c r="U35" i="1"/>
  <c r="V35" i="1"/>
  <c r="W35" i="1"/>
  <c r="X35" i="1"/>
  <c r="A36" i="1"/>
  <c r="E36" i="1"/>
  <c r="H36" i="1"/>
  <c r="I36" i="1"/>
  <c r="J36" i="1"/>
  <c r="K36" i="1"/>
  <c r="L36" i="1"/>
  <c r="M36" i="1"/>
  <c r="N36" i="1"/>
  <c r="O36" i="1"/>
  <c r="Q36" i="1"/>
  <c r="R36" i="1"/>
  <c r="S36" i="1"/>
  <c r="U36" i="1"/>
  <c r="V36" i="1"/>
  <c r="W36" i="1"/>
  <c r="X36" i="1"/>
  <c r="A37" i="1"/>
  <c r="E37" i="1"/>
  <c r="H37" i="1"/>
  <c r="I37" i="1"/>
  <c r="J37" i="1"/>
  <c r="K37" i="1"/>
  <c r="L37" i="1"/>
  <c r="M37" i="1"/>
  <c r="N37" i="1"/>
  <c r="O37" i="1"/>
  <c r="Q37" i="1"/>
  <c r="R37" i="1"/>
  <c r="S37" i="1"/>
  <c r="U37" i="1"/>
  <c r="V37" i="1"/>
  <c r="W37" i="1"/>
  <c r="X37" i="1"/>
  <c r="A38" i="1"/>
  <c r="E38" i="1"/>
  <c r="H38" i="1"/>
  <c r="I38" i="1"/>
  <c r="J38" i="1"/>
  <c r="K38" i="1"/>
  <c r="L38" i="1"/>
  <c r="M38" i="1"/>
  <c r="N38" i="1"/>
  <c r="O38" i="1"/>
  <c r="Q38" i="1"/>
  <c r="R38" i="1"/>
  <c r="S38" i="1"/>
  <c r="U38" i="1"/>
  <c r="V38" i="1"/>
  <c r="W38" i="1"/>
  <c r="X38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Q40" i="1"/>
  <c r="R40" i="1"/>
  <c r="S40" i="1"/>
  <c r="U40" i="1"/>
  <c r="V40" i="1"/>
  <c r="W40" i="1"/>
  <c r="X40" i="1"/>
  <c r="Y40" i="1"/>
  <c r="AA40" i="1"/>
  <c r="AA41" i="1"/>
  <c r="E42" i="1"/>
  <c r="H42" i="1"/>
  <c r="I42" i="1"/>
  <c r="K42" i="1"/>
  <c r="L42" i="1"/>
  <c r="M42" i="1"/>
  <c r="N42" i="1"/>
  <c r="AA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Q43" i="1"/>
  <c r="R43" i="1"/>
  <c r="S43" i="1"/>
  <c r="U43" i="1"/>
  <c r="V43" i="1"/>
  <c r="W43" i="1"/>
  <c r="K44" i="1"/>
  <c r="Q44" i="1"/>
  <c r="R44" i="1"/>
  <c r="S44" i="1"/>
  <c r="U44" i="1"/>
  <c r="V44" i="1"/>
  <c r="W44" i="1"/>
  <c r="K45" i="1"/>
  <c r="K46" i="1"/>
  <c r="W46" i="1"/>
  <c r="K47" i="1"/>
</calcChain>
</file>

<file path=xl/sharedStrings.xml><?xml version="1.0" encoding="utf-8"?>
<sst xmlns="http://schemas.openxmlformats.org/spreadsheetml/2006/main" count="75" uniqueCount="44">
  <si>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</si>
  <si>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</si>
  <si>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</si>
  <si>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</si>
  <si>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</si>
  <si>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</si>
  <si>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</si>
  <si>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</si>
  <si>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</si>
  <si>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</si>
  <si>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</si>
  <si>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</si>
  <si>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</si>
  <si>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</si>
  <si>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</si>
  <si>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</si>
  <si>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</si>
  <si>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</si>
  <si>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</si>
  <si>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</si>
  <si>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</si>
  <si>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</si>
  <si>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</si>
  <si>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</si>
  <si>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</si>
  <si>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</si>
  <si>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</si>
  <si>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</si>
  <si>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</si>
  <si>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</si>
  <si>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</si>
  <si>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</si>
  <si>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</si>
  <si>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</si>
  <si>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</si>
  <si>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</si>
  <si>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</si>
  <si>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Estimated</t>
  </si>
  <si>
    <t>April 28 thru May 4</t>
  </si>
  <si>
    <t>May 5 thru May 11</t>
  </si>
  <si>
    <t>May 12 thru May 18</t>
  </si>
  <si>
    <t>May 19 thru May 25</t>
  </si>
  <si>
    <t>Projected</t>
  </si>
  <si>
    <t>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</si>
</sst>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9.5"/>
      <name val="Arial"/>
    </font>
    <font>
      <sz val="9.5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264900662251661E-2"/>
          <c:y val="3.2608695652173912E-2"/>
          <c:w val="0.85430463576158933"/>
          <c:h val="0.934782608695652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115000</c:v>
                </c:pt>
                <c:pt idx="4">
                  <c:v>0</c:v>
                </c:pt>
                <c:pt idx="6">
                  <c:v>115000.00000000186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1407198</c:v>
                </c:pt>
                <c:pt idx="1">
                  <c:v>0</c:v>
                </c:pt>
                <c:pt idx="2">
                  <c:v>0</c:v>
                </c:pt>
                <c:pt idx="3">
                  <c:v>115000</c:v>
                </c:pt>
                <c:pt idx="4">
                  <c:v>244588.70624999999</c:v>
                </c:pt>
                <c:pt idx="5">
                  <c:v>359588.70624999999</c:v>
                </c:pt>
                <c:pt idx="6">
                  <c:v>1766786.7062499998</c:v>
                </c:pt>
                <c:pt idx="7">
                  <c:v>0</c:v>
                </c:pt>
                <c:pt idx="8">
                  <c:v>0</c:v>
                </c:pt>
                <c:pt idx="9">
                  <c:v>190297.00000000009</c:v>
                </c:pt>
                <c:pt idx="10">
                  <c:v>190297.00000000009</c:v>
                </c:pt>
                <c:pt idx="12">
                  <c:v>1467741.935483871</c:v>
                </c:pt>
                <c:pt idx="13">
                  <c:v>19702.999999999996</c:v>
                </c:pt>
                <c:pt idx="14">
                  <c:v>-80246.935483870911</c:v>
                </c:pt>
                <c:pt idx="16">
                  <c:v>1407198</c:v>
                </c:pt>
                <c:pt idx="17">
                  <c:v>115000</c:v>
                </c:pt>
                <c:pt idx="18">
                  <c:v>75877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A9-4553-9D63-E5070A4B8122}"/>
            </c:ext>
          </c:extLst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115000</c:v>
                </c:pt>
                <c:pt idx="4">
                  <c:v>0</c:v>
                </c:pt>
                <c:pt idx="6">
                  <c:v>115000.00000000186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1725898.65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A9-4553-9D63-E5070A4B8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389640"/>
        <c:axId val="1"/>
      </c:barChart>
      <c:catAx>
        <c:axId val="157389640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3896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5033112582781454"/>
          <c:y val="0.46739130434782605"/>
          <c:w val="4.6357615894039743E-2"/>
          <c:h val="6.65760869565217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MSPT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79">
          <cell r="BK2479">
            <v>33215.550000000003</v>
          </cell>
        </row>
        <row r="2480">
          <cell r="BK2480">
            <v>33215.550000000003</v>
          </cell>
        </row>
        <row r="2481">
          <cell r="BK2481">
            <v>33215.550000000003</v>
          </cell>
        </row>
        <row r="2482">
          <cell r="BK2482">
            <v>33540.25</v>
          </cell>
        </row>
        <row r="2483">
          <cell r="BK2483">
            <v>33540.25</v>
          </cell>
        </row>
        <row r="2484">
          <cell r="BK2484">
            <v>33540.25</v>
          </cell>
        </row>
        <row r="2485">
          <cell r="BK2485">
            <v>33540.25</v>
          </cell>
        </row>
        <row r="2486">
          <cell r="BK2486">
            <v>33540.25</v>
          </cell>
        </row>
        <row r="2487">
          <cell r="BK2487">
            <v>33397.449999999997</v>
          </cell>
        </row>
        <row r="2488">
          <cell r="BK2488">
            <v>33397.449999999997</v>
          </cell>
        </row>
        <row r="2489">
          <cell r="BK2489">
            <v>33397.449999999997</v>
          </cell>
        </row>
        <row r="2490">
          <cell r="BK2490">
            <v>33397.449999999997</v>
          </cell>
        </row>
        <row r="2491">
          <cell r="BK2491">
            <v>33397.449999999997</v>
          </cell>
        </row>
        <row r="2492">
          <cell r="BK2492">
            <v>33397.449999999997</v>
          </cell>
        </row>
        <row r="2493">
          <cell r="BK2493">
            <v>33751.050000000003</v>
          </cell>
        </row>
        <row r="2494">
          <cell r="BK2494">
            <v>33751.050000000003</v>
          </cell>
        </row>
        <row r="2495">
          <cell r="BK2495">
            <v>35876.050000000003</v>
          </cell>
        </row>
        <row r="2496">
          <cell r="BK2496">
            <v>35876.050000000003</v>
          </cell>
        </row>
        <row r="2497">
          <cell r="BK2497">
            <v>35876.050000000003</v>
          </cell>
        </row>
        <row r="2498">
          <cell r="BK2498">
            <v>35876.050000000003</v>
          </cell>
        </row>
        <row r="2499">
          <cell r="BK2499">
            <v>35876.050000000003</v>
          </cell>
        </row>
        <row r="2500">
          <cell r="BK2500">
            <v>34941.050000000003</v>
          </cell>
        </row>
        <row r="2501">
          <cell r="BK2501">
            <v>34941.050000000003</v>
          </cell>
        </row>
        <row r="2502">
          <cell r="BK2502">
            <v>34941.243749999994</v>
          </cell>
        </row>
        <row r="2503">
          <cell r="BK2503">
            <v>34941.243750000001</v>
          </cell>
        </row>
        <row r="2504">
          <cell r="BK2504">
            <v>34941.243750000001</v>
          </cell>
        </row>
        <row r="2505">
          <cell r="BK2505">
            <v>34941.243750000001</v>
          </cell>
        </row>
        <row r="2506">
          <cell r="BK2506">
            <v>34941.243750000001</v>
          </cell>
        </row>
        <row r="2507">
          <cell r="BK2507">
            <v>34941.243750000001</v>
          </cell>
        </row>
        <row r="2508">
          <cell r="BK2508">
            <v>34941.243750000001</v>
          </cell>
        </row>
        <row r="2509">
          <cell r="BK2509">
            <v>34941.243749999994</v>
          </cell>
        </row>
        <row r="2511">
          <cell r="BK2511">
            <v>1064027.0000000005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6000000</v>
          </cell>
        </row>
        <row r="12">
          <cell r="BC12">
            <v>0</v>
          </cell>
        </row>
        <row r="13">
          <cell r="BC13">
            <v>0</v>
          </cell>
        </row>
        <row r="14">
          <cell r="BC14">
            <v>1000000</v>
          </cell>
        </row>
        <row r="15">
          <cell r="BC15">
            <v>0</v>
          </cell>
        </row>
        <row r="16">
          <cell r="BC16">
            <v>0</v>
          </cell>
        </row>
        <row r="17">
          <cell r="BC17">
            <v>0</v>
          </cell>
        </row>
        <row r="18">
          <cell r="BC18">
            <v>0</v>
          </cell>
        </row>
        <row r="19">
          <cell r="BC19">
            <v>0</v>
          </cell>
        </row>
        <row r="20">
          <cell r="BC20">
            <v>0</v>
          </cell>
        </row>
        <row r="21">
          <cell r="BC21">
            <v>1000000</v>
          </cell>
        </row>
        <row r="22">
          <cell r="BC22">
            <v>0</v>
          </cell>
        </row>
        <row r="23">
          <cell r="BC23">
            <v>1000000</v>
          </cell>
        </row>
        <row r="24">
          <cell r="BC24">
            <v>0</v>
          </cell>
        </row>
        <row r="25">
          <cell r="BC25">
            <v>0</v>
          </cell>
        </row>
        <row r="26">
          <cell r="BC26">
            <v>0</v>
          </cell>
        </row>
        <row r="27">
          <cell r="BC27">
            <v>0</v>
          </cell>
        </row>
        <row r="28">
          <cell r="BC28">
            <v>2000000</v>
          </cell>
        </row>
        <row r="29">
          <cell r="BC29">
            <v>0</v>
          </cell>
        </row>
        <row r="30">
          <cell r="BC30">
            <v>0</v>
          </cell>
        </row>
        <row r="31">
          <cell r="BC31">
            <v>0</v>
          </cell>
        </row>
        <row r="32">
          <cell r="BC32">
            <v>0</v>
          </cell>
        </row>
        <row r="33">
          <cell r="BC33">
            <v>0</v>
          </cell>
        </row>
        <row r="34">
          <cell r="BC34">
            <v>0</v>
          </cell>
        </row>
        <row r="35">
          <cell r="BC35">
            <v>1000000</v>
          </cell>
        </row>
        <row r="36">
          <cell r="BC36">
            <v>0</v>
          </cell>
        </row>
        <row r="37">
          <cell r="BC37">
            <v>0</v>
          </cell>
        </row>
        <row r="38">
          <cell r="BC38">
            <v>0</v>
          </cell>
        </row>
        <row r="39">
          <cell r="BC39">
            <v>0</v>
          </cell>
        </row>
        <row r="40">
          <cell r="BC40">
            <v>0</v>
          </cell>
        </row>
        <row r="41">
          <cell r="BC41">
            <v>0</v>
          </cell>
        </row>
        <row r="42">
          <cell r="BC42">
            <v>115000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500000</v>
          </cell>
        </row>
        <row r="12">
          <cell r="BC12">
            <v>147014</v>
          </cell>
        </row>
        <row r="13">
          <cell r="BC13">
            <v>106804</v>
          </cell>
        </row>
        <row r="14">
          <cell r="BC14">
            <v>-961786</v>
          </cell>
        </row>
        <row r="15">
          <cell r="BC15">
            <v>77920</v>
          </cell>
        </row>
        <row r="16">
          <cell r="BC16">
            <v>252040</v>
          </cell>
        </row>
        <row r="17">
          <cell r="BC17">
            <v>260900</v>
          </cell>
        </row>
        <row r="18">
          <cell r="BC18">
            <v>215620</v>
          </cell>
        </row>
        <row r="19">
          <cell r="BC19">
            <v>228270</v>
          </cell>
        </row>
        <row r="20">
          <cell r="BC20">
            <v>255373</v>
          </cell>
        </row>
        <row r="21">
          <cell r="BC21">
            <v>-781368</v>
          </cell>
        </row>
        <row r="22">
          <cell r="BC22">
            <v>210703</v>
          </cell>
        </row>
        <row r="23">
          <cell r="BC23">
            <v>-698777</v>
          </cell>
        </row>
        <row r="24">
          <cell r="BC24">
            <v>311957</v>
          </cell>
        </row>
        <row r="25">
          <cell r="BC25">
            <v>303372</v>
          </cell>
        </row>
        <row r="26">
          <cell r="BC26">
            <v>204075</v>
          </cell>
        </row>
        <row r="27">
          <cell r="BC27">
            <v>170026</v>
          </cell>
        </row>
        <row r="28">
          <cell r="BC28">
            <v>-1837661</v>
          </cell>
        </row>
        <row r="29">
          <cell r="BC29">
            <v>214954</v>
          </cell>
        </row>
        <row r="30">
          <cell r="BC30">
            <v>209984</v>
          </cell>
        </row>
        <row r="31">
          <cell r="BC31">
            <v>215737</v>
          </cell>
        </row>
        <row r="32">
          <cell r="BC32">
            <v>212476</v>
          </cell>
        </row>
        <row r="33">
          <cell r="BC33">
            <v>232181</v>
          </cell>
        </row>
        <row r="34">
          <cell r="BC34">
            <v>264388</v>
          </cell>
        </row>
        <row r="35">
          <cell r="BC35">
            <v>-721400</v>
          </cell>
        </row>
        <row r="36">
          <cell r="BC36">
            <v>308990</v>
          </cell>
        </row>
        <row r="37">
          <cell r="BC37">
            <v>301160</v>
          </cell>
        </row>
        <row r="38">
          <cell r="BC38">
            <v>310200</v>
          </cell>
        </row>
        <row r="39">
          <cell r="BC39">
            <v>236664</v>
          </cell>
        </row>
        <row r="40">
          <cell r="BC40">
            <v>189307</v>
          </cell>
        </row>
        <row r="41">
          <cell r="BC41">
            <v>100000</v>
          </cell>
        </row>
        <row r="42">
          <cell r="BC42">
            <v>-39123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June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0">
          <cell r="J10">
            <v>30000</v>
          </cell>
        </row>
        <row r="16">
          <cell r="K16">
            <v>47500</v>
          </cell>
        </row>
        <row r="17">
          <cell r="K17">
            <v>32500</v>
          </cell>
        </row>
        <row r="18">
          <cell r="K18">
            <v>32500</v>
          </cell>
        </row>
        <row r="19">
          <cell r="K19">
            <v>30000</v>
          </cell>
        </row>
        <row r="20">
          <cell r="K20">
            <v>5000</v>
          </cell>
        </row>
        <row r="21">
          <cell r="K21">
            <v>18750</v>
          </cell>
        </row>
        <row r="22">
          <cell r="K22">
            <v>30000</v>
          </cell>
        </row>
        <row r="23">
          <cell r="K23">
            <v>36250</v>
          </cell>
        </row>
        <row r="24">
          <cell r="K24">
            <v>57500</v>
          </cell>
        </row>
        <row r="25">
          <cell r="K25">
            <v>60000</v>
          </cell>
        </row>
        <row r="26">
          <cell r="K26">
            <v>32917</v>
          </cell>
        </row>
        <row r="27">
          <cell r="K27">
            <v>55246</v>
          </cell>
        </row>
        <row r="28">
          <cell r="K28">
            <v>55040</v>
          </cell>
        </row>
        <row r="29">
          <cell r="K29">
            <v>40000</v>
          </cell>
        </row>
        <row r="30">
          <cell r="K30">
            <v>0</v>
          </cell>
        </row>
        <row r="31">
          <cell r="K31">
            <v>39000</v>
          </cell>
        </row>
        <row r="32">
          <cell r="K32">
            <v>30000</v>
          </cell>
        </row>
        <row r="33">
          <cell r="K33">
            <v>17500</v>
          </cell>
        </row>
        <row r="34">
          <cell r="K34">
            <v>30000</v>
          </cell>
        </row>
        <row r="35">
          <cell r="K35">
            <v>30000</v>
          </cell>
        </row>
        <row r="36">
          <cell r="K36">
            <v>0</v>
          </cell>
        </row>
        <row r="37">
          <cell r="K37">
            <v>20000</v>
          </cell>
        </row>
        <row r="38">
          <cell r="K38">
            <v>10000</v>
          </cell>
        </row>
        <row r="39">
          <cell r="K39">
            <v>30000</v>
          </cell>
        </row>
      </sheetData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BMSPT066"/>
    </sheetNames>
    <sheetDataSet>
      <sheetData sheetId="0" refreshError="1"/>
      <sheetData sheetId="1">
        <row r="34">
          <cell r="K34">
            <v>357380</v>
          </cell>
        </row>
        <row r="35">
          <cell r="K35">
            <v>346570</v>
          </cell>
        </row>
        <row r="36">
          <cell r="K36">
            <v>347250</v>
          </cell>
        </row>
        <row r="37">
          <cell r="K37">
            <v>283020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workbookViewId="0">
      <selection activeCell="B37" sqref="B37"/>
    </sheetView>
  </sheetViews>
  <sheetFormatPr defaultColWidth="9.109375" defaultRowHeight="13.2" x14ac:dyDescent="0.25"/>
  <cols>
    <col min="1" max="1" width="8.44140625" style="21" customWidth="1"/>
    <col min="2" max="3" width="10.6640625" style="20" customWidth="1"/>
    <col min="4" max="4" width="9.44140625" style="20" customWidth="1"/>
    <col min="5" max="5" width="11.44140625" style="39" customWidth="1"/>
    <col min="6" max="6" width="10.44140625" style="39" customWidth="1"/>
    <col min="7" max="7" width="8.109375" style="39" customWidth="1"/>
    <col min="8" max="8" width="11.5546875" style="39" customWidth="1"/>
    <col min="9" max="9" width="10.33203125" style="39" customWidth="1"/>
    <col min="10" max="10" width="11.44140625" style="39" customWidth="1"/>
    <col min="11" max="11" width="11.44140625" style="38" customWidth="1"/>
    <col min="12" max="12" width="6.5546875" style="20" customWidth="1"/>
    <col min="13" max="13" width="6.88671875" style="20" customWidth="1"/>
    <col min="14" max="15" width="10.6640625" style="20" bestFit="1" customWidth="1"/>
    <col min="16" max="16" width="2.109375" style="20" customWidth="1"/>
    <col min="17" max="17" width="13.6640625" style="20" customWidth="1"/>
    <col min="18" max="18" width="12.44140625" style="20" customWidth="1"/>
    <col min="19" max="19" width="12.88671875" style="20" customWidth="1"/>
    <col min="20" max="20" width="1.88671875" style="20" customWidth="1"/>
    <col min="21" max="21" width="12" style="20" customWidth="1"/>
    <col min="22" max="22" width="12.109375" style="20" customWidth="1"/>
    <col min="23" max="23" width="13.5546875" style="20" customWidth="1"/>
    <col min="24" max="24" width="10.44140625" style="20" customWidth="1"/>
    <col min="25" max="25" width="11.6640625" style="20" customWidth="1"/>
    <col min="26" max="26" width="10" style="20" customWidth="1"/>
    <col min="27" max="27" width="10.33203125" style="20" customWidth="1"/>
    <col min="28" max="28" width="10.109375" style="20" customWidth="1"/>
    <col min="29" max="30" width="9.109375" style="20"/>
    <col min="31" max="31" width="8.109375" style="20" customWidth="1"/>
    <col min="32" max="32" width="9.6640625" style="20" customWidth="1"/>
    <col min="33" max="33" width="10.5546875" style="20" customWidth="1"/>
    <col min="34" max="35" width="11.33203125" style="20" customWidth="1"/>
    <col min="36" max="36" width="9.33203125" style="20" customWidth="1"/>
    <col min="37" max="37" width="9.109375" style="20"/>
    <col min="38" max="38" width="12" style="20" customWidth="1"/>
    <col min="39" max="39" width="12.6640625" style="20" customWidth="1"/>
    <col min="40" max="16384" width="9.10937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3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5">
      <c r="A3" s="88">
        <v>37012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3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1" x14ac:dyDescent="0.25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[4]May!$J$10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5">
      <c r="B6" s="21"/>
      <c r="C6" s="21"/>
      <c r="D6" s="21"/>
      <c r="E6" s="25">
        <f>+'[3]BAM-EGS'!$BC$9</f>
        <v>500000</v>
      </c>
      <c r="F6" s="25"/>
      <c r="G6" s="25"/>
      <c r="H6" s="25">
        <f>+'[2]BAM-EGS'!$BC$9</f>
        <v>6000000</v>
      </c>
      <c r="I6" s="6">
        <f>'[1]BAM-3RD'!$BK$2511</f>
        <v>1064027.0000000005</v>
      </c>
      <c r="J6" s="6"/>
      <c r="K6" s="6">
        <f>SUM(E6,H6,I6)</f>
        <v>7564027</v>
      </c>
      <c r="L6" s="4">
        <f>L5*30</f>
        <v>0</v>
      </c>
      <c r="M6" s="4">
        <f>M5*30</f>
        <v>0</v>
      </c>
      <c r="N6" s="4">
        <f>N5*31</f>
        <v>930000</v>
      </c>
      <c r="O6" s="4">
        <f>SUM(L6:N6)</f>
        <v>930000</v>
      </c>
      <c r="P6" s="4"/>
      <c r="Q6" s="25">
        <f>+'[3]BAM-EGS'!$BC$9+'[2]BAM-EGS'!$BC$9</f>
        <v>6500000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5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5">
      <c r="A8" s="21">
        <v>1</v>
      </c>
      <c r="B8" s="62" t="s">
        <v>43</v>
      </c>
      <c r="C8" s="49"/>
      <c r="D8" s="49"/>
      <c r="E8" s="55">
        <f>+'[3]BAM-EGS'!$BC12</f>
        <v>147014</v>
      </c>
      <c r="F8" s="49"/>
      <c r="G8" s="28"/>
      <c r="H8" s="54">
        <f>+'[2]BAM-EGS'!$BC12</f>
        <v>0</v>
      </c>
      <c r="I8" s="29">
        <f>'[1]BAM-3RD'!$BK2479</f>
        <v>33215.550000000003</v>
      </c>
      <c r="J8" s="54">
        <f>SUM(H8:I8)</f>
        <v>33215.550000000003</v>
      </c>
      <c r="K8" s="30">
        <f>SUM(E8,H8,I8)</f>
        <v>180229.55</v>
      </c>
      <c r="L8" s="31">
        <v>0</v>
      </c>
      <c r="M8" s="29">
        <v>0</v>
      </c>
      <c r="N8" s="61">
        <f>[4]May!$K16</f>
        <v>47500</v>
      </c>
      <c r="O8" s="4">
        <f>SUM(L8:N8)</f>
        <v>47500</v>
      </c>
      <c r="P8" s="5"/>
      <c r="Q8" s="5">
        <f>$Q$6/31</f>
        <v>209677.4193548387</v>
      </c>
      <c r="R8" s="64">
        <f t="shared" ref="R8:R31" si="0">IF(L8&gt;0,$L$5-L8,0)+($M$5-M8)+($N$5-N8)</f>
        <v>-17500</v>
      </c>
      <c r="S8" s="5">
        <f>E8-Q8-R8</f>
        <v>-45163.419354838697</v>
      </c>
      <c r="T8" s="5"/>
      <c r="U8" s="5">
        <f>SUM(Q8:S8)</f>
        <v>147014</v>
      </c>
      <c r="V8" s="19">
        <f>SUM(H8)</f>
        <v>0</v>
      </c>
      <c r="W8" s="19">
        <f>SUM(U8:V8)</f>
        <v>147014</v>
      </c>
      <c r="X8" s="4">
        <f>IF(K8&gt;0,K8,0)</f>
        <v>180229.55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5">
      <c r="A9" s="21">
        <f t="shared" ref="A9:A36" si="1">A8+1</f>
        <v>2</v>
      </c>
      <c r="B9" s="62" t="s">
        <v>43</v>
      </c>
      <c r="C9" s="49"/>
      <c r="D9" s="49"/>
      <c r="E9" s="55">
        <f>+'[3]BAM-EGS'!$BC13</f>
        <v>106804</v>
      </c>
      <c r="F9" s="49"/>
      <c r="G9" s="28"/>
      <c r="H9" s="54">
        <f>+'[2]BAM-EGS'!$BC13</f>
        <v>0</v>
      </c>
      <c r="I9" s="29">
        <f>'[1]BAM-3RD'!$BK2480</f>
        <v>33215.550000000003</v>
      </c>
      <c r="J9" s="54">
        <f t="shared" ref="J9:J36" si="2">SUM(H9:I9)</f>
        <v>33215.550000000003</v>
      </c>
      <c r="K9" s="30">
        <f t="shared" ref="K9:K36" si="3">SUM(E9,H9,I9)</f>
        <v>140019.54999999999</v>
      </c>
      <c r="L9" s="37">
        <f>((L$6)-SUM(L$8:L8))/($A$38-$A8)</f>
        <v>0</v>
      </c>
      <c r="M9" s="37">
        <f>((M$6)-SUM(M$8:M8))/($A$38-$A8)</f>
        <v>0</v>
      </c>
      <c r="N9" s="61">
        <f>[4]May!$K17</f>
        <v>32500</v>
      </c>
      <c r="O9" s="4">
        <f t="shared" ref="O9:O36" si="4">SUM(L9:N9)</f>
        <v>32500</v>
      </c>
      <c r="P9" s="5"/>
      <c r="Q9" s="5">
        <f t="shared" ref="Q9:Q37" si="5">$Q$6/31</f>
        <v>209677.4193548387</v>
      </c>
      <c r="R9" s="64">
        <f t="shared" si="0"/>
        <v>-2500</v>
      </c>
      <c r="S9" s="5">
        <f t="shared" ref="S9:S36" si="6">E9-Q9-R9</f>
        <v>-100373.4193548387</v>
      </c>
      <c r="T9" s="5"/>
      <c r="U9" s="5">
        <f t="shared" ref="U9:U36" si="7">SUM(Q9:S9)</f>
        <v>106804</v>
      </c>
      <c r="V9" s="19">
        <f t="shared" ref="V9:V36" si="8">SUM(H9)</f>
        <v>0</v>
      </c>
      <c r="W9" s="19">
        <f t="shared" ref="W9:W36" si="9">SUM(U9:V9)</f>
        <v>106804</v>
      </c>
      <c r="X9" s="4">
        <f t="shared" ref="X9:X36" si="10">IF(K9&gt;0,K9,0)</f>
        <v>140019.54999999999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5">
      <c r="A10" s="21">
        <f t="shared" si="1"/>
        <v>3</v>
      </c>
      <c r="B10" s="62" t="s">
        <v>43</v>
      </c>
      <c r="C10" s="49"/>
      <c r="D10" s="49"/>
      <c r="E10" s="55">
        <f>+'[3]BAM-EGS'!$BC14</f>
        <v>-961786</v>
      </c>
      <c r="F10" s="49"/>
      <c r="G10" s="28"/>
      <c r="H10" s="54">
        <f>+'[2]BAM-EGS'!$BC14</f>
        <v>1000000</v>
      </c>
      <c r="I10" s="29">
        <f>'[1]BAM-3RD'!$BK2481</f>
        <v>33215.550000000003</v>
      </c>
      <c r="J10" s="54">
        <f t="shared" si="2"/>
        <v>1033215.55</v>
      </c>
      <c r="K10" s="30">
        <f t="shared" si="3"/>
        <v>71429.55</v>
      </c>
      <c r="L10" s="37">
        <f>((L$6)-SUM(L$8:L9))/($A$38-$A9)</f>
        <v>0</v>
      </c>
      <c r="M10" s="37">
        <f>((M$6)-SUM(M$8:M9))/($A$38-$A9)</f>
        <v>0</v>
      </c>
      <c r="N10" s="61">
        <f>[4]May!$K18</f>
        <v>32500</v>
      </c>
      <c r="O10" s="4">
        <f t="shared" si="4"/>
        <v>32500</v>
      </c>
      <c r="P10" s="5"/>
      <c r="Q10" s="5">
        <f t="shared" si="5"/>
        <v>209677.4193548387</v>
      </c>
      <c r="R10" s="64">
        <f t="shared" si="0"/>
        <v>-2500</v>
      </c>
      <c r="S10" s="5">
        <f t="shared" si="6"/>
        <v>-1168963.4193548388</v>
      </c>
      <c r="T10" s="5"/>
      <c r="U10" s="5">
        <f t="shared" si="7"/>
        <v>-961786.00000000012</v>
      </c>
      <c r="V10" s="19">
        <f t="shared" si="8"/>
        <v>1000000</v>
      </c>
      <c r="W10" s="19">
        <f t="shared" si="9"/>
        <v>38213.999999999884</v>
      </c>
      <c r="X10" s="4">
        <f t="shared" si="10"/>
        <v>71429.55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5">
      <c r="A11" s="21">
        <f t="shared" si="1"/>
        <v>4</v>
      </c>
      <c r="B11" s="62" t="s">
        <v>43</v>
      </c>
      <c r="C11" s="49"/>
      <c r="D11" s="49"/>
      <c r="E11" s="55">
        <f>+'[3]BAM-EGS'!$BC15</f>
        <v>77920</v>
      </c>
      <c r="F11" s="49"/>
      <c r="G11" s="28"/>
      <c r="H11" s="54">
        <f>+'[2]BAM-EGS'!$BC15</f>
        <v>0</v>
      </c>
      <c r="I11" s="29">
        <f>'[1]BAM-3RD'!$BK2482</f>
        <v>33540.25</v>
      </c>
      <c r="J11" s="54">
        <f t="shared" si="2"/>
        <v>33540.25</v>
      </c>
      <c r="K11" s="30">
        <f t="shared" si="3"/>
        <v>111460.25</v>
      </c>
      <c r="L11" s="37">
        <f>((L$6)-SUM(L$8:L10))/($A$38-$A10)</f>
        <v>0</v>
      </c>
      <c r="M11" s="37">
        <f>((M$6)-SUM(M$8:M10))/($A$38-$A10)</f>
        <v>0</v>
      </c>
      <c r="N11" s="61">
        <f>[4]May!$K19</f>
        <v>30000</v>
      </c>
      <c r="O11" s="4">
        <f t="shared" si="4"/>
        <v>30000</v>
      </c>
      <c r="P11" s="5"/>
      <c r="Q11" s="5">
        <f t="shared" si="5"/>
        <v>209677.4193548387</v>
      </c>
      <c r="R11" s="64">
        <f t="shared" si="0"/>
        <v>0</v>
      </c>
      <c r="S11" s="5">
        <f t="shared" si="6"/>
        <v>-131757.4193548387</v>
      </c>
      <c r="T11" s="5"/>
      <c r="U11" s="5">
        <f t="shared" si="7"/>
        <v>77920</v>
      </c>
      <c r="V11" s="19">
        <f t="shared" si="8"/>
        <v>0</v>
      </c>
      <c r="W11" s="19">
        <f t="shared" si="9"/>
        <v>77920</v>
      </c>
      <c r="X11" s="4">
        <f t="shared" si="10"/>
        <v>111460.25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5">
      <c r="A12" s="21">
        <f t="shared" si="1"/>
        <v>5</v>
      </c>
      <c r="B12" s="62" t="s">
        <v>43</v>
      </c>
      <c r="C12" s="49"/>
      <c r="D12" s="49"/>
      <c r="E12" s="55">
        <f>+'[3]BAM-EGS'!$BC16</f>
        <v>252040</v>
      </c>
      <c r="F12" s="49"/>
      <c r="G12" s="28"/>
      <c r="H12" s="54">
        <f>+'[2]BAM-EGS'!$BC16</f>
        <v>0</v>
      </c>
      <c r="I12" s="29">
        <f>'[1]BAM-3RD'!$BK2483</f>
        <v>33540.25</v>
      </c>
      <c r="J12" s="54">
        <f t="shared" si="2"/>
        <v>33540.25</v>
      </c>
      <c r="K12" s="30">
        <f t="shared" si="3"/>
        <v>285580.25</v>
      </c>
      <c r="L12" s="37">
        <f>((L$6)-SUM(L$8:L11))/($A$38-$A11)</f>
        <v>0</v>
      </c>
      <c r="M12" s="37">
        <f>((M$6)-SUM(M$8:M11))/($A$38-$A11)</f>
        <v>0</v>
      </c>
      <c r="N12" s="61">
        <f>[4]May!$K20</f>
        <v>5000</v>
      </c>
      <c r="O12" s="4">
        <f t="shared" si="4"/>
        <v>5000</v>
      </c>
      <c r="P12" s="5"/>
      <c r="Q12" s="5">
        <f t="shared" si="5"/>
        <v>209677.4193548387</v>
      </c>
      <c r="R12" s="64">
        <f t="shared" si="0"/>
        <v>25000</v>
      </c>
      <c r="S12" s="5">
        <f t="shared" si="6"/>
        <v>17362.580645161303</v>
      </c>
      <c r="T12" s="5"/>
      <c r="U12" s="5">
        <f t="shared" si="7"/>
        <v>252040</v>
      </c>
      <c r="V12" s="19">
        <f t="shared" si="8"/>
        <v>0</v>
      </c>
      <c r="W12" s="19">
        <f t="shared" si="9"/>
        <v>252040</v>
      </c>
      <c r="X12" s="4">
        <f t="shared" si="10"/>
        <v>285580.25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5">
      <c r="A13" s="21">
        <f t="shared" si="1"/>
        <v>6</v>
      </c>
      <c r="B13" s="62" t="s">
        <v>43</v>
      </c>
      <c r="C13" s="49"/>
      <c r="D13" s="49"/>
      <c r="E13" s="55">
        <f>+'[3]BAM-EGS'!$BC17</f>
        <v>260900</v>
      </c>
      <c r="F13" s="49"/>
      <c r="G13" s="28"/>
      <c r="H13" s="54">
        <f>+'[2]BAM-EGS'!$BC17</f>
        <v>0</v>
      </c>
      <c r="I13" s="29">
        <f>'[1]BAM-3RD'!$BK2484</f>
        <v>33540.25</v>
      </c>
      <c r="J13" s="54">
        <f t="shared" si="2"/>
        <v>33540.25</v>
      </c>
      <c r="K13" s="30">
        <f t="shared" si="3"/>
        <v>294440.25</v>
      </c>
      <c r="L13" s="37">
        <f>((L$6)-SUM(L$8:L12))/($A$38-$A12)</f>
        <v>0</v>
      </c>
      <c r="M13" s="37">
        <f>((M$6)-SUM(M$8:M12))/($A$38-$A12)</f>
        <v>0</v>
      </c>
      <c r="N13" s="61">
        <f>[4]May!$K21</f>
        <v>18750</v>
      </c>
      <c r="O13" s="4">
        <f t="shared" si="4"/>
        <v>18750</v>
      </c>
      <c r="P13" s="5"/>
      <c r="Q13" s="5">
        <f t="shared" si="5"/>
        <v>209677.4193548387</v>
      </c>
      <c r="R13" s="64">
        <f t="shared" si="0"/>
        <v>11250</v>
      </c>
      <c r="S13" s="5">
        <f t="shared" si="6"/>
        <v>39972.580645161303</v>
      </c>
      <c r="T13" s="5"/>
      <c r="U13" s="5">
        <f t="shared" si="7"/>
        <v>260900</v>
      </c>
      <c r="V13" s="19">
        <f t="shared" si="8"/>
        <v>0</v>
      </c>
      <c r="W13" s="19">
        <f t="shared" si="9"/>
        <v>260900</v>
      </c>
      <c r="X13" s="4">
        <f t="shared" si="10"/>
        <v>294440.25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5">
      <c r="A14" s="21">
        <f t="shared" si="1"/>
        <v>7</v>
      </c>
      <c r="B14" s="62" t="s">
        <v>43</v>
      </c>
      <c r="C14" s="49"/>
      <c r="D14" s="49"/>
      <c r="E14" s="55">
        <f>+'[3]BAM-EGS'!$BC18</f>
        <v>215620</v>
      </c>
      <c r="F14" s="49"/>
      <c r="G14" s="28"/>
      <c r="H14" s="54">
        <f>+'[2]BAM-EGS'!$BC18</f>
        <v>0</v>
      </c>
      <c r="I14" s="29">
        <f>'[1]BAM-3RD'!$BK2485</f>
        <v>33540.25</v>
      </c>
      <c r="J14" s="54">
        <f t="shared" si="2"/>
        <v>33540.25</v>
      </c>
      <c r="K14" s="30">
        <f t="shared" si="3"/>
        <v>249160.25</v>
      </c>
      <c r="L14" s="37">
        <f>((L$6)-SUM(L$8:L13))/($A$38-$A13)</f>
        <v>0</v>
      </c>
      <c r="M14" s="37">
        <f>((M$6)-SUM(M$8:M13))/($A$38-$A13)</f>
        <v>0</v>
      </c>
      <c r="N14" s="61">
        <f>[4]May!$K22</f>
        <v>30000</v>
      </c>
      <c r="O14" s="4">
        <f t="shared" si="4"/>
        <v>30000</v>
      </c>
      <c r="P14" s="5"/>
      <c r="Q14" s="5">
        <f t="shared" si="5"/>
        <v>209677.4193548387</v>
      </c>
      <c r="R14" s="64">
        <f t="shared" si="0"/>
        <v>0</v>
      </c>
      <c r="S14" s="5">
        <f t="shared" si="6"/>
        <v>5942.5806451613025</v>
      </c>
      <c r="T14" s="5"/>
      <c r="U14" s="5">
        <f t="shared" si="7"/>
        <v>215620</v>
      </c>
      <c r="V14" s="19">
        <f t="shared" si="8"/>
        <v>0</v>
      </c>
      <c r="W14" s="19">
        <f t="shared" si="9"/>
        <v>215620</v>
      </c>
      <c r="X14" s="4">
        <f t="shared" si="10"/>
        <v>249160.25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5">
      <c r="A15" s="21">
        <f t="shared" si="1"/>
        <v>8</v>
      </c>
      <c r="B15" s="62" t="s">
        <v>43</v>
      </c>
      <c r="C15" s="49"/>
      <c r="D15" s="49"/>
      <c r="E15" s="55">
        <f>+'[3]BAM-EGS'!$BC19</f>
        <v>228270</v>
      </c>
      <c r="F15" s="49"/>
      <c r="G15" s="28"/>
      <c r="H15" s="54">
        <f>+'[2]BAM-EGS'!$BC19</f>
        <v>0</v>
      </c>
      <c r="I15" s="29">
        <f>'[1]BAM-3RD'!$BK2486</f>
        <v>33540.25</v>
      </c>
      <c r="J15" s="54">
        <f t="shared" si="2"/>
        <v>33540.25</v>
      </c>
      <c r="K15" s="30">
        <f t="shared" si="3"/>
        <v>261810.25</v>
      </c>
      <c r="L15" s="37">
        <f>((L$6)-SUM(L$8:L14))/($A$38-$A14)</f>
        <v>0</v>
      </c>
      <c r="M15" s="37">
        <f>((M$6)-SUM(M$8:M14))/($A$38-$A14)</f>
        <v>0</v>
      </c>
      <c r="N15" s="61">
        <f>[4]May!$K23</f>
        <v>36250</v>
      </c>
      <c r="O15" s="4">
        <f t="shared" si="4"/>
        <v>36250</v>
      </c>
      <c r="P15" s="5"/>
      <c r="Q15" s="5">
        <f t="shared" si="5"/>
        <v>209677.4193548387</v>
      </c>
      <c r="R15" s="64">
        <f t="shared" si="0"/>
        <v>-6250</v>
      </c>
      <c r="S15" s="5">
        <f t="shared" si="6"/>
        <v>24842.580645161303</v>
      </c>
      <c r="T15" s="5"/>
      <c r="U15" s="5">
        <f t="shared" si="7"/>
        <v>228270</v>
      </c>
      <c r="V15" s="19">
        <f t="shared" si="8"/>
        <v>0</v>
      </c>
      <c r="W15" s="19">
        <f t="shared" si="9"/>
        <v>228270</v>
      </c>
      <c r="X15" s="4">
        <f t="shared" si="10"/>
        <v>261810.25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5">
      <c r="A16" s="21">
        <f t="shared" si="1"/>
        <v>9</v>
      </c>
      <c r="B16" s="62" t="s">
        <v>43</v>
      </c>
      <c r="C16" s="49"/>
      <c r="D16" s="49"/>
      <c r="E16" s="55">
        <f>+'[3]BAM-EGS'!$BC20</f>
        <v>255373</v>
      </c>
      <c r="F16" s="49"/>
      <c r="G16" s="28"/>
      <c r="H16" s="54">
        <f>+'[2]BAM-EGS'!$BC20</f>
        <v>0</v>
      </c>
      <c r="I16" s="29">
        <f>'[1]BAM-3RD'!$BK2487</f>
        <v>33397.449999999997</v>
      </c>
      <c r="J16" s="54">
        <f t="shared" si="2"/>
        <v>33397.449999999997</v>
      </c>
      <c r="K16" s="30">
        <f t="shared" si="3"/>
        <v>288770.45</v>
      </c>
      <c r="L16" s="37">
        <f>((L$6)-SUM(L$8:L15))/($A$38-$A15)</f>
        <v>0</v>
      </c>
      <c r="M16" s="37">
        <f>((M$6)-SUM(M$8:M15))/($A$38-$A15)</f>
        <v>0</v>
      </c>
      <c r="N16" s="61">
        <f>[4]May!$K24</f>
        <v>57500</v>
      </c>
      <c r="O16" s="4">
        <f t="shared" si="4"/>
        <v>57500</v>
      </c>
      <c r="P16" s="5"/>
      <c r="Q16" s="5">
        <f t="shared" si="5"/>
        <v>209677.4193548387</v>
      </c>
      <c r="R16" s="64">
        <f t="shared" si="0"/>
        <v>-27500</v>
      </c>
      <c r="S16" s="5">
        <f t="shared" si="6"/>
        <v>73195.580645161303</v>
      </c>
      <c r="T16" s="5"/>
      <c r="U16" s="5">
        <f t="shared" si="7"/>
        <v>255373</v>
      </c>
      <c r="V16" s="19">
        <f t="shared" si="8"/>
        <v>0</v>
      </c>
      <c r="W16" s="19">
        <f t="shared" si="9"/>
        <v>255373</v>
      </c>
      <c r="X16" s="4">
        <f t="shared" si="10"/>
        <v>288770.45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5">
      <c r="A17" s="21">
        <f t="shared" si="1"/>
        <v>10</v>
      </c>
      <c r="B17" s="62" t="s">
        <v>43</v>
      </c>
      <c r="C17" s="49"/>
      <c r="D17" s="49"/>
      <c r="E17" s="55">
        <f>+'[3]BAM-EGS'!$BC21</f>
        <v>-781368</v>
      </c>
      <c r="F17" s="49"/>
      <c r="G17" s="28"/>
      <c r="H17" s="54">
        <f>+'[2]BAM-EGS'!$BC21</f>
        <v>1000000</v>
      </c>
      <c r="I17" s="29">
        <f>'[1]BAM-3RD'!$BK2488</f>
        <v>33397.449999999997</v>
      </c>
      <c r="J17" s="54">
        <f t="shared" si="2"/>
        <v>1033397.45</v>
      </c>
      <c r="K17" s="30">
        <f t="shared" si="3"/>
        <v>252029.45</v>
      </c>
      <c r="L17" s="37">
        <f>((L$6)-SUM(L$8:L16))/($A$38-$A16)</f>
        <v>0</v>
      </c>
      <c r="M17" s="37">
        <f>((M$6)-SUM(M$8:M16))/($A$38-$A16)</f>
        <v>0</v>
      </c>
      <c r="N17" s="61">
        <f>[4]May!$K25</f>
        <v>60000</v>
      </c>
      <c r="O17" s="4">
        <f t="shared" si="4"/>
        <v>60000</v>
      </c>
      <c r="P17" s="5"/>
      <c r="Q17" s="5">
        <f t="shared" si="5"/>
        <v>209677.4193548387</v>
      </c>
      <c r="R17" s="64">
        <f t="shared" si="0"/>
        <v>-30000</v>
      </c>
      <c r="S17" s="5">
        <f t="shared" si="6"/>
        <v>-961045.41935483867</v>
      </c>
      <c r="T17" s="5"/>
      <c r="U17" s="5">
        <f t="shared" si="7"/>
        <v>-781368</v>
      </c>
      <c r="V17" s="19">
        <f t="shared" si="8"/>
        <v>1000000</v>
      </c>
      <c r="W17" s="19">
        <f t="shared" si="9"/>
        <v>218632</v>
      </c>
      <c r="X17" s="4">
        <f t="shared" si="10"/>
        <v>252029.45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5">
      <c r="A18" s="21">
        <f t="shared" si="1"/>
        <v>11</v>
      </c>
      <c r="B18" s="62" t="s">
        <v>43</v>
      </c>
      <c r="C18" s="49"/>
      <c r="D18" s="49"/>
      <c r="E18" s="55">
        <f>+'[3]BAM-EGS'!$BC22</f>
        <v>210703</v>
      </c>
      <c r="F18" s="49"/>
      <c r="G18" s="28"/>
      <c r="H18" s="54">
        <f>+'[2]BAM-EGS'!$BC22</f>
        <v>0</v>
      </c>
      <c r="I18" s="29">
        <f>'[1]BAM-3RD'!$BK2489</f>
        <v>33397.449999999997</v>
      </c>
      <c r="J18" s="54">
        <f t="shared" si="2"/>
        <v>33397.449999999997</v>
      </c>
      <c r="K18" s="30">
        <f t="shared" si="3"/>
        <v>244100.45</v>
      </c>
      <c r="L18" s="37">
        <f>((L$6)-SUM(L$8:L17))/($A$38-$A17)</f>
        <v>0</v>
      </c>
      <c r="M18" s="37">
        <f>((M$6)-SUM(M$8:M17))/($A$38-$A17)</f>
        <v>0</v>
      </c>
      <c r="N18" s="61">
        <f>[4]May!$K26</f>
        <v>32917</v>
      </c>
      <c r="O18" s="4">
        <f t="shared" si="4"/>
        <v>32917</v>
      </c>
      <c r="P18" s="5"/>
      <c r="Q18" s="5">
        <f t="shared" si="5"/>
        <v>209677.4193548387</v>
      </c>
      <c r="R18" s="64">
        <f t="shared" si="0"/>
        <v>-2917</v>
      </c>
      <c r="S18" s="5">
        <f t="shared" si="6"/>
        <v>3942.5806451613025</v>
      </c>
      <c r="T18" s="5"/>
      <c r="U18" s="5">
        <f t="shared" si="7"/>
        <v>210703</v>
      </c>
      <c r="V18" s="19">
        <f t="shared" si="8"/>
        <v>0</v>
      </c>
      <c r="W18" s="19">
        <f t="shared" si="9"/>
        <v>210703</v>
      </c>
      <c r="X18" s="4">
        <f t="shared" si="10"/>
        <v>244100.45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5">
      <c r="A19" s="21">
        <f t="shared" si="1"/>
        <v>12</v>
      </c>
      <c r="B19" s="62" t="s">
        <v>43</v>
      </c>
      <c r="C19" s="49"/>
      <c r="D19" s="49"/>
      <c r="E19" s="55">
        <f>+'[3]BAM-EGS'!$BC23</f>
        <v>-698777</v>
      </c>
      <c r="F19" s="49"/>
      <c r="G19" s="28"/>
      <c r="H19" s="54">
        <f>+'[2]BAM-EGS'!$BC23</f>
        <v>1000000</v>
      </c>
      <c r="I19" s="29">
        <f>'[1]BAM-3RD'!$BK2490</f>
        <v>33397.449999999997</v>
      </c>
      <c r="J19" s="54">
        <f t="shared" si="2"/>
        <v>1033397.45</v>
      </c>
      <c r="K19" s="30">
        <f t="shared" si="3"/>
        <v>334620.45</v>
      </c>
      <c r="L19" s="37">
        <f>((L$6)-SUM(L$8:L18))/($A$38-$A18)</f>
        <v>0</v>
      </c>
      <c r="M19" s="37">
        <f>((M$6)-SUM(M$8:M18))/($A$38-$A18)</f>
        <v>0</v>
      </c>
      <c r="N19" s="61">
        <f>[4]May!$K27</f>
        <v>55246</v>
      </c>
      <c r="O19" s="4">
        <f t="shared" si="4"/>
        <v>55246</v>
      </c>
      <c r="P19" s="5"/>
      <c r="Q19" s="5">
        <f t="shared" si="5"/>
        <v>209677.4193548387</v>
      </c>
      <c r="R19" s="64">
        <f t="shared" si="0"/>
        <v>-25246</v>
      </c>
      <c r="S19" s="5">
        <f t="shared" si="6"/>
        <v>-883208.41935483867</v>
      </c>
      <c r="T19" s="5"/>
      <c r="U19" s="5">
        <f t="shared" si="7"/>
        <v>-698777</v>
      </c>
      <c r="V19" s="19">
        <f t="shared" si="8"/>
        <v>1000000</v>
      </c>
      <c r="W19" s="19">
        <f t="shared" si="9"/>
        <v>301223</v>
      </c>
      <c r="X19" s="4">
        <f t="shared" si="10"/>
        <v>334620.45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5">
      <c r="A20" s="21">
        <f t="shared" si="1"/>
        <v>13</v>
      </c>
      <c r="B20" s="62" t="s">
        <v>43</v>
      </c>
      <c r="C20" s="49"/>
      <c r="D20" s="49"/>
      <c r="E20" s="55">
        <f>+'[3]BAM-EGS'!$BC24</f>
        <v>311957</v>
      </c>
      <c r="F20" s="49"/>
      <c r="G20" s="28"/>
      <c r="H20" s="54">
        <f>+'[2]BAM-EGS'!$BC24</f>
        <v>0</v>
      </c>
      <c r="I20" s="29">
        <f>'[1]BAM-3RD'!$BK2491</f>
        <v>33397.449999999997</v>
      </c>
      <c r="J20" s="54">
        <f t="shared" si="2"/>
        <v>33397.449999999997</v>
      </c>
      <c r="K20" s="30">
        <f t="shared" si="3"/>
        <v>345354.45</v>
      </c>
      <c r="L20" s="37">
        <f>((L$6)-SUM(L$8:L19))/($A$38-$A19)</f>
        <v>0</v>
      </c>
      <c r="M20" s="37">
        <f>((M$6)-SUM(M$8:M19))/($A$38-$A19)</f>
        <v>0</v>
      </c>
      <c r="N20" s="61">
        <f>[4]May!$K28</f>
        <v>55040</v>
      </c>
      <c r="O20" s="4">
        <f t="shared" si="4"/>
        <v>55040</v>
      </c>
      <c r="P20" s="5"/>
      <c r="Q20" s="5">
        <f t="shared" si="5"/>
        <v>209677.4193548387</v>
      </c>
      <c r="R20" s="64">
        <f t="shared" si="0"/>
        <v>-25040</v>
      </c>
      <c r="S20" s="5">
        <f t="shared" si="6"/>
        <v>127319.5806451613</v>
      </c>
      <c r="T20" s="5"/>
      <c r="U20" s="5">
        <f t="shared" si="7"/>
        <v>311957</v>
      </c>
      <c r="V20" s="19">
        <f t="shared" si="8"/>
        <v>0</v>
      </c>
      <c r="W20" s="19">
        <f t="shared" si="9"/>
        <v>311957</v>
      </c>
      <c r="X20" s="4">
        <f t="shared" si="10"/>
        <v>345354.45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5">
      <c r="A21" s="21">
        <f t="shared" si="1"/>
        <v>14</v>
      </c>
      <c r="B21" s="62" t="s">
        <v>43</v>
      </c>
      <c r="C21" s="49"/>
      <c r="D21" s="49"/>
      <c r="E21" s="55">
        <f>+'[3]BAM-EGS'!$BC25</f>
        <v>303372</v>
      </c>
      <c r="F21" s="49"/>
      <c r="G21" s="28"/>
      <c r="H21" s="54">
        <f>+'[2]BAM-EGS'!$BC25</f>
        <v>0</v>
      </c>
      <c r="I21" s="29">
        <f>'[1]BAM-3RD'!$BK2492</f>
        <v>33397.449999999997</v>
      </c>
      <c r="J21" s="54">
        <f t="shared" si="2"/>
        <v>33397.449999999997</v>
      </c>
      <c r="K21" s="30">
        <f t="shared" si="3"/>
        <v>336769.45</v>
      </c>
      <c r="L21" s="37">
        <f>((L$6)-SUM(L$8:L20))/($A$38-$A20)</f>
        <v>0</v>
      </c>
      <c r="M21" s="37">
        <f>((M$6)-SUM(M$8:M20))/($A$38-$A20)</f>
        <v>0</v>
      </c>
      <c r="N21" s="61">
        <f>[4]May!$K29</f>
        <v>40000</v>
      </c>
      <c r="O21" s="4">
        <f t="shared" si="4"/>
        <v>40000</v>
      </c>
      <c r="P21" s="5"/>
      <c r="Q21" s="5">
        <f t="shared" si="5"/>
        <v>209677.4193548387</v>
      </c>
      <c r="R21" s="64">
        <f t="shared" si="0"/>
        <v>-10000</v>
      </c>
      <c r="S21" s="5">
        <f t="shared" si="6"/>
        <v>103694.5806451613</v>
      </c>
      <c r="T21" s="5"/>
      <c r="U21" s="5">
        <f t="shared" si="7"/>
        <v>303372</v>
      </c>
      <c r="V21" s="19">
        <f t="shared" si="8"/>
        <v>0</v>
      </c>
      <c r="W21" s="19">
        <f t="shared" si="9"/>
        <v>303372</v>
      </c>
      <c r="X21" s="4">
        <f t="shared" si="10"/>
        <v>336769.45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5">
      <c r="A22" s="21">
        <f t="shared" si="1"/>
        <v>15</v>
      </c>
      <c r="B22" s="62" t="s">
        <v>43</v>
      </c>
      <c r="C22" s="49"/>
      <c r="D22" s="49"/>
      <c r="E22" s="55">
        <f>+'[3]BAM-EGS'!$BC26</f>
        <v>204075</v>
      </c>
      <c r="F22" s="49"/>
      <c r="G22" s="28"/>
      <c r="H22" s="54">
        <f>+'[2]BAM-EGS'!$BC26</f>
        <v>0</v>
      </c>
      <c r="I22" s="29">
        <f>'[1]BAM-3RD'!$BK2493</f>
        <v>33751.050000000003</v>
      </c>
      <c r="J22" s="54">
        <f t="shared" si="2"/>
        <v>33751.050000000003</v>
      </c>
      <c r="K22" s="30">
        <f t="shared" si="3"/>
        <v>237826.05</v>
      </c>
      <c r="L22" s="37">
        <f>((L$6)-SUM(L$8:L21))/($A$38-$A21)</f>
        <v>0</v>
      </c>
      <c r="M22" s="37">
        <f>((M$6)-SUM(M$8:M21))/($A$38-$A21)</f>
        <v>0</v>
      </c>
      <c r="N22" s="61">
        <f>[4]May!$K30</f>
        <v>0</v>
      </c>
      <c r="O22" s="4">
        <f t="shared" si="4"/>
        <v>0</v>
      </c>
      <c r="P22" s="5"/>
      <c r="Q22" s="5">
        <f t="shared" si="5"/>
        <v>209677.4193548387</v>
      </c>
      <c r="R22" s="64">
        <f t="shared" si="0"/>
        <v>30000</v>
      </c>
      <c r="S22" s="5">
        <f t="shared" si="6"/>
        <v>-35602.419354838697</v>
      </c>
      <c r="T22" s="5"/>
      <c r="U22" s="5">
        <f t="shared" si="7"/>
        <v>204075</v>
      </c>
      <c r="V22" s="19">
        <f t="shared" si="8"/>
        <v>0</v>
      </c>
      <c r="W22" s="19">
        <f t="shared" si="9"/>
        <v>204075</v>
      </c>
      <c r="X22" s="4">
        <f t="shared" si="10"/>
        <v>237826.05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5">
      <c r="A23" s="21">
        <f t="shared" si="1"/>
        <v>16</v>
      </c>
      <c r="B23" s="62" t="s">
        <v>43</v>
      </c>
      <c r="C23" s="49"/>
      <c r="D23" s="49"/>
      <c r="E23" s="55">
        <f>+'[3]BAM-EGS'!$BC27</f>
        <v>170026</v>
      </c>
      <c r="F23" s="49"/>
      <c r="G23" s="28"/>
      <c r="H23" s="54">
        <f>+'[2]BAM-EGS'!$BC27</f>
        <v>0</v>
      </c>
      <c r="I23" s="29">
        <f>'[1]BAM-3RD'!$BK2494</f>
        <v>33751.050000000003</v>
      </c>
      <c r="J23" s="54">
        <f t="shared" si="2"/>
        <v>33751.050000000003</v>
      </c>
      <c r="K23" s="30">
        <f t="shared" si="3"/>
        <v>203777.05</v>
      </c>
      <c r="L23" s="37">
        <f>((L$6)-SUM(L$8:L22))/($A$38-$A22)</f>
        <v>0</v>
      </c>
      <c r="M23" s="37">
        <f>((M$6)-SUM(M$8:M22))/($A$38-$A22)</f>
        <v>0</v>
      </c>
      <c r="N23" s="61">
        <f>[4]May!$K31</f>
        <v>39000</v>
      </c>
      <c r="O23" s="4">
        <f t="shared" si="4"/>
        <v>39000</v>
      </c>
      <c r="P23" s="5"/>
      <c r="Q23" s="5">
        <f t="shared" si="5"/>
        <v>209677.4193548387</v>
      </c>
      <c r="R23" s="64">
        <f t="shared" si="0"/>
        <v>-9000</v>
      </c>
      <c r="S23" s="5">
        <f t="shared" si="6"/>
        <v>-30651.419354838697</v>
      </c>
      <c r="T23" s="5"/>
      <c r="U23" s="5">
        <f t="shared" si="7"/>
        <v>170026</v>
      </c>
      <c r="V23" s="19">
        <f t="shared" si="8"/>
        <v>0</v>
      </c>
      <c r="W23" s="19">
        <f t="shared" si="9"/>
        <v>170026</v>
      </c>
      <c r="X23" s="4">
        <f t="shared" si="10"/>
        <v>203777.05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5">
      <c r="A24" s="21">
        <f t="shared" si="1"/>
        <v>17</v>
      </c>
      <c r="B24" s="62" t="s">
        <v>43</v>
      </c>
      <c r="C24" s="49"/>
      <c r="D24" s="49"/>
      <c r="E24" s="55">
        <f>+'[3]BAM-EGS'!$BC28</f>
        <v>-1837661</v>
      </c>
      <c r="F24" s="49"/>
      <c r="G24" s="28"/>
      <c r="H24" s="54">
        <f>+'[2]BAM-EGS'!$BC28</f>
        <v>2000000</v>
      </c>
      <c r="I24" s="29">
        <f>'[1]BAM-3RD'!$BK2495</f>
        <v>35876.050000000003</v>
      </c>
      <c r="J24" s="54">
        <f t="shared" si="2"/>
        <v>2035876.05</v>
      </c>
      <c r="K24" s="30">
        <f t="shared" si="3"/>
        <v>198215.05</v>
      </c>
      <c r="L24" s="37">
        <f>((L$6)-SUM(L$8:L23))/($A$38-$A23)</f>
        <v>0</v>
      </c>
      <c r="M24" s="37">
        <f>((M$6)-SUM(M$8:M23))/($A$38-$A23)</f>
        <v>0</v>
      </c>
      <c r="N24" s="61">
        <f>[4]May!$K32</f>
        <v>30000</v>
      </c>
      <c r="O24" s="4">
        <f t="shared" si="4"/>
        <v>30000</v>
      </c>
      <c r="P24" s="5"/>
      <c r="Q24" s="5">
        <f t="shared" si="5"/>
        <v>209677.4193548387</v>
      </c>
      <c r="R24" s="64">
        <f t="shared" si="0"/>
        <v>0</v>
      </c>
      <c r="S24" s="5">
        <f t="shared" si="6"/>
        <v>-2047338.4193548388</v>
      </c>
      <c r="T24" s="5"/>
      <c r="U24" s="5">
        <f t="shared" si="7"/>
        <v>-1837661</v>
      </c>
      <c r="V24" s="19">
        <f t="shared" si="8"/>
        <v>2000000</v>
      </c>
      <c r="W24" s="19">
        <f t="shared" si="9"/>
        <v>162339</v>
      </c>
      <c r="X24" s="4">
        <f t="shared" si="10"/>
        <v>198215.05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5">
      <c r="A25" s="21">
        <f t="shared" si="1"/>
        <v>18</v>
      </c>
      <c r="B25" s="62" t="s">
        <v>43</v>
      </c>
      <c r="C25" s="49"/>
      <c r="D25" s="49"/>
      <c r="E25" s="55">
        <f>+'[3]BAM-EGS'!$BC29</f>
        <v>214954</v>
      </c>
      <c r="F25" s="49"/>
      <c r="G25" s="28"/>
      <c r="H25" s="54">
        <f>+'[2]BAM-EGS'!$BC29</f>
        <v>0</v>
      </c>
      <c r="I25" s="29">
        <f>'[1]BAM-3RD'!$BK2496</f>
        <v>35876.050000000003</v>
      </c>
      <c r="J25" s="54">
        <f t="shared" si="2"/>
        <v>35876.050000000003</v>
      </c>
      <c r="K25" s="30">
        <f t="shared" si="3"/>
        <v>250830.05</v>
      </c>
      <c r="L25" s="37">
        <f>((L$6)-SUM(L$8:L24))/($A$38-$A24)</f>
        <v>0</v>
      </c>
      <c r="M25" s="37">
        <f>((M$6)-SUM(M$8:M24))/($A$38-$A24)</f>
        <v>0</v>
      </c>
      <c r="N25" s="61">
        <f>[4]May!$K33</f>
        <v>17500</v>
      </c>
      <c r="O25" s="4">
        <f t="shared" si="4"/>
        <v>17500</v>
      </c>
      <c r="P25" s="5"/>
      <c r="Q25" s="5">
        <f t="shared" si="5"/>
        <v>209677.4193548387</v>
      </c>
      <c r="R25" s="64">
        <f t="shared" si="0"/>
        <v>12500</v>
      </c>
      <c r="S25" s="5">
        <f t="shared" si="6"/>
        <v>-7223.4193548386975</v>
      </c>
      <c r="T25" s="5"/>
      <c r="U25" s="5">
        <f t="shared" si="7"/>
        <v>214954</v>
      </c>
      <c r="V25" s="19">
        <f t="shared" si="8"/>
        <v>0</v>
      </c>
      <c r="W25" s="19">
        <f t="shared" si="9"/>
        <v>214954</v>
      </c>
      <c r="X25" s="4">
        <f t="shared" si="10"/>
        <v>250830.05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5">
      <c r="A26" s="21">
        <f>A25+1</f>
        <v>19</v>
      </c>
      <c r="B26" s="62" t="s">
        <v>43</v>
      </c>
      <c r="C26" s="49"/>
      <c r="D26" s="49"/>
      <c r="E26" s="55">
        <f>+'[3]BAM-EGS'!$BC30</f>
        <v>209984</v>
      </c>
      <c r="F26" s="49"/>
      <c r="G26" s="28"/>
      <c r="H26" s="54">
        <f>+'[2]BAM-EGS'!$BC30</f>
        <v>0</v>
      </c>
      <c r="I26" s="29">
        <f>'[1]BAM-3RD'!$BK2497</f>
        <v>35876.050000000003</v>
      </c>
      <c r="J26" s="54">
        <f t="shared" si="2"/>
        <v>35876.050000000003</v>
      </c>
      <c r="K26" s="30">
        <f t="shared" si="3"/>
        <v>245860.05</v>
      </c>
      <c r="L26" s="37">
        <f>((L$6)-SUM(L$8:L25))/($A$38-$A25)</f>
        <v>0</v>
      </c>
      <c r="M26" s="37">
        <f>((M$6)-SUM(M$8:M25))/($A$38-$A25)</f>
        <v>0</v>
      </c>
      <c r="N26" s="61">
        <f>[4]May!$K34</f>
        <v>30000</v>
      </c>
      <c r="O26" s="4">
        <f t="shared" si="4"/>
        <v>30000</v>
      </c>
      <c r="P26" s="5"/>
      <c r="Q26" s="5">
        <f t="shared" si="5"/>
        <v>209677.4193548387</v>
      </c>
      <c r="R26" s="64">
        <f t="shared" si="0"/>
        <v>0</v>
      </c>
      <c r="S26" s="5">
        <f t="shared" si="6"/>
        <v>306.58064516130253</v>
      </c>
      <c r="T26" s="5"/>
      <c r="U26" s="5">
        <f t="shared" si="7"/>
        <v>209984</v>
      </c>
      <c r="V26" s="19">
        <f t="shared" si="8"/>
        <v>0</v>
      </c>
      <c r="W26" s="19">
        <f t="shared" si="9"/>
        <v>209984</v>
      </c>
      <c r="X26" s="4">
        <f t="shared" si="10"/>
        <v>245860.05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5">
      <c r="A27" s="21">
        <f t="shared" si="1"/>
        <v>20</v>
      </c>
      <c r="B27" s="62" t="s">
        <v>43</v>
      </c>
      <c r="C27" s="49"/>
      <c r="D27" s="49"/>
      <c r="E27" s="55">
        <f>+'[3]BAM-EGS'!$BC31</f>
        <v>215737</v>
      </c>
      <c r="F27" s="49"/>
      <c r="G27" s="28"/>
      <c r="H27" s="54">
        <f>+'[2]BAM-EGS'!$BC31</f>
        <v>0</v>
      </c>
      <c r="I27" s="29">
        <f>'[1]BAM-3RD'!$BK2498</f>
        <v>35876.050000000003</v>
      </c>
      <c r="J27" s="54">
        <f t="shared" si="2"/>
        <v>35876.050000000003</v>
      </c>
      <c r="K27" s="30">
        <f t="shared" si="3"/>
        <v>251613.05</v>
      </c>
      <c r="L27" s="37">
        <f>((L$6)-SUM(L$8:L26))/($A$38-$A26)</f>
        <v>0</v>
      </c>
      <c r="M27" s="37">
        <f>((M$6)-SUM(M$8:M26))/($A$38-$A26)</f>
        <v>0</v>
      </c>
      <c r="N27" s="61">
        <f>[4]May!$K35</f>
        <v>30000</v>
      </c>
      <c r="O27" s="4">
        <f t="shared" si="4"/>
        <v>30000</v>
      </c>
      <c r="P27" s="5"/>
      <c r="Q27" s="5">
        <f t="shared" si="5"/>
        <v>209677.4193548387</v>
      </c>
      <c r="R27" s="64">
        <f t="shared" si="0"/>
        <v>0</v>
      </c>
      <c r="S27" s="5">
        <f t="shared" si="6"/>
        <v>6059.5806451613025</v>
      </c>
      <c r="T27" s="5"/>
      <c r="U27" s="5">
        <f t="shared" si="7"/>
        <v>215737</v>
      </c>
      <c r="V27" s="19">
        <f t="shared" si="8"/>
        <v>0</v>
      </c>
      <c r="W27" s="19">
        <f t="shared" si="9"/>
        <v>215737</v>
      </c>
      <c r="X27" s="4">
        <f t="shared" si="10"/>
        <v>251613.05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5">
      <c r="A28" s="21">
        <f t="shared" si="1"/>
        <v>21</v>
      </c>
      <c r="B28" s="62" t="s">
        <v>43</v>
      </c>
      <c r="C28" s="49"/>
      <c r="D28" s="49"/>
      <c r="E28" s="55">
        <f>+'[3]BAM-EGS'!$BC32</f>
        <v>212476</v>
      </c>
      <c r="F28" s="49"/>
      <c r="G28" s="28"/>
      <c r="H28" s="54">
        <f>+'[2]BAM-EGS'!$BC32</f>
        <v>0</v>
      </c>
      <c r="I28" s="29">
        <f>'[1]BAM-3RD'!$BK2499</f>
        <v>35876.050000000003</v>
      </c>
      <c r="J28" s="54">
        <f t="shared" si="2"/>
        <v>35876.050000000003</v>
      </c>
      <c r="K28" s="30">
        <f t="shared" si="3"/>
        <v>248352.05</v>
      </c>
      <c r="L28" s="37">
        <f>((L$6)-SUM(L$8:L27))/($A$38-$A27)</f>
        <v>0</v>
      </c>
      <c r="M28" s="37">
        <f>((M$6)-SUM(M$8:M27))/($A$38-$A27)</f>
        <v>0</v>
      </c>
      <c r="N28" s="61">
        <f>[4]May!$K36</f>
        <v>0</v>
      </c>
      <c r="O28" s="4">
        <f t="shared" si="4"/>
        <v>0</v>
      </c>
      <c r="P28" s="5"/>
      <c r="Q28" s="5">
        <f t="shared" si="5"/>
        <v>209677.4193548387</v>
      </c>
      <c r="R28" s="64">
        <f t="shared" si="0"/>
        <v>30000</v>
      </c>
      <c r="S28" s="5">
        <f t="shared" si="6"/>
        <v>-27201.419354838697</v>
      </c>
      <c r="T28" s="5"/>
      <c r="U28" s="5">
        <f t="shared" si="7"/>
        <v>212476</v>
      </c>
      <c r="V28" s="19">
        <f t="shared" si="8"/>
        <v>0</v>
      </c>
      <c r="W28" s="19">
        <f t="shared" si="9"/>
        <v>212476</v>
      </c>
      <c r="X28" s="4">
        <f t="shared" si="10"/>
        <v>248352.05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5">
      <c r="A29" s="21">
        <f t="shared" si="1"/>
        <v>22</v>
      </c>
      <c r="B29" s="62" t="s">
        <v>43</v>
      </c>
      <c r="C29" s="49"/>
      <c r="D29" s="49"/>
      <c r="E29" s="55">
        <f>+'[3]BAM-EGS'!$BC33</f>
        <v>232181</v>
      </c>
      <c r="F29" s="49"/>
      <c r="G29" s="28"/>
      <c r="H29" s="54">
        <f>+'[2]BAM-EGS'!$BC33</f>
        <v>0</v>
      </c>
      <c r="I29" s="29">
        <f>'[1]BAM-3RD'!$BK2500</f>
        <v>34941.050000000003</v>
      </c>
      <c r="J29" s="54">
        <f t="shared" si="2"/>
        <v>34941.050000000003</v>
      </c>
      <c r="K29" s="30">
        <f t="shared" si="3"/>
        <v>267122.05</v>
      </c>
      <c r="L29" s="37">
        <f>((L$6)-SUM(L$8:L28))/($A$38-$A28)</f>
        <v>0</v>
      </c>
      <c r="M29" s="37">
        <f>((M$6)-SUM(M$8:M28))/($A$38-$A28)</f>
        <v>0</v>
      </c>
      <c r="N29" s="61">
        <f>[4]May!$K37</f>
        <v>20000</v>
      </c>
      <c r="O29" s="4">
        <f t="shared" si="4"/>
        <v>20000</v>
      </c>
      <c r="P29" s="5"/>
      <c r="Q29" s="5">
        <f t="shared" si="5"/>
        <v>209677.4193548387</v>
      </c>
      <c r="R29" s="64">
        <f t="shared" si="0"/>
        <v>10000</v>
      </c>
      <c r="S29" s="5">
        <f t="shared" si="6"/>
        <v>12503.580645161303</v>
      </c>
      <c r="T29" s="5"/>
      <c r="U29" s="5">
        <f t="shared" si="7"/>
        <v>232181</v>
      </c>
      <c r="V29" s="19">
        <f t="shared" si="8"/>
        <v>0</v>
      </c>
      <c r="W29" s="19">
        <f t="shared" si="9"/>
        <v>232181</v>
      </c>
      <c r="X29" s="4">
        <f t="shared" si="10"/>
        <v>267122.05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5">
      <c r="A30" s="21">
        <f t="shared" si="1"/>
        <v>23</v>
      </c>
      <c r="B30" s="62" t="s">
        <v>43</v>
      </c>
      <c r="C30" s="49"/>
      <c r="D30" s="49"/>
      <c r="E30" s="55">
        <f>+'[3]BAM-EGS'!$BC34</f>
        <v>264388</v>
      </c>
      <c r="F30" s="49"/>
      <c r="G30" s="28"/>
      <c r="H30" s="54">
        <f>+'[2]BAM-EGS'!$BC34</f>
        <v>0</v>
      </c>
      <c r="I30" s="29">
        <f>'[1]BAM-3RD'!$BK2501</f>
        <v>34941.050000000003</v>
      </c>
      <c r="J30" s="54">
        <f t="shared" si="2"/>
        <v>34941.050000000003</v>
      </c>
      <c r="K30" s="30">
        <f t="shared" si="3"/>
        <v>299329.05</v>
      </c>
      <c r="L30" s="37">
        <f>((L$6)-SUM(L$8:L29))/($A$38-$A29)</f>
        <v>0</v>
      </c>
      <c r="M30" s="37">
        <f>((M$6)-SUM(M$8:M29))/($A$38-$A29)</f>
        <v>0</v>
      </c>
      <c r="N30" s="61">
        <f>[4]May!$K38</f>
        <v>10000</v>
      </c>
      <c r="O30" s="4">
        <f t="shared" si="4"/>
        <v>10000</v>
      </c>
      <c r="P30" s="5"/>
      <c r="Q30" s="5">
        <f t="shared" si="5"/>
        <v>209677.4193548387</v>
      </c>
      <c r="R30" s="64">
        <f t="shared" si="0"/>
        <v>20000</v>
      </c>
      <c r="S30" s="5">
        <f t="shared" si="6"/>
        <v>34710.580645161303</v>
      </c>
      <c r="T30" s="5"/>
      <c r="U30" s="5">
        <f t="shared" si="7"/>
        <v>264388</v>
      </c>
      <c r="V30" s="19">
        <f t="shared" si="8"/>
        <v>0</v>
      </c>
      <c r="W30" s="19">
        <f t="shared" si="9"/>
        <v>264388</v>
      </c>
      <c r="X30" s="4">
        <f t="shared" si="10"/>
        <v>299329.05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5">
      <c r="A31" s="21">
        <f t="shared" si="1"/>
        <v>24</v>
      </c>
      <c r="B31" s="62" t="s">
        <v>37</v>
      </c>
      <c r="C31" s="49"/>
      <c r="D31" s="49"/>
      <c r="E31" s="55">
        <f>+'[3]BAM-EGS'!$BC35</f>
        <v>-721400</v>
      </c>
      <c r="F31" s="49"/>
      <c r="G31" s="28"/>
      <c r="H31" s="54">
        <f>+'[2]BAM-EGS'!$BC35</f>
        <v>1000000</v>
      </c>
      <c r="I31" s="29">
        <f>'[1]BAM-3RD'!$BK2502</f>
        <v>34941.243749999994</v>
      </c>
      <c r="J31" s="54">
        <f t="shared" si="2"/>
        <v>1034941.24375</v>
      </c>
      <c r="K31" s="30">
        <f t="shared" si="3"/>
        <v>313541.24375000002</v>
      </c>
      <c r="L31" s="37">
        <f>((L$6)-SUM(L$8:L30))/($A$38-$A30)</f>
        <v>0</v>
      </c>
      <c r="M31" s="37">
        <f>((M$6)-SUM(M$8:M30))/($A$38-$A30)</f>
        <v>0</v>
      </c>
      <c r="N31" s="61">
        <f>[4]May!$K39</f>
        <v>30000</v>
      </c>
      <c r="O31" s="4">
        <f t="shared" si="4"/>
        <v>30000</v>
      </c>
      <c r="P31" s="5"/>
      <c r="Q31" s="5">
        <f t="shared" si="5"/>
        <v>209677.4193548387</v>
      </c>
      <c r="R31" s="64">
        <f t="shared" si="0"/>
        <v>0</v>
      </c>
      <c r="S31" s="5">
        <f t="shared" si="6"/>
        <v>-931077.41935483867</v>
      </c>
      <c r="T31" s="5"/>
      <c r="U31" s="5">
        <f t="shared" si="7"/>
        <v>-721400</v>
      </c>
      <c r="V31" s="19">
        <f t="shared" si="8"/>
        <v>1000000</v>
      </c>
      <c r="W31" s="19">
        <f t="shared" si="9"/>
        <v>278600</v>
      </c>
      <c r="X31" s="4">
        <f t="shared" si="10"/>
        <v>313541.24375000002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5">
      <c r="A32" s="21">
        <f t="shared" si="1"/>
        <v>25</v>
      </c>
      <c r="B32" s="62" t="s">
        <v>37</v>
      </c>
      <c r="C32" s="49"/>
      <c r="D32" s="49"/>
      <c r="E32" s="55">
        <f>+'[3]BAM-EGS'!$BC36</f>
        <v>308990</v>
      </c>
      <c r="F32" s="49"/>
      <c r="G32" s="28"/>
      <c r="H32" s="54">
        <f>+'[2]BAM-EGS'!$BC36</f>
        <v>0</v>
      </c>
      <c r="I32" s="29">
        <f>'[1]BAM-3RD'!$BK2503</f>
        <v>34941.243750000001</v>
      </c>
      <c r="J32" s="54">
        <f t="shared" si="2"/>
        <v>34941.243750000001</v>
      </c>
      <c r="K32" s="30">
        <f t="shared" si="3"/>
        <v>343931.24375000002</v>
      </c>
      <c r="L32" s="37">
        <f>((L$6)-SUM(L$8:L31))/($A$38-$A31)</f>
        <v>0</v>
      </c>
      <c r="M32" s="37">
        <f>((M$6)-SUM(M$8:M31))/($A$38-$A31)</f>
        <v>0</v>
      </c>
      <c r="N32" s="37">
        <f>((N$6)-SUM(N$8:N31))/($A$38-$A31)</f>
        <v>27185.285714285714</v>
      </c>
      <c r="O32" s="4">
        <f t="shared" si="4"/>
        <v>27185.285714285714</v>
      </c>
      <c r="P32" s="5"/>
      <c r="Q32" s="5">
        <f t="shared" si="5"/>
        <v>209677.4193548387</v>
      </c>
      <c r="R32" s="65">
        <f>((R$6)-SUM(R$8:R31))/($A$38-$A31)</f>
        <v>2814.7142857142858</v>
      </c>
      <c r="S32" s="5">
        <f t="shared" si="6"/>
        <v>96497.866359447013</v>
      </c>
      <c r="T32" s="5"/>
      <c r="U32" s="5">
        <f t="shared" si="7"/>
        <v>308990</v>
      </c>
      <c r="V32" s="19">
        <f t="shared" si="8"/>
        <v>0</v>
      </c>
      <c r="W32" s="19">
        <f t="shared" si="9"/>
        <v>308990</v>
      </c>
      <c r="X32" s="4">
        <f t="shared" si="10"/>
        <v>343931.24375000002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5">
      <c r="A33" s="21">
        <f t="shared" si="1"/>
        <v>26</v>
      </c>
      <c r="B33" s="62" t="s">
        <v>37</v>
      </c>
      <c r="C33" s="49"/>
      <c r="D33" s="49"/>
      <c r="E33" s="55">
        <f>+'[3]BAM-EGS'!$BC37</f>
        <v>301160</v>
      </c>
      <c r="F33" s="49"/>
      <c r="G33" s="28"/>
      <c r="H33" s="54">
        <f>+'[2]BAM-EGS'!$BC37</f>
        <v>0</v>
      </c>
      <c r="I33" s="29">
        <f>'[1]BAM-3RD'!$BK2504</f>
        <v>34941.243750000001</v>
      </c>
      <c r="J33" s="54">
        <f t="shared" si="2"/>
        <v>34941.243750000001</v>
      </c>
      <c r="K33" s="30">
        <f t="shared" si="3"/>
        <v>336101.24375000002</v>
      </c>
      <c r="L33" s="37">
        <f>((L$6)-SUM(L$8:L32))/($A$38-$A32)</f>
        <v>0</v>
      </c>
      <c r="M33" s="37">
        <f>((M$6)-SUM(M$8:M32))/($A$38-$A32)</f>
        <v>0</v>
      </c>
      <c r="N33" s="37">
        <f>((N$6)-SUM(N$8:N32))/($A$38-$A32)</f>
        <v>27185.285714285721</v>
      </c>
      <c r="O33" s="4">
        <f t="shared" si="4"/>
        <v>27185.285714285721</v>
      </c>
      <c r="P33" s="5"/>
      <c r="Q33" s="5">
        <f t="shared" si="5"/>
        <v>209677.4193548387</v>
      </c>
      <c r="R33" s="65">
        <f>((R$6)-SUM(R$8:R32))/($A$38-$A32)</f>
        <v>2814.7142857142858</v>
      </c>
      <c r="S33" s="5">
        <f t="shared" si="6"/>
        <v>88667.866359447013</v>
      </c>
      <c r="T33" s="5"/>
      <c r="U33" s="5">
        <f t="shared" si="7"/>
        <v>301160</v>
      </c>
      <c r="V33" s="19">
        <f t="shared" si="8"/>
        <v>0</v>
      </c>
      <c r="W33" s="19">
        <f t="shared" si="9"/>
        <v>301160</v>
      </c>
      <c r="X33" s="4">
        <f t="shared" si="10"/>
        <v>336101.24375000002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5">
      <c r="A34" s="21">
        <f t="shared" si="1"/>
        <v>27</v>
      </c>
      <c r="B34" s="62" t="s">
        <v>37</v>
      </c>
      <c r="C34" s="49"/>
      <c r="D34" s="49"/>
      <c r="E34" s="55">
        <f>+'[3]BAM-EGS'!$BC38</f>
        <v>310200</v>
      </c>
      <c r="F34" s="49"/>
      <c r="G34" s="28"/>
      <c r="H34" s="54">
        <f>+'[2]BAM-EGS'!$BC38</f>
        <v>0</v>
      </c>
      <c r="I34" s="29">
        <f>'[1]BAM-3RD'!$BK2505</f>
        <v>34941.243750000001</v>
      </c>
      <c r="J34" s="54">
        <f t="shared" si="2"/>
        <v>34941.243750000001</v>
      </c>
      <c r="K34" s="30">
        <f t="shared" si="3"/>
        <v>345141.24375000002</v>
      </c>
      <c r="L34" s="37">
        <f>((L$6)-SUM(L$8:L33))/($A$38-$A33)</f>
        <v>0</v>
      </c>
      <c r="M34" s="37">
        <f>((M$6)-SUM(M$8:M33))/($A$38-$A33)</f>
        <v>0</v>
      </c>
      <c r="N34" s="37">
        <f>((N$6)-SUM(N$8:N33))/($A$38-$A33)</f>
        <v>27185.285714285728</v>
      </c>
      <c r="O34" s="4">
        <f t="shared" si="4"/>
        <v>27185.285714285728</v>
      </c>
      <c r="P34" s="5"/>
      <c r="Q34" s="5">
        <f t="shared" si="5"/>
        <v>209677.4193548387</v>
      </c>
      <c r="R34" s="65">
        <f>((R$6)-SUM(R$8:R33))/($A$38-$A33)</f>
        <v>2814.7142857142853</v>
      </c>
      <c r="S34" s="5">
        <f t="shared" si="6"/>
        <v>97707.866359447013</v>
      </c>
      <c r="T34" s="5"/>
      <c r="U34" s="5">
        <f t="shared" si="7"/>
        <v>310200</v>
      </c>
      <c r="V34" s="19">
        <f t="shared" si="8"/>
        <v>0</v>
      </c>
      <c r="W34" s="19">
        <f t="shared" si="9"/>
        <v>310200</v>
      </c>
      <c r="X34" s="4">
        <f t="shared" si="10"/>
        <v>345141.24375000002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5">
      <c r="A35" s="21">
        <f t="shared" si="1"/>
        <v>28</v>
      </c>
      <c r="B35" s="62" t="s">
        <v>37</v>
      </c>
      <c r="C35" s="49"/>
      <c r="D35" s="49"/>
      <c r="E35" s="55">
        <f>+'[3]BAM-EGS'!$BC39</f>
        <v>236664</v>
      </c>
      <c r="F35" s="49"/>
      <c r="G35" s="28"/>
      <c r="H35" s="54">
        <f>+'[2]BAM-EGS'!$BC39</f>
        <v>0</v>
      </c>
      <c r="I35" s="29">
        <f>'[1]BAM-3RD'!$BK2506</f>
        <v>34941.243750000001</v>
      </c>
      <c r="J35" s="54">
        <f t="shared" si="2"/>
        <v>34941.243750000001</v>
      </c>
      <c r="K35" s="30">
        <f t="shared" si="3"/>
        <v>271605.24375000002</v>
      </c>
      <c r="L35" s="37">
        <f>((L$6)-SUM(L$8:L34))/($A$38-$A34)</f>
        <v>0</v>
      </c>
      <c r="M35" s="37">
        <f>((M$6)-SUM(M$8:M34))/($A$38-$A34)</f>
        <v>0</v>
      </c>
      <c r="N35" s="37">
        <f>((N$6)-SUM(N$8:N34))/($A$38-$A34)</f>
        <v>27185.285714285739</v>
      </c>
      <c r="O35" s="4">
        <f t="shared" si="4"/>
        <v>27185.285714285739</v>
      </c>
      <c r="P35" s="5"/>
      <c r="Q35" s="5">
        <f t="shared" si="5"/>
        <v>209677.4193548387</v>
      </c>
      <c r="R35" s="65">
        <f>((R$6)-SUM(R$8:R34))/($A$38-$A34)</f>
        <v>2814.7142857142853</v>
      </c>
      <c r="S35" s="5">
        <f t="shared" si="6"/>
        <v>24171.866359447016</v>
      </c>
      <c r="T35" s="5"/>
      <c r="U35" s="5">
        <f t="shared" si="7"/>
        <v>236664</v>
      </c>
      <c r="V35" s="19">
        <f t="shared" si="8"/>
        <v>0</v>
      </c>
      <c r="W35" s="19">
        <f t="shared" si="9"/>
        <v>236664</v>
      </c>
      <c r="X35" s="4">
        <f t="shared" si="10"/>
        <v>271605.24375000002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5">
      <c r="A36" s="21">
        <f t="shared" si="1"/>
        <v>29</v>
      </c>
      <c r="B36" s="62" t="s">
        <v>37</v>
      </c>
      <c r="C36" s="49"/>
      <c r="D36" s="49"/>
      <c r="E36" s="55">
        <f>+'[3]BAM-EGS'!$BC40</f>
        <v>189307</v>
      </c>
      <c r="F36" s="49"/>
      <c r="G36" s="28"/>
      <c r="H36" s="54">
        <f>+'[2]BAM-EGS'!$BC40</f>
        <v>0</v>
      </c>
      <c r="I36" s="29">
        <f>'[1]BAM-3RD'!$BK2507</f>
        <v>34941.243750000001</v>
      </c>
      <c r="J36" s="54">
        <f t="shared" si="2"/>
        <v>34941.243750000001</v>
      </c>
      <c r="K36" s="30">
        <f t="shared" si="3"/>
        <v>224248.24374999999</v>
      </c>
      <c r="L36" s="37">
        <f>((L$6)-SUM(L$8:L35))/($A$38-$A35)</f>
        <v>0</v>
      </c>
      <c r="M36" s="37">
        <f>((M$6)-SUM(M$8:M35))/($A$38-$A35)</f>
        <v>0</v>
      </c>
      <c r="N36" s="37">
        <f>((N$6)-SUM(N$8:N35))/($A$38-$A35)</f>
        <v>27185.285714285757</v>
      </c>
      <c r="O36" s="4">
        <f t="shared" si="4"/>
        <v>27185.285714285757</v>
      </c>
      <c r="P36" s="5"/>
      <c r="Q36" s="5">
        <f t="shared" si="5"/>
        <v>209677.4193548387</v>
      </c>
      <c r="R36" s="65">
        <f>((R$6)-SUM(R$8:R35))/($A$38-$A35)</f>
        <v>2814.7142857142849</v>
      </c>
      <c r="S36" s="5">
        <f t="shared" si="6"/>
        <v>-23185.133640552984</v>
      </c>
      <c r="T36" s="5"/>
      <c r="U36" s="5">
        <f t="shared" si="7"/>
        <v>189307</v>
      </c>
      <c r="V36" s="19">
        <f t="shared" si="8"/>
        <v>0</v>
      </c>
      <c r="W36" s="19">
        <f t="shared" si="9"/>
        <v>189307</v>
      </c>
      <c r="X36" s="4">
        <f t="shared" si="10"/>
        <v>224248.24374999999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5">
      <c r="A37" s="21">
        <f>A36+1</f>
        <v>30</v>
      </c>
      <c r="B37" s="62" t="s">
        <v>42</v>
      </c>
      <c r="C37" s="49"/>
      <c r="D37" s="49"/>
      <c r="E37" s="55">
        <f>+'[3]BAM-EGS'!$BC41</f>
        <v>100000</v>
      </c>
      <c r="F37" s="49"/>
      <c r="G37" s="28"/>
      <c r="H37" s="54">
        <f>+'[2]BAM-EGS'!$BC41</f>
        <v>0</v>
      </c>
      <c r="I37" s="29">
        <f>'[1]BAM-3RD'!$BK2508</f>
        <v>34941.243750000001</v>
      </c>
      <c r="J37" s="54">
        <f>SUM(H37:I37)</f>
        <v>34941.243750000001</v>
      </c>
      <c r="K37" s="30">
        <f>SUM(E37,H37,I37)</f>
        <v>134941.24374999999</v>
      </c>
      <c r="L37" s="37">
        <f>((L$6)-SUM(L$8:L36))/($A$38-$A36)</f>
        <v>0</v>
      </c>
      <c r="M37" s="37">
        <f>((M$6)-SUM(M$8:M36))/($A$38-$A36)</f>
        <v>0</v>
      </c>
      <c r="N37" s="37">
        <f>((N$6)-SUM(N$8:N36))/($A$38-$A36)</f>
        <v>27185.285714285739</v>
      </c>
      <c r="O37" s="4">
        <f>SUM(L37:N37)</f>
        <v>27185.285714285739</v>
      </c>
      <c r="P37" s="5"/>
      <c r="Q37" s="5">
        <f t="shared" si="5"/>
        <v>209677.4193548387</v>
      </c>
      <c r="R37" s="65">
        <f>((R$6)-SUM(R$8:R36))/($A$38-$A36)</f>
        <v>2814.7142857142853</v>
      </c>
      <c r="S37" s="5">
        <f>E37-Q37-R37</f>
        <v>-112492.13364055299</v>
      </c>
      <c r="T37" s="5"/>
      <c r="U37" s="5">
        <f>SUM(Q37:S37)</f>
        <v>100000</v>
      </c>
      <c r="V37" s="19">
        <f>SUM(H37)</f>
        <v>0</v>
      </c>
      <c r="W37" s="19">
        <f>SUM(U37:V37)</f>
        <v>100000</v>
      </c>
      <c r="X37" s="4">
        <f>IF(K37&gt;0,K37,0)</f>
        <v>134941.24374999999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5">
      <c r="A38" s="21">
        <f>A37+1</f>
        <v>31</v>
      </c>
      <c r="B38" s="62" t="s">
        <v>42</v>
      </c>
      <c r="C38" s="49"/>
      <c r="D38" s="49"/>
      <c r="E38" s="55">
        <f>+'[3]BAM-EGS'!$BC42</f>
        <v>-39123</v>
      </c>
      <c r="F38" s="49"/>
      <c r="G38" s="28"/>
      <c r="H38" s="54">
        <f>+'[2]BAM-EGS'!$BC42</f>
        <v>115000</v>
      </c>
      <c r="I38" s="29">
        <f>'[1]BAM-3RD'!$BK2509</f>
        <v>34941.243749999994</v>
      </c>
      <c r="J38" s="54">
        <f>SUM(H38:I38)</f>
        <v>149941.24374999999</v>
      </c>
      <c r="K38" s="30">
        <f>SUM(E38,H38,I38)</f>
        <v>110818.24374999999</v>
      </c>
      <c r="L38" s="37">
        <f>((L$6)-SUM(L$8:L37))/($A$38-$A37)</f>
        <v>0</v>
      </c>
      <c r="M38" s="37">
        <f>((M$6)-SUM(M$8:M37))/($A$38-$A37)</f>
        <v>0</v>
      </c>
      <c r="N38" s="37">
        <f>((N$6)-SUM(N$8:N37))/($A$38-$A37)</f>
        <v>27185.285714285681</v>
      </c>
      <c r="O38" s="4">
        <f>SUM(L38:N38)</f>
        <v>27185.285714285681</v>
      </c>
      <c r="P38" s="5"/>
      <c r="Q38" s="5">
        <f>$Q$6/31</f>
        <v>209677.4193548387</v>
      </c>
      <c r="R38" s="65">
        <f>((R$6)-SUM(R$8:R37))/($A$38-$A37)</f>
        <v>2814.7142857142853</v>
      </c>
      <c r="S38" s="5">
        <f>E38-Q38-R38</f>
        <v>-251615.13364055299</v>
      </c>
      <c r="T38" s="5"/>
      <c r="U38" s="5">
        <f>SUM(Q38:S38)</f>
        <v>-39123</v>
      </c>
      <c r="V38" s="19">
        <f>SUM(H38)</f>
        <v>115000</v>
      </c>
      <c r="W38" s="19">
        <f>SUM(U38:V38)</f>
        <v>75877</v>
      </c>
      <c r="X38" s="4">
        <f>IF(K38&gt;0,K38,0)</f>
        <v>110818.24374999999</v>
      </c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5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8" thickBot="1" x14ac:dyDescent="0.3">
      <c r="C40" s="41">
        <f>SUM(C8:C38)</f>
        <v>0</v>
      </c>
      <c r="D40" s="41">
        <f>SUM(D8:D38)</f>
        <v>0</v>
      </c>
      <c r="E40" s="41">
        <f>SUM(E8:E38)</f>
        <v>500000</v>
      </c>
      <c r="F40" s="41">
        <f>SUM(F8:F38)</f>
        <v>0</v>
      </c>
      <c r="G40" s="41">
        <f>SUM(G8:G38)</f>
        <v>0</v>
      </c>
      <c r="H40" s="41">
        <f>SUM(H8:H39)</f>
        <v>6115000</v>
      </c>
      <c r="I40" s="41">
        <f>SUM(I8:I39)</f>
        <v>1064027.0000000005</v>
      </c>
      <c r="J40" s="41">
        <f>SUM(J8:J39)</f>
        <v>7179027.0000000019</v>
      </c>
      <c r="K40" s="42">
        <f>SUM(K8:K38)</f>
        <v>7679027.0000000019</v>
      </c>
      <c r="L40" s="42">
        <f>SUM(L8:L38)</f>
        <v>0</v>
      </c>
      <c r="M40" s="42">
        <f>SUM(M8:M38)</f>
        <v>0</v>
      </c>
      <c r="N40" s="42">
        <f>SUM(N8:N38)</f>
        <v>930000</v>
      </c>
      <c r="O40" s="42">
        <f>SUM(O8:O38)</f>
        <v>930000</v>
      </c>
      <c r="P40" s="43"/>
      <c r="Q40" s="42">
        <f>SUM(Q8:Q38)</f>
        <v>6499999.9999999972</v>
      </c>
      <c r="R40" s="42">
        <f>SUM(R8:R38)</f>
        <v>0</v>
      </c>
      <c r="S40" s="42">
        <f>SUM(S8:S38)</f>
        <v>-5999999.9999999972</v>
      </c>
      <c r="T40" s="42"/>
      <c r="U40" s="42">
        <f>SUM(U8:U38)</f>
        <v>500000</v>
      </c>
      <c r="V40" s="42">
        <f>SUM(V8:V38)</f>
        <v>6115000</v>
      </c>
      <c r="W40" s="42">
        <f>SUM(W8:W38)</f>
        <v>6615000</v>
      </c>
      <c r="X40" s="43">
        <f>SUM(X8:X39)</f>
        <v>7679027.0000000019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8" thickTop="1" x14ac:dyDescent="0.25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8" thickBot="1" x14ac:dyDescent="0.3">
      <c r="A42" s="21" t="s">
        <v>10</v>
      </c>
      <c r="C42" s="42"/>
      <c r="D42" s="42"/>
      <c r="E42" s="42">
        <f>E40-E6</f>
        <v>0</v>
      </c>
      <c r="F42" s="42"/>
      <c r="G42" s="42"/>
      <c r="H42" s="42">
        <f>H40-H6</f>
        <v>115000</v>
      </c>
      <c r="I42" s="42">
        <f>I40-I6</f>
        <v>0</v>
      </c>
      <c r="J42" s="42"/>
      <c r="K42" s="42">
        <f>K40-K6</f>
        <v>115000.00000000186</v>
      </c>
      <c r="L42" s="42">
        <f>L40-L6</f>
        <v>0</v>
      </c>
      <c r="M42" s="42">
        <f>M40-M6</f>
        <v>0</v>
      </c>
      <c r="N42" s="42">
        <f>N40-N6</f>
        <v>0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8" thickTop="1" x14ac:dyDescent="0.25">
      <c r="A43" s="21" t="s">
        <v>11</v>
      </c>
      <c r="C43" s="63">
        <f>SUM(C32:C38)</f>
        <v>0</v>
      </c>
      <c r="D43" s="63">
        <f t="shared" ref="D43:V43" si="11">SUM(D32:D38)</f>
        <v>0</v>
      </c>
      <c r="E43" s="63">
        <f t="shared" si="11"/>
        <v>1407198</v>
      </c>
      <c r="F43" s="63">
        <f t="shared" si="11"/>
        <v>0</v>
      </c>
      <c r="G43" s="63">
        <f t="shared" si="11"/>
        <v>0</v>
      </c>
      <c r="H43" s="63">
        <f t="shared" si="11"/>
        <v>115000</v>
      </c>
      <c r="I43" s="63">
        <f t="shared" si="11"/>
        <v>244588.70624999999</v>
      </c>
      <c r="J43" s="63">
        <f t="shared" si="11"/>
        <v>359588.70624999999</v>
      </c>
      <c r="K43" s="63">
        <f t="shared" si="11"/>
        <v>1766786.7062499998</v>
      </c>
      <c r="L43" s="63">
        <f t="shared" si="11"/>
        <v>0</v>
      </c>
      <c r="M43" s="63">
        <f t="shared" si="11"/>
        <v>0</v>
      </c>
      <c r="N43" s="63">
        <f t="shared" si="11"/>
        <v>190297.00000000009</v>
      </c>
      <c r="O43" s="63">
        <f t="shared" si="11"/>
        <v>190297.00000000009</v>
      </c>
      <c r="P43" s="63"/>
      <c r="Q43" s="63">
        <f t="shared" si="11"/>
        <v>1467741.935483871</v>
      </c>
      <c r="R43" s="63">
        <f t="shared" si="11"/>
        <v>19702.999999999996</v>
      </c>
      <c r="S43" s="63">
        <f t="shared" si="11"/>
        <v>-80246.935483870911</v>
      </c>
      <c r="T43" s="63"/>
      <c r="U43" s="63">
        <f t="shared" si="11"/>
        <v>1407198</v>
      </c>
      <c r="V43" s="63">
        <f t="shared" si="11"/>
        <v>115000</v>
      </c>
      <c r="W43" s="63">
        <f>SUM(W38:W38)</f>
        <v>75877</v>
      </c>
      <c r="X43" s="6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5">
      <c r="A44" s="21" t="s">
        <v>38</v>
      </c>
      <c r="E44" s="46"/>
      <c r="F44" s="46"/>
      <c r="G44" s="46"/>
      <c r="H44" s="43"/>
      <c r="I44" s="43"/>
      <c r="J44" s="43"/>
      <c r="K44" s="43">
        <f>SUM([5]BMSPT066!$K$34:$K$37)+SUM(K8:K10)</f>
        <v>1725898.65</v>
      </c>
      <c r="L44" s="43"/>
      <c r="M44" s="43"/>
      <c r="N44" s="43"/>
      <c r="O44" s="43"/>
      <c r="P44" s="43"/>
      <c r="Q44" s="18" t="str">
        <f>IF(Q43&gt;0,"SHORT","LONG")</f>
        <v>SHORT</v>
      </c>
      <c r="R44" s="18" t="str">
        <f>IF(R43&gt;0,"SHORT","LONG")</f>
        <v>SHORT</v>
      </c>
      <c r="S44" s="18" t="str">
        <f>IF(S43&gt;0,"SHORT","LONG")</f>
        <v>LONG</v>
      </c>
      <c r="T44" s="18"/>
      <c r="U44" s="18" t="str">
        <f>IF(U43&gt;0,"SHORT","LONG")</f>
        <v>SHORT</v>
      </c>
      <c r="V44" s="18" t="str">
        <f>IF(V43&gt;0,"SHORT","LONG")</f>
        <v>SHORT</v>
      </c>
      <c r="W44" s="18" t="str">
        <f>IF(W43&gt;0,"SHORT","LONG")</f>
        <v>SHORT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5">
      <c r="A45" s="21" t="s">
        <v>39</v>
      </c>
      <c r="E45" s="46"/>
      <c r="F45" s="46"/>
      <c r="G45" s="46"/>
      <c r="H45" s="43"/>
      <c r="I45" s="43"/>
      <c r="J45" s="43"/>
      <c r="K45" s="43">
        <f>SUM(K11:K17)</f>
        <v>1743251.15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-115816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5">
      <c r="A46" s="21" t="s">
        <v>40</v>
      </c>
      <c r="E46" s="46"/>
      <c r="F46" s="46"/>
      <c r="G46" s="46"/>
      <c r="H46" s="43"/>
      <c r="I46" s="43"/>
      <c r="J46" s="43"/>
      <c r="K46" s="43">
        <f>SUM(K18:K24)</f>
        <v>1900662.9500000002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-191693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5">
      <c r="A47" s="21" t="s">
        <v>41</v>
      </c>
      <c r="K47" s="43">
        <f>SUM(K25:K31)</f>
        <v>1876647.5437500002</v>
      </c>
      <c r="U47" s="23"/>
      <c r="V47" s="23"/>
      <c r="W47" s="23"/>
    </row>
    <row r="48" spans="1:41" x14ac:dyDescent="0.25">
      <c r="K48" s="43"/>
      <c r="U48" s="23"/>
      <c r="V48" s="23"/>
      <c r="W48" s="23"/>
    </row>
    <row r="49" spans="21:23" x14ac:dyDescent="0.25">
      <c r="U49" s="23"/>
      <c r="V49" s="23"/>
      <c r="W49" s="23"/>
    </row>
    <row r="50" spans="21:23" x14ac:dyDescent="0.25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honeticPr fontId="0" type="noConversion"/>
  <printOptions gridLines="1" gridLinesSet="0"/>
  <pageMargins left="0.28000000000000003" right="0.24" top="0.77" bottom="0.38" header="0.25" footer="0.17"/>
  <pageSetup paperSize="5" scale="72" orientation="landscape" horizontalDpi="4294967292" verticalDpi="4294967292" r:id="rId1"/>
  <headerFooter alignWithMargins="0">
    <oddHeader>&amp;LPrepared by:  Kenny Soignet&amp;C&amp;"Arial,Bold"&amp;14Projected
05/29/2001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Havlíček Jan</cp:lastModifiedBy>
  <cp:lastPrinted>2001-05-30T17:44:09Z</cp:lastPrinted>
  <dcterms:created xsi:type="dcterms:W3CDTF">1997-02-03T15:25:11Z</dcterms:created>
  <dcterms:modified xsi:type="dcterms:W3CDTF">2023-09-10T11:45:24Z</dcterms:modified>
</cp:coreProperties>
</file>