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60" windowWidth="14220" windowHeight="8832" tabRatio="720"/>
  </bookViews>
  <sheets>
    <sheet name="Inv &amp; WC Value Adj" sheetId="4" r:id="rId1"/>
    <sheet name="Sched I - Cannon &amp; TC GLO" sheetId="2" r:id="rId2"/>
    <sheet name="Sched II Lyondell" sheetId="1" r:id="rId3"/>
    <sheet name="Sched III Centana" sheetId="3" r:id="rId4"/>
    <sheet name="Prime Rate Calc- GROSS" sheetId="6" r:id="rId5"/>
    <sheet name="Prime Rate Calc- NET (3)" sheetId="7" r:id="rId6"/>
  </sheets>
  <definedNames>
    <definedName name="_xlnm.Print_Area" localSheetId="0">'Inv &amp; WC Value Adj'!$A$1:$M$50</definedName>
    <definedName name="_xlnm.Print_Area" localSheetId="4">'Prime Rate Calc- GROSS'!$A$1:$N$157</definedName>
    <definedName name="_xlnm.Print_Area" localSheetId="5">'Prime Rate Calc- NET (3)'!$A$1:$N$157</definedName>
    <definedName name="_xlnm.Print_Area" localSheetId="1">'Sched I - Cannon &amp; TC GLO'!$A$1:$G$15</definedName>
    <definedName name="_xlnm.Print_Area" localSheetId="2">'Sched II Lyondell'!$A$1:$H$18</definedName>
    <definedName name="_xlnm.Print_Area" localSheetId="3">'Sched III Centana'!$A$1:$M$15</definedName>
    <definedName name="_xlnm.Print_Titles" localSheetId="4">'Prime Rate Calc- GROSS'!$1:$2</definedName>
    <definedName name="_xlnm.Print_Titles" localSheetId="5">'Prime Rate Calc- NET (3)'!$1:$2</definedName>
  </definedNames>
  <calcPr calcId="92512" fullCalcOnLoad="1"/>
</workbook>
</file>

<file path=xl/calcChain.xml><?xml version="1.0" encoding="utf-8"?>
<calcChain xmlns="http://schemas.openxmlformats.org/spreadsheetml/2006/main">
  <c r="H15" i="4" l="1"/>
  <c r="H17" i="4"/>
  <c r="H19" i="4"/>
  <c r="M19" i="4"/>
  <c r="H22" i="4"/>
  <c r="K22" i="4"/>
  <c r="M22" i="4"/>
  <c r="H23" i="4"/>
  <c r="K23" i="4"/>
  <c r="M23" i="4"/>
  <c r="H24" i="4"/>
  <c r="K24" i="4"/>
  <c r="M24" i="4"/>
  <c r="H25" i="4"/>
  <c r="K25" i="4"/>
  <c r="M25" i="4"/>
  <c r="H26" i="4"/>
  <c r="K26" i="4"/>
  <c r="M26" i="4"/>
  <c r="M27" i="4"/>
  <c r="M28" i="4"/>
  <c r="M29" i="4"/>
  <c r="H30" i="4"/>
  <c r="M30" i="4"/>
  <c r="H33" i="4"/>
  <c r="K33" i="4"/>
  <c r="H35" i="4"/>
  <c r="M35" i="4"/>
  <c r="H38" i="4"/>
  <c r="K38" i="4"/>
  <c r="M38" i="4"/>
  <c r="M41" i="4"/>
  <c r="M42" i="4"/>
  <c r="H44" i="4"/>
  <c r="K44" i="4"/>
  <c r="M44" i="4"/>
  <c r="B3" i="6"/>
  <c r="C3" i="6"/>
  <c r="D3" i="6"/>
  <c r="A4" i="6"/>
  <c r="B4" i="6"/>
  <c r="C4" i="6"/>
  <c r="D4" i="6"/>
  <c r="F4" i="6"/>
  <c r="A5" i="6"/>
  <c r="B5" i="6"/>
  <c r="C5" i="6"/>
  <c r="D5" i="6"/>
  <c r="F5" i="6"/>
  <c r="A6" i="6"/>
  <c r="B6" i="6"/>
  <c r="C6" i="6"/>
  <c r="D6" i="6"/>
  <c r="F6" i="6"/>
  <c r="A7" i="6"/>
  <c r="B7" i="6"/>
  <c r="C7" i="6"/>
  <c r="D7" i="6"/>
  <c r="F7" i="6"/>
  <c r="A8" i="6"/>
  <c r="B8" i="6"/>
  <c r="C8" i="6"/>
  <c r="D8" i="6"/>
  <c r="F8" i="6"/>
  <c r="A9" i="6"/>
  <c r="B9" i="6"/>
  <c r="C9" i="6"/>
  <c r="D9" i="6"/>
  <c r="F9" i="6"/>
  <c r="A10" i="6"/>
  <c r="B10" i="6"/>
  <c r="C10" i="6"/>
  <c r="D10" i="6"/>
  <c r="F10" i="6"/>
  <c r="A11" i="6"/>
  <c r="B11" i="6"/>
  <c r="C11" i="6"/>
  <c r="D11" i="6"/>
  <c r="F11" i="6"/>
  <c r="A12" i="6"/>
  <c r="B12" i="6"/>
  <c r="C12" i="6"/>
  <c r="D12" i="6"/>
  <c r="F12" i="6"/>
  <c r="A13" i="6"/>
  <c r="B13" i="6"/>
  <c r="C13" i="6"/>
  <c r="D13" i="6"/>
  <c r="F13" i="6"/>
  <c r="A14" i="6"/>
  <c r="B14" i="6"/>
  <c r="C14" i="6"/>
  <c r="D14" i="6"/>
  <c r="F14" i="6"/>
  <c r="A15" i="6"/>
  <c r="B15" i="6"/>
  <c r="C15" i="6"/>
  <c r="D15" i="6"/>
  <c r="F15" i="6"/>
  <c r="A16" i="6"/>
  <c r="B16" i="6"/>
  <c r="C16" i="6"/>
  <c r="D16" i="6"/>
  <c r="F16" i="6"/>
  <c r="A17" i="6"/>
  <c r="B17" i="6"/>
  <c r="C17" i="6"/>
  <c r="D17" i="6"/>
  <c r="F17" i="6"/>
  <c r="A18" i="6"/>
  <c r="B18" i="6"/>
  <c r="C18" i="6"/>
  <c r="D18" i="6"/>
  <c r="F18" i="6"/>
  <c r="A19" i="6"/>
  <c r="B19" i="6"/>
  <c r="C19" i="6"/>
  <c r="D19" i="6"/>
  <c r="F19" i="6"/>
  <c r="A20" i="6"/>
  <c r="B20" i="6"/>
  <c r="C20" i="6"/>
  <c r="D20" i="6"/>
  <c r="F20" i="6"/>
  <c r="A21" i="6"/>
  <c r="B21" i="6"/>
  <c r="C21" i="6"/>
  <c r="D21" i="6"/>
  <c r="F21" i="6"/>
  <c r="A22" i="6"/>
  <c r="B22" i="6"/>
  <c r="C22" i="6"/>
  <c r="D22" i="6"/>
  <c r="F22" i="6"/>
  <c r="A23" i="6"/>
  <c r="B23" i="6"/>
  <c r="C23" i="6"/>
  <c r="D23" i="6"/>
  <c r="F23" i="6"/>
  <c r="A24" i="6"/>
  <c r="B24" i="6"/>
  <c r="C24" i="6"/>
  <c r="D24" i="6"/>
  <c r="F24" i="6"/>
  <c r="A25" i="6"/>
  <c r="B25" i="6"/>
  <c r="C25" i="6"/>
  <c r="D25" i="6"/>
  <c r="F25" i="6"/>
  <c r="A26" i="6"/>
  <c r="B26" i="6"/>
  <c r="C26" i="6"/>
  <c r="D26" i="6"/>
  <c r="F26" i="6"/>
  <c r="A27" i="6"/>
  <c r="B27" i="6"/>
  <c r="C27" i="6"/>
  <c r="D27" i="6"/>
  <c r="F27" i="6"/>
  <c r="A28" i="6"/>
  <c r="B28" i="6"/>
  <c r="C28" i="6"/>
  <c r="D28" i="6"/>
  <c r="F28" i="6"/>
  <c r="A29" i="6"/>
  <c r="B29" i="6"/>
  <c r="C29" i="6"/>
  <c r="D29" i="6"/>
  <c r="F29" i="6"/>
  <c r="A30" i="6"/>
  <c r="B30" i="6"/>
  <c r="C30" i="6"/>
  <c r="D30" i="6"/>
  <c r="F30" i="6"/>
  <c r="A31" i="6"/>
  <c r="B31" i="6"/>
  <c r="C31" i="6"/>
  <c r="D31" i="6"/>
  <c r="F31" i="6"/>
  <c r="A32" i="6"/>
  <c r="B32" i="6"/>
  <c r="C32" i="6"/>
  <c r="D32" i="6"/>
  <c r="F32" i="6"/>
  <c r="A33" i="6"/>
  <c r="B33" i="6"/>
  <c r="C33" i="6"/>
  <c r="D33" i="6"/>
  <c r="F33" i="6"/>
  <c r="G33" i="6"/>
  <c r="A34" i="6"/>
  <c r="B34" i="6"/>
  <c r="C34" i="6"/>
  <c r="D34" i="6"/>
  <c r="F34" i="6"/>
  <c r="G34" i="6"/>
  <c r="A35" i="6"/>
  <c r="B35" i="6"/>
  <c r="C35" i="6"/>
  <c r="D35" i="6"/>
  <c r="F35" i="6"/>
  <c r="G35" i="6"/>
  <c r="A36" i="6"/>
  <c r="B36" i="6"/>
  <c r="C36" i="6"/>
  <c r="D36" i="6"/>
  <c r="F36" i="6"/>
  <c r="G36" i="6"/>
  <c r="A37" i="6"/>
  <c r="B37" i="6"/>
  <c r="C37" i="6"/>
  <c r="D37" i="6"/>
  <c r="F37" i="6"/>
  <c r="G37" i="6"/>
  <c r="A38" i="6"/>
  <c r="B38" i="6"/>
  <c r="C38" i="6"/>
  <c r="D38" i="6"/>
  <c r="F38" i="6"/>
  <c r="G38" i="6"/>
  <c r="A39" i="6"/>
  <c r="B39" i="6"/>
  <c r="C39" i="6"/>
  <c r="D39" i="6"/>
  <c r="F39" i="6"/>
  <c r="G39" i="6"/>
  <c r="A40" i="6"/>
  <c r="B40" i="6"/>
  <c r="C40" i="6"/>
  <c r="D40" i="6"/>
  <c r="F40" i="6"/>
  <c r="G40" i="6"/>
  <c r="A41" i="6"/>
  <c r="B41" i="6"/>
  <c r="C41" i="6"/>
  <c r="D41" i="6"/>
  <c r="F41" i="6"/>
  <c r="G41" i="6"/>
  <c r="A42" i="6"/>
  <c r="B42" i="6"/>
  <c r="C42" i="6"/>
  <c r="D42" i="6"/>
  <c r="F42" i="6"/>
  <c r="G42" i="6"/>
  <c r="A43" i="6"/>
  <c r="B43" i="6"/>
  <c r="C43" i="6"/>
  <c r="D43" i="6"/>
  <c r="F43" i="6"/>
  <c r="G43" i="6"/>
  <c r="A44" i="6"/>
  <c r="B44" i="6"/>
  <c r="C44" i="6"/>
  <c r="D44" i="6"/>
  <c r="F44" i="6"/>
  <c r="G44" i="6"/>
  <c r="A45" i="6"/>
  <c r="B45" i="6"/>
  <c r="C45" i="6"/>
  <c r="D45" i="6"/>
  <c r="F45" i="6"/>
  <c r="G45" i="6"/>
  <c r="A46" i="6"/>
  <c r="B46" i="6"/>
  <c r="C46" i="6"/>
  <c r="D46" i="6"/>
  <c r="F46" i="6"/>
  <c r="G46" i="6"/>
  <c r="A47" i="6"/>
  <c r="B47" i="6"/>
  <c r="C47" i="6"/>
  <c r="D47" i="6"/>
  <c r="F47" i="6"/>
  <c r="G47" i="6"/>
  <c r="A48" i="6"/>
  <c r="B48" i="6"/>
  <c r="C48" i="6"/>
  <c r="D48" i="6"/>
  <c r="F48" i="6"/>
  <c r="G48" i="6"/>
  <c r="A49" i="6"/>
  <c r="B49" i="6"/>
  <c r="C49" i="6"/>
  <c r="D49" i="6"/>
  <c r="F49" i="6"/>
  <c r="G49" i="6"/>
  <c r="A50" i="6"/>
  <c r="B50" i="6"/>
  <c r="C50" i="6"/>
  <c r="D50" i="6"/>
  <c r="F50" i="6"/>
  <c r="G50" i="6"/>
  <c r="A51" i="6"/>
  <c r="B51" i="6"/>
  <c r="C51" i="6"/>
  <c r="D51" i="6"/>
  <c r="F51" i="6"/>
  <c r="G51" i="6"/>
  <c r="A52" i="6"/>
  <c r="B52" i="6"/>
  <c r="C52" i="6"/>
  <c r="D52" i="6"/>
  <c r="F52" i="6"/>
  <c r="G52" i="6"/>
  <c r="A53" i="6"/>
  <c r="B53" i="6"/>
  <c r="C53" i="6"/>
  <c r="D53" i="6"/>
  <c r="F53" i="6"/>
  <c r="G53" i="6"/>
  <c r="A54" i="6"/>
  <c r="B54" i="6"/>
  <c r="C54" i="6"/>
  <c r="D54" i="6"/>
  <c r="F54" i="6"/>
  <c r="G54" i="6"/>
  <c r="A55" i="6"/>
  <c r="B55" i="6"/>
  <c r="C55" i="6"/>
  <c r="D55" i="6"/>
  <c r="F55" i="6"/>
  <c r="G55" i="6"/>
  <c r="A56" i="6"/>
  <c r="B56" i="6"/>
  <c r="C56" i="6"/>
  <c r="D56" i="6"/>
  <c r="F56" i="6"/>
  <c r="G56" i="6"/>
  <c r="A57" i="6"/>
  <c r="B57" i="6"/>
  <c r="C57" i="6"/>
  <c r="D57" i="6"/>
  <c r="F57" i="6"/>
  <c r="G57" i="6"/>
  <c r="A58" i="6"/>
  <c r="B58" i="6"/>
  <c r="C58" i="6"/>
  <c r="D58" i="6"/>
  <c r="F58" i="6"/>
  <c r="G58" i="6"/>
  <c r="A59" i="6"/>
  <c r="B59" i="6"/>
  <c r="C59" i="6"/>
  <c r="D59" i="6"/>
  <c r="F59" i="6"/>
  <c r="G59" i="6"/>
  <c r="A60" i="6"/>
  <c r="B60" i="6"/>
  <c r="C60" i="6"/>
  <c r="D60" i="6"/>
  <c r="F60" i="6"/>
  <c r="G60" i="6"/>
  <c r="A61" i="6"/>
  <c r="B61" i="6"/>
  <c r="C61" i="6"/>
  <c r="D61" i="6"/>
  <c r="F61" i="6"/>
  <c r="G61" i="6"/>
  <c r="A62" i="6"/>
  <c r="B62" i="6"/>
  <c r="C62" i="6"/>
  <c r="D62" i="6"/>
  <c r="F62" i="6"/>
  <c r="G62" i="6"/>
  <c r="A63" i="6"/>
  <c r="B63" i="6"/>
  <c r="C63" i="6"/>
  <c r="D63" i="6"/>
  <c r="F63" i="6"/>
  <c r="G63" i="6"/>
  <c r="A64" i="6"/>
  <c r="B64" i="6"/>
  <c r="C64" i="6"/>
  <c r="D64" i="6"/>
  <c r="F64" i="6"/>
  <c r="H64" i="6"/>
  <c r="A65" i="6"/>
  <c r="B65" i="6"/>
  <c r="C65" i="6"/>
  <c r="D65" i="6"/>
  <c r="F65" i="6"/>
  <c r="H65" i="6"/>
  <c r="A66" i="6"/>
  <c r="B66" i="6"/>
  <c r="C66" i="6"/>
  <c r="D66" i="6"/>
  <c r="F66" i="6"/>
  <c r="H66" i="6"/>
  <c r="A67" i="6"/>
  <c r="B67" i="6"/>
  <c r="C67" i="6"/>
  <c r="D67" i="6"/>
  <c r="F67" i="6"/>
  <c r="H67" i="6"/>
  <c r="A68" i="6"/>
  <c r="B68" i="6"/>
  <c r="C68" i="6"/>
  <c r="D68" i="6"/>
  <c r="F68" i="6"/>
  <c r="H68" i="6"/>
  <c r="A69" i="6"/>
  <c r="B69" i="6"/>
  <c r="C69" i="6"/>
  <c r="D69" i="6"/>
  <c r="F69" i="6"/>
  <c r="H69" i="6"/>
  <c r="A70" i="6"/>
  <c r="B70" i="6"/>
  <c r="C70" i="6"/>
  <c r="D70" i="6"/>
  <c r="F70" i="6"/>
  <c r="H70" i="6"/>
  <c r="A71" i="6"/>
  <c r="B71" i="6"/>
  <c r="C71" i="6"/>
  <c r="D71" i="6"/>
  <c r="F71" i="6"/>
  <c r="H71" i="6"/>
  <c r="A72" i="6"/>
  <c r="B72" i="6"/>
  <c r="C72" i="6"/>
  <c r="D72" i="6"/>
  <c r="F72" i="6"/>
  <c r="H72" i="6"/>
  <c r="A73" i="6"/>
  <c r="B73" i="6"/>
  <c r="C73" i="6"/>
  <c r="D73" i="6"/>
  <c r="F73" i="6"/>
  <c r="H73" i="6"/>
  <c r="A74" i="6"/>
  <c r="B74" i="6"/>
  <c r="C74" i="6"/>
  <c r="D74" i="6"/>
  <c r="F74" i="6"/>
  <c r="H74" i="6"/>
  <c r="A75" i="6"/>
  <c r="B75" i="6"/>
  <c r="C75" i="6"/>
  <c r="D75" i="6"/>
  <c r="F75" i="6"/>
  <c r="H75" i="6"/>
  <c r="A76" i="6"/>
  <c r="B76" i="6"/>
  <c r="C76" i="6"/>
  <c r="D76" i="6"/>
  <c r="F76" i="6"/>
  <c r="H76" i="6"/>
  <c r="A77" i="6"/>
  <c r="B77" i="6"/>
  <c r="C77" i="6"/>
  <c r="D77" i="6"/>
  <c r="F77" i="6"/>
  <c r="H77" i="6"/>
  <c r="A78" i="6"/>
  <c r="B78" i="6"/>
  <c r="C78" i="6"/>
  <c r="D78" i="6"/>
  <c r="F78" i="6"/>
  <c r="H78" i="6"/>
  <c r="A79" i="6"/>
  <c r="B79" i="6"/>
  <c r="C79" i="6"/>
  <c r="D79" i="6"/>
  <c r="F79" i="6"/>
  <c r="H79" i="6"/>
  <c r="A80" i="6"/>
  <c r="B80" i="6"/>
  <c r="C80" i="6"/>
  <c r="D80" i="6"/>
  <c r="F80" i="6"/>
  <c r="H80" i="6"/>
  <c r="A81" i="6"/>
  <c r="B81" i="6"/>
  <c r="C81" i="6"/>
  <c r="D81" i="6"/>
  <c r="F81" i="6"/>
  <c r="H81" i="6"/>
  <c r="A82" i="6"/>
  <c r="B82" i="6"/>
  <c r="C82" i="6"/>
  <c r="D82" i="6"/>
  <c r="F82" i="6"/>
  <c r="H82" i="6"/>
  <c r="A83" i="6"/>
  <c r="B83" i="6"/>
  <c r="C83" i="6"/>
  <c r="D83" i="6"/>
  <c r="F83" i="6"/>
  <c r="H83" i="6"/>
  <c r="A84" i="6"/>
  <c r="B84" i="6"/>
  <c r="C84" i="6"/>
  <c r="D84" i="6"/>
  <c r="F84" i="6"/>
  <c r="H84" i="6"/>
  <c r="A85" i="6"/>
  <c r="B85" i="6"/>
  <c r="C85" i="6"/>
  <c r="D85" i="6"/>
  <c r="F85" i="6"/>
  <c r="H85" i="6"/>
  <c r="A86" i="6"/>
  <c r="B86" i="6"/>
  <c r="C86" i="6"/>
  <c r="D86" i="6"/>
  <c r="F86" i="6"/>
  <c r="H86" i="6"/>
  <c r="A87" i="6"/>
  <c r="B87" i="6"/>
  <c r="C87" i="6"/>
  <c r="D87" i="6"/>
  <c r="F87" i="6"/>
  <c r="H87" i="6"/>
  <c r="A88" i="6"/>
  <c r="B88" i="6"/>
  <c r="C88" i="6"/>
  <c r="D88" i="6"/>
  <c r="F88" i="6"/>
  <c r="H88" i="6"/>
  <c r="A89" i="6"/>
  <c r="B89" i="6"/>
  <c r="C89" i="6"/>
  <c r="D89" i="6"/>
  <c r="F89" i="6"/>
  <c r="H89" i="6"/>
  <c r="A90" i="6"/>
  <c r="B90" i="6"/>
  <c r="C90" i="6"/>
  <c r="D90" i="6"/>
  <c r="F90" i="6"/>
  <c r="H90" i="6"/>
  <c r="A91" i="6"/>
  <c r="B91" i="6"/>
  <c r="C91" i="6"/>
  <c r="D91" i="6"/>
  <c r="F91" i="6"/>
  <c r="H91" i="6"/>
  <c r="A92" i="6"/>
  <c r="B92" i="6"/>
  <c r="C92" i="6"/>
  <c r="D92" i="6"/>
  <c r="F92" i="6"/>
  <c r="H92" i="6"/>
  <c r="A93" i="6"/>
  <c r="B93" i="6"/>
  <c r="C93" i="6"/>
  <c r="D93" i="6"/>
  <c r="F93" i="6"/>
  <c r="H93" i="6"/>
  <c r="A94" i="6"/>
  <c r="B94" i="6"/>
  <c r="C94" i="6"/>
  <c r="D94" i="6"/>
  <c r="F94" i="6"/>
  <c r="H94" i="6"/>
  <c r="A95" i="6"/>
  <c r="B95" i="6"/>
  <c r="C95" i="6"/>
  <c r="D95" i="6"/>
  <c r="F95" i="6"/>
  <c r="I95" i="6"/>
  <c r="A96" i="6"/>
  <c r="B96" i="6"/>
  <c r="C96" i="6"/>
  <c r="D96" i="6"/>
  <c r="F96" i="6"/>
  <c r="I96" i="6"/>
  <c r="A97" i="6"/>
  <c r="B97" i="6"/>
  <c r="C97" i="6"/>
  <c r="D97" i="6"/>
  <c r="F97" i="6"/>
  <c r="I97" i="6"/>
  <c r="A98" i="6"/>
  <c r="B98" i="6"/>
  <c r="C98" i="6"/>
  <c r="D98" i="6"/>
  <c r="F98" i="6"/>
  <c r="I98" i="6"/>
  <c r="A99" i="6"/>
  <c r="B99" i="6"/>
  <c r="C99" i="6"/>
  <c r="D99" i="6"/>
  <c r="F99" i="6"/>
  <c r="I99" i="6"/>
  <c r="A100" i="6"/>
  <c r="B100" i="6"/>
  <c r="C100" i="6"/>
  <c r="D100" i="6"/>
  <c r="F100" i="6"/>
  <c r="I100" i="6"/>
  <c r="A101" i="6"/>
  <c r="B101" i="6"/>
  <c r="C101" i="6"/>
  <c r="D101" i="6"/>
  <c r="F101" i="6"/>
  <c r="I101" i="6"/>
  <c r="A102" i="6"/>
  <c r="B102" i="6"/>
  <c r="C102" i="6"/>
  <c r="D102" i="6"/>
  <c r="F102" i="6"/>
  <c r="I102" i="6"/>
  <c r="A103" i="6"/>
  <c r="B103" i="6"/>
  <c r="C103" i="6"/>
  <c r="D103" i="6"/>
  <c r="F103" i="6"/>
  <c r="I103" i="6"/>
  <c r="A104" i="6"/>
  <c r="B104" i="6"/>
  <c r="C104" i="6"/>
  <c r="D104" i="6"/>
  <c r="F104" i="6"/>
  <c r="I104" i="6"/>
  <c r="A105" i="6"/>
  <c r="B105" i="6"/>
  <c r="C105" i="6"/>
  <c r="D105" i="6"/>
  <c r="F105" i="6"/>
  <c r="I105" i="6"/>
  <c r="A106" i="6"/>
  <c r="B106" i="6"/>
  <c r="C106" i="6"/>
  <c r="D106" i="6"/>
  <c r="F106" i="6"/>
  <c r="I106" i="6"/>
  <c r="A107" i="6"/>
  <c r="B107" i="6"/>
  <c r="C107" i="6"/>
  <c r="D107" i="6"/>
  <c r="F107" i="6"/>
  <c r="I107" i="6"/>
  <c r="A108" i="6"/>
  <c r="B108" i="6"/>
  <c r="C108" i="6"/>
  <c r="D108" i="6"/>
  <c r="F108" i="6"/>
  <c r="I108" i="6"/>
  <c r="A109" i="6"/>
  <c r="B109" i="6"/>
  <c r="C109" i="6"/>
  <c r="D109" i="6"/>
  <c r="F109" i="6"/>
  <c r="I109" i="6"/>
  <c r="A110" i="6"/>
  <c r="B110" i="6"/>
  <c r="C110" i="6"/>
  <c r="D110" i="6"/>
  <c r="F110" i="6"/>
  <c r="I110" i="6"/>
  <c r="A111" i="6"/>
  <c r="B111" i="6"/>
  <c r="C111" i="6"/>
  <c r="D111" i="6"/>
  <c r="F111" i="6"/>
  <c r="I111" i="6"/>
  <c r="A112" i="6"/>
  <c r="B112" i="6"/>
  <c r="C112" i="6"/>
  <c r="D112" i="6"/>
  <c r="F112" i="6"/>
  <c r="I112" i="6"/>
  <c r="A113" i="6"/>
  <c r="B113" i="6"/>
  <c r="C113" i="6"/>
  <c r="D113" i="6"/>
  <c r="F113" i="6"/>
  <c r="I113" i="6"/>
  <c r="A114" i="6"/>
  <c r="B114" i="6"/>
  <c r="C114" i="6"/>
  <c r="D114" i="6"/>
  <c r="F114" i="6"/>
  <c r="I114" i="6"/>
  <c r="A115" i="6"/>
  <c r="B115" i="6"/>
  <c r="C115" i="6"/>
  <c r="D115" i="6"/>
  <c r="F115" i="6"/>
  <c r="I115" i="6"/>
  <c r="A116" i="6"/>
  <c r="B116" i="6"/>
  <c r="C116" i="6"/>
  <c r="D116" i="6"/>
  <c r="F116" i="6"/>
  <c r="I116" i="6"/>
  <c r="A117" i="6"/>
  <c r="B117" i="6"/>
  <c r="C117" i="6"/>
  <c r="D117" i="6"/>
  <c r="F117" i="6"/>
  <c r="I117" i="6"/>
  <c r="A118" i="6"/>
  <c r="B118" i="6"/>
  <c r="C118" i="6"/>
  <c r="D118" i="6"/>
  <c r="F118" i="6"/>
  <c r="I118" i="6"/>
  <c r="A119" i="6"/>
  <c r="B119" i="6"/>
  <c r="C119" i="6"/>
  <c r="D119" i="6"/>
  <c r="F119" i="6"/>
  <c r="I119" i="6"/>
  <c r="A120" i="6"/>
  <c r="B120" i="6"/>
  <c r="C120" i="6"/>
  <c r="D120" i="6"/>
  <c r="F120" i="6"/>
  <c r="I120" i="6"/>
  <c r="A121" i="6"/>
  <c r="B121" i="6"/>
  <c r="C121" i="6"/>
  <c r="D121" i="6"/>
  <c r="F121" i="6"/>
  <c r="I121" i="6"/>
  <c r="A122" i="6"/>
  <c r="B122" i="6"/>
  <c r="C122" i="6"/>
  <c r="D122" i="6"/>
  <c r="F122" i="6"/>
  <c r="I122" i="6"/>
  <c r="A123" i="6"/>
  <c r="B123" i="6"/>
  <c r="C123" i="6"/>
  <c r="D123" i="6"/>
  <c r="F123" i="6"/>
  <c r="I123" i="6"/>
  <c r="A124" i="6"/>
  <c r="B124" i="6"/>
  <c r="C124" i="6"/>
  <c r="D124" i="6"/>
  <c r="F124" i="6"/>
  <c r="I124" i="6"/>
  <c r="A125" i="6"/>
  <c r="B125" i="6"/>
  <c r="C125" i="6"/>
  <c r="D125" i="6"/>
  <c r="F125" i="6"/>
  <c r="A126" i="6"/>
  <c r="B126" i="6"/>
  <c r="C126" i="6"/>
  <c r="D126" i="6"/>
  <c r="F126" i="6"/>
  <c r="J126" i="6"/>
  <c r="A127" i="6"/>
  <c r="B127" i="6"/>
  <c r="C127" i="6"/>
  <c r="D127" i="6"/>
  <c r="F127" i="6"/>
  <c r="J127" i="6"/>
  <c r="A128" i="6"/>
  <c r="B128" i="6"/>
  <c r="C128" i="6"/>
  <c r="D128" i="6"/>
  <c r="F128" i="6"/>
  <c r="J128" i="6"/>
  <c r="A129" i="6"/>
  <c r="B129" i="6"/>
  <c r="C129" i="6"/>
  <c r="D129" i="6"/>
  <c r="F129" i="6"/>
  <c r="J129" i="6"/>
  <c r="A130" i="6"/>
  <c r="B130" i="6"/>
  <c r="C130" i="6"/>
  <c r="D130" i="6"/>
  <c r="F130" i="6"/>
  <c r="J130" i="6"/>
  <c r="A131" i="6"/>
  <c r="B131" i="6"/>
  <c r="C131" i="6"/>
  <c r="D131" i="6"/>
  <c r="F131" i="6"/>
  <c r="J131" i="6"/>
  <c r="A132" i="6"/>
  <c r="B132" i="6"/>
  <c r="C132" i="6"/>
  <c r="D132" i="6"/>
  <c r="F132" i="6"/>
  <c r="J132" i="6"/>
  <c r="A133" i="6"/>
  <c r="B133" i="6"/>
  <c r="C133" i="6"/>
  <c r="D133" i="6"/>
  <c r="F133" i="6"/>
  <c r="J133" i="6"/>
  <c r="A134" i="6"/>
  <c r="B134" i="6"/>
  <c r="C134" i="6"/>
  <c r="D134" i="6"/>
  <c r="F134" i="6"/>
  <c r="J134" i="6"/>
  <c r="A135" i="6"/>
  <c r="B135" i="6"/>
  <c r="C135" i="6"/>
  <c r="D135" i="6"/>
  <c r="F135" i="6"/>
  <c r="J135" i="6"/>
  <c r="A136" i="6"/>
  <c r="B136" i="6"/>
  <c r="C136" i="6"/>
  <c r="D136" i="6"/>
  <c r="F136" i="6"/>
  <c r="J136" i="6"/>
  <c r="A137" i="6"/>
  <c r="B137" i="6"/>
  <c r="C137" i="6"/>
  <c r="D137" i="6"/>
  <c r="F137" i="6"/>
  <c r="J137" i="6"/>
  <c r="A138" i="6"/>
  <c r="B138" i="6"/>
  <c r="C138" i="6"/>
  <c r="D138" i="6"/>
  <c r="F138" i="6"/>
  <c r="J138" i="6"/>
  <c r="A139" i="6"/>
  <c r="B139" i="6"/>
  <c r="C139" i="6"/>
  <c r="D139" i="6"/>
  <c r="F139" i="6"/>
  <c r="J139" i="6"/>
  <c r="A140" i="6"/>
  <c r="B140" i="6"/>
  <c r="C140" i="6"/>
  <c r="D140" i="6"/>
  <c r="F140" i="6"/>
  <c r="J140" i="6"/>
  <c r="A141" i="6"/>
  <c r="B141" i="6"/>
  <c r="C141" i="6"/>
  <c r="D141" i="6"/>
  <c r="F141" i="6"/>
  <c r="J141" i="6"/>
  <c r="A142" i="6"/>
  <c r="B142" i="6"/>
  <c r="C142" i="6"/>
  <c r="D142" i="6"/>
  <c r="F142" i="6"/>
  <c r="J142" i="6"/>
  <c r="A143" i="6"/>
  <c r="B143" i="6"/>
  <c r="C143" i="6"/>
  <c r="D143" i="6"/>
  <c r="F143" i="6"/>
  <c r="J143" i="6"/>
  <c r="A144" i="6"/>
  <c r="B144" i="6"/>
  <c r="C144" i="6"/>
  <c r="D144" i="6"/>
  <c r="F144" i="6"/>
  <c r="J144" i="6"/>
  <c r="A145" i="6"/>
  <c r="B145" i="6"/>
  <c r="C145" i="6"/>
  <c r="D145" i="6"/>
  <c r="F145" i="6"/>
  <c r="J145" i="6"/>
  <c r="A146" i="6"/>
  <c r="B146" i="6"/>
  <c r="C146" i="6"/>
  <c r="D146" i="6"/>
  <c r="F146" i="6"/>
  <c r="J146" i="6"/>
  <c r="A147" i="6"/>
  <c r="B147" i="6"/>
  <c r="C147" i="6"/>
  <c r="D147" i="6"/>
  <c r="F147" i="6"/>
  <c r="J147" i="6"/>
  <c r="A148" i="6"/>
  <c r="B148" i="6"/>
  <c r="C148" i="6"/>
  <c r="D148" i="6"/>
  <c r="F148" i="6"/>
  <c r="J148" i="6"/>
  <c r="A149" i="6"/>
  <c r="B149" i="6"/>
  <c r="C149" i="6"/>
  <c r="D149" i="6"/>
  <c r="F149" i="6"/>
  <c r="J149" i="6"/>
  <c r="A150" i="6"/>
  <c r="B150" i="6"/>
  <c r="C150" i="6"/>
  <c r="D150" i="6"/>
  <c r="F150" i="6"/>
  <c r="J150" i="6"/>
  <c r="A151" i="6"/>
  <c r="B151" i="6"/>
  <c r="C151" i="6"/>
  <c r="D151" i="6"/>
  <c r="F151" i="6"/>
  <c r="J151" i="6"/>
  <c r="A152" i="6"/>
  <c r="B152" i="6"/>
  <c r="C152" i="6"/>
  <c r="D152" i="6"/>
  <c r="F152" i="6"/>
  <c r="J152" i="6"/>
  <c r="A153" i="6"/>
  <c r="B153" i="6"/>
  <c r="C153" i="6"/>
  <c r="D153" i="6"/>
  <c r="F153" i="6"/>
  <c r="J153" i="6"/>
  <c r="A154" i="6"/>
  <c r="B154" i="6"/>
  <c r="C154" i="6"/>
  <c r="D154" i="6"/>
  <c r="F154" i="6"/>
  <c r="J154" i="6"/>
  <c r="A155" i="6"/>
  <c r="B155" i="6"/>
  <c r="C155" i="6"/>
  <c r="D155" i="6"/>
  <c r="F155" i="6"/>
  <c r="J155" i="6"/>
  <c r="D157" i="6"/>
  <c r="B3" i="7"/>
  <c r="C3" i="7"/>
  <c r="D3" i="7"/>
  <c r="A4" i="7"/>
  <c r="B4" i="7"/>
  <c r="C4" i="7"/>
  <c r="D4" i="7"/>
  <c r="F4" i="7"/>
  <c r="A5" i="7"/>
  <c r="B5" i="7"/>
  <c r="C5" i="7"/>
  <c r="D5" i="7"/>
  <c r="F5" i="7"/>
  <c r="A6" i="7"/>
  <c r="B6" i="7"/>
  <c r="C6" i="7"/>
  <c r="D6" i="7"/>
  <c r="F6" i="7"/>
  <c r="A7" i="7"/>
  <c r="B7" i="7"/>
  <c r="C7" i="7"/>
  <c r="D7" i="7"/>
  <c r="F7" i="7"/>
  <c r="A8" i="7"/>
  <c r="B8" i="7"/>
  <c r="C8" i="7"/>
  <c r="D8" i="7"/>
  <c r="F8" i="7"/>
  <c r="A9" i="7"/>
  <c r="B9" i="7"/>
  <c r="C9" i="7"/>
  <c r="D9" i="7"/>
  <c r="F9" i="7"/>
  <c r="A10" i="7"/>
  <c r="B10" i="7"/>
  <c r="C10" i="7"/>
  <c r="D10" i="7"/>
  <c r="F10" i="7"/>
  <c r="A11" i="7"/>
  <c r="B11" i="7"/>
  <c r="C11" i="7"/>
  <c r="D11" i="7"/>
  <c r="F11" i="7"/>
  <c r="A12" i="7"/>
  <c r="B12" i="7"/>
  <c r="C12" i="7"/>
  <c r="D12" i="7"/>
  <c r="F12" i="7"/>
  <c r="A13" i="7"/>
  <c r="B13" i="7"/>
  <c r="C13" i="7"/>
  <c r="D13" i="7"/>
  <c r="F13" i="7"/>
  <c r="A14" i="7"/>
  <c r="B14" i="7"/>
  <c r="C14" i="7"/>
  <c r="D14" i="7"/>
  <c r="F14" i="7"/>
  <c r="A15" i="7"/>
  <c r="B15" i="7"/>
  <c r="C15" i="7"/>
  <c r="D15" i="7"/>
  <c r="F15" i="7"/>
  <c r="A16" i="7"/>
  <c r="B16" i="7"/>
  <c r="C16" i="7"/>
  <c r="D16" i="7"/>
  <c r="F16" i="7"/>
  <c r="A17" i="7"/>
  <c r="B17" i="7"/>
  <c r="C17" i="7"/>
  <c r="D17" i="7"/>
  <c r="F17" i="7"/>
  <c r="A18" i="7"/>
  <c r="B18" i="7"/>
  <c r="C18" i="7"/>
  <c r="D18" i="7"/>
  <c r="F18" i="7"/>
  <c r="A19" i="7"/>
  <c r="B19" i="7"/>
  <c r="C19" i="7"/>
  <c r="D19" i="7"/>
  <c r="F19" i="7"/>
  <c r="A20" i="7"/>
  <c r="B20" i="7"/>
  <c r="C20" i="7"/>
  <c r="D20" i="7"/>
  <c r="F20" i="7"/>
  <c r="A21" i="7"/>
  <c r="B21" i="7"/>
  <c r="C21" i="7"/>
  <c r="D21" i="7"/>
  <c r="F21" i="7"/>
  <c r="A22" i="7"/>
  <c r="B22" i="7"/>
  <c r="C22" i="7"/>
  <c r="D22" i="7"/>
  <c r="F22" i="7"/>
  <c r="A23" i="7"/>
  <c r="B23" i="7"/>
  <c r="C23" i="7"/>
  <c r="D23" i="7"/>
  <c r="F23" i="7"/>
  <c r="A24" i="7"/>
  <c r="B24" i="7"/>
  <c r="C24" i="7"/>
  <c r="D24" i="7"/>
  <c r="F24" i="7"/>
  <c r="A25" i="7"/>
  <c r="B25" i="7"/>
  <c r="C25" i="7"/>
  <c r="D25" i="7"/>
  <c r="F25" i="7"/>
  <c r="A26" i="7"/>
  <c r="B26" i="7"/>
  <c r="C26" i="7"/>
  <c r="D26" i="7"/>
  <c r="F26" i="7"/>
  <c r="A27" i="7"/>
  <c r="B27" i="7"/>
  <c r="C27" i="7"/>
  <c r="D27" i="7"/>
  <c r="F27" i="7"/>
  <c r="A28" i="7"/>
  <c r="B28" i="7"/>
  <c r="C28" i="7"/>
  <c r="D28" i="7"/>
  <c r="F28" i="7"/>
  <c r="A29" i="7"/>
  <c r="B29" i="7"/>
  <c r="C29" i="7"/>
  <c r="D29" i="7"/>
  <c r="F29" i="7"/>
  <c r="A30" i="7"/>
  <c r="B30" i="7"/>
  <c r="C30" i="7"/>
  <c r="D30" i="7"/>
  <c r="F30" i="7"/>
  <c r="A31" i="7"/>
  <c r="B31" i="7"/>
  <c r="C31" i="7"/>
  <c r="D31" i="7"/>
  <c r="F31" i="7"/>
  <c r="A32" i="7"/>
  <c r="B32" i="7"/>
  <c r="C32" i="7"/>
  <c r="D32" i="7"/>
  <c r="F32" i="7"/>
  <c r="A33" i="7"/>
  <c r="B33" i="7"/>
  <c r="C33" i="7"/>
  <c r="D33" i="7"/>
  <c r="F33" i="7"/>
  <c r="G33" i="7"/>
  <c r="A34" i="7"/>
  <c r="B34" i="7"/>
  <c r="C34" i="7"/>
  <c r="D34" i="7"/>
  <c r="F34" i="7"/>
  <c r="G34" i="7"/>
  <c r="A35" i="7"/>
  <c r="B35" i="7"/>
  <c r="C35" i="7"/>
  <c r="D35" i="7"/>
  <c r="F35" i="7"/>
  <c r="G35" i="7"/>
  <c r="A36" i="7"/>
  <c r="B36" i="7"/>
  <c r="C36" i="7"/>
  <c r="D36" i="7"/>
  <c r="F36" i="7"/>
  <c r="G36" i="7"/>
  <c r="A37" i="7"/>
  <c r="B37" i="7"/>
  <c r="C37" i="7"/>
  <c r="D37" i="7"/>
  <c r="F37" i="7"/>
  <c r="G37" i="7"/>
  <c r="A38" i="7"/>
  <c r="B38" i="7"/>
  <c r="C38" i="7"/>
  <c r="D38" i="7"/>
  <c r="F38" i="7"/>
  <c r="G38" i="7"/>
  <c r="A39" i="7"/>
  <c r="B39" i="7"/>
  <c r="C39" i="7"/>
  <c r="D39" i="7"/>
  <c r="F39" i="7"/>
  <c r="G39" i="7"/>
  <c r="A40" i="7"/>
  <c r="B40" i="7"/>
  <c r="C40" i="7"/>
  <c r="D40" i="7"/>
  <c r="F40" i="7"/>
  <c r="G40" i="7"/>
  <c r="A41" i="7"/>
  <c r="B41" i="7"/>
  <c r="C41" i="7"/>
  <c r="D41" i="7"/>
  <c r="F41" i="7"/>
  <c r="G41" i="7"/>
  <c r="A42" i="7"/>
  <c r="B42" i="7"/>
  <c r="C42" i="7"/>
  <c r="D42" i="7"/>
  <c r="F42" i="7"/>
  <c r="G42" i="7"/>
  <c r="A43" i="7"/>
  <c r="B43" i="7"/>
  <c r="C43" i="7"/>
  <c r="D43" i="7"/>
  <c r="F43" i="7"/>
  <c r="G43" i="7"/>
  <c r="A44" i="7"/>
  <c r="B44" i="7"/>
  <c r="C44" i="7"/>
  <c r="D44" i="7"/>
  <c r="F44" i="7"/>
  <c r="G44" i="7"/>
  <c r="A45" i="7"/>
  <c r="B45" i="7"/>
  <c r="C45" i="7"/>
  <c r="D45" i="7"/>
  <c r="F45" i="7"/>
  <c r="G45" i="7"/>
  <c r="A46" i="7"/>
  <c r="B46" i="7"/>
  <c r="C46" i="7"/>
  <c r="D46" i="7"/>
  <c r="F46" i="7"/>
  <c r="G46" i="7"/>
  <c r="A47" i="7"/>
  <c r="B47" i="7"/>
  <c r="C47" i="7"/>
  <c r="D47" i="7"/>
  <c r="F47" i="7"/>
  <c r="G47" i="7"/>
  <c r="A48" i="7"/>
  <c r="B48" i="7"/>
  <c r="C48" i="7"/>
  <c r="D48" i="7"/>
  <c r="F48" i="7"/>
  <c r="G48" i="7"/>
  <c r="A49" i="7"/>
  <c r="B49" i="7"/>
  <c r="C49" i="7"/>
  <c r="D49" i="7"/>
  <c r="F49" i="7"/>
  <c r="G49" i="7"/>
  <c r="A50" i="7"/>
  <c r="B50" i="7"/>
  <c r="C50" i="7"/>
  <c r="D50" i="7"/>
  <c r="F50" i="7"/>
  <c r="G50" i="7"/>
  <c r="A51" i="7"/>
  <c r="B51" i="7"/>
  <c r="C51" i="7"/>
  <c r="D51" i="7"/>
  <c r="F51" i="7"/>
  <c r="G51" i="7"/>
  <c r="A52" i="7"/>
  <c r="B52" i="7"/>
  <c r="C52" i="7"/>
  <c r="D52" i="7"/>
  <c r="F52" i="7"/>
  <c r="G52" i="7"/>
  <c r="A53" i="7"/>
  <c r="B53" i="7"/>
  <c r="C53" i="7"/>
  <c r="D53" i="7"/>
  <c r="F53" i="7"/>
  <c r="G53" i="7"/>
  <c r="A54" i="7"/>
  <c r="B54" i="7"/>
  <c r="C54" i="7"/>
  <c r="D54" i="7"/>
  <c r="F54" i="7"/>
  <c r="G54" i="7"/>
  <c r="A55" i="7"/>
  <c r="B55" i="7"/>
  <c r="C55" i="7"/>
  <c r="D55" i="7"/>
  <c r="F55" i="7"/>
  <c r="G55" i="7"/>
  <c r="A56" i="7"/>
  <c r="B56" i="7"/>
  <c r="C56" i="7"/>
  <c r="D56" i="7"/>
  <c r="F56" i="7"/>
  <c r="G56" i="7"/>
  <c r="A57" i="7"/>
  <c r="B57" i="7"/>
  <c r="C57" i="7"/>
  <c r="D57" i="7"/>
  <c r="F57" i="7"/>
  <c r="G57" i="7"/>
  <c r="A58" i="7"/>
  <c r="B58" i="7"/>
  <c r="C58" i="7"/>
  <c r="D58" i="7"/>
  <c r="F58" i="7"/>
  <c r="G58" i="7"/>
  <c r="A59" i="7"/>
  <c r="B59" i="7"/>
  <c r="C59" i="7"/>
  <c r="D59" i="7"/>
  <c r="F59" i="7"/>
  <c r="G59" i="7"/>
  <c r="A60" i="7"/>
  <c r="B60" i="7"/>
  <c r="C60" i="7"/>
  <c r="D60" i="7"/>
  <c r="F60" i="7"/>
  <c r="G60" i="7"/>
  <c r="A61" i="7"/>
  <c r="B61" i="7"/>
  <c r="C61" i="7"/>
  <c r="D61" i="7"/>
  <c r="F61" i="7"/>
  <c r="G61" i="7"/>
  <c r="A62" i="7"/>
  <c r="B62" i="7"/>
  <c r="C62" i="7"/>
  <c r="D62" i="7"/>
  <c r="F62" i="7"/>
  <c r="G62" i="7"/>
  <c r="A63" i="7"/>
  <c r="B63" i="7"/>
  <c r="C63" i="7"/>
  <c r="D63" i="7"/>
  <c r="F63" i="7"/>
  <c r="G63" i="7"/>
  <c r="A64" i="7"/>
  <c r="B64" i="7"/>
  <c r="C64" i="7"/>
  <c r="D64" i="7"/>
  <c r="F64" i="7"/>
  <c r="H64" i="7"/>
  <c r="A65" i="7"/>
  <c r="B65" i="7"/>
  <c r="C65" i="7"/>
  <c r="D65" i="7"/>
  <c r="F65" i="7"/>
  <c r="H65" i="7"/>
  <c r="A66" i="7"/>
  <c r="B66" i="7"/>
  <c r="C66" i="7"/>
  <c r="D66" i="7"/>
  <c r="F66" i="7"/>
  <c r="H66" i="7"/>
  <c r="A67" i="7"/>
  <c r="B67" i="7"/>
  <c r="C67" i="7"/>
  <c r="D67" i="7"/>
  <c r="F67" i="7"/>
  <c r="H67" i="7"/>
  <c r="A68" i="7"/>
  <c r="B68" i="7"/>
  <c r="C68" i="7"/>
  <c r="D68" i="7"/>
  <c r="F68" i="7"/>
  <c r="H68" i="7"/>
  <c r="A69" i="7"/>
  <c r="B69" i="7"/>
  <c r="C69" i="7"/>
  <c r="D69" i="7"/>
  <c r="F69" i="7"/>
  <c r="H69" i="7"/>
  <c r="A70" i="7"/>
  <c r="B70" i="7"/>
  <c r="C70" i="7"/>
  <c r="D70" i="7"/>
  <c r="F70" i="7"/>
  <c r="H70" i="7"/>
  <c r="A71" i="7"/>
  <c r="B71" i="7"/>
  <c r="C71" i="7"/>
  <c r="D71" i="7"/>
  <c r="F71" i="7"/>
  <c r="H71" i="7"/>
  <c r="A72" i="7"/>
  <c r="B72" i="7"/>
  <c r="C72" i="7"/>
  <c r="D72" i="7"/>
  <c r="F72" i="7"/>
  <c r="H72" i="7"/>
  <c r="A73" i="7"/>
  <c r="B73" i="7"/>
  <c r="C73" i="7"/>
  <c r="D73" i="7"/>
  <c r="F73" i="7"/>
  <c r="H73" i="7"/>
  <c r="A74" i="7"/>
  <c r="B74" i="7"/>
  <c r="C74" i="7"/>
  <c r="D74" i="7"/>
  <c r="F74" i="7"/>
  <c r="H74" i="7"/>
  <c r="A75" i="7"/>
  <c r="B75" i="7"/>
  <c r="C75" i="7"/>
  <c r="D75" i="7"/>
  <c r="F75" i="7"/>
  <c r="H75" i="7"/>
  <c r="A76" i="7"/>
  <c r="B76" i="7"/>
  <c r="C76" i="7"/>
  <c r="D76" i="7"/>
  <c r="F76" i="7"/>
  <c r="H76" i="7"/>
  <c r="A77" i="7"/>
  <c r="B77" i="7"/>
  <c r="C77" i="7"/>
  <c r="D77" i="7"/>
  <c r="F77" i="7"/>
  <c r="H77" i="7"/>
  <c r="A78" i="7"/>
  <c r="B78" i="7"/>
  <c r="C78" i="7"/>
  <c r="D78" i="7"/>
  <c r="F78" i="7"/>
  <c r="H78" i="7"/>
  <c r="A79" i="7"/>
  <c r="B79" i="7"/>
  <c r="C79" i="7"/>
  <c r="D79" i="7"/>
  <c r="F79" i="7"/>
  <c r="H79" i="7"/>
  <c r="A80" i="7"/>
  <c r="B80" i="7"/>
  <c r="C80" i="7"/>
  <c r="D80" i="7"/>
  <c r="F80" i="7"/>
  <c r="H80" i="7"/>
  <c r="A81" i="7"/>
  <c r="B81" i="7"/>
  <c r="C81" i="7"/>
  <c r="D81" i="7"/>
  <c r="F81" i="7"/>
  <c r="H81" i="7"/>
  <c r="A82" i="7"/>
  <c r="B82" i="7"/>
  <c r="C82" i="7"/>
  <c r="D82" i="7"/>
  <c r="F82" i="7"/>
  <c r="H82" i="7"/>
  <c r="A83" i="7"/>
  <c r="B83" i="7"/>
  <c r="C83" i="7"/>
  <c r="D83" i="7"/>
  <c r="F83" i="7"/>
  <c r="H83" i="7"/>
  <c r="A84" i="7"/>
  <c r="B84" i="7"/>
  <c r="C84" i="7"/>
  <c r="D84" i="7"/>
  <c r="F84" i="7"/>
  <c r="H84" i="7"/>
  <c r="A85" i="7"/>
  <c r="B85" i="7"/>
  <c r="C85" i="7"/>
  <c r="D85" i="7"/>
  <c r="F85" i="7"/>
  <c r="H85" i="7"/>
  <c r="A86" i="7"/>
  <c r="B86" i="7"/>
  <c r="C86" i="7"/>
  <c r="D86" i="7"/>
  <c r="F86" i="7"/>
  <c r="H86" i="7"/>
  <c r="A87" i="7"/>
  <c r="B87" i="7"/>
  <c r="C87" i="7"/>
  <c r="D87" i="7"/>
  <c r="F87" i="7"/>
  <c r="H87" i="7"/>
  <c r="A88" i="7"/>
  <c r="B88" i="7"/>
  <c r="C88" i="7"/>
  <c r="D88" i="7"/>
  <c r="F88" i="7"/>
  <c r="H88" i="7"/>
  <c r="A89" i="7"/>
  <c r="B89" i="7"/>
  <c r="C89" i="7"/>
  <c r="D89" i="7"/>
  <c r="F89" i="7"/>
  <c r="H89" i="7"/>
  <c r="A90" i="7"/>
  <c r="B90" i="7"/>
  <c r="C90" i="7"/>
  <c r="D90" i="7"/>
  <c r="F90" i="7"/>
  <c r="H90" i="7"/>
  <c r="A91" i="7"/>
  <c r="B91" i="7"/>
  <c r="C91" i="7"/>
  <c r="D91" i="7"/>
  <c r="F91" i="7"/>
  <c r="H91" i="7"/>
  <c r="A92" i="7"/>
  <c r="B92" i="7"/>
  <c r="C92" i="7"/>
  <c r="D92" i="7"/>
  <c r="F92" i="7"/>
  <c r="H92" i="7"/>
  <c r="A93" i="7"/>
  <c r="B93" i="7"/>
  <c r="C93" i="7"/>
  <c r="D93" i="7"/>
  <c r="F93" i="7"/>
  <c r="H93" i="7"/>
  <c r="A94" i="7"/>
  <c r="B94" i="7"/>
  <c r="C94" i="7"/>
  <c r="D94" i="7"/>
  <c r="F94" i="7"/>
  <c r="H94" i="7"/>
  <c r="A95" i="7"/>
  <c r="B95" i="7"/>
  <c r="C95" i="7"/>
  <c r="D95" i="7"/>
  <c r="F95" i="7"/>
  <c r="I95" i="7"/>
  <c r="A96" i="7"/>
  <c r="B96" i="7"/>
  <c r="C96" i="7"/>
  <c r="D96" i="7"/>
  <c r="F96" i="7"/>
  <c r="I96" i="7"/>
  <c r="A97" i="7"/>
  <c r="B97" i="7"/>
  <c r="C97" i="7"/>
  <c r="D97" i="7"/>
  <c r="F97" i="7"/>
  <c r="I97" i="7"/>
  <c r="A98" i="7"/>
  <c r="B98" i="7"/>
  <c r="C98" i="7"/>
  <c r="D98" i="7"/>
  <c r="F98" i="7"/>
  <c r="I98" i="7"/>
  <c r="A99" i="7"/>
  <c r="B99" i="7"/>
  <c r="C99" i="7"/>
  <c r="D99" i="7"/>
  <c r="F99" i="7"/>
  <c r="I99" i="7"/>
  <c r="A100" i="7"/>
  <c r="B100" i="7"/>
  <c r="C100" i="7"/>
  <c r="D100" i="7"/>
  <c r="F100" i="7"/>
  <c r="I100" i="7"/>
  <c r="A101" i="7"/>
  <c r="B101" i="7"/>
  <c r="C101" i="7"/>
  <c r="D101" i="7"/>
  <c r="F101" i="7"/>
  <c r="I101" i="7"/>
  <c r="A102" i="7"/>
  <c r="B102" i="7"/>
  <c r="C102" i="7"/>
  <c r="D102" i="7"/>
  <c r="F102" i="7"/>
  <c r="I102" i="7"/>
  <c r="A103" i="7"/>
  <c r="B103" i="7"/>
  <c r="C103" i="7"/>
  <c r="D103" i="7"/>
  <c r="F103" i="7"/>
  <c r="I103" i="7"/>
  <c r="A104" i="7"/>
  <c r="B104" i="7"/>
  <c r="C104" i="7"/>
  <c r="D104" i="7"/>
  <c r="F104" i="7"/>
  <c r="I104" i="7"/>
  <c r="A105" i="7"/>
  <c r="B105" i="7"/>
  <c r="C105" i="7"/>
  <c r="D105" i="7"/>
  <c r="F105" i="7"/>
  <c r="I105" i="7"/>
  <c r="A106" i="7"/>
  <c r="B106" i="7"/>
  <c r="C106" i="7"/>
  <c r="D106" i="7"/>
  <c r="F106" i="7"/>
  <c r="I106" i="7"/>
  <c r="A107" i="7"/>
  <c r="B107" i="7"/>
  <c r="C107" i="7"/>
  <c r="D107" i="7"/>
  <c r="F107" i="7"/>
  <c r="I107" i="7"/>
  <c r="A108" i="7"/>
  <c r="B108" i="7"/>
  <c r="C108" i="7"/>
  <c r="D108" i="7"/>
  <c r="F108" i="7"/>
  <c r="I108" i="7"/>
  <c r="A109" i="7"/>
  <c r="B109" i="7"/>
  <c r="C109" i="7"/>
  <c r="D109" i="7"/>
  <c r="F109" i="7"/>
  <c r="I109" i="7"/>
  <c r="A110" i="7"/>
  <c r="B110" i="7"/>
  <c r="C110" i="7"/>
  <c r="D110" i="7"/>
  <c r="F110" i="7"/>
  <c r="I110" i="7"/>
  <c r="A111" i="7"/>
  <c r="B111" i="7"/>
  <c r="C111" i="7"/>
  <c r="D111" i="7"/>
  <c r="F111" i="7"/>
  <c r="I111" i="7"/>
  <c r="A112" i="7"/>
  <c r="B112" i="7"/>
  <c r="C112" i="7"/>
  <c r="D112" i="7"/>
  <c r="F112" i="7"/>
  <c r="I112" i="7"/>
  <c r="A113" i="7"/>
  <c r="B113" i="7"/>
  <c r="C113" i="7"/>
  <c r="D113" i="7"/>
  <c r="F113" i="7"/>
  <c r="I113" i="7"/>
  <c r="A114" i="7"/>
  <c r="B114" i="7"/>
  <c r="C114" i="7"/>
  <c r="D114" i="7"/>
  <c r="F114" i="7"/>
  <c r="I114" i="7"/>
  <c r="A115" i="7"/>
  <c r="B115" i="7"/>
  <c r="C115" i="7"/>
  <c r="D115" i="7"/>
  <c r="F115" i="7"/>
  <c r="I115" i="7"/>
  <c r="A116" i="7"/>
  <c r="B116" i="7"/>
  <c r="C116" i="7"/>
  <c r="D116" i="7"/>
  <c r="F116" i="7"/>
  <c r="I116" i="7"/>
  <c r="A117" i="7"/>
  <c r="B117" i="7"/>
  <c r="C117" i="7"/>
  <c r="D117" i="7"/>
  <c r="F117" i="7"/>
  <c r="I117" i="7"/>
  <c r="A118" i="7"/>
  <c r="B118" i="7"/>
  <c r="C118" i="7"/>
  <c r="D118" i="7"/>
  <c r="F118" i="7"/>
  <c r="I118" i="7"/>
  <c r="A119" i="7"/>
  <c r="B119" i="7"/>
  <c r="C119" i="7"/>
  <c r="D119" i="7"/>
  <c r="F119" i="7"/>
  <c r="I119" i="7"/>
  <c r="A120" i="7"/>
  <c r="B120" i="7"/>
  <c r="C120" i="7"/>
  <c r="D120" i="7"/>
  <c r="F120" i="7"/>
  <c r="I120" i="7"/>
  <c r="A121" i="7"/>
  <c r="B121" i="7"/>
  <c r="C121" i="7"/>
  <c r="D121" i="7"/>
  <c r="F121" i="7"/>
  <c r="I121" i="7"/>
  <c r="A122" i="7"/>
  <c r="B122" i="7"/>
  <c r="C122" i="7"/>
  <c r="D122" i="7"/>
  <c r="F122" i="7"/>
  <c r="I122" i="7"/>
  <c r="A123" i="7"/>
  <c r="B123" i="7"/>
  <c r="C123" i="7"/>
  <c r="D123" i="7"/>
  <c r="F123" i="7"/>
  <c r="I123" i="7"/>
  <c r="A124" i="7"/>
  <c r="B124" i="7"/>
  <c r="C124" i="7"/>
  <c r="D124" i="7"/>
  <c r="F124" i="7"/>
  <c r="I124" i="7"/>
  <c r="A125" i="7"/>
  <c r="B125" i="7"/>
  <c r="C125" i="7"/>
  <c r="D125" i="7"/>
  <c r="F125" i="7"/>
  <c r="A126" i="7"/>
  <c r="B126" i="7"/>
  <c r="C126" i="7"/>
  <c r="D126" i="7"/>
  <c r="F126" i="7"/>
  <c r="J126" i="7"/>
  <c r="A127" i="7"/>
  <c r="B127" i="7"/>
  <c r="C127" i="7"/>
  <c r="D127" i="7"/>
  <c r="F127" i="7"/>
  <c r="J127" i="7"/>
  <c r="A128" i="7"/>
  <c r="B128" i="7"/>
  <c r="C128" i="7"/>
  <c r="D128" i="7"/>
  <c r="F128" i="7"/>
  <c r="J128" i="7"/>
  <c r="A129" i="7"/>
  <c r="B129" i="7"/>
  <c r="C129" i="7"/>
  <c r="D129" i="7"/>
  <c r="F129" i="7"/>
  <c r="J129" i="7"/>
  <c r="A130" i="7"/>
  <c r="B130" i="7"/>
  <c r="C130" i="7"/>
  <c r="D130" i="7"/>
  <c r="F130" i="7"/>
  <c r="J130" i="7"/>
  <c r="A131" i="7"/>
  <c r="B131" i="7"/>
  <c r="C131" i="7"/>
  <c r="D131" i="7"/>
  <c r="F131" i="7"/>
  <c r="J131" i="7"/>
  <c r="A132" i="7"/>
  <c r="B132" i="7"/>
  <c r="C132" i="7"/>
  <c r="D132" i="7"/>
  <c r="F132" i="7"/>
  <c r="J132" i="7"/>
  <c r="A133" i="7"/>
  <c r="B133" i="7"/>
  <c r="C133" i="7"/>
  <c r="D133" i="7"/>
  <c r="F133" i="7"/>
  <c r="J133" i="7"/>
  <c r="A134" i="7"/>
  <c r="B134" i="7"/>
  <c r="C134" i="7"/>
  <c r="D134" i="7"/>
  <c r="F134" i="7"/>
  <c r="J134" i="7"/>
  <c r="A135" i="7"/>
  <c r="B135" i="7"/>
  <c r="C135" i="7"/>
  <c r="D135" i="7"/>
  <c r="F135" i="7"/>
  <c r="J135" i="7"/>
  <c r="A136" i="7"/>
  <c r="B136" i="7"/>
  <c r="C136" i="7"/>
  <c r="D136" i="7"/>
  <c r="F136" i="7"/>
  <c r="J136" i="7"/>
  <c r="A137" i="7"/>
  <c r="B137" i="7"/>
  <c r="C137" i="7"/>
  <c r="D137" i="7"/>
  <c r="F137" i="7"/>
  <c r="J137" i="7"/>
  <c r="A138" i="7"/>
  <c r="B138" i="7"/>
  <c r="C138" i="7"/>
  <c r="D138" i="7"/>
  <c r="F138" i="7"/>
  <c r="J138" i="7"/>
  <c r="A139" i="7"/>
  <c r="B139" i="7"/>
  <c r="C139" i="7"/>
  <c r="D139" i="7"/>
  <c r="F139" i="7"/>
  <c r="J139" i="7"/>
  <c r="A140" i="7"/>
  <c r="B140" i="7"/>
  <c r="C140" i="7"/>
  <c r="D140" i="7"/>
  <c r="F140" i="7"/>
  <c r="J140" i="7"/>
  <c r="A141" i="7"/>
  <c r="B141" i="7"/>
  <c r="C141" i="7"/>
  <c r="D141" i="7"/>
  <c r="F141" i="7"/>
  <c r="J141" i="7"/>
  <c r="A142" i="7"/>
  <c r="B142" i="7"/>
  <c r="C142" i="7"/>
  <c r="D142" i="7"/>
  <c r="F142" i="7"/>
  <c r="J142" i="7"/>
  <c r="A143" i="7"/>
  <c r="B143" i="7"/>
  <c r="C143" i="7"/>
  <c r="D143" i="7"/>
  <c r="F143" i="7"/>
  <c r="J143" i="7"/>
  <c r="A144" i="7"/>
  <c r="B144" i="7"/>
  <c r="C144" i="7"/>
  <c r="D144" i="7"/>
  <c r="F144" i="7"/>
  <c r="J144" i="7"/>
  <c r="A145" i="7"/>
  <c r="B145" i="7"/>
  <c r="C145" i="7"/>
  <c r="D145" i="7"/>
  <c r="F145" i="7"/>
  <c r="J145" i="7"/>
  <c r="A146" i="7"/>
  <c r="B146" i="7"/>
  <c r="C146" i="7"/>
  <c r="D146" i="7"/>
  <c r="F146" i="7"/>
  <c r="J146" i="7"/>
  <c r="A147" i="7"/>
  <c r="B147" i="7"/>
  <c r="C147" i="7"/>
  <c r="D147" i="7"/>
  <c r="F147" i="7"/>
  <c r="J147" i="7"/>
  <c r="A148" i="7"/>
  <c r="B148" i="7"/>
  <c r="C148" i="7"/>
  <c r="D148" i="7"/>
  <c r="F148" i="7"/>
  <c r="J148" i="7"/>
  <c r="A149" i="7"/>
  <c r="B149" i="7"/>
  <c r="C149" i="7"/>
  <c r="D149" i="7"/>
  <c r="F149" i="7"/>
  <c r="J149" i="7"/>
  <c r="A150" i="7"/>
  <c r="B150" i="7"/>
  <c r="C150" i="7"/>
  <c r="D150" i="7"/>
  <c r="F150" i="7"/>
  <c r="J150" i="7"/>
  <c r="A151" i="7"/>
  <c r="B151" i="7"/>
  <c r="C151" i="7"/>
  <c r="D151" i="7"/>
  <c r="F151" i="7"/>
  <c r="J151" i="7"/>
  <c r="A152" i="7"/>
  <c r="B152" i="7"/>
  <c r="C152" i="7"/>
  <c r="D152" i="7"/>
  <c r="F152" i="7"/>
  <c r="J152" i="7"/>
  <c r="A153" i="7"/>
  <c r="B153" i="7"/>
  <c r="C153" i="7"/>
  <c r="D153" i="7"/>
  <c r="F153" i="7"/>
  <c r="J153" i="7"/>
  <c r="A154" i="7"/>
  <c r="B154" i="7"/>
  <c r="C154" i="7"/>
  <c r="D154" i="7"/>
  <c r="F154" i="7"/>
  <c r="J154" i="7"/>
  <c r="A155" i="7"/>
  <c r="B155" i="7"/>
  <c r="C155" i="7"/>
  <c r="D155" i="7"/>
  <c r="F155" i="7"/>
  <c r="J155" i="7"/>
  <c r="D157" i="7"/>
  <c r="G6" i="2"/>
  <c r="G7" i="2"/>
  <c r="G8" i="2"/>
  <c r="G12" i="2"/>
  <c r="G13" i="2"/>
  <c r="G15" i="2"/>
  <c r="C8" i="1"/>
  <c r="E8" i="1"/>
  <c r="H8" i="1"/>
  <c r="C9" i="1"/>
  <c r="E9" i="1"/>
  <c r="H9" i="1"/>
  <c r="C10" i="1"/>
  <c r="E10" i="1"/>
  <c r="H10" i="1"/>
  <c r="C11" i="1"/>
  <c r="E11" i="1"/>
  <c r="H11" i="1"/>
  <c r="C12" i="1"/>
  <c r="E12" i="1"/>
  <c r="H12" i="1"/>
  <c r="C13" i="1"/>
  <c r="E13" i="1"/>
  <c r="H13" i="1"/>
  <c r="H15" i="1"/>
  <c r="K7" i="3"/>
  <c r="M7" i="3"/>
  <c r="K10" i="3"/>
  <c r="M10" i="3"/>
  <c r="K14" i="3"/>
  <c r="M14" i="3"/>
</calcChain>
</file>

<file path=xl/comments1.xml><?xml version="1.0" encoding="utf-8"?>
<comments xmlns="http://schemas.openxmlformats.org/spreadsheetml/2006/main">
  <authors>
    <author>Patrick</author>
  </authors>
  <commentList>
    <comment ref="D22" authorId="0" shapeId="0">
      <text>
        <r>
          <rPr>
            <b/>
            <sz val="8"/>
            <color indexed="81"/>
            <rFont val="Tahoma"/>
          </rPr>
          <t>Patrick:</t>
        </r>
        <r>
          <rPr>
            <sz val="8"/>
            <color indexed="81"/>
            <rFont val="Tahoma"/>
          </rPr>
          <t xml:space="preserve">
Per Rita Wynne email. Inventory as of 06/01.</t>
        </r>
      </text>
    </comment>
    <comment ref="D23" authorId="0" shapeId="0">
      <text>
        <r>
          <rPr>
            <b/>
            <sz val="8"/>
            <color indexed="81"/>
            <rFont val="Tahoma"/>
          </rPr>
          <t>Patrick:</t>
        </r>
        <r>
          <rPr>
            <sz val="8"/>
            <color indexed="81"/>
            <rFont val="Tahoma"/>
          </rPr>
          <t xml:space="preserve">
Per Rita Wynne email. Inventory as of 06/01.</t>
        </r>
      </text>
    </comment>
    <comment ref="D24" authorId="0" shapeId="0">
      <text>
        <r>
          <rPr>
            <b/>
            <sz val="8"/>
            <color indexed="81"/>
            <rFont val="Tahoma"/>
          </rPr>
          <t>Patrick:</t>
        </r>
        <r>
          <rPr>
            <sz val="8"/>
            <color indexed="81"/>
            <rFont val="Tahoma"/>
          </rPr>
          <t xml:space="preserve">
Per Rita Wynne email. Inventory as of 06/01.</t>
        </r>
      </text>
    </comment>
    <comment ref="I24" authorId="0" shapeId="0">
      <text>
        <r>
          <rPr>
            <b/>
            <sz val="8"/>
            <color indexed="81"/>
            <rFont val="Tahoma"/>
          </rPr>
          <t>Patrick:</t>
        </r>
        <r>
          <rPr>
            <sz val="8"/>
            <color indexed="81"/>
            <rFont val="Tahoma"/>
          </rPr>
          <t xml:space="preserve">
Currently valued at $1.7MM per Jim Schwieger @ 09.19.01 TX Desk Meeting</t>
        </r>
      </text>
    </comment>
    <comment ref="D25" authorId="0" shapeId="0">
      <text>
        <r>
          <rPr>
            <b/>
            <sz val="8"/>
            <color indexed="81"/>
            <rFont val="Tahoma"/>
          </rPr>
          <t>Patrick:</t>
        </r>
        <r>
          <rPr>
            <sz val="8"/>
            <color indexed="81"/>
            <rFont val="Tahoma"/>
          </rPr>
          <t xml:space="preserve">
Per Rita Wynne email. Inventory as of 06/01.</t>
        </r>
      </text>
    </comment>
    <comment ref="I25" authorId="0" shapeId="0">
      <text>
        <r>
          <rPr>
            <b/>
            <sz val="8"/>
            <color indexed="81"/>
            <rFont val="Tahoma"/>
          </rPr>
          <t>Patrick:</t>
        </r>
        <r>
          <rPr>
            <sz val="8"/>
            <color indexed="81"/>
            <rFont val="Tahoma"/>
          </rPr>
          <t xml:space="preserve">
Jschwieger mentioned that we may use Sept Index pricing since we didn't discover the facts until August, thereby making the June price irrelevant (Just a thought)</t>
        </r>
      </text>
    </comment>
    <comment ref="D26" authorId="0" shapeId="0">
      <text>
        <r>
          <rPr>
            <b/>
            <sz val="8"/>
            <color indexed="81"/>
            <rFont val="Tahoma"/>
          </rPr>
          <t>Patrick:</t>
        </r>
        <r>
          <rPr>
            <sz val="8"/>
            <color indexed="81"/>
            <rFont val="Tahoma"/>
          </rPr>
          <t xml:space="preserve">
Per Rita Wynne email. Inventory as of 06/01.</t>
        </r>
      </text>
    </comment>
    <comment ref="D27" authorId="0" shapeId="0">
      <text>
        <r>
          <rPr>
            <b/>
            <sz val="8"/>
            <color indexed="81"/>
            <rFont val="Tahoma"/>
          </rPr>
          <t>Patrick:</t>
        </r>
        <r>
          <rPr>
            <sz val="8"/>
            <color indexed="81"/>
            <rFont val="Tahoma"/>
          </rPr>
          <t xml:space="preserve">
Per Rita Wynne email. Inventory as of 06/01.</t>
        </r>
      </text>
    </comment>
  </commentList>
</comments>
</file>

<file path=xl/comments2.xml><?xml version="1.0" encoding="utf-8"?>
<comments xmlns="http://schemas.openxmlformats.org/spreadsheetml/2006/main">
  <authors>
    <author>Patrick</author>
  </authors>
  <commentList>
    <comment ref="C3" authorId="0" shapeId="0">
      <text>
        <r>
          <rPr>
            <b/>
            <sz val="8"/>
            <color indexed="81"/>
            <rFont val="Tahoma"/>
          </rPr>
          <t>Patrick:</t>
        </r>
        <r>
          <rPr>
            <sz val="8"/>
            <color indexed="81"/>
            <rFont val="Tahoma"/>
          </rPr>
          <t xml:space="preserve">
This cell refers to a field in "Inv Value Adj" worksheet</t>
        </r>
      </text>
    </comment>
  </commentList>
</comments>
</file>

<file path=xl/comments3.xml><?xml version="1.0" encoding="utf-8"?>
<comments xmlns="http://schemas.openxmlformats.org/spreadsheetml/2006/main">
  <authors>
    <author>Patrick</author>
  </authors>
  <commentList>
    <comment ref="C3" authorId="0" shapeId="0">
      <text>
        <r>
          <rPr>
            <b/>
            <sz val="8"/>
            <color indexed="81"/>
            <rFont val="Tahoma"/>
          </rPr>
          <t>Patrick:</t>
        </r>
        <r>
          <rPr>
            <sz val="8"/>
            <color indexed="81"/>
            <rFont val="Tahoma"/>
          </rPr>
          <t xml:space="preserve">
This cell refers to a field in "Inv Value Adj" worksheet</t>
        </r>
      </text>
    </comment>
  </commentList>
</comments>
</file>

<file path=xl/sharedStrings.xml><?xml version="1.0" encoding="utf-8"?>
<sst xmlns="http://schemas.openxmlformats.org/spreadsheetml/2006/main" count="108" uniqueCount="84">
  <si>
    <t>Volume</t>
  </si>
  <si>
    <t>Fixed Price</t>
  </si>
  <si>
    <t>Value</t>
  </si>
  <si>
    <t>Index</t>
  </si>
  <si>
    <t>NYMEX</t>
  </si>
  <si>
    <t>HSC Basis</t>
  </si>
  <si>
    <t>SCHEDULE II</t>
  </si>
  <si>
    <t>SCHEDULE I</t>
  </si>
  <si>
    <t>Texas General Land Office</t>
  </si>
  <si>
    <t>108,136 Mmbtu @ 3.26 (July 1 IF/HSC)</t>
  </si>
  <si>
    <t>Less Enron Pro Rata Share 03/01/01 - 5/31/01</t>
  </si>
  <si>
    <t>SCHEDULE III</t>
  </si>
  <si>
    <t>Centana Gas Payment</t>
  </si>
  <si>
    <t>- Gas Daily's Daily Price Survey Midpoint for Houston Ship Channel for Sept 7th, 2001</t>
  </si>
  <si>
    <t>1,236,286 MMbtu at $2.375</t>
  </si>
  <si>
    <t>Cannon @ 03/01/01</t>
  </si>
  <si>
    <t>Less ENA Pro Rata Share 03/01/01 - 05/31/01</t>
  </si>
  <si>
    <t>As of 9/27/01</t>
  </si>
  <si>
    <t>Lyondell / Citgo</t>
  </si>
  <si>
    <t>Cannon</t>
  </si>
  <si>
    <t xml:space="preserve">         Total Cannon</t>
  </si>
  <si>
    <t xml:space="preserve">          Total Texas General Land Office</t>
  </si>
  <si>
    <t>Total Lyondell / Citgo due Enron</t>
  </si>
  <si>
    <t xml:space="preserve"> </t>
  </si>
  <si>
    <t>Total Centana Gas Payment due Enron</t>
  </si>
  <si>
    <t>9/12 TX GLO and Cannon Pro Rata Portion Due HPL</t>
  </si>
  <si>
    <t>as provided in</t>
  </si>
  <si>
    <t>Purchase and Sale Agreement</t>
  </si>
  <si>
    <t>between</t>
  </si>
  <si>
    <t>Enron Corp. "Seller"</t>
  </si>
  <si>
    <t>and</t>
  </si>
  <si>
    <t>AEP Energy Services Gas Holding Company "Buyer"</t>
  </si>
  <si>
    <t>dated as of December 27, 2000</t>
  </si>
  <si>
    <t>MMBtu</t>
  </si>
  <si>
    <t>Rate</t>
  </si>
  <si>
    <t>Working Gas</t>
  </si>
  <si>
    <t>Invoiced by Enron</t>
  </si>
  <si>
    <t>(1)</t>
  </si>
  <si>
    <t>Actual</t>
  </si>
  <si>
    <t>(2)</t>
  </si>
  <si>
    <t>(3)</t>
  </si>
  <si>
    <t>Working Gas Adjustment Due Buyer</t>
  </si>
  <si>
    <t>See Note</t>
  </si>
  <si>
    <t>Lyondell Citgo Adjustment</t>
  </si>
  <si>
    <t>SAP to PeopleSoft Conversion</t>
  </si>
  <si>
    <t>Adjusted Working Gas Payment</t>
  </si>
  <si>
    <t>(1) Estimated Bammel Storage volume as of 05/31/01</t>
  </si>
  <si>
    <t>(2) Actual Bammel Storage volume as of 05/31/01</t>
  </si>
  <si>
    <t>(3) Published Price in Inside FERC (HSC) for the month of July 2001</t>
  </si>
  <si>
    <t>Date</t>
  </si>
  <si>
    <t>Prime
Rate</t>
  </si>
  <si>
    <t>Principal</t>
  </si>
  <si>
    <t>Principle * Daily
Prime Rate</t>
  </si>
  <si>
    <t>Prime Rate</t>
  </si>
  <si>
    <t>Date Change</t>
  </si>
  <si>
    <t>Jun</t>
  </si>
  <si>
    <t>Jul</t>
  </si>
  <si>
    <t>Aug</t>
  </si>
  <si>
    <t>See attached Schedule I</t>
  </si>
  <si>
    <t>See attached Schedule III</t>
  </si>
  <si>
    <t>See attached Schedule II</t>
  </si>
  <si>
    <t>Add(Deduct):</t>
  </si>
  <si>
    <t>Gas Lift Deposits</t>
  </si>
  <si>
    <t>Specialty Sands</t>
  </si>
  <si>
    <t>Sep</t>
  </si>
  <si>
    <t>Enron Amounts</t>
  </si>
  <si>
    <t>AEP Amounts</t>
  </si>
  <si>
    <t>Difference</t>
  </si>
  <si>
    <t>Centana July Reimbursement</t>
  </si>
  <si>
    <t>Adjusted Payment</t>
  </si>
  <si>
    <t>Additional Invoices</t>
  </si>
  <si>
    <t>D.L. Peterson Trust</t>
  </si>
  <si>
    <t>Gregg Engineering Services Ltd.</t>
  </si>
  <si>
    <t>Total</t>
  </si>
  <si>
    <t>Centana Ad Valorem Tax Proration</t>
  </si>
  <si>
    <t>Enron</t>
  </si>
  <si>
    <t>AEP</t>
  </si>
  <si>
    <t>Centana Ad Valorem Tax Proration ($96,141.86 * 5/12 vs: 8/12)</t>
  </si>
  <si>
    <t>Centana Reimbursement for July 2001 Storage Fee</t>
  </si>
  <si>
    <t>Interest Payment (4)</t>
  </si>
  <si>
    <t>(4) Interest Payment calculated based on an assumed pay date of 10/31/01 for Daily Prime for 153 days (Enron calulcate on "Additional</t>
  </si>
  <si>
    <t xml:space="preserve">       Payment" and AEP calculated on "Workking Gas Adjustment"</t>
  </si>
  <si>
    <t>Articles 2.4 (b) (e) and 2.5 (b), (e)</t>
  </si>
  <si>
    <t>Inventory and Working Capital Calculation Statement Reconciliation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</si>
</sst>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7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3" formatCode="&quot;$&quot;#,##0.000_);[Red]\(&quot;$&quot;#,##0.000\)"/>
    <numFmt numFmtId="174" formatCode="mm/dd/yy"/>
    <numFmt numFmtId="175" formatCode="&quot;$&quot;#,##0.00"/>
  </numFmts>
  <fonts count="16">
    <font>
      <sz val="10"/>
      <name val="Arial"/>
    </font>
    <font>
      <sz val="10"/>
      <name val="Arial"/>
    </font>
    <font>
      <b/>
      <sz val="11"/>
      <name val="Times New Roman"/>
      <family val="1"/>
    </font>
    <font>
      <sz val="11"/>
      <name val="Times New Roman"/>
      <family val="1"/>
    </font>
    <font>
      <u/>
      <sz val="11"/>
      <name val="Times New Roman"/>
      <family val="1"/>
    </font>
    <font>
      <b/>
      <i/>
      <sz val="11"/>
      <name val="Times New Roman"/>
      <family val="1"/>
    </font>
    <font>
      <sz val="10"/>
      <name val="Times New Roman"/>
      <family val="1"/>
    </font>
    <font>
      <b/>
      <sz val="8"/>
      <color indexed="81"/>
      <name val="Tahoma"/>
    </font>
    <font>
      <sz val="8"/>
      <color indexed="81"/>
      <name val="Tahoma"/>
    </font>
    <font>
      <b/>
      <sz val="10.5"/>
      <name val="Times New Roman"/>
      <family val="1"/>
    </font>
    <font>
      <b/>
      <sz val="10"/>
      <name val="Times New Roman"/>
      <family val="1"/>
    </font>
    <font>
      <b/>
      <u/>
      <sz val="10"/>
      <name val="Times New Roman"/>
      <family val="1"/>
    </font>
    <font>
      <sz val="10"/>
      <name val="Arial Unicode MS"/>
      <family val="2"/>
    </font>
    <font>
      <sz val="11"/>
      <color indexed="12"/>
      <name val="Times New Roman"/>
      <family val="1"/>
    </font>
    <font>
      <u val="singleAccounting"/>
      <sz val="10"/>
      <name val="Times New Roman"/>
      <family val="1"/>
    </font>
    <font>
      <b/>
      <u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00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38" fontId="3" fillId="0" borderId="0" xfId="0" applyNumberFormat="1" applyFont="1" applyAlignment="1">
      <alignment horizontal="center"/>
    </xf>
    <xf numFmtId="8" fontId="3" fillId="0" borderId="0" xfId="0" applyNumberFormat="1" applyFont="1" applyAlignment="1">
      <alignment horizontal="center"/>
    </xf>
    <xf numFmtId="44" fontId="3" fillId="0" borderId="0" xfId="0" applyNumberFormat="1" applyFont="1" applyAlignment="1">
      <alignment horizontal="center"/>
    </xf>
    <xf numFmtId="38" fontId="4" fillId="0" borderId="0" xfId="0" applyNumberFormat="1" applyFont="1" applyAlignment="1">
      <alignment horizontal="center"/>
    </xf>
    <xf numFmtId="8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/>
    <xf numFmtId="0" fontId="3" fillId="0" borderId="0" xfId="0" applyFont="1" applyAlignment="1"/>
    <xf numFmtId="38" fontId="6" fillId="0" borderId="0" xfId="0" quotePrefix="1" applyNumberFormat="1" applyFont="1" applyAlignment="1">
      <alignment horizontal="left"/>
    </xf>
    <xf numFmtId="173" fontId="3" fillId="0" borderId="0" xfId="0" applyNumberFormat="1" applyFont="1" applyAlignment="1">
      <alignment horizontal="center"/>
    </xf>
    <xf numFmtId="44" fontId="3" fillId="0" borderId="0" xfId="0" applyNumberFormat="1" applyFont="1"/>
    <xf numFmtId="170" fontId="6" fillId="0" borderId="0" xfId="2" applyNumberFormat="1" applyFont="1" applyFill="1"/>
    <xf numFmtId="173" fontId="4" fillId="0" borderId="0" xfId="0" applyNumberFormat="1" applyFont="1" applyAlignment="1">
      <alignment horizontal="center"/>
    </xf>
    <xf numFmtId="44" fontId="4" fillId="0" borderId="0" xfId="0" applyNumberFormat="1" applyFont="1" applyAlignment="1">
      <alignment horizontal="center"/>
    </xf>
    <xf numFmtId="44" fontId="3" fillId="0" borderId="1" xfId="0" applyNumberFormat="1" applyFont="1" applyBorder="1"/>
    <xf numFmtId="38" fontId="3" fillId="0" borderId="0" xfId="0" applyNumberFormat="1" applyFont="1"/>
    <xf numFmtId="44" fontId="3" fillId="0" borderId="0" xfId="0" applyNumberFormat="1" applyFont="1" applyBorder="1"/>
    <xf numFmtId="44" fontId="2" fillId="0" borderId="0" xfId="0" applyNumberFormat="1" applyFont="1"/>
    <xf numFmtId="44" fontId="3" fillId="0" borderId="0" xfId="0" applyNumberFormat="1" applyFont="1" applyAlignment="1">
      <alignment horizontal="right"/>
    </xf>
    <xf numFmtId="38" fontId="6" fillId="0" borderId="0" xfId="0" applyNumberFormat="1" applyFont="1" applyAlignment="1">
      <alignment horizontal="left"/>
    </xf>
    <xf numFmtId="44" fontId="2" fillId="0" borderId="2" xfId="0" applyNumberFormat="1" applyFont="1" applyBorder="1"/>
    <xf numFmtId="0" fontId="6" fillId="0" borderId="0" xfId="0" applyFont="1"/>
    <xf numFmtId="174" fontId="9" fillId="0" borderId="3" xfId="0" applyNumberFormat="1" applyFont="1" applyBorder="1" applyAlignment="1">
      <alignment horizontal="center" vertical="center"/>
    </xf>
    <xf numFmtId="10" fontId="9" fillId="0" borderId="3" xfId="0" applyNumberFormat="1" applyFont="1" applyBorder="1" applyAlignment="1">
      <alignment horizontal="center" vertical="center" wrapText="1"/>
    </xf>
    <xf numFmtId="175" fontId="9" fillId="0" borderId="3" xfId="0" applyNumberFormat="1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74" fontId="3" fillId="0" borderId="0" xfId="0" applyNumberFormat="1" applyFont="1" applyAlignment="1">
      <alignment horizontal="center"/>
    </xf>
    <xf numFmtId="10" fontId="3" fillId="0" borderId="0" xfId="0" applyNumberFormat="1" applyFont="1" applyAlignment="1">
      <alignment horizontal="center"/>
    </xf>
    <xf numFmtId="175" fontId="3" fillId="0" borderId="0" xfId="0" applyNumberFormat="1" applyFont="1"/>
    <xf numFmtId="14" fontId="11" fillId="2" borderId="4" xfId="0" applyNumberFormat="1" applyFont="1" applyFill="1" applyBorder="1" applyAlignment="1">
      <alignment horizontal="center"/>
    </xf>
    <xf numFmtId="0" fontId="11" fillId="2" borderId="5" xfId="0" applyFont="1" applyFill="1" applyBorder="1"/>
    <xf numFmtId="0" fontId="11" fillId="2" borderId="6" xfId="0" applyFont="1" applyFill="1" applyBorder="1" applyAlignment="1">
      <alignment horizontal="center"/>
    </xf>
    <xf numFmtId="174" fontId="3" fillId="2" borderId="7" xfId="0" applyNumberFormat="1" applyFont="1" applyFill="1" applyBorder="1" applyAlignment="1">
      <alignment horizontal="center"/>
    </xf>
    <xf numFmtId="0" fontId="4" fillId="2" borderId="0" xfId="0" applyFont="1" applyFill="1" applyBorder="1"/>
    <xf numFmtId="10" fontId="3" fillId="2" borderId="8" xfId="0" applyNumberFormat="1" applyFont="1" applyFill="1" applyBorder="1" applyAlignment="1">
      <alignment horizontal="center"/>
    </xf>
    <xf numFmtId="0" fontId="3" fillId="2" borderId="0" xfId="0" applyFont="1" applyFill="1" applyBorder="1"/>
    <xf numFmtId="174" fontId="3" fillId="2" borderId="9" xfId="0" applyNumberFormat="1" applyFont="1" applyFill="1" applyBorder="1" applyAlignment="1">
      <alignment horizontal="center"/>
    </xf>
    <xf numFmtId="0" fontId="3" fillId="2" borderId="1" xfId="0" applyFont="1" applyFill="1" applyBorder="1"/>
    <xf numFmtId="10" fontId="3" fillId="2" borderId="10" xfId="0" applyNumberFormat="1" applyFont="1" applyFill="1" applyBorder="1" applyAlignment="1">
      <alignment horizontal="center"/>
    </xf>
    <xf numFmtId="0" fontId="12" fillId="0" borderId="0" xfId="0" applyFont="1"/>
    <xf numFmtId="174" fontId="13" fillId="0" borderId="0" xfId="0" applyNumberFormat="1" applyFont="1" applyAlignment="1">
      <alignment horizontal="center"/>
    </xf>
    <xf numFmtId="0" fontId="2" fillId="0" borderId="11" xfId="0" applyFont="1" applyBorder="1"/>
    <xf numFmtId="0" fontId="2" fillId="0" borderId="12" xfId="0" applyFont="1" applyBorder="1"/>
    <xf numFmtId="174" fontId="3" fillId="0" borderId="0" xfId="0" applyNumberFormat="1" applyFont="1" applyFill="1" applyAlignment="1">
      <alignment horizontal="center"/>
    </xf>
    <xf numFmtId="175" fontId="3" fillId="0" borderId="0" xfId="0" applyNumberFormat="1" applyFont="1" applyFill="1"/>
    <xf numFmtId="10" fontId="3" fillId="0" borderId="0" xfId="0" applyNumberFormat="1" applyFont="1" applyFill="1" applyAlignment="1">
      <alignment horizontal="center"/>
    </xf>
    <xf numFmtId="38" fontId="3" fillId="0" borderId="0" xfId="0" applyNumberFormat="1" applyFont="1" applyAlignment="1">
      <alignment horizontal="left"/>
    </xf>
    <xf numFmtId="0" fontId="11" fillId="0" borderId="0" xfId="0" applyFont="1"/>
    <xf numFmtId="169" fontId="6" fillId="0" borderId="0" xfId="2" applyNumberFormat="1" applyFont="1"/>
    <xf numFmtId="169" fontId="6" fillId="0" borderId="0" xfId="2" applyNumberFormat="1" applyFont="1" applyBorder="1"/>
    <xf numFmtId="169" fontId="6" fillId="0" borderId="13" xfId="2" applyNumberFormat="1" applyFont="1" applyBorder="1"/>
    <xf numFmtId="169" fontId="6" fillId="0" borderId="1" xfId="2" applyNumberFormat="1" applyFont="1" applyBorder="1"/>
    <xf numFmtId="0" fontId="10" fillId="0" borderId="0" xfId="0" applyFont="1"/>
    <xf numFmtId="169" fontId="10" fillId="0" borderId="2" xfId="2" applyNumberFormat="1" applyFont="1" applyBorder="1"/>
    <xf numFmtId="167" fontId="6" fillId="0" borderId="0" xfId="1" applyNumberFormat="1" applyFont="1"/>
    <xf numFmtId="170" fontId="6" fillId="0" borderId="0" xfId="2" applyNumberFormat="1" applyFont="1"/>
    <xf numFmtId="18" fontId="6" fillId="0" borderId="0" xfId="0" applyNumberFormat="1" applyFont="1"/>
    <xf numFmtId="167" fontId="14" fillId="0" borderId="0" xfId="1" applyNumberFormat="1" applyFont="1" applyAlignment="1">
      <alignment horizontal="center"/>
    </xf>
    <xf numFmtId="170" fontId="14" fillId="0" borderId="0" xfId="2" applyNumberFormat="1" applyFont="1" applyAlignment="1">
      <alignment horizontal="center"/>
    </xf>
    <xf numFmtId="169" fontId="14" fillId="0" borderId="0" xfId="2" applyNumberFormat="1" applyFont="1" applyAlignment="1">
      <alignment horizontal="center"/>
    </xf>
    <xf numFmtId="17" fontId="6" fillId="0" borderId="0" xfId="0" applyNumberFormat="1" applyFont="1"/>
    <xf numFmtId="17" fontId="6" fillId="0" borderId="0" xfId="0" applyNumberFormat="1" applyFont="1" applyFill="1"/>
    <xf numFmtId="167" fontId="6" fillId="0" borderId="0" xfId="1" applyNumberFormat="1" applyFont="1" applyFill="1"/>
    <xf numFmtId="169" fontId="6" fillId="0" borderId="0" xfId="2" applyNumberFormat="1" applyFont="1" applyFill="1"/>
    <xf numFmtId="0" fontId="6" fillId="0" borderId="0" xfId="0" applyFont="1" applyFill="1"/>
    <xf numFmtId="169" fontId="6" fillId="0" borderId="1" xfId="2" applyNumberFormat="1" applyFont="1" applyFill="1" applyBorder="1"/>
    <xf numFmtId="0" fontId="6" fillId="0" borderId="0" xfId="0" applyFont="1" applyAlignment="1">
      <alignment horizontal="center"/>
    </xf>
    <xf numFmtId="44" fontId="6" fillId="0" borderId="0" xfId="2" applyFont="1"/>
    <xf numFmtId="0" fontId="6" fillId="0" borderId="0" xfId="0" quotePrefix="1" applyFont="1"/>
    <xf numFmtId="0" fontId="2" fillId="0" borderId="0" xfId="0" applyFont="1" applyBorder="1"/>
    <xf numFmtId="175" fontId="2" fillId="0" borderId="14" xfId="0" applyNumberFormat="1" applyFont="1" applyBorder="1"/>
    <xf numFmtId="0" fontId="2" fillId="0" borderId="0" xfId="0" applyFont="1"/>
    <xf numFmtId="38" fontId="2" fillId="0" borderId="0" xfId="0" applyNumberFormat="1" applyFont="1" applyAlignment="1">
      <alignment horizontal="center"/>
    </xf>
    <xf numFmtId="8" fontId="2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0" fontId="15" fillId="0" borderId="0" xfId="0" applyFont="1" applyAlignment="1"/>
    <xf numFmtId="38" fontId="15" fillId="0" borderId="0" xfId="0" applyNumberFormat="1" applyFont="1" applyAlignment="1"/>
    <xf numFmtId="8" fontId="15" fillId="0" borderId="0" xfId="0" applyNumberFormat="1" applyFont="1" applyAlignment="1"/>
    <xf numFmtId="44" fontId="15" fillId="0" borderId="0" xfId="0" applyNumberFormat="1" applyFont="1" applyAlignment="1"/>
    <xf numFmtId="44" fontId="3" fillId="0" borderId="0" xfId="2" applyFont="1"/>
    <xf numFmtId="44" fontId="15" fillId="0" borderId="0" xfId="2" applyFont="1" applyAlignment="1">
      <alignment horizontal="center"/>
    </xf>
    <xf numFmtId="44" fontId="15" fillId="0" borderId="0" xfId="2" applyFont="1" applyAlignment="1"/>
    <xf numFmtId="44" fontId="3" fillId="0" borderId="1" xfId="2" applyFont="1" applyBorder="1"/>
    <xf numFmtId="44" fontId="6" fillId="0" borderId="0" xfId="2" applyFont="1" applyBorder="1"/>
    <xf numFmtId="44" fontId="6" fillId="0" borderId="0" xfId="2" applyNumberFormat="1" applyFont="1"/>
    <xf numFmtId="44" fontId="10" fillId="0" borderId="14" xfId="0" applyNumberFormat="1" applyFont="1" applyBorder="1"/>
    <xf numFmtId="38" fontId="2" fillId="0" borderId="0" xfId="0" applyNumberFormat="1" applyFont="1"/>
    <xf numFmtId="44" fontId="2" fillId="0" borderId="14" xfId="0" applyNumberFormat="1" applyFont="1" applyBorder="1"/>
    <xf numFmtId="44" fontId="2" fillId="0" borderId="0" xfId="2" applyFont="1"/>
    <xf numFmtId="0" fontId="11" fillId="0" borderId="0" xfId="0" applyFont="1" applyAlignment="1">
      <alignment horizontal="center"/>
    </xf>
    <xf numFmtId="44" fontId="11" fillId="0" borderId="0" xfId="2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0" fillId="0" borderId="11" xfId="0" applyFont="1" applyBorder="1" applyAlignment="1">
      <alignment horizontal="center"/>
    </xf>
    <xf numFmtId="0" fontId="10" fillId="0" borderId="13" xfId="0" applyFont="1" applyBorder="1" applyAlignment="1">
      <alignment horizontal="center"/>
    </xf>
    <xf numFmtId="0" fontId="10" fillId="0" borderId="12" xfId="0" applyFont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tabSelected="1" view="pageBreakPreview" zoomScaleNormal="100" workbookViewId="0">
      <selection activeCell="A2" sqref="A2:M2"/>
    </sheetView>
  </sheetViews>
  <sheetFormatPr defaultColWidth="9.109375" defaultRowHeight="13.8"/>
  <cols>
    <col min="1" max="1" width="3" style="1" customWidth="1"/>
    <col min="2" max="2" width="30.5546875" style="1" bestFit="1" customWidth="1"/>
    <col min="3" max="3" width="20.5546875" style="1" customWidth="1"/>
    <col min="4" max="4" width="12.33203125" style="3" bestFit="1" customWidth="1"/>
    <col min="5" max="5" width="5.6640625" style="18" customWidth="1"/>
    <col min="6" max="6" width="9.33203125" style="4" bestFit="1" customWidth="1"/>
    <col min="7" max="7" width="7.5546875" style="1" customWidth="1"/>
    <col min="8" max="8" width="22" style="13" bestFit="1" customWidth="1"/>
    <col min="9" max="9" width="15.6640625" style="13" hidden="1" customWidth="1"/>
    <col min="10" max="10" width="1.44140625" style="1" customWidth="1"/>
    <col min="11" max="11" width="18.109375" style="83" customWidth="1"/>
    <col min="12" max="12" width="1.44140625" style="83" customWidth="1"/>
    <col min="13" max="13" width="15.33203125" style="83" customWidth="1"/>
    <col min="14" max="16384" width="9.109375" style="1"/>
  </cols>
  <sheetData>
    <row r="1" spans="1:13">
      <c r="A1" s="95" t="s">
        <v>83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</row>
    <row r="2" spans="1:13">
      <c r="A2" s="95" t="s">
        <v>26</v>
      </c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</row>
    <row r="3" spans="1:13">
      <c r="A3" s="95" t="s">
        <v>27</v>
      </c>
      <c r="B3" s="95"/>
      <c r="C3" s="95"/>
      <c r="D3" s="95"/>
      <c r="E3" s="95"/>
      <c r="F3" s="95"/>
      <c r="G3" s="95"/>
      <c r="H3" s="95"/>
      <c r="I3" s="95"/>
      <c r="J3" s="95"/>
      <c r="K3" s="95"/>
      <c r="L3" s="95"/>
      <c r="M3" s="95"/>
    </row>
    <row r="4" spans="1:13">
      <c r="A4" s="95" t="s">
        <v>28</v>
      </c>
      <c r="B4" s="95"/>
      <c r="C4" s="95"/>
      <c r="D4" s="95"/>
      <c r="E4" s="95"/>
      <c r="F4" s="95"/>
      <c r="G4" s="95"/>
      <c r="H4" s="95"/>
      <c r="I4" s="95"/>
      <c r="J4" s="95"/>
      <c r="K4" s="95"/>
      <c r="L4" s="95"/>
      <c r="M4" s="95"/>
    </row>
    <row r="5" spans="1:13">
      <c r="A5" s="95" t="s">
        <v>29</v>
      </c>
      <c r="B5" s="95"/>
      <c r="C5" s="95"/>
      <c r="D5" s="95"/>
      <c r="E5" s="95"/>
      <c r="F5" s="95"/>
      <c r="G5" s="95"/>
      <c r="H5" s="95"/>
      <c r="I5" s="95"/>
      <c r="J5" s="95"/>
      <c r="K5" s="95"/>
      <c r="L5" s="95"/>
      <c r="M5" s="95"/>
    </row>
    <row r="6" spans="1:13">
      <c r="A6" s="95" t="s">
        <v>30</v>
      </c>
      <c r="B6" s="95"/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</row>
    <row r="7" spans="1:13">
      <c r="A7" s="95" t="s">
        <v>31</v>
      </c>
      <c r="B7" s="95"/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</row>
    <row r="8" spans="1:13">
      <c r="A8" s="95" t="s">
        <v>32</v>
      </c>
      <c r="B8" s="95"/>
      <c r="C8" s="95"/>
      <c r="D8" s="95"/>
      <c r="E8" s="95"/>
      <c r="F8" s="95"/>
      <c r="G8" s="95"/>
      <c r="H8" s="95"/>
      <c r="I8" s="95"/>
      <c r="J8" s="95"/>
      <c r="K8" s="95"/>
      <c r="L8" s="95"/>
      <c r="M8" s="95"/>
    </row>
    <row r="9" spans="1:13">
      <c r="A9" s="95" t="s">
        <v>82</v>
      </c>
      <c r="B9" s="95"/>
      <c r="C9" s="95"/>
      <c r="D9" s="95"/>
      <c r="E9" s="95"/>
      <c r="F9" s="95"/>
      <c r="G9" s="95"/>
      <c r="H9" s="95"/>
      <c r="I9" s="95"/>
      <c r="J9" s="95"/>
      <c r="K9" s="95"/>
      <c r="L9" s="95"/>
      <c r="M9" s="95"/>
    </row>
    <row r="10" spans="1:13" s="79" customFormat="1">
      <c r="D10" s="80"/>
      <c r="E10" s="80"/>
      <c r="F10" s="81"/>
      <c r="H10" s="78" t="s">
        <v>65</v>
      </c>
      <c r="I10" s="82"/>
      <c r="K10" s="84" t="s">
        <v>66</v>
      </c>
      <c r="L10" s="85"/>
      <c r="M10" s="84" t="s">
        <v>67</v>
      </c>
    </row>
    <row r="11" spans="1:13">
      <c r="B11" s="2"/>
      <c r="C11" s="2"/>
      <c r="E11" s="3"/>
      <c r="G11" s="2"/>
      <c r="H11" s="2"/>
      <c r="I11" s="5"/>
      <c r="J11" s="2"/>
    </row>
    <row r="12" spans="1:13">
      <c r="B12" s="2"/>
      <c r="C12" s="2"/>
      <c r="D12" s="6" t="s">
        <v>33</v>
      </c>
      <c r="E12" s="6"/>
      <c r="F12" s="7" t="s">
        <v>34</v>
      </c>
      <c r="G12" s="8"/>
      <c r="H12" s="8" t="s">
        <v>2</v>
      </c>
      <c r="I12" s="5"/>
      <c r="J12" s="2"/>
    </row>
    <row r="13" spans="1:13">
      <c r="B13" s="2"/>
      <c r="C13" s="2"/>
      <c r="D13" s="6"/>
      <c r="E13" s="6"/>
      <c r="F13" s="7"/>
      <c r="G13" s="8"/>
      <c r="H13" s="8"/>
      <c r="I13" s="5"/>
      <c r="J13" s="2"/>
    </row>
    <row r="14" spans="1:13" ht="14.4">
      <c r="A14" s="9" t="s">
        <v>35</v>
      </c>
      <c r="B14" s="2"/>
      <c r="C14" s="2"/>
      <c r="E14" s="3"/>
      <c r="G14" s="2"/>
      <c r="H14" s="2"/>
      <c r="I14" s="5"/>
      <c r="J14" s="2"/>
    </row>
    <row r="15" spans="1:13">
      <c r="B15" s="10" t="s">
        <v>36</v>
      </c>
      <c r="C15" s="2"/>
      <c r="D15" s="3">
        <v>25924188</v>
      </c>
      <c r="E15" s="11" t="s">
        <v>37</v>
      </c>
      <c r="F15" s="12">
        <v>3.86</v>
      </c>
      <c r="G15" s="2"/>
      <c r="H15" s="13">
        <f>D15*F15</f>
        <v>100067365.67999999</v>
      </c>
      <c r="I15" s="5"/>
      <c r="J15" s="2"/>
    </row>
    <row r="16" spans="1:13">
      <c r="B16" s="8"/>
      <c r="C16" s="8"/>
      <c r="D16" s="6"/>
      <c r="E16" s="6"/>
      <c r="F16" s="15"/>
      <c r="G16" s="8"/>
      <c r="H16" s="8"/>
      <c r="I16" s="16"/>
      <c r="J16" s="8"/>
    </row>
    <row r="17" spans="1:13">
      <c r="B17" s="1" t="s">
        <v>38</v>
      </c>
      <c r="D17" s="3">
        <v>25243641</v>
      </c>
      <c r="E17" s="11" t="s">
        <v>39</v>
      </c>
      <c r="F17" s="12">
        <v>3.26</v>
      </c>
      <c r="G17" s="11" t="s">
        <v>40</v>
      </c>
      <c r="H17" s="17">
        <f>D17*F17</f>
        <v>82294269.659999996</v>
      </c>
    </row>
    <row r="18" spans="1:13">
      <c r="F18" s="12"/>
      <c r="H18" s="19"/>
    </row>
    <row r="19" spans="1:13" ht="14.4">
      <c r="A19" s="9" t="s">
        <v>41</v>
      </c>
      <c r="F19" s="12"/>
      <c r="H19" s="20">
        <f>H15-H17</f>
        <v>17773096.019999996</v>
      </c>
      <c r="K19" s="83">
        <v>17773096.02</v>
      </c>
      <c r="M19" s="83">
        <f>+H19-K19</f>
        <v>0</v>
      </c>
    </row>
    <row r="20" spans="1:13">
      <c r="F20" s="12"/>
    </row>
    <row r="21" spans="1:13" ht="14.4">
      <c r="A21" s="9" t="s">
        <v>61</v>
      </c>
      <c r="F21" s="12"/>
    </row>
    <row r="22" spans="1:13">
      <c r="B22" s="1" t="s">
        <v>8</v>
      </c>
      <c r="D22" s="50" t="s">
        <v>58</v>
      </c>
      <c r="G22" s="22"/>
      <c r="H22" s="13">
        <f>+'Sched I - Cannon &amp; TC GLO'!G8</f>
        <v>264392.52</v>
      </c>
      <c r="K22" s="83">
        <f>+H22</f>
        <v>264392.52</v>
      </c>
      <c r="M22" s="83">
        <f t="shared" ref="M22:M30" si="0">+H22-K22</f>
        <v>0</v>
      </c>
    </row>
    <row r="23" spans="1:13">
      <c r="B23" s="1" t="s">
        <v>19</v>
      </c>
      <c r="D23" s="50" t="s">
        <v>58</v>
      </c>
      <c r="G23" s="22"/>
      <c r="H23" s="13">
        <f>+'Sched I - Cannon &amp; TC GLO'!G13</f>
        <v>393750</v>
      </c>
      <c r="K23" s="83">
        <f>+H23</f>
        <v>393750</v>
      </c>
      <c r="M23" s="83">
        <f t="shared" si="0"/>
        <v>0</v>
      </c>
    </row>
    <row r="24" spans="1:13">
      <c r="B24" s="1" t="s">
        <v>43</v>
      </c>
      <c r="D24" s="50" t="s">
        <v>60</v>
      </c>
      <c r="G24" s="22" t="s">
        <v>23</v>
      </c>
      <c r="H24" s="13">
        <f>+'Sched II Lyondell'!H15</f>
        <v>-1762925</v>
      </c>
      <c r="I24" s="13">
        <v>-17000000</v>
      </c>
      <c r="K24" s="83">
        <f>+H24</f>
        <v>-1762925</v>
      </c>
      <c r="M24" s="83">
        <f t="shared" si="0"/>
        <v>0</v>
      </c>
    </row>
    <row r="25" spans="1:13">
      <c r="B25" s="1" t="s">
        <v>12</v>
      </c>
      <c r="D25" s="50" t="s">
        <v>59</v>
      </c>
      <c r="F25" s="12"/>
      <c r="G25" s="22" t="s">
        <v>23</v>
      </c>
      <c r="H25" s="13">
        <f>+'Sched III Centana'!K7</f>
        <v>-2936179.25</v>
      </c>
      <c r="I25" s="21" t="s">
        <v>42</v>
      </c>
      <c r="K25" s="83">
        <f>+'Sched III Centana'!M7</f>
        <v>-2936179.25</v>
      </c>
      <c r="M25" s="83">
        <f t="shared" si="0"/>
        <v>0</v>
      </c>
    </row>
    <row r="26" spans="1:13">
      <c r="B26" s="1" t="s">
        <v>74</v>
      </c>
      <c r="D26" s="50" t="s">
        <v>59</v>
      </c>
      <c r="F26" s="12"/>
      <c r="G26" s="11"/>
      <c r="H26" s="13">
        <f>+'Sched III Centana'!K10</f>
        <v>40059.108333333337</v>
      </c>
      <c r="K26" s="83">
        <f>+'Sched III Centana'!M10</f>
        <v>64094.573333333334</v>
      </c>
      <c r="M26" s="83">
        <f t="shared" si="0"/>
        <v>-24035.464999999997</v>
      </c>
    </row>
    <row r="27" spans="1:13">
      <c r="B27" s="1" t="s">
        <v>68</v>
      </c>
      <c r="D27" s="50" t="s">
        <v>59</v>
      </c>
      <c r="F27" s="12"/>
      <c r="G27" s="11"/>
      <c r="H27" s="13">
        <v>0</v>
      </c>
      <c r="K27" s="83">
        <v>95130</v>
      </c>
      <c r="M27" s="83">
        <f t="shared" si="0"/>
        <v>-95130</v>
      </c>
    </row>
    <row r="28" spans="1:13">
      <c r="B28" s="1" t="s">
        <v>62</v>
      </c>
      <c r="D28" s="50"/>
      <c r="F28" s="12"/>
      <c r="G28" s="11"/>
      <c r="H28" s="13">
        <v>25000</v>
      </c>
      <c r="K28" s="83">
        <v>25225</v>
      </c>
      <c r="M28" s="83">
        <f t="shared" si="0"/>
        <v>-225</v>
      </c>
    </row>
    <row r="29" spans="1:13">
      <c r="B29" s="1" t="s">
        <v>63</v>
      </c>
      <c r="D29" s="50"/>
      <c r="F29" s="12"/>
      <c r="G29" s="11"/>
      <c r="H29" s="13">
        <v>91000</v>
      </c>
      <c r="K29" s="83">
        <v>91000</v>
      </c>
      <c r="M29" s="83">
        <f t="shared" si="0"/>
        <v>0</v>
      </c>
    </row>
    <row r="30" spans="1:13">
      <c r="B30" s="1" t="s">
        <v>44</v>
      </c>
      <c r="G30" s="22" t="s">
        <v>23</v>
      </c>
      <c r="H30" s="17">
        <f>-86002.5/2</f>
        <v>-43001.25</v>
      </c>
      <c r="K30" s="86">
        <v>-43001.25</v>
      </c>
      <c r="M30" s="86">
        <f t="shared" si="0"/>
        <v>0</v>
      </c>
    </row>
    <row r="31" spans="1:13">
      <c r="G31" s="22"/>
      <c r="H31" s="19"/>
    </row>
    <row r="32" spans="1:13">
      <c r="H32" s="19"/>
    </row>
    <row r="33" spans="1:13" ht="14.4">
      <c r="A33" s="9" t="s">
        <v>45</v>
      </c>
      <c r="H33" s="20">
        <f>SUM(H19:H30)</f>
        <v>13845192.148333328</v>
      </c>
      <c r="K33" s="20">
        <f>SUM(K19:K30)</f>
        <v>13964582.613333333</v>
      </c>
    </row>
    <row r="35" spans="1:13">
      <c r="B35" s="1" t="s">
        <v>79</v>
      </c>
      <c r="H35" s="13">
        <f>+'Prime Rate Calc- NET (3)'!D157</f>
        <v>373725.35792179219</v>
      </c>
      <c r="K35" s="83">
        <v>486415.08</v>
      </c>
      <c r="M35" s="83">
        <f>+H35-K35</f>
        <v>-112689.72207820782</v>
      </c>
    </row>
    <row r="36" spans="1:13">
      <c r="B36" s="1" t="s">
        <v>23</v>
      </c>
      <c r="D36" s="22" t="s">
        <v>23</v>
      </c>
      <c r="H36" s="17"/>
      <c r="K36" s="86"/>
      <c r="M36" s="86"/>
    </row>
    <row r="37" spans="1:13">
      <c r="D37" s="22"/>
      <c r="H37" s="19"/>
    </row>
    <row r="38" spans="1:13" ht="15" thickBot="1">
      <c r="A38" s="9" t="s">
        <v>69</v>
      </c>
      <c r="H38" s="23">
        <f>H35+H33</f>
        <v>14218917.50625512</v>
      </c>
      <c r="K38" s="23">
        <f>K35+K33</f>
        <v>14450997.693333333</v>
      </c>
      <c r="M38" s="23">
        <f>M35+M33</f>
        <v>-112689.72207820782</v>
      </c>
    </row>
    <row r="39" spans="1:13" ht="14.4" thickTop="1"/>
    <row r="40" spans="1:13">
      <c r="A40" s="75" t="s">
        <v>70</v>
      </c>
    </row>
    <row r="41" spans="1:13">
      <c r="B41" s="1" t="s">
        <v>71</v>
      </c>
      <c r="H41" s="13">
        <v>0</v>
      </c>
      <c r="K41" s="83">
        <v>22152</v>
      </c>
      <c r="M41" s="83">
        <f>+H41-K41</f>
        <v>-22152</v>
      </c>
    </row>
    <row r="42" spans="1:13">
      <c r="B42" s="1" t="s">
        <v>72</v>
      </c>
      <c r="H42" s="13">
        <v>-107635</v>
      </c>
      <c r="K42" s="83">
        <v>-60000</v>
      </c>
      <c r="M42" s="83">
        <f>+H42-K42</f>
        <v>-47635</v>
      </c>
    </row>
    <row r="44" spans="1:13" s="75" customFormat="1" ht="14.4" thickBot="1">
      <c r="A44" s="75" t="s">
        <v>73</v>
      </c>
      <c r="D44" s="76"/>
      <c r="E44" s="90"/>
      <c r="F44" s="77"/>
      <c r="H44" s="91">
        <f>SUM(H38:H43)</f>
        <v>14111282.50625512</v>
      </c>
      <c r="I44" s="20"/>
      <c r="K44" s="91">
        <f>SUM(K38:K43)</f>
        <v>14413149.693333333</v>
      </c>
      <c r="L44" s="92"/>
      <c r="M44" s="91">
        <f>SUM(M38:M43)</f>
        <v>-182476.72207820782</v>
      </c>
    </row>
    <row r="45" spans="1:13" ht="14.4" thickTop="1"/>
    <row r="46" spans="1:13">
      <c r="B46" s="24" t="s">
        <v>46</v>
      </c>
    </row>
    <row r="47" spans="1:13">
      <c r="B47" s="24" t="s">
        <v>47</v>
      </c>
    </row>
    <row r="48" spans="1:13">
      <c r="B48" s="24" t="s">
        <v>48</v>
      </c>
    </row>
    <row r="49" spans="2:2">
      <c r="B49" s="24" t="s">
        <v>80</v>
      </c>
    </row>
    <row r="50" spans="2:2">
      <c r="B50" s="24" t="s">
        <v>81</v>
      </c>
    </row>
  </sheetData>
  <mergeCells count="9">
    <mergeCell ref="A9:M9"/>
    <mergeCell ref="A5:M5"/>
    <mergeCell ref="A6:M6"/>
    <mergeCell ref="A7:M7"/>
    <mergeCell ref="A8:M8"/>
    <mergeCell ref="A1:M1"/>
    <mergeCell ref="A2:M2"/>
    <mergeCell ref="A3:M3"/>
    <mergeCell ref="A4:M4"/>
  </mergeCells>
  <phoneticPr fontId="0" type="noConversion"/>
  <printOptions horizontalCentered="1"/>
  <pageMargins left="0.75" right="0.75" top="0.75" bottom="0.75" header="0.5" footer="0.5"/>
  <pageSetup scale="77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6"/>
  <sheetViews>
    <sheetView showGridLines="0" view="pageBreakPreview" zoomScaleNormal="85" workbookViewId="0">
      <selection activeCell="E12" sqref="E12"/>
    </sheetView>
  </sheetViews>
  <sheetFormatPr defaultColWidth="9.109375" defaultRowHeight="13.2"/>
  <cols>
    <col min="1" max="5" width="9.109375" style="24"/>
    <col min="6" max="6" width="16.44140625" style="24" customWidth="1"/>
    <col min="7" max="7" width="13.6640625" style="52" bestFit="1" customWidth="1"/>
    <col min="8" max="16384" width="9.109375" style="24"/>
  </cols>
  <sheetData>
    <row r="1" spans="1:7">
      <c r="A1" s="96" t="s">
        <v>7</v>
      </c>
      <c r="B1" s="96"/>
      <c r="C1" s="96"/>
      <c r="D1" s="96"/>
      <c r="E1" s="96"/>
      <c r="F1" s="96"/>
      <c r="G1" s="96"/>
    </row>
    <row r="5" spans="1:7">
      <c r="A5" s="51" t="s">
        <v>8</v>
      </c>
    </row>
    <row r="6" spans="1:7">
      <c r="B6" s="24" t="s">
        <v>9</v>
      </c>
      <c r="G6" s="52">
        <f>108136*3.26</f>
        <v>352523.36</v>
      </c>
    </row>
    <row r="7" spans="1:7">
      <c r="B7" s="24" t="s">
        <v>10</v>
      </c>
      <c r="G7" s="53">
        <f>+G6*-0.25</f>
        <v>-88130.84</v>
      </c>
    </row>
    <row r="8" spans="1:7">
      <c r="A8" s="24" t="s">
        <v>21</v>
      </c>
      <c r="G8" s="54">
        <f>+G7+G6</f>
        <v>264392.52</v>
      </c>
    </row>
    <row r="9" spans="1:7">
      <c r="G9" s="53"/>
    </row>
    <row r="10" spans="1:7">
      <c r="A10" s="51" t="s">
        <v>19</v>
      </c>
      <c r="G10" s="53"/>
    </row>
    <row r="11" spans="1:7">
      <c r="B11" s="24" t="s">
        <v>15</v>
      </c>
      <c r="G11" s="53">
        <v>525000</v>
      </c>
    </row>
    <row r="12" spans="1:7">
      <c r="B12" s="24" t="s">
        <v>16</v>
      </c>
      <c r="G12" s="55">
        <f>+G11*-0.25</f>
        <v>-131250</v>
      </c>
    </row>
    <row r="13" spans="1:7">
      <c r="A13" s="24" t="s">
        <v>20</v>
      </c>
      <c r="G13" s="54">
        <f>+G12+G11</f>
        <v>393750</v>
      </c>
    </row>
    <row r="15" spans="1:7" s="56" customFormat="1" ht="13.8" thickBot="1">
      <c r="B15" s="56" t="s">
        <v>25</v>
      </c>
      <c r="G15" s="57">
        <f>+G13+G8</f>
        <v>658142.52</v>
      </c>
    </row>
    <row r="16" spans="1:7" ht="13.8" thickTop="1"/>
  </sheetData>
  <mergeCells count="1">
    <mergeCell ref="A1:G1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6"/>
  <sheetViews>
    <sheetView showGridLines="0" view="pageBreakPreview" zoomScaleNormal="85" workbookViewId="0">
      <selection activeCell="F20" sqref="F19:F20"/>
    </sheetView>
  </sheetViews>
  <sheetFormatPr defaultColWidth="9.109375" defaultRowHeight="13.2"/>
  <cols>
    <col min="1" max="1" width="9.109375" style="24"/>
    <col min="2" max="2" width="9.44140625" style="24" bestFit="1" customWidth="1"/>
    <col min="3" max="3" width="11.5546875" style="58" bestFit="1" customWidth="1"/>
    <col min="4" max="4" width="11.6640625" style="59" bestFit="1" customWidth="1"/>
    <col min="5" max="5" width="16.44140625" style="59" bestFit="1" customWidth="1"/>
    <col min="6" max="7" width="16.33203125" style="59" customWidth="1"/>
    <col min="8" max="8" width="16.5546875" style="52" bestFit="1" customWidth="1"/>
    <col min="9" max="9" width="3.44140625" style="24" customWidth="1"/>
    <col min="10" max="16384" width="9.109375" style="24"/>
  </cols>
  <sheetData>
    <row r="1" spans="1:13">
      <c r="A1" s="96" t="s">
        <v>6</v>
      </c>
      <c r="B1" s="96"/>
      <c r="C1" s="96"/>
      <c r="D1" s="96"/>
      <c r="E1" s="96"/>
      <c r="F1" s="96"/>
      <c r="G1" s="96"/>
      <c r="H1" s="96"/>
    </row>
    <row r="4" spans="1:13">
      <c r="A4" s="51" t="s">
        <v>18</v>
      </c>
    </row>
    <row r="5" spans="1:13">
      <c r="A5" s="24" t="s">
        <v>17</v>
      </c>
    </row>
    <row r="6" spans="1:13">
      <c r="A6" s="60"/>
    </row>
    <row r="7" spans="1:13" ht="15">
      <c r="C7" s="61" t="s">
        <v>0</v>
      </c>
      <c r="D7" s="62" t="s">
        <v>1</v>
      </c>
      <c r="E7" s="62" t="s">
        <v>3</v>
      </c>
      <c r="F7" s="62" t="s">
        <v>4</v>
      </c>
      <c r="G7" s="62" t="s">
        <v>5</v>
      </c>
      <c r="H7" s="63" t="s">
        <v>2</v>
      </c>
    </row>
    <row r="8" spans="1:13">
      <c r="B8" s="64">
        <v>37043</v>
      </c>
      <c r="C8" s="58">
        <f>-5000*30</f>
        <v>-150000</v>
      </c>
      <c r="D8" s="59">
        <v>4.72</v>
      </c>
      <c r="E8" s="59">
        <f t="shared" ref="E8:E13" si="0">+F8+G8</f>
        <v>3.78</v>
      </c>
      <c r="F8" s="59">
        <v>3.738</v>
      </c>
      <c r="G8" s="59">
        <v>4.2000000000000003E-2</v>
      </c>
      <c r="H8" s="52">
        <f t="shared" ref="H8:H13" si="1">+(D8-E8)*C8</f>
        <v>-141000</v>
      </c>
    </row>
    <row r="9" spans="1:13">
      <c r="B9" s="64">
        <v>37073</v>
      </c>
      <c r="C9" s="58">
        <f>-5000*31</f>
        <v>-155000</v>
      </c>
      <c r="D9" s="59">
        <v>4.72</v>
      </c>
      <c r="E9" s="59">
        <f t="shared" si="0"/>
        <v>3.26</v>
      </c>
      <c r="F9" s="59">
        <v>3.1819999999999999</v>
      </c>
      <c r="G9" s="59">
        <v>7.8E-2</v>
      </c>
      <c r="H9" s="52">
        <f t="shared" si="1"/>
        <v>-226300</v>
      </c>
    </row>
    <row r="10" spans="1:13">
      <c r="B10" s="64">
        <v>37104</v>
      </c>
      <c r="C10" s="58">
        <f>-5000*31</f>
        <v>-155000</v>
      </c>
      <c r="D10" s="59">
        <v>4.72</v>
      </c>
      <c r="E10" s="59">
        <f t="shared" si="0"/>
        <v>3.2399999999999998</v>
      </c>
      <c r="F10" s="59">
        <v>3.1669999999999998</v>
      </c>
      <c r="G10" s="59">
        <v>7.2999999999999995E-2</v>
      </c>
      <c r="H10" s="52">
        <f t="shared" si="1"/>
        <v>-229400</v>
      </c>
    </row>
    <row r="11" spans="1:13">
      <c r="B11" s="65">
        <v>37135</v>
      </c>
      <c r="C11" s="66">
        <f>-5000*30</f>
        <v>-150000</v>
      </c>
      <c r="D11" s="14">
        <v>4.72</v>
      </c>
      <c r="E11" s="59">
        <f t="shared" si="0"/>
        <v>2.39</v>
      </c>
      <c r="F11" s="14">
        <v>2.2949999999999999</v>
      </c>
      <c r="G11" s="14">
        <v>9.5000000000000001E-2</v>
      </c>
      <c r="H11" s="67">
        <f t="shared" si="1"/>
        <v>-349499.99999999994</v>
      </c>
      <c r="I11" s="68"/>
      <c r="J11" s="68"/>
      <c r="K11" s="68"/>
    </row>
    <row r="12" spans="1:13">
      <c r="B12" s="65">
        <v>37165</v>
      </c>
      <c r="C12" s="66">
        <f>-5000*31</f>
        <v>-155000</v>
      </c>
      <c r="D12" s="14">
        <v>4.72</v>
      </c>
      <c r="E12" s="59">
        <f t="shared" si="0"/>
        <v>1.86</v>
      </c>
      <c r="F12" s="14">
        <v>1.83</v>
      </c>
      <c r="G12" s="14">
        <v>0.03</v>
      </c>
      <c r="H12" s="67">
        <f t="shared" si="1"/>
        <v>-443299.99999999988</v>
      </c>
      <c r="I12" s="68"/>
      <c r="J12" s="68"/>
      <c r="K12" s="68"/>
    </row>
    <row r="13" spans="1:13">
      <c r="B13" s="65">
        <v>37196</v>
      </c>
      <c r="C13" s="66">
        <f>-5000*30</f>
        <v>-150000</v>
      </c>
      <c r="D13" s="14">
        <v>4.72</v>
      </c>
      <c r="E13" s="59">
        <f t="shared" si="0"/>
        <v>2.2305000000000001</v>
      </c>
      <c r="F13" s="14">
        <v>2.2530000000000001</v>
      </c>
      <c r="G13" s="14">
        <v>-2.2499999999999999E-2</v>
      </c>
      <c r="H13" s="69">
        <f t="shared" si="1"/>
        <v>-373424.99999999994</v>
      </c>
      <c r="I13" s="68"/>
      <c r="J13" s="68"/>
      <c r="K13" s="68"/>
      <c r="L13" s="68"/>
      <c r="M13" s="68"/>
    </row>
    <row r="15" spans="1:13" ht="13.8" thickBot="1">
      <c r="B15" s="56" t="s">
        <v>22</v>
      </c>
      <c r="H15" s="57">
        <f>SUM(H8:H13)</f>
        <v>-1762925</v>
      </c>
    </row>
    <row r="16" spans="1:13" ht="13.8" thickTop="1"/>
  </sheetData>
  <mergeCells count="1">
    <mergeCell ref="A1:H1"/>
  </mergeCells>
  <phoneticPr fontId="0" type="noConversion"/>
  <pageMargins left="0.75" right="0.75" top="1" bottom="1" header="0.5" footer="0.5"/>
  <pageSetup scale="85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5"/>
  <sheetViews>
    <sheetView showGridLines="0" view="pageBreakPreview" zoomScaleNormal="85" workbookViewId="0">
      <selection activeCell="K3" sqref="K3:M3"/>
    </sheetView>
  </sheetViews>
  <sheetFormatPr defaultColWidth="9.109375" defaultRowHeight="13.2"/>
  <cols>
    <col min="1" max="1" width="4.5546875" style="24" customWidth="1"/>
    <col min="2" max="9" width="9.109375" style="24"/>
    <col min="10" max="10" width="2.44140625" style="24" customWidth="1"/>
    <col min="11" max="11" width="19.88671875" style="24" bestFit="1" customWidth="1"/>
    <col min="12" max="12" width="2.6640625" style="24" customWidth="1"/>
    <col min="13" max="13" width="14.109375" style="88" bestFit="1" customWidth="1"/>
    <col min="14" max="16384" width="9.109375" style="24"/>
  </cols>
  <sheetData>
    <row r="1" spans="1:13">
      <c r="A1" s="96" t="s">
        <v>11</v>
      </c>
      <c r="B1" s="96"/>
      <c r="C1" s="96"/>
      <c r="D1" s="96"/>
      <c r="E1" s="96"/>
      <c r="F1" s="96"/>
      <c r="G1" s="96"/>
      <c r="H1" s="96"/>
      <c r="I1" s="96"/>
      <c r="J1" s="96"/>
      <c r="K1" s="96"/>
    </row>
    <row r="2" spans="1:13">
      <c r="A2" s="70"/>
      <c r="B2" s="70"/>
      <c r="C2" s="70"/>
      <c r="D2" s="70"/>
      <c r="E2" s="70"/>
      <c r="F2" s="70"/>
      <c r="G2" s="70"/>
      <c r="H2" s="70"/>
      <c r="I2" s="70"/>
      <c r="J2" s="70"/>
      <c r="K2" s="70"/>
    </row>
    <row r="3" spans="1:13">
      <c r="A3" s="70"/>
      <c r="B3" s="70"/>
      <c r="C3" s="70"/>
      <c r="D3" s="70"/>
      <c r="E3" s="70"/>
      <c r="F3" s="70"/>
      <c r="G3" s="70"/>
      <c r="H3" s="70"/>
      <c r="I3" s="70"/>
      <c r="J3" s="70"/>
      <c r="K3" s="93" t="s">
        <v>75</v>
      </c>
      <c r="L3" s="51"/>
      <c r="M3" s="94" t="s">
        <v>76</v>
      </c>
    </row>
    <row r="5" spans="1:13">
      <c r="A5" s="51" t="s">
        <v>12</v>
      </c>
    </row>
    <row r="7" spans="1:13">
      <c r="B7" s="24" t="s">
        <v>14</v>
      </c>
      <c r="K7" s="71">
        <f>-(1236286*2.375)</f>
        <v>-2936179.25</v>
      </c>
      <c r="M7" s="88">
        <f>+K7</f>
        <v>-2936179.25</v>
      </c>
    </row>
    <row r="8" spans="1:13">
      <c r="C8" s="72" t="s">
        <v>13</v>
      </c>
    </row>
    <row r="10" spans="1:13">
      <c r="B10" s="24" t="s">
        <v>77</v>
      </c>
      <c r="K10" s="87">
        <f>96141.86*0.416666666666667</f>
        <v>40059.108333333337</v>
      </c>
      <c r="M10" s="88">
        <f>96141.86*8/12</f>
        <v>64094.573333333334</v>
      </c>
    </row>
    <row r="11" spans="1:13">
      <c r="K11" s="87"/>
    </row>
    <row r="12" spans="1:13">
      <c r="B12" s="24" t="s">
        <v>78</v>
      </c>
      <c r="K12" s="87">
        <v>0</v>
      </c>
      <c r="M12" s="88">
        <v>95130</v>
      </c>
    </row>
    <row r="14" spans="1:13" ht="13.8" thickBot="1">
      <c r="B14" s="56" t="s">
        <v>24</v>
      </c>
      <c r="I14" s="24" t="s">
        <v>23</v>
      </c>
      <c r="K14" s="89">
        <f>SUM(K7:K10)</f>
        <v>-2896120.1416666666</v>
      </c>
      <c r="M14" s="89">
        <f>SUM(M7:M10)</f>
        <v>-2872084.6766666668</v>
      </c>
    </row>
    <row r="15" spans="1:13" ht="13.8" thickTop="1"/>
  </sheetData>
  <mergeCells count="1">
    <mergeCell ref="A1:K1"/>
  </mergeCells>
  <phoneticPr fontId="0" type="noConversion"/>
  <pageMargins left="0.75" right="0.75" top="1" bottom="1" header="0.5" footer="0.5"/>
  <pageSetup scale="76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58"/>
  <sheetViews>
    <sheetView view="pageBreakPreview" topLeftCell="A131" zoomScaleNormal="100" workbookViewId="0">
      <selection activeCell="C4" sqref="C4"/>
    </sheetView>
  </sheetViews>
  <sheetFormatPr defaultColWidth="9.109375" defaultRowHeight="13.8"/>
  <cols>
    <col min="1" max="1" width="9.6640625" style="30" bestFit="1" customWidth="1"/>
    <col min="2" max="2" width="10.44140625" style="31" bestFit="1" customWidth="1"/>
    <col min="3" max="3" width="15.33203125" style="32" customWidth="1"/>
    <col min="4" max="4" width="14.44140625" style="1" customWidth="1"/>
    <col min="5" max="5" width="3.6640625" style="1" customWidth="1"/>
    <col min="6" max="10" width="4.6640625" style="1" customWidth="1"/>
    <col min="11" max="11" width="2.88671875" style="1" customWidth="1"/>
    <col min="12" max="12" width="10.6640625" style="1" customWidth="1"/>
    <col min="13" max="13" width="1.6640625" style="1" customWidth="1"/>
    <col min="14" max="14" width="10.6640625" style="1" customWidth="1"/>
    <col min="15" max="16384" width="9.109375" style="1"/>
  </cols>
  <sheetData>
    <row r="1" spans="1:14" s="29" customFormat="1" ht="41.4">
      <c r="A1" s="25" t="s">
        <v>49</v>
      </c>
      <c r="B1" s="26" t="s">
        <v>50</v>
      </c>
      <c r="C1" s="27" t="s">
        <v>51</v>
      </c>
      <c r="D1" s="28" t="s">
        <v>52</v>
      </c>
    </row>
    <row r="2" spans="1:14">
      <c r="L2" s="97" t="s">
        <v>53</v>
      </c>
      <c r="M2" s="98"/>
      <c r="N2" s="99"/>
    </row>
    <row r="3" spans="1:14">
      <c r="A3" s="30">
        <v>37043</v>
      </c>
      <c r="B3" s="31">
        <f t="shared" ref="B3:B34" si="0">IF(AND(A3&gt;=$L$8,A3&lt;$L$9),$N$8,(IF(AND(A3&gt;=$L$9,A3&lt;$L$10),$N$9,(IF(AND(A3&gt;=$L$10,A3&lt;$L$11),$N$10,(IF(AND(A3&gt;=$L$11,A3&lt;$L$12),$N$11,(IF(A3&gt;=$L$12,$N$12,0)))))))))</f>
        <v>7.0000000000000007E-2</v>
      </c>
      <c r="C3" s="32">
        <f>+'Inv &amp; WC Value Adj'!H19</f>
        <v>17773096.019999996</v>
      </c>
      <c r="D3" s="32">
        <f t="shared" ref="D3:D34" si="1">(B3/365)*C3</f>
        <v>3408.5389627397258</v>
      </c>
      <c r="F3" s="1">
        <v>1</v>
      </c>
      <c r="L3" s="33" t="s">
        <v>54</v>
      </c>
      <c r="M3" s="34"/>
      <c r="N3" s="35" t="s">
        <v>34</v>
      </c>
    </row>
    <row r="4" spans="1:14">
      <c r="A4" s="30">
        <f t="shared" ref="A4:A35" si="2">A3+1</f>
        <v>37044</v>
      </c>
      <c r="B4" s="31">
        <f t="shared" si="0"/>
        <v>7.0000000000000007E-2</v>
      </c>
      <c r="C4" s="32">
        <f t="shared" ref="C4:C35" si="3">$C$3</f>
        <v>17773096.019999996</v>
      </c>
      <c r="D4" s="32">
        <f t="shared" si="1"/>
        <v>3408.5389627397258</v>
      </c>
      <c r="F4" s="1">
        <f t="shared" ref="F4:F35" si="4">F3+1</f>
        <v>2</v>
      </c>
      <c r="L4" s="36">
        <v>36895</v>
      </c>
      <c r="M4" s="37"/>
      <c r="N4" s="38">
        <v>0.09</v>
      </c>
    </row>
    <row r="5" spans="1:14">
      <c r="A5" s="30">
        <f t="shared" si="2"/>
        <v>37045</v>
      </c>
      <c r="B5" s="31">
        <f t="shared" si="0"/>
        <v>7.0000000000000007E-2</v>
      </c>
      <c r="C5" s="32">
        <f t="shared" si="3"/>
        <v>17773096.019999996</v>
      </c>
      <c r="D5" s="32">
        <f t="shared" si="1"/>
        <v>3408.5389627397258</v>
      </c>
      <c r="F5" s="1">
        <f t="shared" si="4"/>
        <v>3</v>
      </c>
      <c r="L5" s="36">
        <v>36923</v>
      </c>
      <c r="M5" s="37"/>
      <c r="N5" s="38">
        <v>8.5000000000000006E-2</v>
      </c>
    </row>
    <row r="6" spans="1:14">
      <c r="A6" s="30">
        <f t="shared" si="2"/>
        <v>37046</v>
      </c>
      <c r="B6" s="31">
        <f t="shared" si="0"/>
        <v>7.0000000000000007E-2</v>
      </c>
      <c r="C6" s="32">
        <f t="shared" si="3"/>
        <v>17773096.019999996</v>
      </c>
      <c r="D6" s="32">
        <f t="shared" si="1"/>
        <v>3408.5389627397258</v>
      </c>
      <c r="F6" s="1">
        <f t="shared" si="4"/>
        <v>4</v>
      </c>
      <c r="L6" s="36">
        <v>36971</v>
      </c>
      <c r="M6" s="37"/>
      <c r="N6" s="38">
        <v>0.08</v>
      </c>
    </row>
    <row r="7" spans="1:14">
      <c r="A7" s="30">
        <f t="shared" si="2"/>
        <v>37047</v>
      </c>
      <c r="B7" s="31">
        <f t="shared" si="0"/>
        <v>7.0000000000000007E-2</v>
      </c>
      <c r="C7" s="32">
        <f t="shared" si="3"/>
        <v>17773096.019999996</v>
      </c>
      <c r="D7" s="32">
        <f t="shared" si="1"/>
        <v>3408.5389627397258</v>
      </c>
      <c r="F7" s="1">
        <f t="shared" si="4"/>
        <v>5</v>
      </c>
      <c r="L7" s="36">
        <v>37000</v>
      </c>
      <c r="M7" s="37"/>
      <c r="N7" s="38">
        <v>7.4999999999999997E-2</v>
      </c>
    </row>
    <row r="8" spans="1:14">
      <c r="A8" s="30">
        <f t="shared" si="2"/>
        <v>37048</v>
      </c>
      <c r="B8" s="31">
        <f t="shared" si="0"/>
        <v>7.0000000000000007E-2</v>
      </c>
      <c r="C8" s="32">
        <f t="shared" si="3"/>
        <v>17773096.019999996</v>
      </c>
      <c r="D8" s="32">
        <f t="shared" si="1"/>
        <v>3408.5389627397258</v>
      </c>
      <c r="F8" s="1">
        <f t="shared" si="4"/>
        <v>6</v>
      </c>
      <c r="L8" s="36">
        <v>37027</v>
      </c>
      <c r="M8" s="39"/>
      <c r="N8" s="38">
        <v>7.0000000000000007E-2</v>
      </c>
    </row>
    <row r="9" spans="1:14">
      <c r="A9" s="30">
        <f t="shared" si="2"/>
        <v>37049</v>
      </c>
      <c r="B9" s="31">
        <f t="shared" si="0"/>
        <v>7.0000000000000007E-2</v>
      </c>
      <c r="C9" s="32">
        <f t="shared" si="3"/>
        <v>17773096.019999996</v>
      </c>
      <c r="D9" s="32">
        <f t="shared" si="1"/>
        <v>3408.5389627397258</v>
      </c>
      <c r="F9" s="1">
        <f t="shared" si="4"/>
        <v>7</v>
      </c>
      <c r="L9" s="36">
        <v>37070</v>
      </c>
      <c r="M9" s="39"/>
      <c r="N9" s="38">
        <v>6.7500000000000004E-2</v>
      </c>
    </row>
    <row r="10" spans="1:14">
      <c r="A10" s="30">
        <f t="shared" si="2"/>
        <v>37050</v>
      </c>
      <c r="B10" s="31">
        <f t="shared" si="0"/>
        <v>7.0000000000000007E-2</v>
      </c>
      <c r="C10" s="32">
        <f t="shared" si="3"/>
        <v>17773096.019999996</v>
      </c>
      <c r="D10" s="32">
        <f t="shared" si="1"/>
        <v>3408.5389627397258</v>
      </c>
      <c r="F10" s="1">
        <f t="shared" si="4"/>
        <v>8</v>
      </c>
      <c r="L10" s="36">
        <v>37125</v>
      </c>
      <c r="M10" s="39"/>
      <c r="N10" s="38">
        <v>6.5000000000000002E-2</v>
      </c>
    </row>
    <row r="11" spans="1:14">
      <c r="A11" s="30">
        <f t="shared" si="2"/>
        <v>37051</v>
      </c>
      <c r="B11" s="31">
        <f t="shared" si="0"/>
        <v>7.0000000000000007E-2</v>
      </c>
      <c r="C11" s="32">
        <f t="shared" si="3"/>
        <v>17773096.019999996</v>
      </c>
      <c r="D11" s="32">
        <f t="shared" si="1"/>
        <v>3408.5389627397258</v>
      </c>
      <c r="F11" s="1">
        <f t="shared" si="4"/>
        <v>9</v>
      </c>
      <c r="L11" s="36">
        <v>37152</v>
      </c>
      <c r="M11" s="39"/>
      <c r="N11" s="38">
        <v>0.06</v>
      </c>
    </row>
    <row r="12" spans="1:14">
      <c r="A12" s="30">
        <f t="shared" si="2"/>
        <v>37052</v>
      </c>
      <c r="B12" s="31">
        <f t="shared" si="0"/>
        <v>7.0000000000000007E-2</v>
      </c>
      <c r="C12" s="32">
        <f t="shared" si="3"/>
        <v>17773096.019999996</v>
      </c>
      <c r="D12" s="32">
        <f t="shared" si="1"/>
        <v>3408.5389627397258</v>
      </c>
      <c r="F12" s="1">
        <f t="shared" si="4"/>
        <v>10</v>
      </c>
      <c r="L12" s="40">
        <v>37167</v>
      </c>
      <c r="M12" s="41"/>
      <c r="N12" s="42">
        <v>5.5E-2</v>
      </c>
    </row>
    <row r="13" spans="1:14">
      <c r="A13" s="30">
        <f t="shared" si="2"/>
        <v>37053</v>
      </c>
      <c r="B13" s="31">
        <f t="shared" si="0"/>
        <v>7.0000000000000007E-2</v>
      </c>
      <c r="C13" s="32">
        <f t="shared" si="3"/>
        <v>17773096.019999996</v>
      </c>
      <c r="D13" s="32">
        <f t="shared" si="1"/>
        <v>3408.5389627397258</v>
      </c>
      <c r="F13" s="1">
        <f t="shared" si="4"/>
        <v>11</v>
      </c>
    </row>
    <row r="14" spans="1:14">
      <c r="A14" s="30">
        <f t="shared" si="2"/>
        <v>37054</v>
      </c>
      <c r="B14" s="31">
        <f t="shared" si="0"/>
        <v>7.0000000000000007E-2</v>
      </c>
      <c r="C14" s="32">
        <f t="shared" si="3"/>
        <v>17773096.019999996</v>
      </c>
      <c r="D14" s="32">
        <f t="shared" si="1"/>
        <v>3408.5389627397258</v>
      </c>
      <c r="F14" s="1">
        <f t="shared" si="4"/>
        <v>12</v>
      </c>
    </row>
    <row r="15" spans="1:14">
      <c r="A15" s="30">
        <f t="shared" si="2"/>
        <v>37055</v>
      </c>
      <c r="B15" s="31">
        <f t="shared" si="0"/>
        <v>7.0000000000000007E-2</v>
      </c>
      <c r="C15" s="32">
        <f t="shared" si="3"/>
        <v>17773096.019999996</v>
      </c>
      <c r="D15" s="32">
        <f t="shared" si="1"/>
        <v>3408.5389627397258</v>
      </c>
      <c r="F15" s="1">
        <f t="shared" si="4"/>
        <v>13</v>
      </c>
    </row>
    <row r="16" spans="1:14">
      <c r="A16" s="30">
        <f t="shared" si="2"/>
        <v>37056</v>
      </c>
      <c r="B16" s="31">
        <f t="shared" si="0"/>
        <v>7.0000000000000007E-2</v>
      </c>
      <c r="C16" s="32">
        <f t="shared" si="3"/>
        <v>17773096.019999996</v>
      </c>
      <c r="D16" s="32">
        <f t="shared" si="1"/>
        <v>3408.5389627397258</v>
      </c>
      <c r="F16" s="1">
        <f t="shared" si="4"/>
        <v>14</v>
      </c>
    </row>
    <row r="17" spans="1:12">
      <c r="A17" s="30">
        <f t="shared" si="2"/>
        <v>37057</v>
      </c>
      <c r="B17" s="31">
        <f t="shared" si="0"/>
        <v>7.0000000000000007E-2</v>
      </c>
      <c r="C17" s="32">
        <f t="shared" si="3"/>
        <v>17773096.019999996</v>
      </c>
      <c r="D17" s="32">
        <f t="shared" si="1"/>
        <v>3408.5389627397258</v>
      </c>
      <c r="F17" s="1">
        <f t="shared" si="4"/>
        <v>15</v>
      </c>
      <c r="L17" s="43"/>
    </row>
    <row r="18" spans="1:12">
      <c r="A18" s="30">
        <f t="shared" si="2"/>
        <v>37058</v>
      </c>
      <c r="B18" s="31">
        <f t="shared" si="0"/>
        <v>7.0000000000000007E-2</v>
      </c>
      <c r="C18" s="32">
        <f t="shared" si="3"/>
        <v>17773096.019999996</v>
      </c>
      <c r="D18" s="32">
        <f t="shared" si="1"/>
        <v>3408.5389627397258</v>
      </c>
      <c r="F18" s="1">
        <f t="shared" si="4"/>
        <v>16</v>
      </c>
      <c r="L18" s="43"/>
    </row>
    <row r="19" spans="1:12">
      <c r="A19" s="30">
        <f t="shared" si="2"/>
        <v>37059</v>
      </c>
      <c r="B19" s="31">
        <f t="shared" si="0"/>
        <v>7.0000000000000007E-2</v>
      </c>
      <c r="C19" s="32">
        <f t="shared" si="3"/>
        <v>17773096.019999996</v>
      </c>
      <c r="D19" s="32">
        <f t="shared" si="1"/>
        <v>3408.5389627397258</v>
      </c>
      <c r="F19" s="1">
        <f t="shared" si="4"/>
        <v>17</v>
      </c>
      <c r="L19" s="43"/>
    </row>
    <row r="20" spans="1:12">
      <c r="A20" s="30">
        <f t="shared" si="2"/>
        <v>37060</v>
      </c>
      <c r="B20" s="31">
        <f t="shared" si="0"/>
        <v>7.0000000000000007E-2</v>
      </c>
      <c r="C20" s="32">
        <f t="shared" si="3"/>
        <v>17773096.019999996</v>
      </c>
      <c r="D20" s="32">
        <f t="shared" si="1"/>
        <v>3408.5389627397258</v>
      </c>
      <c r="F20" s="1">
        <f t="shared" si="4"/>
        <v>18</v>
      </c>
      <c r="L20" s="43"/>
    </row>
    <row r="21" spans="1:12">
      <c r="A21" s="30">
        <f t="shared" si="2"/>
        <v>37061</v>
      </c>
      <c r="B21" s="31">
        <f t="shared" si="0"/>
        <v>7.0000000000000007E-2</v>
      </c>
      <c r="C21" s="32">
        <f t="shared" si="3"/>
        <v>17773096.019999996</v>
      </c>
      <c r="D21" s="32">
        <f t="shared" si="1"/>
        <v>3408.5389627397258</v>
      </c>
      <c r="F21" s="1">
        <f t="shared" si="4"/>
        <v>19</v>
      </c>
      <c r="L21" s="43"/>
    </row>
    <row r="22" spans="1:12">
      <c r="A22" s="30">
        <f t="shared" si="2"/>
        <v>37062</v>
      </c>
      <c r="B22" s="31">
        <f t="shared" si="0"/>
        <v>7.0000000000000007E-2</v>
      </c>
      <c r="C22" s="32">
        <f t="shared" si="3"/>
        <v>17773096.019999996</v>
      </c>
      <c r="D22" s="32">
        <f t="shared" si="1"/>
        <v>3408.5389627397258</v>
      </c>
      <c r="F22" s="1">
        <f t="shared" si="4"/>
        <v>20</v>
      </c>
      <c r="L22" s="43"/>
    </row>
    <row r="23" spans="1:12">
      <c r="A23" s="30">
        <f t="shared" si="2"/>
        <v>37063</v>
      </c>
      <c r="B23" s="31">
        <f t="shared" si="0"/>
        <v>7.0000000000000007E-2</v>
      </c>
      <c r="C23" s="32">
        <f t="shared" si="3"/>
        <v>17773096.019999996</v>
      </c>
      <c r="D23" s="32">
        <f t="shared" si="1"/>
        <v>3408.5389627397258</v>
      </c>
      <c r="F23" s="1">
        <f t="shared" si="4"/>
        <v>21</v>
      </c>
      <c r="L23" s="43"/>
    </row>
    <row r="24" spans="1:12">
      <c r="A24" s="30">
        <f t="shared" si="2"/>
        <v>37064</v>
      </c>
      <c r="B24" s="31">
        <f t="shared" si="0"/>
        <v>7.0000000000000007E-2</v>
      </c>
      <c r="C24" s="32">
        <f t="shared" si="3"/>
        <v>17773096.019999996</v>
      </c>
      <c r="D24" s="32">
        <f t="shared" si="1"/>
        <v>3408.5389627397258</v>
      </c>
      <c r="F24" s="1">
        <f t="shared" si="4"/>
        <v>22</v>
      </c>
    </row>
    <row r="25" spans="1:12">
      <c r="A25" s="30">
        <f t="shared" si="2"/>
        <v>37065</v>
      </c>
      <c r="B25" s="31">
        <f t="shared" si="0"/>
        <v>7.0000000000000007E-2</v>
      </c>
      <c r="C25" s="32">
        <f t="shared" si="3"/>
        <v>17773096.019999996</v>
      </c>
      <c r="D25" s="32">
        <f t="shared" si="1"/>
        <v>3408.5389627397258</v>
      </c>
      <c r="F25" s="1">
        <f t="shared" si="4"/>
        <v>23</v>
      </c>
    </row>
    <row r="26" spans="1:12">
      <c r="A26" s="30">
        <f t="shared" si="2"/>
        <v>37066</v>
      </c>
      <c r="B26" s="31">
        <f t="shared" si="0"/>
        <v>7.0000000000000007E-2</v>
      </c>
      <c r="C26" s="32">
        <f t="shared" si="3"/>
        <v>17773096.019999996</v>
      </c>
      <c r="D26" s="32">
        <f t="shared" si="1"/>
        <v>3408.5389627397258</v>
      </c>
      <c r="F26" s="1">
        <f t="shared" si="4"/>
        <v>24</v>
      </c>
    </row>
    <row r="27" spans="1:12">
      <c r="A27" s="30">
        <f t="shared" si="2"/>
        <v>37067</v>
      </c>
      <c r="B27" s="31">
        <f t="shared" si="0"/>
        <v>7.0000000000000007E-2</v>
      </c>
      <c r="C27" s="32">
        <f t="shared" si="3"/>
        <v>17773096.019999996</v>
      </c>
      <c r="D27" s="32">
        <f t="shared" si="1"/>
        <v>3408.5389627397258</v>
      </c>
      <c r="F27" s="1">
        <f t="shared" si="4"/>
        <v>25</v>
      </c>
    </row>
    <row r="28" spans="1:12">
      <c r="A28" s="30">
        <f t="shared" si="2"/>
        <v>37068</v>
      </c>
      <c r="B28" s="31">
        <f t="shared" si="0"/>
        <v>7.0000000000000007E-2</v>
      </c>
      <c r="C28" s="32">
        <f t="shared" si="3"/>
        <v>17773096.019999996</v>
      </c>
      <c r="D28" s="32">
        <f t="shared" si="1"/>
        <v>3408.5389627397258</v>
      </c>
      <c r="F28" s="1">
        <f t="shared" si="4"/>
        <v>26</v>
      </c>
    </row>
    <row r="29" spans="1:12">
      <c r="A29" s="30">
        <f t="shared" si="2"/>
        <v>37069</v>
      </c>
      <c r="B29" s="31">
        <f t="shared" si="0"/>
        <v>7.0000000000000007E-2</v>
      </c>
      <c r="C29" s="32">
        <f t="shared" si="3"/>
        <v>17773096.019999996</v>
      </c>
      <c r="D29" s="32">
        <f t="shared" si="1"/>
        <v>3408.5389627397258</v>
      </c>
      <c r="F29" s="1">
        <f t="shared" si="4"/>
        <v>27</v>
      </c>
    </row>
    <row r="30" spans="1:12">
      <c r="A30" s="44">
        <f t="shared" si="2"/>
        <v>37070</v>
      </c>
      <c r="B30" s="31">
        <f t="shared" si="0"/>
        <v>6.7500000000000004E-2</v>
      </c>
      <c r="C30" s="32">
        <f t="shared" si="3"/>
        <v>17773096.019999996</v>
      </c>
      <c r="D30" s="32">
        <f t="shared" si="1"/>
        <v>3286.8054283561642</v>
      </c>
      <c r="F30" s="1">
        <f t="shared" si="4"/>
        <v>28</v>
      </c>
    </row>
    <row r="31" spans="1:12">
      <c r="A31" s="30">
        <f t="shared" si="2"/>
        <v>37071</v>
      </c>
      <c r="B31" s="31">
        <f t="shared" si="0"/>
        <v>6.7500000000000004E-2</v>
      </c>
      <c r="C31" s="32">
        <f t="shared" si="3"/>
        <v>17773096.019999996</v>
      </c>
      <c r="D31" s="32">
        <f t="shared" si="1"/>
        <v>3286.8054283561642</v>
      </c>
      <c r="F31" s="1">
        <f t="shared" si="4"/>
        <v>29</v>
      </c>
    </row>
    <row r="32" spans="1:12">
      <c r="A32" s="30">
        <f t="shared" si="2"/>
        <v>37072</v>
      </c>
      <c r="B32" s="31">
        <f t="shared" si="0"/>
        <v>6.7500000000000004E-2</v>
      </c>
      <c r="C32" s="32">
        <f t="shared" si="3"/>
        <v>17773096.019999996</v>
      </c>
      <c r="D32" s="32">
        <f t="shared" si="1"/>
        <v>3286.8054283561642</v>
      </c>
      <c r="F32" s="45">
        <f t="shared" si="4"/>
        <v>30</v>
      </c>
      <c r="G32" s="46" t="s">
        <v>55</v>
      </c>
    </row>
    <row r="33" spans="1:7">
      <c r="A33" s="30">
        <f t="shared" si="2"/>
        <v>37073</v>
      </c>
      <c r="B33" s="31">
        <f t="shared" si="0"/>
        <v>6.7500000000000004E-2</v>
      </c>
      <c r="C33" s="32">
        <f t="shared" si="3"/>
        <v>17773096.019999996</v>
      </c>
      <c r="D33" s="32">
        <f t="shared" si="1"/>
        <v>3286.8054283561642</v>
      </c>
      <c r="F33" s="1">
        <f t="shared" si="4"/>
        <v>31</v>
      </c>
      <c r="G33" s="1">
        <f t="shared" ref="G33:G63" si="5">F33-$F$32</f>
        <v>1</v>
      </c>
    </row>
    <row r="34" spans="1:7">
      <c r="A34" s="30">
        <f t="shared" si="2"/>
        <v>37074</v>
      </c>
      <c r="B34" s="31">
        <f t="shared" si="0"/>
        <v>6.7500000000000004E-2</v>
      </c>
      <c r="C34" s="32">
        <f t="shared" si="3"/>
        <v>17773096.019999996</v>
      </c>
      <c r="D34" s="32">
        <f t="shared" si="1"/>
        <v>3286.8054283561642</v>
      </c>
      <c r="F34" s="1">
        <f t="shared" si="4"/>
        <v>32</v>
      </c>
      <c r="G34" s="1">
        <f t="shared" si="5"/>
        <v>2</v>
      </c>
    </row>
    <row r="35" spans="1:7">
      <c r="A35" s="30">
        <f t="shared" si="2"/>
        <v>37075</v>
      </c>
      <c r="B35" s="31">
        <f t="shared" ref="B35:B66" si="6">IF(AND(A35&gt;=$L$8,A35&lt;$L$9),$N$8,(IF(AND(A35&gt;=$L$9,A35&lt;$L$10),$N$9,(IF(AND(A35&gt;=$L$10,A35&lt;$L$11),$N$10,(IF(AND(A35&gt;=$L$11,A35&lt;$L$12),$N$11,(IF(A35&gt;=$L$12,$N$12,0)))))))))</f>
        <v>6.7500000000000004E-2</v>
      </c>
      <c r="C35" s="32">
        <f t="shared" si="3"/>
        <v>17773096.019999996</v>
      </c>
      <c r="D35" s="32">
        <f t="shared" ref="D35:D66" si="7">(B35/365)*C35</f>
        <v>3286.8054283561642</v>
      </c>
      <c r="F35" s="1">
        <f t="shared" si="4"/>
        <v>33</v>
      </c>
      <c r="G35" s="1">
        <f t="shared" si="5"/>
        <v>3</v>
      </c>
    </row>
    <row r="36" spans="1:7">
      <c r="A36" s="30">
        <f t="shared" ref="A36:A67" si="8">A35+1</f>
        <v>37076</v>
      </c>
      <c r="B36" s="31">
        <f t="shared" si="6"/>
        <v>6.7500000000000004E-2</v>
      </c>
      <c r="C36" s="32">
        <f t="shared" ref="C36:C67" si="9">$C$3</f>
        <v>17773096.019999996</v>
      </c>
      <c r="D36" s="32">
        <f t="shared" si="7"/>
        <v>3286.8054283561642</v>
      </c>
      <c r="F36" s="1">
        <f t="shared" ref="F36:F67" si="10">F35+1</f>
        <v>34</v>
      </c>
      <c r="G36" s="1">
        <f t="shared" si="5"/>
        <v>4</v>
      </c>
    </row>
    <row r="37" spans="1:7">
      <c r="A37" s="30">
        <f t="shared" si="8"/>
        <v>37077</v>
      </c>
      <c r="B37" s="31">
        <f t="shared" si="6"/>
        <v>6.7500000000000004E-2</v>
      </c>
      <c r="C37" s="32">
        <f t="shared" si="9"/>
        <v>17773096.019999996</v>
      </c>
      <c r="D37" s="32">
        <f t="shared" si="7"/>
        <v>3286.8054283561642</v>
      </c>
      <c r="F37" s="1">
        <f t="shared" si="10"/>
        <v>35</v>
      </c>
      <c r="G37" s="1">
        <f t="shared" si="5"/>
        <v>5</v>
      </c>
    </row>
    <row r="38" spans="1:7">
      <c r="A38" s="30">
        <f t="shared" si="8"/>
        <v>37078</v>
      </c>
      <c r="B38" s="31">
        <f t="shared" si="6"/>
        <v>6.7500000000000004E-2</v>
      </c>
      <c r="C38" s="32">
        <f t="shared" si="9"/>
        <v>17773096.019999996</v>
      </c>
      <c r="D38" s="32">
        <f t="shared" si="7"/>
        <v>3286.8054283561642</v>
      </c>
      <c r="F38" s="1">
        <f t="shared" si="10"/>
        <v>36</v>
      </c>
      <c r="G38" s="1">
        <f t="shared" si="5"/>
        <v>6</v>
      </c>
    </row>
    <row r="39" spans="1:7">
      <c r="A39" s="30">
        <f t="shared" si="8"/>
        <v>37079</v>
      </c>
      <c r="B39" s="31">
        <f t="shared" si="6"/>
        <v>6.7500000000000004E-2</v>
      </c>
      <c r="C39" s="32">
        <f t="shared" si="9"/>
        <v>17773096.019999996</v>
      </c>
      <c r="D39" s="32">
        <f t="shared" si="7"/>
        <v>3286.8054283561642</v>
      </c>
      <c r="F39" s="1">
        <f t="shared" si="10"/>
        <v>37</v>
      </c>
      <c r="G39" s="1">
        <f t="shared" si="5"/>
        <v>7</v>
      </c>
    </row>
    <row r="40" spans="1:7">
      <c r="A40" s="30">
        <f t="shared" si="8"/>
        <v>37080</v>
      </c>
      <c r="B40" s="31">
        <f t="shared" si="6"/>
        <v>6.7500000000000004E-2</v>
      </c>
      <c r="C40" s="32">
        <f t="shared" si="9"/>
        <v>17773096.019999996</v>
      </c>
      <c r="D40" s="32">
        <f t="shared" si="7"/>
        <v>3286.8054283561642</v>
      </c>
      <c r="F40" s="1">
        <f t="shared" si="10"/>
        <v>38</v>
      </c>
      <c r="G40" s="1">
        <f t="shared" si="5"/>
        <v>8</v>
      </c>
    </row>
    <row r="41" spans="1:7">
      <c r="A41" s="30">
        <f t="shared" si="8"/>
        <v>37081</v>
      </c>
      <c r="B41" s="31">
        <f t="shared" si="6"/>
        <v>6.7500000000000004E-2</v>
      </c>
      <c r="C41" s="32">
        <f t="shared" si="9"/>
        <v>17773096.019999996</v>
      </c>
      <c r="D41" s="32">
        <f t="shared" si="7"/>
        <v>3286.8054283561642</v>
      </c>
      <c r="F41" s="1">
        <f t="shared" si="10"/>
        <v>39</v>
      </c>
      <c r="G41" s="1">
        <f t="shared" si="5"/>
        <v>9</v>
      </c>
    </row>
    <row r="42" spans="1:7">
      <c r="A42" s="30">
        <f t="shared" si="8"/>
        <v>37082</v>
      </c>
      <c r="B42" s="31">
        <f t="shared" si="6"/>
        <v>6.7500000000000004E-2</v>
      </c>
      <c r="C42" s="32">
        <f t="shared" si="9"/>
        <v>17773096.019999996</v>
      </c>
      <c r="D42" s="32">
        <f t="shared" si="7"/>
        <v>3286.8054283561642</v>
      </c>
      <c r="F42" s="1">
        <f t="shared" si="10"/>
        <v>40</v>
      </c>
      <c r="G42" s="1">
        <f t="shared" si="5"/>
        <v>10</v>
      </c>
    </row>
    <row r="43" spans="1:7">
      <c r="A43" s="30">
        <f t="shared" si="8"/>
        <v>37083</v>
      </c>
      <c r="B43" s="31">
        <f t="shared" si="6"/>
        <v>6.7500000000000004E-2</v>
      </c>
      <c r="C43" s="32">
        <f t="shared" si="9"/>
        <v>17773096.019999996</v>
      </c>
      <c r="D43" s="32">
        <f t="shared" si="7"/>
        <v>3286.8054283561642</v>
      </c>
      <c r="F43" s="1">
        <f t="shared" si="10"/>
        <v>41</v>
      </c>
      <c r="G43" s="1">
        <f t="shared" si="5"/>
        <v>11</v>
      </c>
    </row>
    <row r="44" spans="1:7">
      <c r="A44" s="30">
        <f t="shared" si="8"/>
        <v>37084</v>
      </c>
      <c r="B44" s="31">
        <f t="shared" si="6"/>
        <v>6.7500000000000004E-2</v>
      </c>
      <c r="C44" s="32">
        <f t="shared" si="9"/>
        <v>17773096.019999996</v>
      </c>
      <c r="D44" s="32">
        <f t="shared" si="7"/>
        <v>3286.8054283561642</v>
      </c>
      <c r="F44" s="1">
        <f t="shared" si="10"/>
        <v>42</v>
      </c>
      <c r="G44" s="1">
        <f t="shared" si="5"/>
        <v>12</v>
      </c>
    </row>
    <row r="45" spans="1:7">
      <c r="A45" s="30">
        <f t="shared" si="8"/>
        <v>37085</v>
      </c>
      <c r="B45" s="31">
        <f t="shared" si="6"/>
        <v>6.7500000000000004E-2</v>
      </c>
      <c r="C45" s="32">
        <f t="shared" si="9"/>
        <v>17773096.019999996</v>
      </c>
      <c r="D45" s="32">
        <f t="shared" si="7"/>
        <v>3286.8054283561642</v>
      </c>
      <c r="F45" s="1">
        <f t="shared" si="10"/>
        <v>43</v>
      </c>
      <c r="G45" s="1">
        <f t="shared" si="5"/>
        <v>13</v>
      </c>
    </row>
    <row r="46" spans="1:7">
      <c r="A46" s="30">
        <f t="shared" si="8"/>
        <v>37086</v>
      </c>
      <c r="B46" s="31">
        <f t="shared" si="6"/>
        <v>6.7500000000000004E-2</v>
      </c>
      <c r="C46" s="32">
        <f t="shared" si="9"/>
        <v>17773096.019999996</v>
      </c>
      <c r="D46" s="32">
        <f t="shared" si="7"/>
        <v>3286.8054283561642</v>
      </c>
      <c r="F46" s="1">
        <f t="shared" si="10"/>
        <v>44</v>
      </c>
      <c r="G46" s="1">
        <f t="shared" si="5"/>
        <v>14</v>
      </c>
    </row>
    <row r="47" spans="1:7">
      <c r="A47" s="30">
        <f t="shared" si="8"/>
        <v>37087</v>
      </c>
      <c r="B47" s="31">
        <f t="shared" si="6"/>
        <v>6.7500000000000004E-2</v>
      </c>
      <c r="C47" s="32">
        <f t="shared" si="9"/>
        <v>17773096.019999996</v>
      </c>
      <c r="D47" s="32">
        <f t="shared" si="7"/>
        <v>3286.8054283561642</v>
      </c>
      <c r="F47" s="1">
        <f t="shared" si="10"/>
        <v>45</v>
      </c>
      <c r="G47" s="1">
        <f t="shared" si="5"/>
        <v>15</v>
      </c>
    </row>
    <row r="48" spans="1:7">
      <c r="A48" s="30">
        <f t="shared" si="8"/>
        <v>37088</v>
      </c>
      <c r="B48" s="31">
        <f t="shared" si="6"/>
        <v>6.7500000000000004E-2</v>
      </c>
      <c r="C48" s="32">
        <f t="shared" si="9"/>
        <v>17773096.019999996</v>
      </c>
      <c r="D48" s="32">
        <f t="shared" si="7"/>
        <v>3286.8054283561642</v>
      </c>
      <c r="F48" s="1">
        <f t="shared" si="10"/>
        <v>46</v>
      </c>
      <c r="G48" s="1">
        <f t="shared" si="5"/>
        <v>16</v>
      </c>
    </row>
    <row r="49" spans="1:8">
      <c r="A49" s="30">
        <f t="shared" si="8"/>
        <v>37089</v>
      </c>
      <c r="B49" s="31">
        <f t="shared" si="6"/>
        <v>6.7500000000000004E-2</v>
      </c>
      <c r="C49" s="32">
        <f t="shared" si="9"/>
        <v>17773096.019999996</v>
      </c>
      <c r="D49" s="32">
        <f t="shared" si="7"/>
        <v>3286.8054283561642</v>
      </c>
      <c r="F49" s="1">
        <f t="shared" si="10"/>
        <v>47</v>
      </c>
      <c r="G49" s="1">
        <f t="shared" si="5"/>
        <v>17</v>
      </c>
    </row>
    <row r="50" spans="1:8">
      <c r="A50" s="30">
        <f t="shared" si="8"/>
        <v>37090</v>
      </c>
      <c r="B50" s="31">
        <f t="shared" si="6"/>
        <v>6.7500000000000004E-2</v>
      </c>
      <c r="C50" s="32">
        <f t="shared" si="9"/>
        <v>17773096.019999996</v>
      </c>
      <c r="D50" s="32">
        <f t="shared" si="7"/>
        <v>3286.8054283561642</v>
      </c>
      <c r="F50" s="1">
        <f t="shared" si="10"/>
        <v>48</v>
      </c>
      <c r="G50" s="1">
        <f t="shared" si="5"/>
        <v>18</v>
      </c>
    </row>
    <row r="51" spans="1:8">
      <c r="A51" s="30">
        <f t="shared" si="8"/>
        <v>37091</v>
      </c>
      <c r="B51" s="31">
        <f t="shared" si="6"/>
        <v>6.7500000000000004E-2</v>
      </c>
      <c r="C51" s="32">
        <f t="shared" si="9"/>
        <v>17773096.019999996</v>
      </c>
      <c r="D51" s="32">
        <f t="shared" si="7"/>
        <v>3286.8054283561642</v>
      </c>
      <c r="F51" s="1">
        <f t="shared" si="10"/>
        <v>49</v>
      </c>
      <c r="G51" s="1">
        <f t="shared" si="5"/>
        <v>19</v>
      </c>
    </row>
    <row r="52" spans="1:8">
      <c r="A52" s="30">
        <f t="shared" si="8"/>
        <v>37092</v>
      </c>
      <c r="B52" s="31">
        <f t="shared" si="6"/>
        <v>6.7500000000000004E-2</v>
      </c>
      <c r="C52" s="32">
        <f t="shared" si="9"/>
        <v>17773096.019999996</v>
      </c>
      <c r="D52" s="32">
        <f t="shared" si="7"/>
        <v>3286.8054283561642</v>
      </c>
      <c r="F52" s="1">
        <f t="shared" si="10"/>
        <v>50</v>
      </c>
      <c r="G52" s="1">
        <f t="shared" si="5"/>
        <v>20</v>
      </c>
    </row>
    <row r="53" spans="1:8">
      <c r="A53" s="30">
        <f t="shared" si="8"/>
        <v>37093</v>
      </c>
      <c r="B53" s="31">
        <f t="shared" si="6"/>
        <v>6.7500000000000004E-2</v>
      </c>
      <c r="C53" s="32">
        <f t="shared" si="9"/>
        <v>17773096.019999996</v>
      </c>
      <c r="D53" s="32">
        <f t="shared" si="7"/>
        <v>3286.8054283561642</v>
      </c>
      <c r="F53" s="1">
        <f t="shared" si="10"/>
        <v>51</v>
      </c>
      <c r="G53" s="1">
        <f t="shared" si="5"/>
        <v>21</v>
      </c>
    </row>
    <row r="54" spans="1:8">
      <c r="A54" s="30">
        <f t="shared" si="8"/>
        <v>37094</v>
      </c>
      <c r="B54" s="31">
        <f t="shared" si="6"/>
        <v>6.7500000000000004E-2</v>
      </c>
      <c r="C54" s="32">
        <f t="shared" si="9"/>
        <v>17773096.019999996</v>
      </c>
      <c r="D54" s="32">
        <f t="shared" si="7"/>
        <v>3286.8054283561642</v>
      </c>
      <c r="F54" s="1">
        <f t="shared" si="10"/>
        <v>52</v>
      </c>
      <c r="G54" s="1">
        <f t="shared" si="5"/>
        <v>22</v>
      </c>
    </row>
    <row r="55" spans="1:8">
      <c r="A55" s="30">
        <f t="shared" si="8"/>
        <v>37095</v>
      </c>
      <c r="B55" s="31">
        <f t="shared" si="6"/>
        <v>6.7500000000000004E-2</v>
      </c>
      <c r="C55" s="32">
        <f t="shared" si="9"/>
        <v>17773096.019999996</v>
      </c>
      <c r="D55" s="32">
        <f t="shared" si="7"/>
        <v>3286.8054283561642</v>
      </c>
      <c r="F55" s="1">
        <f t="shared" si="10"/>
        <v>53</v>
      </c>
      <c r="G55" s="1">
        <f t="shared" si="5"/>
        <v>23</v>
      </c>
    </row>
    <row r="56" spans="1:8">
      <c r="A56" s="30">
        <f t="shared" si="8"/>
        <v>37096</v>
      </c>
      <c r="B56" s="31">
        <f t="shared" si="6"/>
        <v>6.7500000000000004E-2</v>
      </c>
      <c r="C56" s="32">
        <f t="shared" si="9"/>
        <v>17773096.019999996</v>
      </c>
      <c r="D56" s="32">
        <f t="shared" si="7"/>
        <v>3286.8054283561642</v>
      </c>
      <c r="F56" s="1">
        <f t="shared" si="10"/>
        <v>54</v>
      </c>
      <c r="G56" s="1">
        <f t="shared" si="5"/>
        <v>24</v>
      </c>
    </row>
    <row r="57" spans="1:8">
      <c r="A57" s="30">
        <f t="shared" si="8"/>
        <v>37097</v>
      </c>
      <c r="B57" s="31">
        <f t="shared" si="6"/>
        <v>6.7500000000000004E-2</v>
      </c>
      <c r="C57" s="32">
        <f t="shared" si="9"/>
        <v>17773096.019999996</v>
      </c>
      <c r="D57" s="32">
        <f t="shared" si="7"/>
        <v>3286.8054283561642</v>
      </c>
      <c r="F57" s="1">
        <f t="shared" si="10"/>
        <v>55</v>
      </c>
      <c r="G57" s="1">
        <f t="shared" si="5"/>
        <v>25</v>
      </c>
    </row>
    <row r="58" spans="1:8">
      <c r="A58" s="30">
        <f t="shared" si="8"/>
        <v>37098</v>
      </c>
      <c r="B58" s="31">
        <f t="shared" si="6"/>
        <v>6.7500000000000004E-2</v>
      </c>
      <c r="C58" s="32">
        <f t="shared" si="9"/>
        <v>17773096.019999996</v>
      </c>
      <c r="D58" s="32">
        <f t="shared" si="7"/>
        <v>3286.8054283561642</v>
      </c>
      <c r="F58" s="1">
        <f t="shared" si="10"/>
        <v>56</v>
      </c>
      <c r="G58" s="1">
        <f t="shared" si="5"/>
        <v>26</v>
      </c>
    </row>
    <row r="59" spans="1:8">
      <c r="A59" s="30">
        <f t="shared" si="8"/>
        <v>37099</v>
      </c>
      <c r="B59" s="31">
        <f t="shared" si="6"/>
        <v>6.7500000000000004E-2</v>
      </c>
      <c r="C59" s="32">
        <f t="shared" si="9"/>
        <v>17773096.019999996</v>
      </c>
      <c r="D59" s="32">
        <f t="shared" si="7"/>
        <v>3286.8054283561642</v>
      </c>
      <c r="F59" s="1">
        <f t="shared" si="10"/>
        <v>57</v>
      </c>
      <c r="G59" s="1">
        <f t="shared" si="5"/>
        <v>27</v>
      </c>
    </row>
    <row r="60" spans="1:8">
      <c r="A60" s="30">
        <f t="shared" si="8"/>
        <v>37100</v>
      </c>
      <c r="B60" s="31">
        <f t="shared" si="6"/>
        <v>6.7500000000000004E-2</v>
      </c>
      <c r="C60" s="32">
        <f t="shared" si="9"/>
        <v>17773096.019999996</v>
      </c>
      <c r="D60" s="32">
        <f t="shared" si="7"/>
        <v>3286.8054283561642</v>
      </c>
      <c r="F60" s="1">
        <f t="shared" si="10"/>
        <v>58</v>
      </c>
      <c r="G60" s="1">
        <f t="shared" si="5"/>
        <v>28</v>
      </c>
    </row>
    <row r="61" spans="1:8">
      <c r="A61" s="30">
        <f t="shared" si="8"/>
        <v>37101</v>
      </c>
      <c r="B61" s="31">
        <f t="shared" si="6"/>
        <v>6.7500000000000004E-2</v>
      </c>
      <c r="C61" s="32">
        <f t="shared" si="9"/>
        <v>17773096.019999996</v>
      </c>
      <c r="D61" s="32">
        <f t="shared" si="7"/>
        <v>3286.8054283561642</v>
      </c>
      <c r="F61" s="1">
        <f t="shared" si="10"/>
        <v>59</v>
      </c>
      <c r="G61" s="1">
        <f t="shared" si="5"/>
        <v>29</v>
      </c>
    </row>
    <row r="62" spans="1:8">
      <c r="A62" s="30">
        <f t="shared" si="8"/>
        <v>37102</v>
      </c>
      <c r="B62" s="31">
        <f t="shared" si="6"/>
        <v>6.7500000000000004E-2</v>
      </c>
      <c r="C62" s="32">
        <f t="shared" si="9"/>
        <v>17773096.019999996</v>
      </c>
      <c r="D62" s="32">
        <f t="shared" si="7"/>
        <v>3286.8054283561642</v>
      </c>
      <c r="F62" s="1">
        <f t="shared" si="10"/>
        <v>60</v>
      </c>
      <c r="G62" s="1">
        <f t="shared" si="5"/>
        <v>30</v>
      </c>
    </row>
    <row r="63" spans="1:8">
      <c r="A63" s="30">
        <f t="shared" si="8"/>
        <v>37103</v>
      </c>
      <c r="B63" s="31">
        <f t="shared" si="6"/>
        <v>6.7500000000000004E-2</v>
      </c>
      <c r="C63" s="32">
        <f t="shared" si="9"/>
        <v>17773096.019999996</v>
      </c>
      <c r="D63" s="32">
        <f t="shared" si="7"/>
        <v>3286.8054283561642</v>
      </c>
      <c r="F63" s="1">
        <f t="shared" si="10"/>
        <v>61</v>
      </c>
      <c r="G63" s="45">
        <f t="shared" si="5"/>
        <v>31</v>
      </c>
      <c r="H63" s="46" t="s">
        <v>56</v>
      </c>
    </row>
    <row r="64" spans="1:8">
      <c r="A64" s="30">
        <f t="shared" si="8"/>
        <v>37104</v>
      </c>
      <c r="B64" s="31">
        <f t="shared" si="6"/>
        <v>6.7500000000000004E-2</v>
      </c>
      <c r="C64" s="32">
        <f t="shared" si="9"/>
        <v>17773096.019999996</v>
      </c>
      <c r="D64" s="32">
        <f t="shared" si="7"/>
        <v>3286.8054283561642</v>
      </c>
      <c r="F64" s="1">
        <f t="shared" si="10"/>
        <v>62</v>
      </c>
      <c r="H64" s="1">
        <f t="shared" ref="H64:H94" si="11">F64-$F$63</f>
        <v>1</v>
      </c>
    </row>
    <row r="65" spans="1:12">
      <c r="A65" s="30">
        <f t="shared" si="8"/>
        <v>37105</v>
      </c>
      <c r="B65" s="31">
        <f t="shared" si="6"/>
        <v>6.7500000000000004E-2</v>
      </c>
      <c r="C65" s="32">
        <f t="shared" si="9"/>
        <v>17773096.019999996</v>
      </c>
      <c r="D65" s="32">
        <f t="shared" si="7"/>
        <v>3286.8054283561642</v>
      </c>
      <c r="F65" s="1">
        <f t="shared" si="10"/>
        <v>63</v>
      </c>
      <c r="H65" s="1">
        <f t="shared" si="11"/>
        <v>2</v>
      </c>
    </row>
    <row r="66" spans="1:12">
      <c r="A66" s="30">
        <f t="shared" si="8"/>
        <v>37106</v>
      </c>
      <c r="B66" s="31">
        <f t="shared" si="6"/>
        <v>6.7500000000000004E-2</v>
      </c>
      <c r="C66" s="32">
        <f t="shared" si="9"/>
        <v>17773096.019999996</v>
      </c>
      <c r="D66" s="32">
        <f t="shared" si="7"/>
        <v>3286.8054283561642</v>
      </c>
      <c r="F66" s="1">
        <f t="shared" si="10"/>
        <v>64</v>
      </c>
      <c r="H66" s="1">
        <f t="shared" si="11"/>
        <v>3</v>
      </c>
    </row>
    <row r="67" spans="1:12">
      <c r="A67" s="30">
        <f t="shared" si="8"/>
        <v>37107</v>
      </c>
      <c r="B67" s="31">
        <f t="shared" ref="B67:B98" si="12">IF(AND(A67&gt;=$L$8,A67&lt;$L$9),$N$8,(IF(AND(A67&gt;=$L$9,A67&lt;$L$10),$N$9,(IF(AND(A67&gt;=$L$10,A67&lt;$L$11),$N$10,(IF(AND(A67&gt;=$L$11,A67&lt;$L$12),$N$11,(IF(A67&gt;=$L$12,$N$12,0)))))))))</f>
        <v>6.7500000000000004E-2</v>
      </c>
      <c r="C67" s="32">
        <f t="shared" si="9"/>
        <v>17773096.019999996</v>
      </c>
      <c r="D67" s="32">
        <f t="shared" ref="D67:D98" si="13">(B67/365)*C67</f>
        <v>3286.8054283561642</v>
      </c>
      <c r="F67" s="1">
        <f t="shared" si="10"/>
        <v>65</v>
      </c>
      <c r="H67" s="1">
        <f t="shared" si="11"/>
        <v>4</v>
      </c>
    </row>
    <row r="68" spans="1:12">
      <c r="A68" s="30">
        <f t="shared" ref="A68:A99" si="14">A67+1</f>
        <v>37108</v>
      </c>
      <c r="B68" s="31">
        <f t="shared" si="12"/>
        <v>6.7500000000000004E-2</v>
      </c>
      <c r="C68" s="32">
        <f t="shared" ref="C68:C99" si="15">$C$3</f>
        <v>17773096.019999996</v>
      </c>
      <c r="D68" s="32">
        <f t="shared" si="13"/>
        <v>3286.8054283561642</v>
      </c>
      <c r="F68" s="1">
        <f t="shared" ref="F68:F99" si="16">F67+1</f>
        <v>66</v>
      </c>
      <c r="H68" s="1">
        <f t="shared" si="11"/>
        <v>5</v>
      </c>
    </row>
    <row r="69" spans="1:12">
      <c r="A69" s="30">
        <f t="shared" si="14"/>
        <v>37109</v>
      </c>
      <c r="B69" s="31">
        <f t="shared" si="12"/>
        <v>6.7500000000000004E-2</v>
      </c>
      <c r="C69" s="32">
        <f t="shared" si="15"/>
        <v>17773096.019999996</v>
      </c>
      <c r="D69" s="32">
        <f t="shared" si="13"/>
        <v>3286.8054283561642</v>
      </c>
      <c r="F69" s="1">
        <f t="shared" si="16"/>
        <v>67</v>
      </c>
      <c r="H69" s="1">
        <f t="shared" si="11"/>
        <v>6</v>
      </c>
      <c r="L69" s="43"/>
    </row>
    <row r="70" spans="1:12">
      <c r="A70" s="30">
        <f t="shared" si="14"/>
        <v>37110</v>
      </c>
      <c r="B70" s="31">
        <f t="shared" si="12"/>
        <v>6.7500000000000004E-2</v>
      </c>
      <c r="C70" s="32">
        <f t="shared" si="15"/>
        <v>17773096.019999996</v>
      </c>
      <c r="D70" s="32">
        <f t="shared" si="13"/>
        <v>3286.8054283561642</v>
      </c>
      <c r="F70" s="1">
        <f t="shared" si="16"/>
        <v>68</v>
      </c>
      <c r="H70" s="1">
        <f t="shared" si="11"/>
        <v>7</v>
      </c>
      <c r="L70" s="43"/>
    </row>
    <row r="71" spans="1:12">
      <c r="A71" s="30">
        <f t="shared" si="14"/>
        <v>37111</v>
      </c>
      <c r="B71" s="31">
        <f t="shared" si="12"/>
        <v>6.7500000000000004E-2</v>
      </c>
      <c r="C71" s="32">
        <f t="shared" si="15"/>
        <v>17773096.019999996</v>
      </c>
      <c r="D71" s="32">
        <f t="shared" si="13"/>
        <v>3286.8054283561642</v>
      </c>
      <c r="F71" s="1">
        <f t="shared" si="16"/>
        <v>69</v>
      </c>
      <c r="H71" s="1">
        <f t="shared" si="11"/>
        <v>8</v>
      </c>
      <c r="L71" s="43"/>
    </row>
    <row r="72" spans="1:12">
      <c r="A72" s="30">
        <f t="shared" si="14"/>
        <v>37112</v>
      </c>
      <c r="B72" s="31">
        <f t="shared" si="12"/>
        <v>6.7500000000000004E-2</v>
      </c>
      <c r="C72" s="32">
        <f t="shared" si="15"/>
        <v>17773096.019999996</v>
      </c>
      <c r="D72" s="32">
        <f t="shared" si="13"/>
        <v>3286.8054283561642</v>
      </c>
      <c r="F72" s="1">
        <f t="shared" si="16"/>
        <v>70</v>
      </c>
      <c r="H72" s="1">
        <f t="shared" si="11"/>
        <v>9</v>
      </c>
      <c r="L72" s="43"/>
    </row>
    <row r="73" spans="1:12">
      <c r="A73" s="30">
        <f t="shared" si="14"/>
        <v>37113</v>
      </c>
      <c r="B73" s="31">
        <f t="shared" si="12"/>
        <v>6.7500000000000004E-2</v>
      </c>
      <c r="C73" s="32">
        <f t="shared" si="15"/>
        <v>17773096.019999996</v>
      </c>
      <c r="D73" s="32">
        <f t="shared" si="13"/>
        <v>3286.8054283561642</v>
      </c>
      <c r="F73" s="1">
        <f t="shared" si="16"/>
        <v>71</v>
      </c>
      <c r="H73" s="1">
        <f t="shared" si="11"/>
        <v>10</v>
      </c>
      <c r="L73" s="43"/>
    </row>
    <row r="74" spans="1:12">
      <c r="A74" s="30">
        <f t="shared" si="14"/>
        <v>37114</v>
      </c>
      <c r="B74" s="31">
        <f t="shared" si="12"/>
        <v>6.7500000000000004E-2</v>
      </c>
      <c r="C74" s="32">
        <f t="shared" si="15"/>
        <v>17773096.019999996</v>
      </c>
      <c r="D74" s="32">
        <f t="shared" si="13"/>
        <v>3286.8054283561642</v>
      </c>
      <c r="F74" s="1">
        <f t="shared" si="16"/>
        <v>72</v>
      </c>
      <c r="H74" s="1">
        <f t="shared" si="11"/>
        <v>11</v>
      </c>
      <c r="L74" s="43"/>
    </row>
    <row r="75" spans="1:12">
      <c r="A75" s="30">
        <f t="shared" si="14"/>
        <v>37115</v>
      </c>
      <c r="B75" s="31">
        <f t="shared" si="12"/>
        <v>6.7500000000000004E-2</v>
      </c>
      <c r="C75" s="32">
        <f t="shared" si="15"/>
        <v>17773096.019999996</v>
      </c>
      <c r="D75" s="32">
        <f t="shared" si="13"/>
        <v>3286.8054283561642</v>
      </c>
      <c r="F75" s="1">
        <f t="shared" si="16"/>
        <v>73</v>
      </c>
      <c r="H75" s="1">
        <f t="shared" si="11"/>
        <v>12</v>
      </c>
      <c r="L75" s="43"/>
    </row>
    <row r="76" spans="1:12">
      <c r="A76" s="30">
        <f t="shared" si="14"/>
        <v>37116</v>
      </c>
      <c r="B76" s="31">
        <f t="shared" si="12"/>
        <v>6.7500000000000004E-2</v>
      </c>
      <c r="C76" s="32">
        <f t="shared" si="15"/>
        <v>17773096.019999996</v>
      </c>
      <c r="D76" s="32">
        <f t="shared" si="13"/>
        <v>3286.8054283561642</v>
      </c>
      <c r="F76" s="1">
        <f t="shared" si="16"/>
        <v>74</v>
      </c>
      <c r="H76" s="1">
        <f t="shared" si="11"/>
        <v>13</v>
      </c>
    </row>
    <row r="77" spans="1:12">
      <c r="A77" s="30">
        <f t="shared" si="14"/>
        <v>37117</v>
      </c>
      <c r="B77" s="31">
        <f t="shared" si="12"/>
        <v>6.7500000000000004E-2</v>
      </c>
      <c r="C77" s="32">
        <f t="shared" si="15"/>
        <v>17773096.019999996</v>
      </c>
      <c r="D77" s="32">
        <f t="shared" si="13"/>
        <v>3286.8054283561642</v>
      </c>
      <c r="F77" s="1">
        <f t="shared" si="16"/>
        <v>75</v>
      </c>
      <c r="H77" s="1">
        <f t="shared" si="11"/>
        <v>14</v>
      </c>
    </row>
    <row r="78" spans="1:12">
      <c r="A78" s="30">
        <f t="shared" si="14"/>
        <v>37118</v>
      </c>
      <c r="B78" s="31">
        <f t="shared" si="12"/>
        <v>6.7500000000000004E-2</v>
      </c>
      <c r="C78" s="32">
        <f t="shared" si="15"/>
        <v>17773096.019999996</v>
      </c>
      <c r="D78" s="32">
        <f t="shared" si="13"/>
        <v>3286.8054283561642</v>
      </c>
      <c r="F78" s="1">
        <f t="shared" si="16"/>
        <v>76</v>
      </c>
      <c r="H78" s="1">
        <f t="shared" si="11"/>
        <v>15</v>
      </c>
    </row>
    <row r="79" spans="1:12">
      <c r="A79" s="30">
        <f t="shared" si="14"/>
        <v>37119</v>
      </c>
      <c r="B79" s="31">
        <f t="shared" si="12"/>
        <v>6.7500000000000004E-2</v>
      </c>
      <c r="C79" s="32">
        <f t="shared" si="15"/>
        <v>17773096.019999996</v>
      </c>
      <c r="D79" s="32">
        <f t="shared" si="13"/>
        <v>3286.8054283561642</v>
      </c>
      <c r="F79" s="1">
        <f t="shared" si="16"/>
        <v>77</v>
      </c>
      <c r="H79" s="1">
        <f t="shared" si="11"/>
        <v>16</v>
      </c>
    </row>
    <row r="80" spans="1:12">
      <c r="A80" s="30">
        <f t="shared" si="14"/>
        <v>37120</v>
      </c>
      <c r="B80" s="31">
        <f t="shared" si="12"/>
        <v>6.7500000000000004E-2</v>
      </c>
      <c r="C80" s="32">
        <f t="shared" si="15"/>
        <v>17773096.019999996</v>
      </c>
      <c r="D80" s="32">
        <f t="shared" si="13"/>
        <v>3286.8054283561642</v>
      </c>
      <c r="F80" s="1">
        <f t="shared" si="16"/>
        <v>78</v>
      </c>
      <c r="H80" s="1">
        <f t="shared" si="11"/>
        <v>17</v>
      </c>
    </row>
    <row r="81" spans="1:11">
      <c r="A81" s="30">
        <f t="shared" si="14"/>
        <v>37121</v>
      </c>
      <c r="B81" s="31">
        <f t="shared" si="12"/>
        <v>6.7500000000000004E-2</v>
      </c>
      <c r="C81" s="32">
        <f t="shared" si="15"/>
        <v>17773096.019999996</v>
      </c>
      <c r="D81" s="32">
        <f t="shared" si="13"/>
        <v>3286.8054283561642</v>
      </c>
      <c r="F81" s="1">
        <f t="shared" si="16"/>
        <v>79</v>
      </c>
      <c r="H81" s="1">
        <f t="shared" si="11"/>
        <v>18</v>
      </c>
    </row>
    <row r="82" spans="1:11">
      <c r="A82" s="30">
        <f t="shared" si="14"/>
        <v>37122</v>
      </c>
      <c r="B82" s="31">
        <f t="shared" si="12"/>
        <v>6.7500000000000004E-2</v>
      </c>
      <c r="C82" s="32">
        <f t="shared" si="15"/>
        <v>17773096.019999996</v>
      </c>
      <c r="D82" s="32">
        <f t="shared" si="13"/>
        <v>3286.8054283561642</v>
      </c>
      <c r="F82" s="1">
        <f t="shared" si="16"/>
        <v>80</v>
      </c>
      <c r="H82" s="1">
        <f t="shared" si="11"/>
        <v>19</v>
      </c>
    </row>
    <row r="83" spans="1:11">
      <c r="A83" s="30">
        <f t="shared" si="14"/>
        <v>37123</v>
      </c>
      <c r="B83" s="31">
        <f t="shared" si="12"/>
        <v>6.7500000000000004E-2</v>
      </c>
      <c r="C83" s="32">
        <f t="shared" si="15"/>
        <v>17773096.019999996</v>
      </c>
      <c r="D83" s="32">
        <f t="shared" si="13"/>
        <v>3286.8054283561642</v>
      </c>
      <c r="F83" s="1">
        <f t="shared" si="16"/>
        <v>81</v>
      </c>
      <c r="H83" s="1">
        <f t="shared" si="11"/>
        <v>20</v>
      </c>
    </row>
    <row r="84" spans="1:11">
      <c r="A84" s="47">
        <f t="shared" si="14"/>
        <v>37124</v>
      </c>
      <c r="B84" s="31">
        <f t="shared" si="12"/>
        <v>6.7500000000000004E-2</v>
      </c>
      <c r="C84" s="48">
        <f t="shared" si="15"/>
        <v>17773096.019999996</v>
      </c>
      <c r="D84" s="48">
        <f t="shared" si="13"/>
        <v>3286.8054283561642</v>
      </c>
      <c r="F84" s="1">
        <f t="shared" si="16"/>
        <v>82</v>
      </c>
      <c r="H84" s="1">
        <f t="shared" si="11"/>
        <v>21</v>
      </c>
    </row>
    <row r="85" spans="1:11">
      <c r="A85" s="47">
        <f t="shared" si="14"/>
        <v>37125</v>
      </c>
      <c r="B85" s="31">
        <f t="shared" si="12"/>
        <v>6.5000000000000002E-2</v>
      </c>
      <c r="C85" s="48">
        <f t="shared" si="15"/>
        <v>17773096.019999996</v>
      </c>
      <c r="D85" s="48">
        <f t="shared" si="13"/>
        <v>3165.0718939726021</v>
      </c>
      <c r="F85" s="1">
        <f t="shared" si="16"/>
        <v>83</v>
      </c>
      <c r="H85" s="1">
        <f t="shared" si="11"/>
        <v>22</v>
      </c>
    </row>
    <row r="86" spans="1:11">
      <c r="A86" s="47">
        <f t="shared" si="14"/>
        <v>37126</v>
      </c>
      <c r="B86" s="31">
        <f t="shared" si="12"/>
        <v>6.5000000000000002E-2</v>
      </c>
      <c r="C86" s="48">
        <f t="shared" si="15"/>
        <v>17773096.019999996</v>
      </c>
      <c r="D86" s="48">
        <f t="shared" si="13"/>
        <v>3165.0718939726021</v>
      </c>
      <c r="F86" s="1">
        <f t="shared" si="16"/>
        <v>84</v>
      </c>
      <c r="H86" s="1">
        <f t="shared" si="11"/>
        <v>23</v>
      </c>
    </row>
    <row r="87" spans="1:11">
      <c r="A87" s="47">
        <f t="shared" si="14"/>
        <v>37127</v>
      </c>
      <c r="B87" s="31">
        <f t="shared" si="12"/>
        <v>6.5000000000000002E-2</v>
      </c>
      <c r="C87" s="48">
        <f t="shared" si="15"/>
        <v>17773096.019999996</v>
      </c>
      <c r="D87" s="48">
        <f t="shared" si="13"/>
        <v>3165.0718939726021</v>
      </c>
      <c r="F87" s="1">
        <f t="shared" si="16"/>
        <v>85</v>
      </c>
      <c r="H87" s="1">
        <f t="shared" si="11"/>
        <v>24</v>
      </c>
    </row>
    <row r="88" spans="1:11">
      <c r="A88" s="47">
        <f t="shared" si="14"/>
        <v>37128</v>
      </c>
      <c r="B88" s="31">
        <f t="shared" si="12"/>
        <v>6.5000000000000002E-2</v>
      </c>
      <c r="C88" s="48">
        <f t="shared" si="15"/>
        <v>17773096.019999996</v>
      </c>
      <c r="D88" s="48">
        <f t="shared" si="13"/>
        <v>3165.0718939726021</v>
      </c>
      <c r="F88" s="1">
        <f t="shared" si="16"/>
        <v>86</v>
      </c>
      <c r="H88" s="1">
        <f t="shared" si="11"/>
        <v>25</v>
      </c>
    </row>
    <row r="89" spans="1:11">
      <c r="A89" s="47">
        <f t="shared" si="14"/>
        <v>37129</v>
      </c>
      <c r="B89" s="31">
        <f t="shared" si="12"/>
        <v>6.5000000000000002E-2</v>
      </c>
      <c r="C89" s="48">
        <f t="shared" si="15"/>
        <v>17773096.019999996</v>
      </c>
      <c r="D89" s="48">
        <f t="shared" si="13"/>
        <v>3165.0718939726021</v>
      </c>
      <c r="F89" s="1">
        <f t="shared" si="16"/>
        <v>87</v>
      </c>
      <c r="H89" s="1">
        <f t="shared" si="11"/>
        <v>26</v>
      </c>
    </row>
    <row r="90" spans="1:11">
      <c r="A90" s="47">
        <f t="shared" si="14"/>
        <v>37130</v>
      </c>
      <c r="B90" s="31">
        <f t="shared" si="12"/>
        <v>6.5000000000000002E-2</v>
      </c>
      <c r="C90" s="48">
        <f t="shared" si="15"/>
        <v>17773096.019999996</v>
      </c>
      <c r="D90" s="48">
        <f t="shared" si="13"/>
        <v>3165.0718939726021</v>
      </c>
      <c r="F90" s="1">
        <f t="shared" si="16"/>
        <v>88</v>
      </c>
      <c r="H90" s="1">
        <f t="shared" si="11"/>
        <v>27</v>
      </c>
    </row>
    <row r="91" spans="1:11">
      <c r="A91" s="47">
        <f t="shared" si="14"/>
        <v>37131</v>
      </c>
      <c r="B91" s="31">
        <f t="shared" si="12"/>
        <v>6.5000000000000002E-2</v>
      </c>
      <c r="C91" s="48">
        <f t="shared" si="15"/>
        <v>17773096.019999996</v>
      </c>
      <c r="D91" s="48">
        <f t="shared" si="13"/>
        <v>3165.0718939726021</v>
      </c>
      <c r="F91" s="1">
        <f t="shared" si="16"/>
        <v>89</v>
      </c>
      <c r="H91" s="1">
        <f t="shared" si="11"/>
        <v>28</v>
      </c>
    </row>
    <row r="92" spans="1:11">
      <c r="A92" s="47">
        <f t="shared" si="14"/>
        <v>37132</v>
      </c>
      <c r="B92" s="31">
        <f t="shared" si="12"/>
        <v>6.5000000000000002E-2</v>
      </c>
      <c r="C92" s="48">
        <f t="shared" si="15"/>
        <v>17773096.019999996</v>
      </c>
      <c r="D92" s="48">
        <f t="shared" si="13"/>
        <v>3165.0718939726021</v>
      </c>
      <c r="F92" s="1">
        <f t="shared" si="16"/>
        <v>90</v>
      </c>
      <c r="H92" s="1">
        <f t="shared" si="11"/>
        <v>29</v>
      </c>
    </row>
    <row r="93" spans="1:11">
      <c r="A93" s="47">
        <f t="shared" si="14"/>
        <v>37133</v>
      </c>
      <c r="B93" s="31">
        <f t="shared" si="12"/>
        <v>6.5000000000000002E-2</v>
      </c>
      <c r="C93" s="48">
        <f t="shared" si="15"/>
        <v>17773096.019999996</v>
      </c>
      <c r="D93" s="48">
        <f t="shared" si="13"/>
        <v>3165.0718939726021</v>
      </c>
      <c r="F93" s="1">
        <f t="shared" si="16"/>
        <v>91</v>
      </c>
      <c r="H93" s="1">
        <f t="shared" si="11"/>
        <v>30</v>
      </c>
    </row>
    <row r="94" spans="1:11">
      <c r="A94" s="47">
        <f t="shared" si="14"/>
        <v>37134</v>
      </c>
      <c r="B94" s="31">
        <f t="shared" si="12"/>
        <v>6.5000000000000002E-2</v>
      </c>
      <c r="C94" s="48">
        <f t="shared" si="15"/>
        <v>17773096.019999996</v>
      </c>
      <c r="D94" s="48">
        <f t="shared" si="13"/>
        <v>3165.0718939726021</v>
      </c>
      <c r="F94" s="1">
        <f t="shared" si="16"/>
        <v>92</v>
      </c>
      <c r="H94" s="45">
        <f t="shared" si="11"/>
        <v>31</v>
      </c>
      <c r="I94" s="46" t="s">
        <v>57</v>
      </c>
      <c r="J94" s="73"/>
      <c r="K94" s="73"/>
    </row>
    <row r="95" spans="1:11">
      <c r="A95" s="47">
        <f t="shared" si="14"/>
        <v>37135</v>
      </c>
      <c r="B95" s="31">
        <f t="shared" si="12"/>
        <v>6.5000000000000002E-2</v>
      </c>
      <c r="C95" s="48">
        <f t="shared" si="15"/>
        <v>17773096.019999996</v>
      </c>
      <c r="D95" s="48">
        <f t="shared" si="13"/>
        <v>3165.0718939726021</v>
      </c>
      <c r="F95" s="1">
        <f t="shared" si="16"/>
        <v>93</v>
      </c>
      <c r="I95" s="1">
        <f t="shared" ref="I95:I124" si="17">F95-$F$94</f>
        <v>1</v>
      </c>
    </row>
    <row r="96" spans="1:11">
      <c r="A96" s="47">
        <f t="shared" si="14"/>
        <v>37136</v>
      </c>
      <c r="B96" s="31">
        <f t="shared" si="12"/>
        <v>6.5000000000000002E-2</v>
      </c>
      <c r="C96" s="48">
        <f t="shared" si="15"/>
        <v>17773096.019999996</v>
      </c>
      <c r="D96" s="48">
        <f t="shared" si="13"/>
        <v>3165.0718939726021</v>
      </c>
      <c r="F96" s="1">
        <f t="shared" si="16"/>
        <v>94</v>
      </c>
      <c r="I96" s="1">
        <f t="shared" si="17"/>
        <v>2</v>
      </c>
    </row>
    <row r="97" spans="1:9">
      <c r="A97" s="47">
        <f t="shared" si="14"/>
        <v>37137</v>
      </c>
      <c r="B97" s="31">
        <f t="shared" si="12"/>
        <v>6.5000000000000002E-2</v>
      </c>
      <c r="C97" s="48">
        <f t="shared" si="15"/>
        <v>17773096.019999996</v>
      </c>
      <c r="D97" s="48">
        <f t="shared" si="13"/>
        <v>3165.0718939726021</v>
      </c>
      <c r="F97" s="1">
        <f t="shared" si="16"/>
        <v>95</v>
      </c>
      <c r="I97" s="1">
        <f t="shared" si="17"/>
        <v>3</v>
      </c>
    </row>
    <row r="98" spans="1:9">
      <c r="A98" s="47">
        <f t="shared" si="14"/>
        <v>37138</v>
      </c>
      <c r="B98" s="31">
        <f t="shared" si="12"/>
        <v>6.5000000000000002E-2</v>
      </c>
      <c r="C98" s="48">
        <f t="shared" si="15"/>
        <v>17773096.019999996</v>
      </c>
      <c r="D98" s="48">
        <f t="shared" si="13"/>
        <v>3165.0718939726021</v>
      </c>
      <c r="F98" s="1">
        <f t="shared" si="16"/>
        <v>96</v>
      </c>
      <c r="I98" s="1">
        <f t="shared" si="17"/>
        <v>4</v>
      </c>
    </row>
    <row r="99" spans="1:9">
      <c r="A99" s="47">
        <f t="shared" si="14"/>
        <v>37139</v>
      </c>
      <c r="B99" s="31">
        <f t="shared" ref="B99:B130" si="18">IF(AND(A99&gt;=$L$8,A99&lt;$L$9),$N$8,(IF(AND(A99&gt;=$L$9,A99&lt;$L$10),$N$9,(IF(AND(A99&gt;=$L$10,A99&lt;$L$11),$N$10,(IF(AND(A99&gt;=$L$11,A99&lt;$L$12),$N$11,(IF(A99&gt;=$L$12,$N$12,0)))))))))</f>
        <v>6.5000000000000002E-2</v>
      </c>
      <c r="C99" s="48">
        <f t="shared" si="15"/>
        <v>17773096.019999996</v>
      </c>
      <c r="D99" s="48">
        <f t="shared" ref="D99:D130" si="19">(B99/365)*C99</f>
        <v>3165.0718939726021</v>
      </c>
      <c r="F99" s="1">
        <f t="shared" si="16"/>
        <v>97</v>
      </c>
      <c r="I99" s="1">
        <f t="shared" si="17"/>
        <v>5</v>
      </c>
    </row>
    <row r="100" spans="1:9">
      <c r="A100" s="47">
        <f t="shared" ref="A100:A131" si="20">A99+1</f>
        <v>37140</v>
      </c>
      <c r="B100" s="31">
        <f t="shared" si="18"/>
        <v>6.5000000000000002E-2</v>
      </c>
      <c r="C100" s="48">
        <f t="shared" ref="C100:C131" si="21">$C$3</f>
        <v>17773096.019999996</v>
      </c>
      <c r="D100" s="48">
        <f t="shared" si="19"/>
        <v>3165.0718939726021</v>
      </c>
      <c r="F100" s="1">
        <f t="shared" ref="F100:F131" si="22">F99+1</f>
        <v>98</v>
      </c>
      <c r="I100" s="1">
        <f t="shared" si="17"/>
        <v>6</v>
      </c>
    </row>
    <row r="101" spans="1:9">
      <c r="A101" s="47">
        <f t="shared" si="20"/>
        <v>37141</v>
      </c>
      <c r="B101" s="31">
        <f t="shared" si="18"/>
        <v>6.5000000000000002E-2</v>
      </c>
      <c r="C101" s="48">
        <f t="shared" si="21"/>
        <v>17773096.019999996</v>
      </c>
      <c r="D101" s="48">
        <f t="shared" si="19"/>
        <v>3165.0718939726021</v>
      </c>
      <c r="F101" s="1">
        <f t="shared" si="22"/>
        <v>99</v>
      </c>
      <c r="I101" s="1">
        <f t="shared" si="17"/>
        <v>7</v>
      </c>
    </row>
    <row r="102" spans="1:9">
      <c r="A102" s="47">
        <f t="shared" si="20"/>
        <v>37142</v>
      </c>
      <c r="B102" s="31">
        <f t="shared" si="18"/>
        <v>6.5000000000000002E-2</v>
      </c>
      <c r="C102" s="48">
        <f t="shared" si="21"/>
        <v>17773096.019999996</v>
      </c>
      <c r="D102" s="48">
        <f t="shared" si="19"/>
        <v>3165.0718939726021</v>
      </c>
      <c r="F102" s="1">
        <f t="shared" si="22"/>
        <v>100</v>
      </c>
      <c r="I102" s="1">
        <f t="shared" si="17"/>
        <v>8</v>
      </c>
    </row>
    <row r="103" spans="1:9">
      <c r="A103" s="47">
        <f t="shared" si="20"/>
        <v>37143</v>
      </c>
      <c r="B103" s="31">
        <f t="shared" si="18"/>
        <v>6.5000000000000002E-2</v>
      </c>
      <c r="C103" s="48">
        <f t="shared" si="21"/>
        <v>17773096.019999996</v>
      </c>
      <c r="D103" s="48">
        <f t="shared" si="19"/>
        <v>3165.0718939726021</v>
      </c>
      <c r="F103" s="1">
        <f t="shared" si="22"/>
        <v>101</v>
      </c>
      <c r="I103" s="1">
        <f t="shared" si="17"/>
        <v>9</v>
      </c>
    </row>
    <row r="104" spans="1:9">
      <c r="A104" s="47">
        <f t="shared" si="20"/>
        <v>37144</v>
      </c>
      <c r="B104" s="31">
        <f t="shared" si="18"/>
        <v>6.5000000000000002E-2</v>
      </c>
      <c r="C104" s="48">
        <f t="shared" si="21"/>
        <v>17773096.019999996</v>
      </c>
      <c r="D104" s="48">
        <f t="shared" si="19"/>
        <v>3165.0718939726021</v>
      </c>
      <c r="F104" s="1">
        <f t="shared" si="22"/>
        <v>102</v>
      </c>
      <c r="I104" s="1">
        <f t="shared" si="17"/>
        <v>10</v>
      </c>
    </row>
    <row r="105" spans="1:9">
      <c r="A105" s="47">
        <f t="shared" si="20"/>
        <v>37145</v>
      </c>
      <c r="B105" s="31">
        <f t="shared" si="18"/>
        <v>6.5000000000000002E-2</v>
      </c>
      <c r="C105" s="48">
        <f t="shared" si="21"/>
        <v>17773096.019999996</v>
      </c>
      <c r="D105" s="48">
        <f t="shared" si="19"/>
        <v>3165.0718939726021</v>
      </c>
      <c r="F105" s="1">
        <f t="shared" si="22"/>
        <v>103</v>
      </c>
      <c r="I105" s="1">
        <f t="shared" si="17"/>
        <v>11</v>
      </c>
    </row>
    <row r="106" spans="1:9">
      <c r="A106" s="47">
        <f t="shared" si="20"/>
        <v>37146</v>
      </c>
      <c r="B106" s="31">
        <f t="shared" si="18"/>
        <v>6.5000000000000002E-2</v>
      </c>
      <c r="C106" s="48">
        <f t="shared" si="21"/>
        <v>17773096.019999996</v>
      </c>
      <c r="D106" s="48">
        <f t="shared" si="19"/>
        <v>3165.0718939726021</v>
      </c>
      <c r="F106" s="1">
        <f t="shared" si="22"/>
        <v>104</v>
      </c>
      <c r="I106" s="1">
        <f t="shared" si="17"/>
        <v>12</v>
      </c>
    </row>
    <row r="107" spans="1:9">
      <c r="A107" s="47">
        <f t="shared" si="20"/>
        <v>37147</v>
      </c>
      <c r="B107" s="31">
        <f t="shared" si="18"/>
        <v>6.5000000000000002E-2</v>
      </c>
      <c r="C107" s="48">
        <f t="shared" si="21"/>
        <v>17773096.019999996</v>
      </c>
      <c r="D107" s="48">
        <f t="shared" si="19"/>
        <v>3165.0718939726021</v>
      </c>
      <c r="F107" s="1">
        <f t="shared" si="22"/>
        <v>105</v>
      </c>
      <c r="I107" s="1">
        <f t="shared" si="17"/>
        <v>13</v>
      </c>
    </row>
    <row r="108" spans="1:9">
      <c r="A108" s="47">
        <f t="shared" si="20"/>
        <v>37148</v>
      </c>
      <c r="B108" s="31">
        <f t="shared" si="18"/>
        <v>6.5000000000000002E-2</v>
      </c>
      <c r="C108" s="48">
        <f t="shared" si="21"/>
        <v>17773096.019999996</v>
      </c>
      <c r="D108" s="48">
        <f t="shared" si="19"/>
        <v>3165.0718939726021</v>
      </c>
      <c r="F108" s="1">
        <f t="shared" si="22"/>
        <v>106</v>
      </c>
      <c r="I108" s="1">
        <f t="shared" si="17"/>
        <v>14</v>
      </c>
    </row>
    <row r="109" spans="1:9">
      <c r="A109" s="47">
        <f t="shared" si="20"/>
        <v>37149</v>
      </c>
      <c r="B109" s="31">
        <f t="shared" si="18"/>
        <v>6.5000000000000002E-2</v>
      </c>
      <c r="C109" s="48">
        <f t="shared" si="21"/>
        <v>17773096.019999996</v>
      </c>
      <c r="D109" s="48">
        <f t="shared" si="19"/>
        <v>3165.0718939726021</v>
      </c>
      <c r="F109" s="1">
        <f t="shared" si="22"/>
        <v>107</v>
      </c>
      <c r="I109" s="1">
        <f t="shared" si="17"/>
        <v>15</v>
      </c>
    </row>
    <row r="110" spans="1:9">
      <c r="A110" s="47">
        <f t="shared" si="20"/>
        <v>37150</v>
      </c>
      <c r="B110" s="31">
        <f t="shared" si="18"/>
        <v>6.5000000000000002E-2</v>
      </c>
      <c r="C110" s="48">
        <f t="shared" si="21"/>
        <v>17773096.019999996</v>
      </c>
      <c r="D110" s="48">
        <f t="shared" si="19"/>
        <v>3165.0718939726021</v>
      </c>
      <c r="F110" s="1">
        <f t="shared" si="22"/>
        <v>108</v>
      </c>
      <c r="I110" s="1">
        <f t="shared" si="17"/>
        <v>16</v>
      </c>
    </row>
    <row r="111" spans="1:9">
      <c r="A111" s="47">
        <f t="shared" si="20"/>
        <v>37151</v>
      </c>
      <c r="B111" s="31">
        <f t="shared" si="18"/>
        <v>6.5000000000000002E-2</v>
      </c>
      <c r="C111" s="48">
        <f t="shared" si="21"/>
        <v>17773096.019999996</v>
      </c>
      <c r="D111" s="48">
        <f t="shared" si="19"/>
        <v>3165.0718939726021</v>
      </c>
      <c r="F111" s="1">
        <f t="shared" si="22"/>
        <v>109</v>
      </c>
      <c r="I111" s="1">
        <f t="shared" si="17"/>
        <v>17</v>
      </c>
    </row>
    <row r="112" spans="1:9">
      <c r="A112" s="47">
        <f t="shared" si="20"/>
        <v>37152</v>
      </c>
      <c r="B112" s="31">
        <f t="shared" si="18"/>
        <v>0.06</v>
      </c>
      <c r="C112" s="48">
        <f t="shared" si="21"/>
        <v>17773096.019999996</v>
      </c>
      <c r="D112" s="48">
        <f t="shared" si="19"/>
        <v>2921.6048252054788</v>
      </c>
      <c r="F112" s="1">
        <f t="shared" si="22"/>
        <v>110</v>
      </c>
      <c r="I112" s="1">
        <f t="shared" si="17"/>
        <v>18</v>
      </c>
    </row>
    <row r="113" spans="1:10">
      <c r="A113" s="47">
        <f t="shared" si="20"/>
        <v>37153</v>
      </c>
      <c r="B113" s="31">
        <f t="shared" si="18"/>
        <v>0.06</v>
      </c>
      <c r="C113" s="48">
        <f t="shared" si="21"/>
        <v>17773096.019999996</v>
      </c>
      <c r="D113" s="48">
        <f t="shared" si="19"/>
        <v>2921.6048252054788</v>
      </c>
      <c r="F113" s="1">
        <f t="shared" si="22"/>
        <v>111</v>
      </c>
      <c r="I113" s="1">
        <f t="shared" si="17"/>
        <v>19</v>
      </c>
    </row>
    <row r="114" spans="1:10">
      <c r="A114" s="47">
        <f t="shared" si="20"/>
        <v>37154</v>
      </c>
      <c r="B114" s="31">
        <f t="shared" si="18"/>
        <v>0.06</v>
      </c>
      <c r="C114" s="48">
        <f t="shared" si="21"/>
        <v>17773096.019999996</v>
      </c>
      <c r="D114" s="48">
        <f t="shared" si="19"/>
        <v>2921.6048252054788</v>
      </c>
      <c r="F114" s="1">
        <f t="shared" si="22"/>
        <v>112</v>
      </c>
      <c r="I114" s="1">
        <f t="shared" si="17"/>
        <v>20</v>
      </c>
    </row>
    <row r="115" spans="1:10">
      <c r="A115" s="47">
        <f t="shared" si="20"/>
        <v>37155</v>
      </c>
      <c r="B115" s="31">
        <f t="shared" si="18"/>
        <v>0.06</v>
      </c>
      <c r="C115" s="48">
        <f t="shared" si="21"/>
        <v>17773096.019999996</v>
      </c>
      <c r="D115" s="48">
        <f t="shared" si="19"/>
        <v>2921.6048252054788</v>
      </c>
      <c r="F115" s="1">
        <f t="shared" si="22"/>
        <v>113</v>
      </c>
      <c r="I115" s="1">
        <f t="shared" si="17"/>
        <v>21</v>
      </c>
    </row>
    <row r="116" spans="1:10">
      <c r="A116" s="47">
        <f t="shared" si="20"/>
        <v>37156</v>
      </c>
      <c r="B116" s="31">
        <f t="shared" si="18"/>
        <v>0.06</v>
      </c>
      <c r="C116" s="48">
        <f t="shared" si="21"/>
        <v>17773096.019999996</v>
      </c>
      <c r="D116" s="48">
        <f t="shared" si="19"/>
        <v>2921.6048252054788</v>
      </c>
      <c r="F116" s="1">
        <f t="shared" si="22"/>
        <v>114</v>
      </c>
      <c r="I116" s="1">
        <f t="shared" si="17"/>
        <v>22</v>
      </c>
    </row>
    <row r="117" spans="1:10">
      <c r="A117" s="47">
        <f t="shared" si="20"/>
        <v>37157</v>
      </c>
      <c r="B117" s="31">
        <f t="shared" si="18"/>
        <v>0.06</v>
      </c>
      <c r="C117" s="48">
        <f t="shared" si="21"/>
        <v>17773096.019999996</v>
      </c>
      <c r="D117" s="48">
        <f t="shared" si="19"/>
        <v>2921.6048252054788</v>
      </c>
      <c r="F117" s="1">
        <f t="shared" si="22"/>
        <v>115</v>
      </c>
      <c r="I117" s="1">
        <f t="shared" si="17"/>
        <v>23</v>
      </c>
    </row>
    <row r="118" spans="1:10">
      <c r="A118" s="47">
        <f t="shared" si="20"/>
        <v>37158</v>
      </c>
      <c r="B118" s="31">
        <f t="shared" si="18"/>
        <v>0.06</v>
      </c>
      <c r="C118" s="48">
        <f t="shared" si="21"/>
        <v>17773096.019999996</v>
      </c>
      <c r="D118" s="48">
        <f t="shared" si="19"/>
        <v>2921.6048252054788</v>
      </c>
      <c r="F118" s="1">
        <f t="shared" si="22"/>
        <v>116</v>
      </c>
      <c r="I118" s="1">
        <f t="shared" si="17"/>
        <v>24</v>
      </c>
    </row>
    <row r="119" spans="1:10">
      <c r="A119" s="47">
        <f t="shared" si="20"/>
        <v>37159</v>
      </c>
      <c r="B119" s="31">
        <f t="shared" si="18"/>
        <v>0.06</v>
      </c>
      <c r="C119" s="48">
        <f t="shared" si="21"/>
        <v>17773096.019999996</v>
      </c>
      <c r="D119" s="48">
        <f t="shared" si="19"/>
        <v>2921.6048252054788</v>
      </c>
      <c r="F119" s="1">
        <f t="shared" si="22"/>
        <v>117</v>
      </c>
      <c r="I119" s="1">
        <f t="shared" si="17"/>
        <v>25</v>
      </c>
    </row>
    <row r="120" spans="1:10">
      <c r="A120" s="47">
        <f t="shared" si="20"/>
        <v>37160</v>
      </c>
      <c r="B120" s="31">
        <f t="shared" si="18"/>
        <v>0.06</v>
      </c>
      <c r="C120" s="48">
        <f t="shared" si="21"/>
        <v>17773096.019999996</v>
      </c>
      <c r="D120" s="48">
        <f t="shared" si="19"/>
        <v>2921.6048252054788</v>
      </c>
      <c r="F120" s="1">
        <f t="shared" si="22"/>
        <v>118</v>
      </c>
      <c r="I120" s="1">
        <f t="shared" si="17"/>
        <v>26</v>
      </c>
    </row>
    <row r="121" spans="1:10">
      <c r="A121" s="47">
        <f t="shared" si="20"/>
        <v>37161</v>
      </c>
      <c r="B121" s="31">
        <f t="shared" si="18"/>
        <v>0.06</v>
      </c>
      <c r="C121" s="48">
        <f t="shared" si="21"/>
        <v>17773096.019999996</v>
      </c>
      <c r="D121" s="48">
        <f t="shared" si="19"/>
        <v>2921.6048252054788</v>
      </c>
      <c r="F121" s="1">
        <f t="shared" si="22"/>
        <v>119</v>
      </c>
      <c r="I121" s="1">
        <f t="shared" si="17"/>
        <v>27</v>
      </c>
    </row>
    <row r="122" spans="1:10">
      <c r="A122" s="47">
        <f t="shared" si="20"/>
        <v>37162</v>
      </c>
      <c r="B122" s="31">
        <f t="shared" si="18"/>
        <v>0.06</v>
      </c>
      <c r="C122" s="48">
        <f t="shared" si="21"/>
        <v>17773096.019999996</v>
      </c>
      <c r="D122" s="48">
        <f t="shared" si="19"/>
        <v>2921.6048252054788</v>
      </c>
      <c r="F122" s="1">
        <f t="shared" si="22"/>
        <v>120</v>
      </c>
      <c r="I122" s="1">
        <f t="shared" si="17"/>
        <v>28</v>
      </c>
    </row>
    <row r="123" spans="1:10">
      <c r="A123" s="47">
        <f t="shared" si="20"/>
        <v>37163</v>
      </c>
      <c r="B123" s="31">
        <f t="shared" si="18"/>
        <v>0.06</v>
      </c>
      <c r="C123" s="48">
        <f t="shared" si="21"/>
        <v>17773096.019999996</v>
      </c>
      <c r="D123" s="48">
        <f t="shared" si="19"/>
        <v>2921.6048252054788</v>
      </c>
      <c r="F123" s="1">
        <f t="shared" si="22"/>
        <v>121</v>
      </c>
      <c r="I123" s="1">
        <f t="shared" si="17"/>
        <v>29</v>
      </c>
    </row>
    <row r="124" spans="1:10">
      <c r="A124" s="47">
        <f t="shared" si="20"/>
        <v>37164</v>
      </c>
      <c r="B124" s="31">
        <f t="shared" si="18"/>
        <v>0.06</v>
      </c>
      <c r="C124" s="48">
        <f t="shared" si="21"/>
        <v>17773096.019999996</v>
      </c>
      <c r="D124" s="48">
        <f t="shared" si="19"/>
        <v>2921.6048252054788</v>
      </c>
      <c r="F124" s="1">
        <f t="shared" si="22"/>
        <v>122</v>
      </c>
      <c r="I124" s="45">
        <f t="shared" si="17"/>
        <v>30</v>
      </c>
      <c r="J124" s="46" t="s">
        <v>64</v>
      </c>
    </row>
    <row r="125" spans="1:10">
      <c r="A125" s="47">
        <f t="shared" si="20"/>
        <v>37165</v>
      </c>
      <c r="B125" s="31">
        <f t="shared" si="18"/>
        <v>0.06</v>
      </c>
      <c r="C125" s="48">
        <f t="shared" si="21"/>
        <v>17773096.019999996</v>
      </c>
      <c r="D125" s="48">
        <f t="shared" si="19"/>
        <v>2921.6048252054788</v>
      </c>
      <c r="F125" s="1">
        <f t="shared" si="22"/>
        <v>123</v>
      </c>
      <c r="J125" s="1">
        <v>1</v>
      </c>
    </row>
    <row r="126" spans="1:10">
      <c r="A126" s="47">
        <f t="shared" si="20"/>
        <v>37166</v>
      </c>
      <c r="B126" s="31">
        <f t="shared" si="18"/>
        <v>0.06</v>
      </c>
      <c r="C126" s="48">
        <f t="shared" si="21"/>
        <v>17773096.019999996</v>
      </c>
      <c r="D126" s="48">
        <f t="shared" si="19"/>
        <v>2921.6048252054788</v>
      </c>
      <c r="F126" s="1">
        <f t="shared" si="22"/>
        <v>124</v>
      </c>
      <c r="J126" s="1">
        <f t="shared" ref="J126:J155" si="23">J125+1</f>
        <v>2</v>
      </c>
    </row>
    <row r="127" spans="1:10">
      <c r="A127" s="47">
        <f t="shared" si="20"/>
        <v>37167</v>
      </c>
      <c r="B127" s="31">
        <f t="shared" si="18"/>
        <v>5.5E-2</v>
      </c>
      <c r="C127" s="48">
        <f t="shared" si="21"/>
        <v>17773096.019999996</v>
      </c>
      <c r="D127" s="48">
        <f t="shared" si="19"/>
        <v>2678.1377564383556</v>
      </c>
      <c r="F127" s="1">
        <f t="shared" si="22"/>
        <v>125</v>
      </c>
      <c r="J127" s="1">
        <f t="shared" si="23"/>
        <v>3</v>
      </c>
    </row>
    <row r="128" spans="1:10">
      <c r="A128" s="47">
        <f t="shared" si="20"/>
        <v>37168</v>
      </c>
      <c r="B128" s="31">
        <f t="shared" si="18"/>
        <v>5.5E-2</v>
      </c>
      <c r="C128" s="48">
        <f t="shared" si="21"/>
        <v>17773096.019999996</v>
      </c>
      <c r="D128" s="48">
        <f t="shared" si="19"/>
        <v>2678.1377564383556</v>
      </c>
      <c r="F128" s="1">
        <f t="shared" si="22"/>
        <v>126</v>
      </c>
      <c r="J128" s="1">
        <f t="shared" si="23"/>
        <v>4</v>
      </c>
    </row>
    <row r="129" spans="1:10">
      <c r="A129" s="47">
        <f t="shared" si="20"/>
        <v>37169</v>
      </c>
      <c r="B129" s="31">
        <f t="shared" si="18"/>
        <v>5.5E-2</v>
      </c>
      <c r="C129" s="48">
        <f t="shared" si="21"/>
        <v>17773096.019999996</v>
      </c>
      <c r="D129" s="48">
        <f t="shared" si="19"/>
        <v>2678.1377564383556</v>
      </c>
      <c r="F129" s="1">
        <f t="shared" si="22"/>
        <v>127</v>
      </c>
      <c r="J129" s="1">
        <f t="shared" si="23"/>
        <v>5</v>
      </c>
    </row>
    <row r="130" spans="1:10">
      <c r="A130" s="47">
        <f t="shared" si="20"/>
        <v>37170</v>
      </c>
      <c r="B130" s="31">
        <f t="shared" si="18"/>
        <v>5.5E-2</v>
      </c>
      <c r="C130" s="48">
        <f t="shared" si="21"/>
        <v>17773096.019999996</v>
      </c>
      <c r="D130" s="48">
        <f t="shared" si="19"/>
        <v>2678.1377564383556</v>
      </c>
      <c r="F130" s="1">
        <f t="shared" si="22"/>
        <v>128</v>
      </c>
      <c r="J130" s="1">
        <f t="shared" si="23"/>
        <v>6</v>
      </c>
    </row>
    <row r="131" spans="1:10">
      <c r="A131" s="47">
        <f t="shared" si="20"/>
        <v>37171</v>
      </c>
      <c r="B131" s="31">
        <f t="shared" ref="B131:B155" si="24">IF(AND(A131&gt;=$L$8,A131&lt;$L$9),$N$8,(IF(AND(A131&gt;=$L$9,A131&lt;$L$10),$N$9,(IF(AND(A131&gt;=$L$10,A131&lt;$L$11),$N$10,(IF(AND(A131&gt;=$L$11,A131&lt;$L$12),$N$11,(IF(A131&gt;=$L$12,$N$12,0)))))))))</f>
        <v>5.5E-2</v>
      </c>
      <c r="C131" s="48">
        <f t="shared" si="21"/>
        <v>17773096.019999996</v>
      </c>
      <c r="D131" s="48">
        <f t="shared" ref="D131:D155" si="25">(B131/365)*C131</f>
        <v>2678.1377564383556</v>
      </c>
      <c r="F131" s="1">
        <f t="shared" si="22"/>
        <v>129</v>
      </c>
      <c r="J131" s="1">
        <f t="shared" si="23"/>
        <v>7</v>
      </c>
    </row>
    <row r="132" spans="1:10">
      <c r="A132" s="47">
        <f t="shared" ref="A132:A155" si="26">A131+1</f>
        <v>37172</v>
      </c>
      <c r="B132" s="31">
        <f t="shared" si="24"/>
        <v>5.5E-2</v>
      </c>
      <c r="C132" s="48">
        <f t="shared" ref="C132:C155" si="27">$C$3</f>
        <v>17773096.019999996</v>
      </c>
      <c r="D132" s="48">
        <f t="shared" si="25"/>
        <v>2678.1377564383556</v>
      </c>
      <c r="F132" s="1">
        <f t="shared" ref="F132:F155" si="28">F131+1</f>
        <v>130</v>
      </c>
      <c r="J132" s="1">
        <f t="shared" si="23"/>
        <v>8</v>
      </c>
    </row>
    <row r="133" spans="1:10">
      <c r="A133" s="47">
        <f t="shared" si="26"/>
        <v>37173</v>
      </c>
      <c r="B133" s="31">
        <f t="shared" si="24"/>
        <v>5.5E-2</v>
      </c>
      <c r="C133" s="48">
        <f t="shared" si="27"/>
        <v>17773096.019999996</v>
      </c>
      <c r="D133" s="48">
        <f t="shared" si="25"/>
        <v>2678.1377564383556</v>
      </c>
      <c r="F133" s="1">
        <f t="shared" si="28"/>
        <v>131</v>
      </c>
      <c r="J133" s="1">
        <f t="shared" si="23"/>
        <v>9</v>
      </c>
    </row>
    <row r="134" spans="1:10">
      <c r="A134" s="47">
        <f t="shared" si="26"/>
        <v>37174</v>
      </c>
      <c r="B134" s="31">
        <f t="shared" si="24"/>
        <v>5.5E-2</v>
      </c>
      <c r="C134" s="48">
        <f t="shared" si="27"/>
        <v>17773096.019999996</v>
      </c>
      <c r="D134" s="48">
        <f t="shared" si="25"/>
        <v>2678.1377564383556</v>
      </c>
      <c r="F134" s="1">
        <f t="shared" si="28"/>
        <v>132</v>
      </c>
      <c r="J134" s="1">
        <f t="shared" si="23"/>
        <v>10</v>
      </c>
    </row>
    <row r="135" spans="1:10">
      <c r="A135" s="47">
        <f t="shared" si="26"/>
        <v>37175</v>
      </c>
      <c r="B135" s="31">
        <f t="shared" si="24"/>
        <v>5.5E-2</v>
      </c>
      <c r="C135" s="48">
        <f t="shared" si="27"/>
        <v>17773096.019999996</v>
      </c>
      <c r="D135" s="48">
        <f t="shared" si="25"/>
        <v>2678.1377564383556</v>
      </c>
      <c r="F135" s="1">
        <f t="shared" si="28"/>
        <v>133</v>
      </c>
      <c r="J135" s="1">
        <f t="shared" si="23"/>
        <v>11</v>
      </c>
    </row>
    <row r="136" spans="1:10">
      <c r="A136" s="47">
        <f t="shared" si="26"/>
        <v>37176</v>
      </c>
      <c r="B136" s="31">
        <f t="shared" si="24"/>
        <v>5.5E-2</v>
      </c>
      <c r="C136" s="48">
        <f t="shared" si="27"/>
        <v>17773096.019999996</v>
      </c>
      <c r="D136" s="48">
        <f t="shared" si="25"/>
        <v>2678.1377564383556</v>
      </c>
      <c r="F136" s="1">
        <f t="shared" si="28"/>
        <v>134</v>
      </c>
      <c r="J136" s="1">
        <f t="shared" si="23"/>
        <v>12</v>
      </c>
    </row>
    <row r="137" spans="1:10">
      <c r="A137" s="47">
        <f t="shared" si="26"/>
        <v>37177</v>
      </c>
      <c r="B137" s="31">
        <f t="shared" si="24"/>
        <v>5.5E-2</v>
      </c>
      <c r="C137" s="48">
        <f t="shared" si="27"/>
        <v>17773096.019999996</v>
      </c>
      <c r="D137" s="48">
        <f t="shared" si="25"/>
        <v>2678.1377564383556</v>
      </c>
      <c r="F137" s="1">
        <f t="shared" si="28"/>
        <v>135</v>
      </c>
      <c r="J137" s="1">
        <f t="shared" si="23"/>
        <v>13</v>
      </c>
    </row>
    <row r="138" spans="1:10">
      <c r="A138" s="47">
        <f t="shared" si="26"/>
        <v>37178</v>
      </c>
      <c r="B138" s="31">
        <f t="shared" si="24"/>
        <v>5.5E-2</v>
      </c>
      <c r="C138" s="48">
        <f t="shared" si="27"/>
        <v>17773096.019999996</v>
      </c>
      <c r="D138" s="48">
        <f t="shared" si="25"/>
        <v>2678.1377564383556</v>
      </c>
      <c r="F138" s="1">
        <f t="shared" si="28"/>
        <v>136</v>
      </c>
      <c r="J138" s="1">
        <f t="shared" si="23"/>
        <v>14</v>
      </c>
    </row>
    <row r="139" spans="1:10">
      <c r="A139" s="47">
        <f t="shared" si="26"/>
        <v>37179</v>
      </c>
      <c r="B139" s="31">
        <f t="shared" si="24"/>
        <v>5.5E-2</v>
      </c>
      <c r="C139" s="48">
        <f t="shared" si="27"/>
        <v>17773096.019999996</v>
      </c>
      <c r="D139" s="48">
        <f t="shared" si="25"/>
        <v>2678.1377564383556</v>
      </c>
      <c r="F139" s="1">
        <f t="shared" si="28"/>
        <v>137</v>
      </c>
      <c r="J139" s="1">
        <f t="shared" si="23"/>
        <v>15</v>
      </c>
    </row>
    <row r="140" spans="1:10">
      <c r="A140" s="47">
        <f t="shared" si="26"/>
        <v>37180</v>
      </c>
      <c r="B140" s="31">
        <f t="shared" si="24"/>
        <v>5.5E-2</v>
      </c>
      <c r="C140" s="48">
        <f t="shared" si="27"/>
        <v>17773096.019999996</v>
      </c>
      <c r="D140" s="48">
        <f t="shared" si="25"/>
        <v>2678.1377564383556</v>
      </c>
      <c r="F140" s="1">
        <f t="shared" si="28"/>
        <v>138</v>
      </c>
      <c r="J140" s="1">
        <f t="shared" si="23"/>
        <v>16</v>
      </c>
    </row>
    <row r="141" spans="1:10">
      <c r="A141" s="47">
        <f t="shared" si="26"/>
        <v>37181</v>
      </c>
      <c r="B141" s="31">
        <f t="shared" si="24"/>
        <v>5.5E-2</v>
      </c>
      <c r="C141" s="48">
        <f t="shared" si="27"/>
        <v>17773096.019999996</v>
      </c>
      <c r="D141" s="48">
        <f t="shared" si="25"/>
        <v>2678.1377564383556</v>
      </c>
      <c r="F141" s="1">
        <f t="shared" si="28"/>
        <v>139</v>
      </c>
      <c r="J141" s="1">
        <f t="shared" si="23"/>
        <v>17</v>
      </c>
    </row>
    <row r="142" spans="1:10">
      <c r="A142" s="47">
        <f t="shared" si="26"/>
        <v>37182</v>
      </c>
      <c r="B142" s="31">
        <f t="shared" si="24"/>
        <v>5.5E-2</v>
      </c>
      <c r="C142" s="48">
        <f t="shared" si="27"/>
        <v>17773096.019999996</v>
      </c>
      <c r="D142" s="48">
        <f t="shared" si="25"/>
        <v>2678.1377564383556</v>
      </c>
      <c r="F142" s="1">
        <f t="shared" si="28"/>
        <v>140</v>
      </c>
      <c r="J142" s="1">
        <f t="shared" si="23"/>
        <v>18</v>
      </c>
    </row>
    <row r="143" spans="1:10">
      <c r="A143" s="47">
        <f t="shared" si="26"/>
        <v>37183</v>
      </c>
      <c r="B143" s="31">
        <f t="shared" si="24"/>
        <v>5.5E-2</v>
      </c>
      <c r="C143" s="48">
        <f t="shared" si="27"/>
        <v>17773096.019999996</v>
      </c>
      <c r="D143" s="48">
        <f t="shared" si="25"/>
        <v>2678.1377564383556</v>
      </c>
      <c r="F143" s="1">
        <f t="shared" si="28"/>
        <v>141</v>
      </c>
      <c r="J143" s="1">
        <f t="shared" si="23"/>
        <v>19</v>
      </c>
    </row>
    <row r="144" spans="1:10">
      <c r="A144" s="47">
        <f t="shared" si="26"/>
        <v>37184</v>
      </c>
      <c r="B144" s="31">
        <f t="shared" si="24"/>
        <v>5.5E-2</v>
      </c>
      <c r="C144" s="48">
        <f t="shared" si="27"/>
        <v>17773096.019999996</v>
      </c>
      <c r="D144" s="48">
        <f t="shared" si="25"/>
        <v>2678.1377564383556</v>
      </c>
      <c r="F144" s="1">
        <f t="shared" si="28"/>
        <v>142</v>
      </c>
      <c r="J144" s="1">
        <f t="shared" si="23"/>
        <v>20</v>
      </c>
    </row>
    <row r="145" spans="1:10">
      <c r="A145" s="47">
        <f t="shared" si="26"/>
        <v>37185</v>
      </c>
      <c r="B145" s="31">
        <f t="shared" si="24"/>
        <v>5.5E-2</v>
      </c>
      <c r="C145" s="48">
        <f t="shared" si="27"/>
        <v>17773096.019999996</v>
      </c>
      <c r="D145" s="48">
        <f t="shared" si="25"/>
        <v>2678.1377564383556</v>
      </c>
      <c r="F145" s="1">
        <f t="shared" si="28"/>
        <v>143</v>
      </c>
      <c r="J145" s="1">
        <f t="shared" si="23"/>
        <v>21</v>
      </c>
    </row>
    <row r="146" spans="1:10">
      <c r="A146" s="47">
        <f t="shared" si="26"/>
        <v>37186</v>
      </c>
      <c r="B146" s="31">
        <f t="shared" si="24"/>
        <v>5.5E-2</v>
      </c>
      <c r="C146" s="48">
        <f t="shared" si="27"/>
        <v>17773096.019999996</v>
      </c>
      <c r="D146" s="48">
        <f t="shared" si="25"/>
        <v>2678.1377564383556</v>
      </c>
      <c r="F146" s="1">
        <f t="shared" si="28"/>
        <v>144</v>
      </c>
      <c r="J146" s="1">
        <f t="shared" si="23"/>
        <v>22</v>
      </c>
    </row>
    <row r="147" spans="1:10">
      <c r="A147" s="47">
        <f t="shared" si="26"/>
        <v>37187</v>
      </c>
      <c r="B147" s="31">
        <f t="shared" si="24"/>
        <v>5.5E-2</v>
      </c>
      <c r="C147" s="48">
        <f t="shared" si="27"/>
        <v>17773096.019999996</v>
      </c>
      <c r="D147" s="48">
        <f t="shared" si="25"/>
        <v>2678.1377564383556</v>
      </c>
      <c r="F147" s="1">
        <f t="shared" si="28"/>
        <v>145</v>
      </c>
      <c r="J147" s="1">
        <f t="shared" si="23"/>
        <v>23</v>
      </c>
    </row>
    <row r="148" spans="1:10">
      <c r="A148" s="47">
        <f t="shared" si="26"/>
        <v>37188</v>
      </c>
      <c r="B148" s="31">
        <f t="shared" si="24"/>
        <v>5.5E-2</v>
      </c>
      <c r="C148" s="48">
        <f t="shared" si="27"/>
        <v>17773096.019999996</v>
      </c>
      <c r="D148" s="48">
        <f t="shared" si="25"/>
        <v>2678.1377564383556</v>
      </c>
      <c r="F148" s="1">
        <f t="shared" si="28"/>
        <v>146</v>
      </c>
      <c r="J148" s="1">
        <f t="shared" si="23"/>
        <v>24</v>
      </c>
    </row>
    <row r="149" spans="1:10">
      <c r="A149" s="47">
        <f t="shared" si="26"/>
        <v>37189</v>
      </c>
      <c r="B149" s="31">
        <f t="shared" si="24"/>
        <v>5.5E-2</v>
      </c>
      <c r="C149" s="48">
        <f t="shared" si="27"/>
        <v>17773096.019999996</v>
      </c>
      <c r="D149" s="48">
        <f t="shared" si="25"/>
        <v>2678.1377564383556</v>
      </c>
      <c r="F149" s="1">
        <f t="shared" si="28"/>
        <v>147</v>
      </c>
      <c r="J149" s="1">
        <f t="shared" si="23"/>
        <v>25</v>
      </c>
    </row>
    <row r="150" spans="1:10">
      <c r="A150" s="47">
        <f t="shared" si="26"/>
        <v>37190</v>
      </c>
      <c r="B150" s="31">
        <f t="shared" si="24"/>
        <v>5.5E-2</v>
      </c>
      <c r="C150" s="48">
        <f t="shared" si="27"/>
        <v>17773096.019999996</v>
      </c>
      <c r="D150" s="48">
        <f t="shared" si="25"/>
        <v>2678.1377564383556</v>
      </c>
      <c r="F150" s="1">
        <f t="shared" si="28"/>
        <v>148</v>
      </c>
      <c r="J150" s="1">
        <f t="shared" si="23"/>
        <v>26</v>
      </c>
    </row>
    <row r="151" spans="1:10">
      <c r="A151" s="47">
        <f t="shared" si="26"/>
        <v>37191</v>
      </c>
      <c r="B151" s="31">
        <f t="shared" si="24"/>
        <v>5.5E-2</v>
      </c>
      <c r="C151" s="48">
        <f t="shared" si="27"/>
        <v>17773096.019999996</v>
      </c>
      <c r="D151" s="48">
        <f t="shared" si="25"/>
        <v>2678.1377564383556</v>
      </c>
      <c r="F151" s="1">
        <f t="shared" si="28"/>
        <v>149</v>
      </c>
      <c r="J151" s="1">
        <f t="shared" si="23"/>
        <v>27</v>
      </c>
    </row>
    <row r="152" spans="1:10">
      <c r="A152" s="47">
        <f t="shared" si="26"/>
        <v>37192</v>
      </c>
      <c r="B152" s="31">
        <f t="shared" si="24"/>
        <v>5.5E-2</v>
      </c>
      <c r="C152" s="48">
        <f t="shared" si="27"/>
        <v>17773096.019999996</v>
      </c>
      <c r="D152" s="48">
        <f t="shared" si="25"/>
        <v>2678.1377564383556</v>
      </c>
      <c r="F152" s="1">
        <f t="shared" si="28"/>
        <v>150</v>
      </c>
      <c r="J152" s="1">
        <f t="shared" si="23"/>
        <v>28</v>
      </c>
    </row>
    <row r="153" spans="1:10">
      <c r="A153" s="47">
        <f t="shared" si="26"/>
        <v>37193</v>
      </c>
      <c r="B153" s="31">
        <f t="shared" si="24"/>
        <v>5.5E-2</v>
      </c>
      <c r="C153" s="48">
        <f t="shared" si="27"/>
        <v>17773096.019999996</v>
      </c>
      <c r="D153" s="48">
        <f t="shared" si="25"/>
        <v>2678.1377564383556</v>
      </c>
      <c r="F153" s="1">
        <f t="shared" si="28"/>
        <v>151</v>
      </c>
      <c r="J153" s="1">
        <f t="shared" si="23"/>
        <v>29</v>
      </c>
    </row>
    <row r="154" spans="1:10">
      <c r="A154" s="47">
        <f t="shared" si="26"/>
        <v>37194</v>
      </c>
      <c r="B154" s="31">
        <f t="shared" si="24"/>
        <v>5.5E-2</v>
      </c>
      <c r="C154" s="48">
        <f t="shared" si="27"/>
        <v>17773096.019999996</v>
      </c>
      <c r="D154" s="48">
        <f t="shared" si="25"/>
        <v>2678.1377564383556</v>
      </c>
      <c r="F154" s="1">
        <f t="shared" si="28"/>
        <v>152</v>
      </c>
      <c r="J154" s="1">
        <f t="shared" si="23"/>
        <v>30</v>
      </c>
    </row>
    <row r="155" spans="1:10">
      <c r="A155" s="47">
        <f t="shared" si="26"/>
        <v>37195</v>
      </c>
      <c r="B155" s="31">
        <f t="shared" si="24"/>
        <v>5.5E-2</v>
      </c>
      <c r="C155" s="48">
        <f t="shared" si="27"/>
        <v>17773096.019999996</v>
      </c>
      <c r="D155" s="48">
        <f t="shared" si="25"/>
        <v>2678.1377564383556</v>
      </c>
      <c r="F155" s="1">
        <f t="shared" si="28"/>
        <v>153</v>
      </c>
      <c r="J155" s="1">
        <f t="shared" si="23"/>
        <v>31</v>
      </c>
    </row>
    <row r="156" spans="1:10">
      <c r="A156" s="47"/>
      <c r="B156" s="49"/>
      <c r="C156" s="48"/>
      <c r="D156" s="48"/>
    </row>
    <row r="157" spans="1:10" ht="14.4" thickBot="1">
      <c r="D157" s="74">
        <f>SUM(D3:D155)</f>
        <v>479751.85900561512</v>
      </c>
    </row>
    <row r="158" spans="1:10" ht="14.4" thickTop="1"/>
  </sheetData>
  <mergeCells count="1">
    <mergeCell ref="L2:N2"/>
  </mergeCells>
  <phoneticPr fontId="0" type="noConversion"/>
  <printOptions horizontalCentered="1"/>
  <pageMargins left="0.5" right="0.5" top="0.75" bottom="0.75" header="0.5" footer="0.5"/>
  <pageSetup scale="66" orientation="portrait" r:id="rId1"/>
  <headerFooter alignWithMargins="0">
    <oddFooter>&amp;CPage &amp;P of &amp;N</oddFooter>
  </headerFooter>
  <rowBreaks count="2" manualBreakCount="2">
    <brk id="63" max="11" man="1"/>
    <brk id="124" max="13" man="1"/>
  </rowBreaks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58"/>
  <sheetViews>
    <sheetView view="pageBreakPreview" topLeftCell="A139" zoomScaleNormal="100" workbookViewId="0">
      <selection activeCell="C4" sqref="C4"/>
    </sheetView>
  </sheetViews>
  <sheetFormatPr defaultColWidth="9.109375" defaultRowHeight="13.8"/>
  <cols>
    <col min="1" max="1" width="9.6640625" style="30" bestFit="1" customWidth="1"/>
    <col min="2" max="2" width="10.44140625" style="31" bestFit="1" customWidth="1"/>
    <col min="3" max="3" width="15.33203125" style="32" customWidth="1"/>
    <col min="4" max="4" width="14.44140625" style="1" customWidth="1"/>
    <col min="5" max="5" width="3.6640625" style="1" customWidth="1"/>
    <col min="6" max="10" width="4.6640625" style="1" customWidth="1"/>
    <col min="11" max="11" width="2.88671875" style="1" customWidth="1"/>
    <col min="12" max="12" width="10.6640625" style="1" customWidth="1"/>
    <col min="13" max="13" width="1.6640625" style="1" customWidth="1"/>
    <col min="14" max="14" width="10.6640625" style="1" customWidth="1"/>
    <col min="15" max="16384" width="9.109375" style="1"/>
  </cols>
  <sheetData>
    <row r="1" spans="1:14" s="29" customFormat="1" ht="41.4">
      <c r="A1" s="25" t="s">
        <v>49</v>
      </c>
      <c r="B1" s="26" t="s">
        <v>50</v>
      </c>
      <c r="C1" s="27" t="s">
        <v>51</v>
      </c>
      <c r="D1" s="28" t="s">
        <v>52</v>
      </c>
    </row>
    <row r="2" spans="1:14">
      <c r="L2" s="97" t="s">
        <v>53</v>
      </c>
      <c r="M2" s="98"/>
      <c r="N2" s="99"/>
    </row>
    <row r="3" spans="1:14">
      <c r="A3" s="30">
        <v>37043</v>
      </c>
      <c r="B3" s="31">
        <f t="shared" ref="B3:B34" si="0">IF(AND(A3&gt;=$L$8,A3&lt;$L$9),$N$8,(IF(AND(A3&gt;=$L$9,A3&lt;$L$10),$N$9,(IF(AND(A3&gt;=$L$10,A3&lt;$L$11),$N$10,(IF(AND(A3&gt;=$L$11,A3&lt;$L$12),$N$11,(IF(A3&gt;=$L$12,$N$12,0)))))))))</f>
        <v>7.0000000000000007E-2</v>
      </c>
      <c r="C3" s="32">
        <f>+'Inv &amp; WC Value Adj'!H33</f>
        <v>13845192.148333328</v>
      </c>
      <c r="D3" s="32">
        <f t="shared" ref="D3:D34" si="1">(B3/365)*C3</f>
        <v>2655.2423298173508</v>
      </c>
      <c r="F3" s="1">
        <v>1</v>
      </c>
      <c r="L3" s="33" t="s">
        <v>54</v>
      </c>
      <c r="M3" s="34"/>
      <c r="N3" s="35" t="s">
        <v>34</v>
      </c>
    </row>
    <row r="4" spans="1:14">
      <c r="A4" s="30">
        <f t="shared" ref="A4:A35" si="2">A3+1</f>
        <v>37044</v>
      </c>
      <c r="B4" s="31">
        <f t="shared" si="0"/>
        <v>7.0000000000000007E-2</v>
      </c>
      <c r="C4" s="32">
        <f t="shared" ref="C4:C35" si="3">$C$3</f>
        <v>13845192.148333328</v>
      </c>
      <c r="D4" s="32">
        <f t="shared" si="1"/>
        <v>2655.2423298173508</v>
      </c>
      <c r="F4" s="1">
        <f t="shared" ref="F4:F35" si="4">F3+1</f>
        <v>2</v>
      </c>
      <c r="L4" s="36">
        <v>36895</v>
      </c>
      <c r="M4" s="37"/>
      <c r="N4" s="38">
        <v>0.09</v>
      </c>
    </row>
    <row r="5" spans="1:14">
      <c r="A5" s="30">
        <f t="shared" si="2"/>
        <v>37045</v>
      </c>
      <c r="B5" s="31">
        <f t="shared" si="0"/>
        <v>7.0000000000000007E-2</v>
      </c>
      <c r="C5" s="32">
        <f t="shared" si="3"/>
        <v>13845192.148333328</v>
      </c>
      <c r="D5" s="32">
        <f t="shared" si="1"/>
        <v>2655.2423298173508</v>
      </c>
      <c r="F5" s="1">
        <f t="shared" si="4"/>
        <v>3</v>
      </c>
      <c r="L5" s="36">
        <v>36923</v>
      </c>
      <c r="M5" s="37"/>
      <c r="N5" s="38">
        <v>8.5000000000000006E-2</v>
      </c>
    </row>
    <row r="6" spans="1:14">
      <c r="A6" s="30">
        <f t="shared" si="2"/>
        <v>37046</v>
      </c>
      <c r="B6" s="31">
        <f t="shared" si="0"/>
        <v>7.0000000000000007E-2</v>
      </c>
      <c r="C6" s="32">
        <f t="shared" si="3"/>
        <v>13845192.148333328</v>
      </c>
      <c r="D6" s="32">
        <f t="shared" si="1"/>
        <v>2655.2423298173508</v>
      </c>
      <c r="F6" s="1">
        <f t="shared" si="4"/>
        <v>4</v>
      </c>
      <c r="L6" s="36">
        <v>36971</v>
      </c>
      <c r="M6" s="37"/>
      <c r="N6" s="38">
        <v>0.08</v>
      </c>
    </row>
    <row r="7" spans="1:14">
      <c r="A7" s="30">
        <f t="shared" si="2"/>
        <v>37047</v>
      </c>
      <c r="B7" s="31">
        <f t="shared" si="0"/>
        <v>7.0000000000000007E-2</v>
      </c>
      <c r="C7" s="32">
        <f t="shared" si="3"/>
        <v>13845192.148333328</v>
      </c>
      <c r="D7" s="32">
        <f t="shared" si="1"/>
        <v>2655.2423298173508</v>
      </c>
      <c r="F7" s="1">
        <f t="shared" si="4"/>
        <v>5</v>
      </c>
      <c r="L7" s="36">
        <v>37000</v>
      </c>
      <c r="M7" s="37"/>
      <c r="N7" s="38">
        <v>7.4999999999999997E-2</v>
      </c>
    </row>
    <row r="8" spans="1:14">
      <c r="A8" s="30">
        <f t="shared" si="2"/>
        <v>37048</v>
      </c>
      <c r="B8" s="31">
        <f t="shared" si="0"/>
        <v>7.0000000000000007E-2</v>
      </c>
      <c r="C8" s="32">
        <f t="shared" si="3"/>
        <v>13845192.148333328</v>
      </c>
      <c r="D8" s="32">
        <f t="shared" si="1"/>
        <v>2655.2423298173508</v>
      </c>
      <c r="F8" s="1">
        <f t="shared" si="4"/>
        <v>6</v>
      </c>
      <c r="L8" s="36">
        <v>37027</v>
      </c>
      <c r="M8" s="39"/>
      <c r="N8" s="38">
        <v>7.0000000000000007E-2</v>
      </c>
    </row>
    <row r="9" spans="1:14">
      <c r="A9" s="30">
        <f t="shared" si="2"/>
        <v>37049</v>
      </c>
      <c r="B9" s="31">
        <f t="shared" si="0"/>
        <v>7.0000000000000007E-2</v>
      </c>
      <c r="C9" s="32">
        <f t="shared" si="3"/>
        <v>13845192.148333328</v>
      </c>
      <c r="D9" s="32">
        <f t="shared" si="1"/>
        <v>2655.2423298173508</v>
      </c>
      <c r="F9" s="1">
        <f t="shared" si="4"/>
        <v>7</v>
      </c>
      <c r="L9" s="36">
        <v>37070</v>
      </c>
      <c r="M9" s="39"/>
      <c r="N9" s="38">
        <v>6.7500000000000004E-2</v>
      </c>
    </row>
    <row r="10" spans="1:14">
      <c r="A10" s="30">
        <f t="shared" si="2"/>
        <v>37050</v>
      </c>
      <c r="B10" s="31">
        <f t="shared" si="0"/>
        <v>7.0000000000000007E-2</v>
      </c>
      <c r="C10" s="32">
        <f t="shared" si="3"/>
        <v>13845192.148333328</v>
      </c>
      <c r="D10" s="32">
        <f t="shared" si="1"/>
        <v>2655.2423298173508</v>
      </c>
      <c r="F10" s="1">
        <f t="shared" si="4"/>
        <v>8</v>
      </c>
      <c r="L10" s="36">
        <v>37125</v>
      </c>
      <c r="M10" s="39"/>
      <c r="N10" s="38">
        <v>6.5000000000000002E-2</v>
      </c>
    </row>
    <row r="11" spans="1:14">
      <c r="A11" s="30">
        <f t="shared" si="2"/>
        <v>37051</v>
      </c>
      <c r="B11" s="31">
        <f t="shared" si="0"/>
        <v>7.0000000000000007E-2</v>
      </c>
      <c r="C11" s="32">
        <f t="shared" si="3"/>
        <v>13845192.148333328</v>
      </c>
      <c r="D11" s="32">
        <f t="shared" si="1"/>
        <v>2655.2423298173508</v>
      </c>
      <c r="F11" s="1">
        <f t="shared" si="4"/>
        <v>9</v>
      </c>
      <c r="L11" s="36">
        <v>37152</v>
      </c>
      <c r="M11" s="39"/>
      <c r="N11" s="38">
        <v>0.06</v>
      </c>
    </row>
    <row r="12" spans="1:14">
      <c r="A12" s="30">
        <f t="shared" si="2"/>
        <v>37052</v>
      </c>
      <c r="B12" s="31">
        <f t="shared" si="0"/>
        <v>7.0000000000000007E-2</v>
      </c>
      <c r="C12" s="32">
        <f t="shared" si="3"/>
        <v>13845192.148333328</v>
      </c>
      <c r="D12" s="32">
        <f t="shared" si="1"/>
        <v>2655.2423298173508</v>
      </c>
      <c r="F12" s="1">
        <f t="shared" si="4"/>
        <v>10</v>
      </c>
      <c r="L12" s="40">
        <v>37167</v>
      </c>
      <c r="M12" s="41"/>
      <c r="N12" s="42">
        <v>5.5E-2</v>
      </c>
    </row>
    <row r="13" spans="1:14">
      <c r="A13" s="30">
        <f t="shared" si="2"/>
        <v>37053</v>
      </c>
      <c r="B13" s="31">
        <f t="shared" si="0"/>
        <v>7.0000000000000007E-2</v>
      </c>
      <c r="C13" s="32">
        <f t="shared" si="3"/>
        <v>13845192.148333328</v>
      </c>
      <c r="D13" s="32">
        <f t="shared" si="1"/>
        <v>2655.2423298173508</v>
      </c>
      <c r="F13" s="1">
        <f t="shared" si="4"/>
        <v>11</v>
      </c>
    </row>
    <row r="14" spans="1:14">
      <c r="A14" s="30">
        <f t="shared" si="2"/>
        <v>37054</v>
      </c>
      <c r="B14" s="31">
        <f t="shared" si="0"/>
        <v>7.0000000000000007E-2</v>
      </c>
      <c r="C14" s="32">
        <f t="shared" si="3"/>
        <v>13845192.148333328</v>
      </c>
      <c r="D14" s="32">
        <f t="shared" si="1"/>
        <v>2655.2423298173508</v>
      </c>
      <c r="F14" s="1">
        <f t="shared" si="4"/>
        <v>12</v>
      </c>
    </row>
    <row r="15" spans="1:14">
      <c r="A15" s="30">
        <f t="shared" si="2"/>
        <v>37055</v>
      </c>
      <c r="B15" s="31">
        <f t="shared" si="0"/>
        <v>7.0000000000000007E-2</v>
      </c>
      <c r="C15" s="32">
        <f t="shared" si="3"/>
        <v>13845192.148333328</v>
      </c>
      <c r="D15" s="32">
        <f t="shared" si="1"/>
        <v>2655.2423298173508</v>
      </c>
      <c r="F15" s="1">
        <f t="shared" si="4"/>
        <v>13</v>
      </c>
    </row>
    <row r="16" spans="1:14">
      <c r="A16" s="30">
        <f t="shared" si="2"/>
        <v>37056</v>
      </c>
      <c r="B16" s="31">
        <f t="shared" si="0"/>
        <v>7.0000000000000007E-2</v>
      </c>
      <c r="C16" s="32">
        <f t="shared" si="3"/>
        <v>13845192.148333328</v>
      </c>
      <c r="D16" s="32">
        <f t="shared" si="1"/>
        <v>2655.2423298173508</v>
      </c>
      <c r="F16" s="1">
        <f t="shared" si="4"/>
        <v>14</v>
      </c>
    </row>
    <row r="17" spans="1:12">
      <c r="A17" s="30">
        <f t="shared" si="2"/>
        <v>37057</v>
      </c>
      <c r="B17" s="31">
        <f t="shared" si="0"/>
        <v>7.0000000000000007E-2</v>
      </c>
      <c r="C17" s="32">
        <f t="shared" si="3"/>
        <v>13845192.148333328</v>
      </c>
      <c r="D17" s="32">
        <f t="shared" si="1"/>
        <v>2655.2423298173508</v>
      </c>
      <c r="F17" s="1">
        <f t="shared" si="4"/>
        <v>15</v>
      </c>
      <c r="L17" s="43"/>
    </row>
    <row r="18" spans="1:12">
      <c r="A18" s="30">
        <f t="shared" si="2"/>
        <v>37058</v>
      </c>
      <c r="B18" s="31">
        <f t="shared" si="0"/>
        <v>7.0000000000000007E-2</v>
      </c>
      <c r="C18" s="32">
        <f t="shared" si="3"/>
        <v>13845192.148333328</v>
      </c>
      <c r="D18" s="32">
        <f t="shared" si="1"/>
        <v>2655.2423298173508</v>
      </c>
      <c r="F18" s="1">
        <f t="shared" si="4"/>
        <v>16</v>
      </c>
      <c r="L18" s="43"/>
    </row>
    <row r="19" spans="1:12">
      <c r="A19" s="30">
        <f t="shared" si="2"/>
        <v>37059</v>
      </c>
      <c r="B19" s="31">
        <f t="shared" si="0"/>
        <v>7.0000000000000007E-2</v>
      </c>
      <c r="C19" s="32">
        <f t="shared" si="3"/>
        <v>13845192.148333328</v>
      </c>
      <c r="D19" s="32">
        <f t="shared" si="1"/>
        <v>2655.2423298173508</v>
      </c>
      <c r="F19" s="1">
        <f t="shared" si="4"/>
        <v>17</v>
      </c>
      <c r="L19" s="43"/>
    </row>
    <row r="20" spans="1:12">
      <c r="A20" s="30">
        <f t="shared" si="2"/>
        <v>37060</v>
      </c>
      <c r="B20" s="31">
        <f t="shared" si="0"/>
        <v>7.0000000000000007E-2</v>
      </c>
      <c r="C20" s="32">
        <f t="shared" si="3"/>
        <v>13845192.148333328</v>
      </c>
      <c r="D20" s="32">
        <f t="shared" si="1"/>
        <v>2655.2423298173508</v>
      </c>
      <c r="F20" s="1">
        <f t="shared" si="4"/>
        <v>18</v>
      </c>
      <c r="L20" s="43"/>
    </row>
    <row r="21" spans="1:12">
      <c r="A21" s="30">
        <f t="shared" si="2"/>
        <v>37061</v>
      </c>
      <c r="B21" s="31">
        <f t="shared" si="0"/>
        <v>7.0000000000000007E-2</v>
      </c>
      <c r="C21" s="32">
        <f t="shared" si="3"/>
        <v>13845192.148333328</v>
      </c>
      <c r="D21" s="32">
        <f t="shared" si="1"/>
        <v>2655.2423298173508</v>
      </c>
      <c r="F21" s="1">
        <f t="shared" si="4"/>
        <v>19</v>
      </c>
      <c r="L21" s="43"/>
    </row>
    <row r="22" spans="1:12">
      <c r="A22" s="30">
        <f t="shared" si="2"/>
        <v>37062</v>
      </c>
      <c r="B22" s="31">
        <f t="shared" si="0"/>
        <v>7.0000000000000007E-2</v>
      </c>
      <c r="C22" s="32">
        <f t="shared" si="3"/>
        <v>13845192.148333328</v>
      </c>
      <c r="D22" s="32">
        <f t="shared" si="1"/>
        <v>2655.2423298173508</v>
      </c>
      <c r="F22" s="1">
        <f t="shared" si="4"/>
        <v>20</v>
      </c>
      <c r="L22" s="43"/>
    </row>
    <row r="23" spans="1:12">
      <c r="A23" s="30">
        <f t="shared" si="2"/>
        <v>37063</v>
      </c>
      <c r="B23" s="31">
        <f t="shared" si="0"/>
        <v>7.0000000000000007E-2</v>
      </c>
      <c r="C23" s="32">
        <f t="shared" si="3"/>
        <v>13845192.148333328</v>
      </c>
      <c r="D23" s="32">
        <f t="shared" si="1"/>
        <v>2655.2423298173508</v>
      </c>
      <c r="F23" s="1">
        <f t="shared" si="4"/>
        <v>21</v>
      </c>
      <c r="L23" s="43"/>
    </row>
    <row r="24" spans="1:12">
      <c r="A24" s="30">
        <f t="shared" si="2"/>
        <v>37064</v>
      </c>
      <c r="B24" s="31">
        <f t="shared" si="0"/>
        <v>7.0000000000000007E-2</v>
      </c>
      <c r="C24" s="32">
        <f t="shared" si="3"/>
        <v>13845192.148333328</v>
      </c>
      <c r="D24" s="32">
        <f t="shared" si="1"/>
        <v>2655.2423298173508</v>
      </c>
      <c r="F24" s="1">
        <f t="shared" si="4"/>
        <v>22</v>
      </c>
    </row>
    <row r="25" spans="1:12">
      <c r="A25" s="30">
        <f t="shared" si="2"/>
        <v>37065</v>
      </c>
      <c r="B25" s="31">
        <f t="shared" si="0"/>
        <v>7.0000000000000007E-2</v>
      </c>
      <c r="C25" s="32">
        <f t="shared" si="3"/>
        <v>13845192.148333328</v>
      </c>
      <c r="D25" s="32">
        <f t="shared" si="1"/>
        <v>2655.2423298173508</v>
      </c>
      <c r="F25" s="1">
        <f t="shared" si="4"/>
        <v>23</v>
      </c>
    </row>
    <row r="26" spans="1:12">
      <c r="A26" s="30">
        <f t="shared" si="2"/>
        <v>37066</v>
      </c>
      <c r="B26" s="31">
        <f t="shared" si="0"/>
        <v>7.0000000000000007E-2</v>
      </c>
      <c r="C26" s="32">
        <f t="shared" si="3"/>
        <v>13845192.148333328</v>
      </c>
      <c r="D26" s="32">
        <f t="shared" si="1"/>
        <v>2655.2423298173508</v>
      </c>
      <c r="F26" s="1">
        <f t="shared" si="4"/>
        <v>24</v>
      </c>
    </row>
    <row r="27" spans="1:12">
      <c r="A27" s="30">
        <f t="shared" si="2"/>
        <v>37067</v>
      </c>
      <c r="B27" s="31">
        <f t="shared" si="0"/>
        <v>7.0000000000000007E-2</v>
      </c>
      <c r="C27" s="32">
        <f t="shared" si="3"/>
        <v>13845192.148333328</v>
      </c>
      <c r="D27" s="32">
        <f t="shared" si="1"/>
        <v>2655.2423298173508</v>
      </c>
      <c r="F27" s="1">
        <f t="shared" si="4"/>
        <v>25</v>
      </c>
    </row>
    <row r="28" spans="1:12">
      <c r="A28" s="30">
        <f t="shared" si="2"/>
        <v>37068</v>
      </c>
      <c r="B28" s="31">
        <f t="shared" si="0"/>
        <v>7.0000000000000007E-2</v>
      </c>
      <c r="C28" s="32">
        <f t="shared" si="3"/>
        <v>13845192.148333328</v>
      </c>
      <c r="D28" s="32">
        <f t="shared" si="1"/>
        <v>2655.2423298173508</v>
      </c>
      <c r="F28" s="1">
        <f t="shared" si="4"/>
        <v>26</v>
      </c>
    </row>
    <row r="29" spans="1:12">
      <c r="A29" s="30">
        <f t="shared" si="2"/>
        <v>37069</v>
      </c>
      <c r="B29" s="31">
        <f t="shared" si="0"/>
        <v>7.0000000000000007E-2</v>
      </c>
      <c r="C29" s="32">
        <f t="shared" si="3"/>
        <v>13845192.148333328</v>
      </c>
      <c r="D29" s="32">
        <f t="shared" si="1"/>
        <v>2655.2423298173508</v>
      </c>
      <c r="F29" s="1">
        <f t="shared" si="4"/>
        <v>27</v>
      </c>
    </row>
    <row r="30" spans="1:12">
      <c r="A30" s="44">
        <f t="shared" si="2"/>
        <v>37070</v>
      </c>
      <c r="B30" s="31">
        <f t="shared" si="0"/>
        <v>6.7500000000000004E-2</v>
      </c>
      <c r="C30" s="32">
        <f t="shared" si="3"/>
        <v>13845192.148333328</v>
      </c>
      <c r="D30" s="32">
        <f t="shared" si="1"/>
        <v>2560.4122466095882</v>
      </c>
      <c r="F30" s="1">
        <f t="shared" si="4"/>
        <v>28</v>
      </c>
    </row>
    <row r="31" spans="1:12">
      <c r="A31" s="30">
        <f t="shared" si="2"/>
        <v>37071</v>
      </c>
      <c r="B31" s="31">
        <f t="shared" si="0"/>
        <v>6.7500000000000004E-2</v>
      </c>
      <c r="C31" s="32">
        <f t="shared" si="3"/>
        <v>13845192.148333328</v>
      </c>
      <c r="D31" s="32">
        <f t="shared" si="1"/>
        <v>2560.4122466095882</v>
      </c>
      <c r="F31" s="1">
        <f t="shared" si="4"/>
        <v>29</v>
      </c>
    </row>
    <row r="32" spans="1:12">
      <c r="A32" s="30">
        <f t="shared" si="2"/>
        <v>37072</v>
      </c>
      <c r="B32" s="31">
        <f t="shared" si="0"/>
        <v>6.7500000000000004E-2</v>
      </c>
      <c r="C32" s="32">
        <f t="shared" si="3"/>
        <v>13845192.148333328</v>
      </c>
      <c r="D32" s="32">
        <f t="shared" si="1"/>
        <v>2560.4122466095882</v>
      </c>
      <c r="F32" s="45">
        <f t="shared" si="4"/>
        <v>30</v>
      </c>
      <c r="G32" s="46" t="s">
        <v>55</v>
      </c>
    </row>
    <row r="33" spans="1:7">
      <c r="A33" s="30">
        <f t="shared" si="2"/>
        <v>37073</v>
      </c>
      <c r="B33" s="31">
        <f t="shared" si="0"/>
        <v>6.7500000000000004E-2</v>
      </c>
      <c r="C33" s="32">
        <f t="shared" si="3"/>
        <v>13845192.148333328</v>
      </c>
      <c r="D33" s="32">
        <f t="shared" si="1"/>
        <v>2560.4122466095882</v>
      </c>
      <c r="F33" s="1">
        <f t="shared" si="4"/>
        <v>31</v>
      </c>
      <c r="G33" s="1">
        <f t="shared" ref="G33:G63" si="5">F33-$F$32</f>
        <v>1</v>
      </c>
    </row>
    <row r="34" spans="1:7">
      <c r="A34" s="30">
        <f t="shared" si="2"/>
        <v>37074</v>
      </c>
      <c r="B34" s="31">
        <f t="shared" si="0"/>
        <v>6.7500000000000004E-2</v>
      </c>
      <c r="C34" s="32">
        <f t="shared" si="3"/>
        <v>13845192.148333328</v>
      </c>
      <c r="D34" s="32">
        <f t="shared" si="1"/>
        <v>2560.4122466095882</v>
      </c>
      <c r="F34" s="1">
        <f t="shared" si="4"/>
        <v>32</v>
      </c>
      <c r="G34" s="1">
        <f t="shared" si="5"/>
        <v>2</v>
      </c>
    </row>
    <row r="35" spans="1:7">
      <c r="A35" s="30">
        <f t="shared" si="2"/>
        <v>37075</v>
      </c>
      <c r="B35" s="31">
        <f t="shared" ref="B35:B66" si="6">IF(AND(A35&gt;=$L$8,A35&lt;$L$9),$N$8,(IF(AND(A35&gt;=$L$9,A35&lt;$L$10),$N$9,(IF(AND(A35&gt;=$L$10,A35&lt;$L$11),$N$10,(IF(AND(A35&gt;=$L$11,A35&lt;$L$12),$N$11,(IF(A35&gt;=$L$12,$N$12,0)))))))))</f>
        <v>6.7500000000000004E-2</v>
      </c>
      <c r="C35" s="32">
        <f t="shared" si="3"/>
        <v>13845192.148333328</v>
      </c>
      <c r="D35" s="32">
        <f t="shared" ref="D35:D66" si="7">(B35/365)*C35</f>
        <v>2560.4122466095882</v>
      </c>
      <c r="F35" s="1">
        <f t="shared" si="4"/>
        <v>33</v>
      </c>
      <c r="G35" s="1">
        <f t="shared" si="5"/>
        <v>3</v>
      </c>
    </row>
    <row r="36" spans="1:7">
      <c r="A36" s="30">
        <f t="shared" ref="A36:A67" si="8">A35+1</f>
        <v>37076</v>
      </c>
      <c r="B36" s="31">
        <f t="shared" si="6"/>
        <v>6.7500000000000004E-2</v>
      </c>
      <c r="C36" s="32">
        <f t="shared" ref="C36:C67" si="9">$C$3</f>
        <v>13845192.148333328</v>
      </c>
      <c r="D36" s="32">
        <f t="shared" si="7"/>
        <v>2560.4122466095882</v>
      </c>
      <c r="F36" s="1">
        <f t="shared" ref="F36:F67" si="10">F35+1</f>
        <v>34</v>
      </c>
      <c r="G36" s="1">
        <f t="shared" si="5"/>
        <v>4</v>
      </c>
    </row>
    <row r="37" spans="1:7">
      <c r="A37" s="30">
        <f t="shared" si="8"/>
        <v>37077</v>
      </c>
      <c r="B37" s="31">
        <f t="shared" si="6"/>
        <v>6.7500000000000004E-2</v>
      </c>
      <c r="C37" s="32">
        <f t="shared" si="9"/>
        <v>13845192.148333328</v>
      </c>
      <c r="D37" s="32">
        <f t="shared" si="7"/>
        <v>2560.4122466095882</v>
      </c>
      <c r="F37" s="1">
        <f t="shared" si="10"/>
        <v>35</v>
      </c>
      <c r="G37" s="1">
        <f t="shared" si="5"/>
        <v>5</v>
      </c>
    </row>
    <row r="38" spans="1:7">
      <c r="A38" s="30">
        <f t="shared" si="8"/>
        <v>37078</v>
      </c>
      <c r="B38" s="31">
        <f t="shared" si="6"/>
        <v>6.7500000000000004E-2</v>
      </c>
      <c r="C38" s="32">
        <f t="shared" si="9"/>
        <v>13845192.148333328</v>
      </c>
      <c r="D38" s="32">
        <f t="shared" si="7"/>
        <v>2560.4122466095882</v>
      </c>
      <c r="F38" s="1">
        <f t="shared" si="10"/>
        <v>36</v>
      </c>
      <c r="G38" s="1">
        <f t="shared" si="5"/>
        <v>6</v>
      </c>
    </row>
    <row r="39" spans="1:7">
      <c r="A39" s="30">
        <f t="shared" si="8"/>
        <v>37079</v>
      </c>
      <c r="B39" s="31">
        <f t="shared" si="6"/>
        <v>6.7500000000000004E-2</v>
      </c>
      <c r="C39" s="32">
        <f t="shared" si="9"/>
        <v>13845192.148333328</v>
      </c>
      <c r="D39" s="32">
        <f t="shared" si="7"/>
        <v>2560.4122466095882</v>
      </c>
      <c r="F39" s="1">
        <f t="shared" si="10"/>
        <v>37</v>
      </c>
      <c r="G39" s="1">
        <f t="shared" si="5"/>
        <v>7</v>
      </c>
    </row>
    <row r="40" spans="1:7">
      <c r="A40" s="30">
        <f t="shared" si="8"/>
        <v>37080</v>
      </c>
      <c r="B40" s="31">
        <f t="shared" si="6"/>
        <v>6.7500000000000004E-2</v>
      </c>
      <c r="C40" s="32">
        <f t="shared" si="9"/>
        <v>13845192.148333328</v>
      </c>
      <c r="D40" s="32">
        <f t="shared" si="7"/>
        <v>2560.4122466095882</v>
      </c>
      <c r="F40" s="1">
        <f t="shared" si="10"/>
        <v>38</v>
      </c>
      <c r="G40" s="1">
        <f t="shared" si="5"/>
        <v>8</v>
      </c>
    </row>
    <row r="41" spans="1:7">
      <c r="A41" s="30">
        <f t="shared" si="8"/>
        <v>37081</v>
      </c>
      <c r="B41" s="31">
        <f t="shared" si="6"/>
        <v>6.7500000000000004E-2</v>
      </c>
      <c r="C41" s="32">
        <f t="shared" si="9"/>
        <v>13845192.148333328</v>
      </c>
      <c r="D41" s="32">
        <f t="shared" si="7"/>
        <v>2560.4122466095882</v>
      </c>
      <c r="F41" s="1">
        <f t="shared" si="10"/>
        <v>39</v>
      </c>
      <c r="G41" s="1">
        <f t="shared" si="5"/>
        <v>9</v>
      </c>
    </row>
    <row r="42" spans="1:7">
      <c r="A42" s="30">
        <f t="shared" si="8"/>
        <v>37082</v>
      </c>
      <c r="B42" s="31">
        <f t="shared" si="6"/>
        <v>6.7500000000000004E-2</v>
      </c>
      <c r="C42" s="32">
        <f t="shared" si="9"/>
        <v>13845192.148333328</v>
      </c>
      <c r="D42" s="32">
        <f t="shared" si="7"/>
        <v>2560.4122466095882</v>
      </c>
      <c r="F42" s="1">
        <f t="shared" si="10"/>
        <v>40</v>
      </c>
      <c r="G42" s="1">
        <f t="shared" si="5"/>
        <v>10</v>
      </c>
    </row>
    <row r="43" spans="1:7">
      <c r="A43" s="30">
        <f t="shared" si="8"/>
        <v>37083</v>
      </c>
      <c r="B43" s="31">
        <f t="shared" si="6"/>
        <v>6.7500000000000004E-2</v>
      </c>
      <c r="C43" s="32">
        <f t="shared" si="9"/>
        <v>13845192.148333328</v>
      </c>
      <c r="D43" s="32">
        <f t="shared" si="7"/>
        <v>2560.4122466095882</v>
      </c>
      <c r="F43" s="1">
        <f t="shared" si="10"/>
        <v>41</v>
      </c>
      <c r="G43" s="1">
        <f t="shared" si="5"/>
        <v>11</v>
      </c>
    </row>
    <row r="44" spans="1:7">
      <c r="A44" s="30">
        <f t="shared" si="8"/>
        <v>37084</v>
      </c>
      <c r="B44" s="31">
        <f t="shared" si="6"/>
        <v>6.7500000000000004E-2</v>
      </c>
      <c r="C44" s="32">
        <f t="shared" si="9"/>
        <v>13845192.148333328</v>
      </c>
      <c r="D44" s="32">
        <f t="shared" si="7"/>
        <v>2560.4122466095882</v>
      </c>
      <c r="F44" s="1">
        <f t="shared" si="10"/>
        <v>42</v>
      </c>
      <c r="G44" s="1">
        <f t="shared" si="5"/>
        <v>12</v>
      </c>
    </row>
    <row r="45" spans="1:7">
      <c r="A45" s="30">
        <f t="shared" si="8"/>
        <v>37085</v>
      </c>
      <c r="B45" s="31">
        <f t="shared" si="6"/>
        <v>6.7500000000000004E-2</v>
      </c>
      <c r="C45" s="32">
        <f t="shared" si="9"/>
        <v>13845192.148333328</v>
      </c>
      <c r="D45" s="32">
        <f t="shared" si="7"/>
        <v>2560.4122466095882</v>
      </c>
      <c r="F45" s="1">
        <f t="shared" si="10"/>
        <v>43</v>
      </c>
      <c r="G45" s="1">
        <f t="shared" si="5"/>
        <v>13</v>
      </c>
    </row>
    <row r="46" spans="1:7">
      <c r="A46" s="30">
        <f t="shared" si="8"/>
        <v>37086</v>
      </c>
      <c r="B46" s="31">
        <f t="shared" si="6"/>
        <v>6.7500000000000004E-2</v>
      </c>
      <c r="C46" s="32">
        <f t="shared" si="9"/>
        <v>13845192.148333328</v>
      </c>
      <c r="D46" s="32">
        <f t="shared" si="7"/>
        <v>2560.4122466095882</v>
      </c>
      <c r="F46" s="1">
        <f t="shared" si="10"/>
        <v>44</v>
      </c>
      <c r="G46" s="1">
        <f t="shared" si="5"/>
        <v>14</v>
      </c>
    </row>
    <row r="47" spans="1:7">
      <c r="A47" s="30">
        <f t="shared" si="8"/>
        <v>37087</v>
      </c>
      <c r="B47" s="31">
        <f t="shared" si="6"/>
        <v>6.7500000000000004E-2</v>
      </c>
      <c r="C47" s="32">
        <f t="shared" si="9"/>
        <v>13845192.148333328</v>
      </c>
      <c r="D47" s="32">
        <f t="shared" si="7"/>
        <v>2560.4122466095882</v>
      </c>
      <c r="F47" s="1">
        <f t="shared" si="10"/>
        <v>45</v>
      </c>
      <c r="G47" s="1">
        <f t="shared" si="5"/>
        <v>15</v>
      </c>
    </row>
    <row r="48" spans="1:7">
      <c r="A48" s="30">
        <f t="shared" si="8"/>
        <v>37088</v>
      </c>
      <c r="B48" s="31">
        <f t="shared" si="6"/>
        <v>6.7500000000000004E-2</v>
      </c>
      <c r="C48" s="32">
        <f t="shared" si="9"/>
        <v>13845192.148333328</v>
      </c>
      <c r="D48" s="32">
        <f t="shared" si="7"/>
        <v>2560.4122466095882</v>
      </c>
      <c r="F48" s="1">
        <f t="shared" si="10"/>
        <v>46</v>
      </c>
      <c r="G48" s="1">
        <f t="shared" si="5"/>
        <v>16</v>
      </c>
    </row>
    <row r="49" spans="1:8">
      <c r="A49" s="30">
        <f t="shared" si="8"/>
        <v>37089</v>
      </c>
      <c r="B49" s="31">
        <f t="shared" si="6"/>
        <v>6.7500000000000004E-2</v>
      </c>
      <c r="C49" s="32">
        <f t="shared" si="9"/>
        <v>13845192.148333328</v>
      </c>
      <c r="D49" s="32">
        <f t="shared" si="7"/>
        <v>2560.4122466095882</v>
      </c>
      <c r="F49" s="1">
        <f t="shared" si="10"/>
        <v>47</v>
      </c>
      <c r="G49" s="1">
        <f t="shared" si="5"/>
        <v>17</v>
      </c>
    </row>
    <row r="50" spans="1:8">
      <c r="A50" s="30">
        <f t="shared" si="8"/>
        <v>37090</v>
      </c>
      <c r="B50" s="31">
        <f t="shared" si="6"/>
        <v>6.7500000000000004E-2</v>
      </c>
      <c r="C50" s="32">
        <f t="shared" si="9"/>
        <v>13845192.148333328</v>
      </c>
      <c r="D50" s="32">
        <f t="shared" si="7"/>
        <v>2560.4122466095882</v>
      </c>
      <c r="F50" s="1">
        <f t="shared" si="10"/>
        <v>48</v>
      </c>
      <c r="G50" s="1">
        <f t="shared" si="5"/>
        <v>18</v>
      </c>
    </row>
    <row r="51" spans="1:8">
      <c r="A51" s="30">
        <f t="shared" si="8"/>
        <v>37091</v>
      </c>
      <c r="B51" s="31">
        <f t="shared" si="6"/>
        <v>6.7500000000000004E-2</v>
      </c>
      <c r="C51" s="32">
        <f t="shared" si="9"/>
        <v>13845192.148333328</v>
      </c>
      <c r="D51" s="32">
        <f t="shared" si="7"/>
        <v>2560.4122466095882</v>
      </c>
      <c r="F51" s="1">
        <f t="shared" si="10"/>
        <v>49</v>
      </c>
      <c r="G51" s="1">
        <f t="shared" si="5"/>
        <v>19</v>
      </c>
    </row>
    <row r="52" spans="1:8">
      <c r="A52" s="30">
        <f t="shared" si="8"/>
        <v>37092</v>
      </c>
      <c r="B52" s="31">
        <f t="shared" si="6"/>
        <v>6.7500000000000004E-2</v>
      </c>
      <c r="C52" s="32">
        <f t="shared" si="9"/>
        <v>13845192.148333328</v>
      </c>
      <c r="D52" s="32">
        <f t="shared" si="7"/>
        <v>2560.4122466095882</v>
      </c>
      <c r="F52" s="1">
        <f t="shared" si="10"/>
        <v>50</v>
      </c>
      <c r="G52" s="1">
        <f t="shared" si="5"/>
        <v>20</v>
      </c>
    </row>
    <row r="53" spans="1:8">
      <c r="A53" s="30">
        <f t="shared" si="8"/>
        <v>37093</v>
      </c>
      <c r="B53" s="31">
        <f t="shared" si="6"/>
        <v>6.7500000000000004E-2</v>
      </c>
      <c r="C53" s="32">
        <f t="shared" si="9"/>
        <v>13845192.148333328</v>
      </c>
      <c r="D53" s="32">
        <f t="shared" si="7"/>
        <v>2560.4122466095882</v>
      </c>
      <c r="F53" s="1">
        <f t="shared" si="10"/>
        <v>51</v>
      </c>
      <c r="G53" s="1">
        <f t="shared" si="5"/>
        <v>21</v>
      </c>
    </row>
    <row r="54" spans="1:8">
      <c r="A54" s="30">
        <f t="shared" si="8"/>
        <v>37094</v>
      </c>
      <c r="B54" s="31">
        <f t="shared" si="6"/>
        <v>6.7500000000000004E-2</v>
      </c>
      <c r="C54" s="32">
        <f t="shared" si="9"/>
        <v>13845192.148333328</v>
      </c>
      <c r="D54" s="32">
        <f t="shared" si="7"/>
        <v>2560.4122466095882</v>
      </c>
      <c r="F54" s="1">
        <f t="shared" si="10"/>
        <v>52</v>
      </c>
      <c r="G54" s="1">
        <f t="shared" si="5"/>
        <v>22</v>
      </c>
    </row>
    <row r="55" spans="1:8">
      <c r="A55" s="30">
        <f t="shared" si="8"/>
        <v>37095</v>
      </c>
      <c r="B55" s="31">
        <f t="shared" si="6"/>
        <v>6.7500000000000004E-2</v>
      </c>
      <c r="C55" s="32">
        <f t="shared" si="9"/>
        <v>13845192.148333328</v>
      </c>
      <c r="D55" s="32">
        <f t="shared" si="7"/>
        <v>2560.4122466095882</v>
      </c>
      <c r="F55" s="1">
        <f t="shared" si="10"/>
        <v>53</v>
      </c>
      <c r="G55" s="1">
        <f t="shared" si="5"/>
        <v>23</v>
      </c>
    </row>
    <row r="56" spans="1:8">
      <c r="A56" s="30">
        <f t="shared" si="8"/>
        <v>37096</v>
      </c>
      <c r="B56" s="31">
        <f t="shared" si="6"/>
        <v>6.7500000000000004E-2</v>
      </c>
      <c r="C56" s="32">
        <f t="shared" si="9"/>
        <v>13845192.148333328</v>
      </c>
      <c r="D56" s="32">
        <f t="shared" si="7"/>
        <v>2560.4122466095882</v>
      </c>
      <c r="F56" s="1">
        <f t="shared" si="10"/>
        <v>54</v>
      </c>
      <c r="G56" s="1">
        <f t="shared" si="5"/>
        <v>24</v>
      </c>
    </row>
    <row r="57" spans="1:8">
      <c r="A57" s="30">
        <f t="shared" si="8"/>
        <v>37097</v>
      </c>
      <c r="B57" s="31">
        <f t="shared" si="6"/>
        <v>6.7500000000000004E-2</v>
      </c>
      <c r="C57" s="32">
        <f t="shared" si="9"/>
        <v>13845192.148333328</v>
      </c>
      <c r="D57" s="32">
        <f t="shared" si="7"/>
        <v>2560.4122466095882</v>
      </c>
      <c r="F57" s="1">
        <f t="shared" si="10"/>
        <v>55</v>
      </c>
      <c r="G57" s="1">
        <f t="shared" si="5"/>
        <v>25</v>
      </c>
    </row>
    <row r="58" spans="1:8">
      <c r="A58" s="30">
        <f t="shared" si="8"/>
        <v>37098</v>
      </c>
      <c r="B58" s="31">
        <f t="shared" si="6"/>
        <v>6.7500000000000004E-2</v>
      </c>
      <c r="C58" s="32">
        <f t="shared" si="9"/>
        <v>13845192.148333328</v>
      </c>
      <c r="D58" s="32">
        <f t="shared" si="7"/>
        <v>2560.4122466095882</v>
      </c>
      <c r="F58" s="1">
        <f t="shared" si="10"/>
        <v>56</v>
      </c>
      <c r="G58" s="1">
        <f t="shared" si="5"/>
        <v>26</v>
      </c>
    </row>
    <row r="59" spans="1:8">
      <c r="A59" s="30">
        <f t="shared" si="8"/>
        <v>37099</v>
      </c>
      <c r="B59" s="31">
        <f t="shared" si="6"/>
        <v>6.7500000000000004E-2</v>
      </c>
      <c r="C59" s="32">
        <f t="shared" si="9"/>
        <v>13845192.148333328</v>
      </c>
      <c r="D59" s="32">
        <f t="shared" si="7"/>
        <v>2560.4122466095882</v>
      </c>
      <c r="F59" s="1">
        <f t="shared" si="10"/>
        <v>57</v>
      </c>
      <c r="G59" s="1">
        <f t="shared" si="5"/>
        <v>27</v>
      </c>
    </row>
    <row r="60" spans="1:8">
      <c r="A60" s="30">
        <f t="shared" si="8"/>
        <v>37100</v>
      </c>
      <c r="B60" s="31">
        <f t="shared" si="6"/>
        <v>6.7500000000000004E-2</v>
      </c>
      <c r="C60" s="32">
        <f t="shared" si="9"/>
        <v>13845192.148333328</v>
      </c>
      <c r="D60" s="32">
        <f t="shared" si="7"/>
        <v>2560.4122466095882</v>
      </c>
      <c r="F60" s="1">
        <f t="shared" si="10"/>
        <v>58</v>
      </c>
      <c r="G60" s="1">
        <f t="shared" si="5"/>
        <v>28</v>
      </c>
    </row>
    <row r="61" spans="1:8">
      <c r="A61" s="30">
        <f t="shared" si="8"/>
        <v>37101</v>
      </c>
      <c r="B61" s="31">
        <f t="shared" si="6"/>
        <v>6.7500000000000004E-2</v>
      </c>
      <c r="C61" s="32">
        <f t="shared" si="9"/>
        <v>13845192.148333328</v>
      </c>
      <c r="D61" s="32">
        <f t="shared" si="7"/>
        <v>2560.4122466095882</v>
      </c>
      <c r="F61" s="1">
        <f t="shared" si="10"/>
        <v>59</v>
      </c>
      <c r="G61" s="1">
        <f t="shared" si="5"/>
        <v>29</v>
      </c>
    </row>
    <row r="62" spans="1:8">
      <c r="A62" s="30">
        <f t="shared" si="8"/>
        <v>37102</v>
      </c>
      <c r="B62" s="31">
        <f t="shared" si="6"/>
        <v>6.7500000000000004E-2</v>
      </c>
      <c r="C62" s="32">
        <f t="shared" si="9"/>
        <v>13845192.148333328</v>
      </c>
      <c r="D62" s="32">
        <f t="shared" si="7"/>
        <v>2560.4122466095882</v>
      </c>
      <c r="F62" s="1">
        <f t="shared" si="10"/>
        <v>60</v>
      </c>
      <c r="G62" s="1">
        <f t="shared" si="5"/>
        <v>30</v>
      </c>
    </row>
    <row r="63" spans="1:8">
      <c r="A63" s="30">
        <f t="shared" si="8"/>
        <v>37103</v>
      </c>
      <c r="B63" s="31">
        <f t="shared" si="6"/>
        <v>6.7500000000000004E-2</v>
      </c>
      <c r="C63" s="32">
        <f t="shared" si="9"/>
        <v>13845192.148333328</v>
      </c>
      <c r="D63" s="32">
        <f t="shared" si="7"/>
        <v>2560.4122466095882</v>
      </c>
      <c r="F63" s="1">
        <f t="shared" si="10"/>
        <v>61</v>
      </c>
      <c r="G63" s="45">
        <f t="shared" si="5"/>
        <v>31</v>
      </c>
      <c r="H63" s="46" t="s">
        <v>56</v>
      </c>
    </row>
    <row r="64" spans="1:8">
      <c r="A64" s="30">
        <f t="shared" si="8"/>
        <v>37104</v>
      </c>
      <c r="B64" s="31">
        <f t="shared" si="6"/>
        <v>6.7500000000000004E-2</v>
      </c>
      <c r="C64" s="32">
        <f t="shared" si="9"/>
        <v>13845192.148333328</v>
      </c>
      <c r="D64" s="32">
        <f t="shared" si="7"/>
        <v>2560.4122466095882</v>
      </c>
      <c r="F64" s="1">
        <f t="shared" si="10"/>
        <v>62</v>
      </c>
      <c r="H64" s="1">
        <f t="shared" ref="H64:H94" si="11">F64-$F$63</f>
        <v>1</v>
      </c>
    </row>
    <row r="65" spans="1:12">
      <c r="A65" s="30">
        <f t="shared" si="8"/>
        <v>37105</v>
      </c>
      <c r="B65" s="31">
        <f t="shared" si="6"/>
        <v>6.7500000000000004E-2</v>
      </c>
      <c r="C65" s="32">
        <f t="shared" si="9"/>
        <v>13845192.148333328</v>
      </c>
      <c r="D65" s="32">
        <f t="shared" si="7"/>
        <v>2560.4122466095882</v>
      </c>
      <c r="F65" s="1">
        <f t="shared" si="10"/>
        <v>63</v>
      </c>
      <c r="H65" s="1">
        <f t="shared" si="11"/>
        <v>2</v>
      </c>
    </row>
    <row r="66" spans="1:12">
      <c r="A66" s="30">
        <f t="shared" si="8"/>
        <v>37106</v>
      </c>
      <c r="B66" s="31">
        <f t="shared" si="6"/>
        <v>6.7500000000000004E-2</v>
      </c>
      <c r="C66" s="32">
        <f t="shared" si="9"/>
        <v>13845192.148333328</v>
      </c>
      <c r="D66" s="32">
        <f t="shared" si="7"/>
        <v>2560.4122466095882</v>
      </c>
      <c r="F66" s="1">
        <f t="shared" si="10"/>
        <v>64</v>
      </c>
      <c r="H66" s="1">
        <f t="shared" si="11"/>
        <v>3</v>
      </c>
    </row>
    <row r="67" spans="1:12">
      <c r="A67" s="30">
        <f t="shared" si="8"/>
        <v>37107</v>
      </c>
      <c r="B67" s="31">
        <f t="shared" ref="B67:B98" si="12">IF(AND(A67&gt;=$L$8,A67&lt;$L$9),$N$8,(IF(AND(A67&gt;=$L$9,A67&lt;$L$10),$N$9,(IF(AND(A67&gt;=$L$10,A67&lt;$L$11),$N$10,(IF(AND(A67&gt;=$L$11,A67&lt;$L$12),$N$11,(IF(A67&gt;=$L$12,$N$12,0)))))))))</f>
        <v>6.7500000000000004E-2</v>
      </c>
      <c r="C67" s="32">
        <f t="shared" si="9"/>
        <v>13845192.148333328</v>
      </c>
      <c r="D67" s="32">
        <f t="shared" ref="D67:D98" si="13">(B67/365)*C67</f>
        <v>2560.4122466095882</v>
      </c>
      <c r="F67" s="1">
        <f t="shared" si="10"/>
        <v>65</v>
      </c>
      <c r="H67" s="1">
        <f t="shared" si="11"/>
        <v>4</v>
      </c>
    </row>
    <row r="68" spans="1:12">
      <c r="A68" s="30">
        <f t="shared" ref="A68:A99" si="14">A67+1</f>
        <v>37108</v>
      </c>
      <c r="B68" s="31">
        <f t="shared" si="12"/>
        <v>6.7500000000000004E-2</v>
      </c>
      <c r="C68" s="32">
        <f t="shared" ref="C68:C99" si="15">$C$3</f>
        <v>13845192.148333328</v>
      </c>
      <c r="D68" s="32">
        <f t="shared" si="13"/>
        <v>2560.4122466095882</v>
      </c>
      <c r="F68" s="1">
        <f t="shared" ref="F68:F99" si="16">F67+1</f>
        <v>66</v>
      </c>
      <c r="H68" s="1">
        <f t="shared" si="11"/>
        <v>5</v>
      </c>
    </row>
    <row r="69" spans="1:12">
      <c r="A69" s="30">
        <f t="shared" si="14"/>
        <v>37109</v>
      </c>
      <c r="B69" s="31">
        <f t="shared" si="12"/>
        <v>6.7500000000000004E-2</v>
      </c>
      <c r="C69" s="32">
        <f t="shared" si="15"/>
        <v>13845192.148333328</v>
      </c>
      <c r="D69" s="32">
        <f t="shared" si="13"/>
        <v>2560.4122466095882</v>
      </c>
      <c r="F69" s="1">
        <f t="shared" si="16"/>
        <v>67</v>
      </c>
      <c r="H69" s="1">
        <f t="shared" si="11"/>
        <v>6</v>
      </c>
      <c r="L69" s="43"/>
    </row>
    <row r="70" spans="1:12">
      <c r="A70" s="30">
        <f t="shared" si="14"/>
        <v>37110</v>
      </c>
      <c r="B70" s="31">
        <f t="shared" si="12"/>
        <v>6.7500000000000004E-2</v>
      </c>
      <c r="C70" s="32">
        <f t="shared" si="15"/>
        <v>13845192.148333328</v>
      </c>
      <c r="D70" s="32">
        <f t="shared" si="13"/>
        <v>2560.4122466095882</v>
      </c>
      <c r="F70" s="1">
        <f t="shared" si="16"/>
        <v>68</v>
      </c>
      <c r="H70" s="1">
        <f t="shared" si="11"/>
        <v>7</v>
      </c>
      <c r="L70" s="43"/>
    </row>
    <row r="71" spans="1:12">
      <c r="A71" s="30">
        <f t="shared" si="14"/>
        <v>37111</v>
      </c>
      <c r="B71" s="31">
        <f t="shared" si="12"/>
        <v>6.7500000000000004E-2</v>
      </c>
      <c r="C71" s="32">
        <f t="shared" si="15"/>
        <v>13845192.148333328</v>
      </c>
      <c r="D71" s="32">
        <f t="shared" si="13"/>
        <v>2560.4122466095882</v>
      </c>
      <c r="F71" s="1">
        <f t="shared" si="16"/>
        <v>69</v>
      </c>
      <c r="H71" s="1">
        <f t="shared" si="11"/>
        <v>8</v>
      </c>
      <c r="L71" s="43"/>
    </row>
    <row r="72" spans="1:12">
      <c r="A72" s="30">
        <f t="shared" si="14"/>
        <v>37112</v>
      </c>
      <c r="B72" s="31">
        <f t="shared" si="12"/>
        <v>6.7500000000000004E-2</v>
      </c>
      <c r="C72" s="32">
        <f t="shared" si="15"/>
        <v>13845192.148333328</v>
      </c>
      <c r="D72" s="32">
        <f t="shared" si="13"/>
        <v>2560.4122466095882</v>
      </c>
      <c r="F72" s="1">
        <f t="shared" si="16"/>
        <v>70</v>
      </c>
      <c r="H72" s="1">
        <f t="shared" si="11"/>
        <v>9</v>
      </c>
      <c r="L72" s="43"/>
    </row>
    <row r="73" spans="1:12">
      <c r="A73" s="30">
        <f t="shared" si="14"/>
        <v>37113</v>
      </c>
      <c r="B73" s="31">
        <f t="shared" si="12"/>
        <v>6.7500000000000004E-2</v>
      </c>
      <c r="C73" s="32">
        <f t="shared" si="15"/>
        <v>13845192.148333328</v>
      </c>
      <c r="D73" s="32">
        <f t="shared" si="13"/>
        <v>2560.4122466095882</v>
      </c>
      <c r="F73" s="1">
        <f t="shared" si="16"/>
        <v>71</v>
      </c>
      <c r="H73" s="1">
        <f t="shared" si="11"/>
        <v>10</v>
      </c>
      <c r="L73" s="43"/>
    </row>
    <row r="74" spans="1:12">
      <c r="A74" s="30">
        <f t="shared" si="14"/>
        <v>37114</v>
      </c>
      <c r="B74" s="31">
        <f t="shared" si="12"/>
        <v>6.7500000000000004E-2</v>
      </c>
      <c r="C74" s="32">
        <f t="shared" si="15"/>
        <v>13845192.148333328</v>
      </c>
      <c r="D74" s="32">
        <f t="shared" si="13"/>
        <v>2560.4122466095882</v>
      </c>
      <c r="F74" s="1">
        <f t="shared" si="16"/>
        <v>72</v>
      </c>
      <c r="H74" s="1">
        <f t="shared" si="11"/>
        <v>11</v>
      </c>
      <c r="L74" s="43"/>
    </row>
    <row r="75" spans="1:12">
      <c r="A75" s="30">
        <f t="shared" si="14"/>
        <v>37115</v>
      </c>
      <c r="B75" s="31">
        <f t="shared" si="12"/>
        <v>6.7500000000000004E-2</v>
      </c>
      <c r="C75" s="32">
        <f t="shared" si="15"/>
        <v>13845192.148333328</v>
      </c>
      <c r="D75" s="32">
        <f t="shared" si="13"/>
        <v>2560.4122466095882</v>
      </c>
      <c r="F75" s="1">
        <f t="shared" si="16"/>
        <v>73</v>
      </c>
      <c r="H75" s="1">
        <f t="shared" si="11"/>
        <v>12</v>
      </c>
      <c r="L75" s="43"/>
    </row>
    <row r="76" spans="1:12">
      <c r="A76" s="30">
        <f t="shared" si="14"/>
        <v>37116</v>
      </c>
      <c r="B76" s="31">
        <f t="shared" si="12"/>
        <v>6.7500000000000004E-2</v>
      </c>
      <c r="C76" s="32">
        <f t="shared" si="15"/>
        <v>13845192.148333328</v>
      </c>
      <c r="D76" s="32">
        <f t="shared" si="13"/>
        <v>2560.4122466095882</v>
      </c>
      <c r="F76" s="1">
        <f t="shared" si="16"/>
        <v>74</v>
      </c>
      <c r="H76" s="1">
        <f t="shared" si="11"/>
        <v>13</v>
      </c>
    </row>
    <row r="77" spans="1:12">
      <c r="A77" s="30">
        <f t="shared" si="14"/>
        <v>37117</v>
      </c>
      <c r="B77" s="31">
        <f t="shared" si="12"/>
        <v>6.7500000000000004E-2</v>
      </c>
      <c r="C77" s="32">
        <f t="shared" si="15"/>
        <v>13845192.148333328</v>
      </c>
      <c r="D77" s="32">
        <f t="shared" si="13"/>
        <v>2560.4122466095882</v>
      </c>
      <c r="F77" s="1">
        <f t="shared" si="16"/>
        <v>75</v>
      </c>
      <c r="H77" s="1">
        <f t="shared" si="11"/>
        <v>14</v>
      </c>
    </row>
    <row r="78" spans="1:12">
      <c r="A78" s="30">
        <f t="shared" si="14"/>
        <v>37118</v>
      </c>
      <c r="B78" s="31">
        <f t="shared" si="12"/>
        <v>6.7500000000000004E-2</v>
      </c>
      <c r="C78" s="32">
        <f t="shared" si="15"/>
        <v>13845192.148333328</v>
      </c>
      <c r="D78" s="32">
        <f t="shared" si="13"/>
        <v>2560.4122466095882</v>
      </c>
      <c r="F78" s="1">
        <f t="shared" si="16"/>
        <v>76</v>
      </c>
      <c r="H78" s="1">
        <f t="shared" si="11"/>
        <v>15</v>
      </c>
    </row>
    <row r="79" spans="1:12">
      <c r="A79" s="30">
        <f t="shared" si="14"/>
        <v>37119</v>
      </c>
      <c r="B79" s="31">
        <f t="shared" si="12"/>
        <v>6.7500000000000004E-2</v>
      </c>
      <c r="C79" s="32">
        <f t="shared" si="15"/>
        <v>13845192.148333328</v>
      </c>
      <c r="D79" s="32">
        <f t="shared" si="13"/>
        <v>2560.4122466095882</v>
      </c>
      <c r="F79" s="1">
        <f t="shared" si="16"/>
        <v>77</v>
      </c>
      <c r="H79" s="1">
        <f t="shared" si="11"/>
        <v>16</v>
      </c>
    </row>
    <row r="80" spans="1:12">
      <c r="A80" s="30">
        <f t="shared" si="14"/>
        <v>37120</v>
      </c>
      <c r="B80" s="31">
        <f t="shared" si="12"/>
        <v>6.7500000000000004E-2</v>
      </c>
      <c r="C80" s="32">
        <f t="shared" si="15"/>
        <v>13845192.148333328</v>
      </c>
      <c r="D80" s="32">
        <f t="shared" si="13"/>
        <v>2560.4122466095882</v>
      </c>
      <c r="F80" s="1">
        <f t="shared" si="16"/>
        <v>78</v>
      </c>
      <c r="H80" s="1">
        <f t="shared" si="11"/>
        <v>17</v>
      </c>
    </row>
    <row r="81" spans="1:11">
      <c r="A81" s="30">
        <f t="shared" si="14"/>
        <v>37121</v>
      </c>
      <c r="B81" s="31">
        <f t="shared" si="12"/>
        <v>6.7500000000000004E-2</v>
      </c>
      <c r="C81" s="32">
        <f t="shared" si="15"/>
        <v>13845192.148333328</v>
      </c>
      <c r="D81" s="32">
        <f t="shared" si="13"/>
        <v>2560.4122466095882</v>
      </c>
      <c r="F81" s="1">
        <f t="shared" si="16"/>
        <v>79</v>
      </c>
      <c r="H81" s="1">
        <f t="shared" si="11"/>
        <v>18</v>
      </c>
    </row>
    <row r="82" spans="1:11">
      <c r="A82" s="30">
        <f t="shared" si="14"/>
        <v>37122</v>
      </c>
      <c r="B82" s="31">
        <f t="shared" si="12"/>
        <v>6.7500000000000004E-2</v>
      </c>
      <c r="C82" s="32">
        <f t="shared" si="15"/>
        <v>13845192.148333328</v>
      </c>
      <c r="D82" s="32">
        <f t="shared" si="13"/>
        <v>2560.4122466095882</v>
      </c>
      <c r="F82" s="1">
        <f t="shared" si="16"/>
        <v>80</v>
      </c>
      <c r="H82" s="1">
        <f t="shared" si="11"/>
        <v>19</v>
      </c>
    </row>
    <row r="83" spans="1:11">
      <c r="A83" s="30">
        <f t="shared" si="14"/>
        <v>37123</v>
      </c>
      <c r="B83" s="31">
        <f t="shared" si="12"/>
        <v>6.7500000000000004E-2</v>
      </c>
      <c r="C83" s="32">
        <f t="shared" si="15"/>
        <v>13845192.148333328</v>
      </c>
      <c r="D83" s="32">
        <f t="shared" si="13"/>
        <v>2560.4122466095882</v>
      </c>
      <c r="F83" s="1">
        <f t="shared" si="16"/>
        <v>81</v>
      </c>
      <c r="H83" s="1">
        <f t="shared" si="11"/>
        <v>20</v>
      </c>
    </row>
    <row r="84" spans="1:11">
      <c r="A84" s="47">
        <f t="shared" si="14"/>
        <v>37124</v>
      </c>
      <c r="B84" s="31">
        <f t="shared" si="12"/>
        <v>6.7500000000000004E-2</v>
      </c>
      <c r="C84" s="48">
        <f t="shared" si="15"/>
        <v>13845192.148333328</v>
      </c>
      <c r="D84" s="48">
        <f t="shared" si="13"/>
        <v>2560.4122466095882</v>
      </c>
      <c r="F84" s="1">
        <f t="shared" si="16"/>
        <v>82</v>
      </c>
      <c r="H84" s="1">
        <f t="shared" si="11"/>
        <v>21</v>
      </c>
    </row>
    <row r="85" spans="1:11">
      <c r="A85" s="47">
        <f t="shared" si="14"/>
        <v>37125</v>
      </c>
      <c r="B85" s="31">
        <f t="shared" si="12"/>
        <v>6.5000000000000002E-2</v>
      </c>
      <c r="C85" s="48">
        <f t="shared" si="15"/>
        <v>13845192.148333328</v>
      </c>
      <c r="D85" s="48">
        <f t="shared" si="13"/>
        <v>2465.5821634018253</v>
      </c>
      <c r="F85" s="1">
        <f t="shared" si="16"/>
        <v>83</v>
      </c>
      <c r="H85" s="1">
        <f t="shared" si="11"/>
        <v>22</v>
      </c>
    </row>
    <row r="86" spans="1:11">
      <c r="A86" s="47">
        <f t="shared" si="14"/>
        <v>37126</v>
      </c>
      <c r="B86" s="31">
        <f t="shared" si="12"/>
        <v>6.5000000000000002E-2</v>
      </c>
      <c r="C86" s="48">
        <f t="shared" si="15"/>
        <v>13845192.148333328</v>
      </c>
      <c r="D86" s="48">
        <f t="shared" si="13"/>
        <v>2465.5821634018253</v>
      </c>
      <c r="F86" s="1">
        <f t="shared" si="16"/>
        <v>84</v>
      </c>
      <c r="H86" s="1">
        <f t="shared" si="11"/>
        <v>23</v>
      </c>
    </row>
    <row r="87" spans="1:11">
      <c r="A87" s="47">
        <f t="shared" si="14"/>
        <v>37127</v>
      </c>
      <c r="B87" s="31">
        <f t="shared" si="12"/>
        <v>6.5000000000000002E-2</v>
      </c>
      <c r="C87" s="48">
        <f t="shared" si="15"/>
        <v>13845192.148333328</v>
      </c>
      <c r="D87" s="48">
        <f t="shared" si="13"/>
        <v>2465.5821634018253</v>
      </c>
      <c r="F87" s="1">
        <f t="shared" si="16"/>
        <v>85</v>
      </c>
      <c r="H87" s="1">
        <f t="shared" si="11"/>
        <v>24</v>
      </c>
    </row>
    <row r="88" spans="1:11">
      <c r="A88" s="47">
        <f t="shared" si="14"/>
        <v>37128</v>
      </c>
      <c r="B88" s="31">
        <f t="shared" si="12"/>
        <v>6.5000000000000002E-2</v>
      </c>
      <c r="C88" s="48">
        <f t="shared" si="15"/>
        <v>13845192.148333328</v>
      </c>
      <c r="D88" s="48">
        <f t="shared" si="13"/>
        <v>2465.5821634018253</v>
      </c>
      <c r="F88" s="1">
        <f t="shared" si="16"/>
        <v>86</v>
      </c>
      <c r="H88" s="1">
        <f t="shared" si="11"/>
        <v>25</v>
      </c>
    </row>
    <row r="89" spans="1:11">
      <c r="A89" s="47">
        <f t="shared" si="14"/>
        <v>37129</v>
      </c>
      <c r="B89" s="31">
        <f t="shared" si="12"/>
        <v>6.5000000000000002E-2</v>
      </c>
      <c r="C89" s="48">
        <f t="shared" si="15"/>
        <v>13845192.148333328</v>
      </c>
      <c r="D89" s="48">
        <f t="shared" si="13"/>
        <v>2465.5821634018253</v>
      </c>
      <c r="F89" s="1">
        <f t="shared" si="16"/>
        <v>87</v>
      </c>
      <c r="H89" s="1">
        <f t="shared" si="11"/>
        <v>26</v>
      </c>
    </row>
    <row r="90" spans="1:11">
      <c r="A90" s="47">
        <f t="shared" si="14"/>
        <v>37130</v>
      </c>
      <c r="B90" s="31">
        <f t="shared" si="12"/>
        <v>6.5000000000000002E-2</v>
      </c>
      <c r="C90" s="48">
        <f t="shared" si="15"/>
        <v>13845192.148333328</v>
      </c>
      <c r="D90" s="48">
        <f t="shared" si="13"/>
        <v>2465.5821634018253</v>
      </c>
      <c r="F90" s="1">
        <f t="shared" si="16"/>
        <v>88</v>
      </c>
      <c r="H90" s="1">
        <f t="shared" si="11"/>
        <v>27</v>
      </c>
    </row>
    <row r="91" spans="1:11">
      <c r="A91" s="47">
        <f t="shared" si="14"/>
        <v>37131</v>
      </c>
      <c r="B91" s="31">
        <f t="shared" si="12"/>
        <v>6.5000000000000002E-2</v>
      </c>
      <c r="C91" s="48">
        <f t="shared" si="15"/>
        <v>13845192.148333328</v>
      </c>
      <c r="D91" s="48">
        <f t="shared" si="13"/>
        <v>2465.5821634018253</v>
      </c>
      <c r="F91" s="1">
        <f t="shared" si="16"/>
        <v>89</v>
      </c>
      <c r="H91" s="1">
        <f t="shared" si="11"/>
        <v>28</v>
      </c>
    </row>
    <row r="92" spans="1:11">
      <c r="A92" s="47">
        <f t="shared" si="14"/>
        <v>37132</v>
      </c>
      <c r="B92" s="31">
        <f t="shared" si="12"/>
        <v>6.5000000000000002E-2</v>
      </c>
      <c r="C92" s="48">
        <f t="shared" si="15"/>
        <v>13845192.148333328</v>
      </c>
      <c r="D92" s="48">
        <f t="shared" si="13"/>
        <v>2465.5821634018253</v>
      </c>
      <c r="F92" s="1">
        <f t="shared" si="16"/>
        <v>90</v>
      </c>
      <c r="H92" s="1">
        <f t="shared" si="11"/>
        <v>29</v>
      </c>
    </row>
    <row r="93" spans="1:11">
      <c r="A93" s="47">
        <f t="shared" si="14"/>
        <v>37133</v>
      </c>
      <c r="B93" s="31">
        <f t="shared" si="12"/>
        <v>6.5000000000000002E-2</v>
      </c>
      <c r="C93" s="48">
        <f t="shared" si="15"/>
        <v>13845192.148333328</v>
      </c>
      <c r="D93" s="48">
        <f t="shared" si="13"/>
        <v>2465.5821634018253</v>
      </c>
      <c r="F93" s="1">
        <f t="shared" si="16"/>
        <v>91</v>
      </c>
      <c r="H93" s="1">
        <f t="shared" si="11"/>
        <v>30</v>
      </c>
    </row>
    <row r="94" spans="1:11">
      <c r="A94" s="47">
        <f t="shared" si="14"/>
        <v>37134</v>
      </c>
      <c r="B94" s="31">
        <f t="shared" si="12"/>
        <v>6.5000000000000002E-2</v>
      </c>
      <c r="C94" s="48">
        <f t="shared" si="15"/>
        <v>13845192.148333328</v>
      </c>
      <c r="D94" s="48">
        <f t="shared" si="13"/>
        <v>2465.5821634018253</v>
      </c>
      <c r="F94" s="1">
        <f t="shared" si="16"/>
        <v>92</v>
      </c>
      <c r="H94" s="45">
        <f t="shared" si="11"/>
        <v>31</v>
      </c>
      <c r="I94" s="46" t="s">
        <v>57</v>
      </c>
      <c r="J94" s="73"/>
      <c r="K94" s="73"/>
    </row>
    <row r="95" spans="1:11">
      <c r="A95" s="47">
        <f t="shared" si="14"/>
        <v>37135</v>
      </c>
      <c r="B95" s="31">
        <f t="shared" si="12"/>
        <v>6.5000000000000002E-2</v>
      </c>
      <c r="C95" s="48">
        <f t="shared" si="15"/>
        <v>13845192.148333328</v>
      </c>
      <c r="D95" s="48">
        <f t="shared" si="13"/>
        <v>2465.5821634018253</v>
      </c>
      <c r="F95" s="1">
        <f t="shared" si="16"/>
        <v>93</v>
      </c>
      <c r="I95" s="1">
        <f t="shared" ref="I95:I124" si="17">F95-$F$94</f>
        <v>1</v>
      </c>
    </row>
    <row r="96" spans="1:11">
      <c r="A96" s="47">
        <f t="shared" si="14"/>
        <v>37136</v>
      </c>
      <c r="B96" s="31">
        <f t="shared" si="12"/>
        <v>6.5000000000000002E-2</v>
      </c>
      <c r="C96" s="48">
        <f t="shared" si="15"/>
        <v>13845192.148333328</v>
      </c>
      <c r="D96" s="48">
        <f t="shared" si="13"/>
        <v>2465.5821634018253</v>
      </c>
      <c r="F96" s="1">
        <f t="shared" si="16"/>
        <v>94</v>
      </c>
      <c r="I96" s="1">
        <f t="shared" si="17"/>
        <v>2</v>
      </c>
    </row>
    <row r="97" spans="1:9">
      <c r="A97" s="47">
        <f t="shared" si="14"/>
        <v>37137</v>
      </c>
      <c r="B97" s="31">
        <f t="shared" si="12"/>
        <v>6.5000000000000002E-2</v>
      </c>
      <c r="C97" s="48">
        <f t="shared" si="15"/>
        <v>13845192.148333328</v>
      </c>
      <c r="D97" s="48">
        <f t="shared" si="13"/>
        <v>2465.5821634018253</v>
      </c>
      <c r="F97" s="1">
        <f t="shared" si="16"/>
        <v>95</v>
      </c>
      <c r="I97" s="1">
        <f t="shared" si="17"/>
        <v>3</v>
      </c>
    </row>
    <row r="98" spans="1:9">
      <c r="A98" s="47">
        <f t="shared" si="14"/>
        <v>37138</v>
      </c>
      <c r="B98" s="31">
        <f t="shared" si="12"/>
        <v>6.5000000000000002E-2</v>
      </c>
      <c r="C98" s="48">
        <f t="shared" si="15"/>
        <v>13845192.148333328</v>
      </c>
      <c r="D98" s="48">
        <f t="shared" si="13"/>
        <v>2465.5821634018253</v>
      </c>
      <c r="F98" s="1">
        <f t="shared" si="16"/>
        <v>96</v>
      </c>
      <c r="I98" s="1">
        <f t="shared" si="17"/>
        <v>4</v>
      </c>
    </row>
    <row r="99" spans="1:9">
      <c r="A99" s="47">
        <f t="shared" si="14"/>
        <v>37139</v>
      </c>
      <c r="B99" s="31">
        <f t="shared" ref="B99:B130" si="18">IF(AND(A99&gt;=$L$8,A99&lt;$L$9),$N$8,(IF(AND(A99&gt;=$L$9,A99&lt;$L$10),$N$9,(IF(AND(A99&gt;=$L$10,A99&lt;$L$11),$N$10,(IF(AND(A99&gt;=$L$11,A99&lt;$L$12),$N$11,(IF(A99&gt;=$L$12,$N$12,0)))))))))</f>
        <v>6.5000000000000002E-2</v>
      </c>
      <c r="C99" s="48">
        <f t="shared" si="15"/>
        <v>13845192.148333328</v>
      </c>
      <c r="D99" s="48">
        <f t="shared" ref="D99:D130" si="19">(B99/365)*C99</f>
        <v>2465.5821634018253</v>
      </c>
      <c r="F99" s="1">
        <f t="shared" si="16"/>
        <v>97</v>
      </c>
      <c r="I99" s="1">
        <f t="shared" si="17"/>
        <v>5</v>
      </c>
    </row>
    <row r="100" spans="1:9">
      <c r="A100" s="47">
        <f t="shared" ref="A100:A131" si="20">A99+1</f>
        <v>37140</v>
      </c>
      <c r="B100" s="31">
        <f t="shared" si="18"/>
        <v>6.5000000000000002E-2</v>
      </c>
      <c r="C100" s="48">
        <f t="shared" ref="C100:C131" si="21">$C$3</f>
        <v>13845192.148333328</v>
      </c>
      <c r="D100" s="48">
        <f t="shared" si="19"/>
        <v>2465.5821634018253</v>
      </c>
      <c r="F100" s="1">
        <f t="shared" ref="F100:F131" si="22">F99+1</f>
        <v>98</v>
      </c>
      <c r="I100" s="1">
        <f t="shared" si="17"/>
        <v>6</v>
      </c>
    </row>
    <row r="101" spans="1:9">
      <c r="A101" s="47">
        <f t="shared" si="20"/>
        <v>37141</v>
      </c>
      <c r="B101" s="31">
        <f t="shared" si="18"/>
        <v>6.5000000000000002E-2</v>
      </c>
      <c r="C101" s="48">
        <f t="shared" si="21"/>
        <v>13845192.148333328</v>
      </c>
      <c r="D101" s="48">
        <f t="shared" si="19"/>
        <v>2465.5821634018253</v>
      </c>
      <c r="F101" s="1">
        <f t="shared" si="22"/>
        <v>99</v>
      </c>
      <c r="I101" s="1">
        <f t="shared" si="17"/>
        <v>7</v>
      </c>
    </row>
    <row r="102" spans="1:9">
      <c r="A102" s="47">
        <f t="shared" si="20"/>
        <v>37142</v>
      </c>
      <c r="B102" s="31">
        <f t="shared" si="18"/>
        <v>6.5000000000000002E-2</v>
      </c>
      <c r="C102" s="48">
        <f t="shared" si="21"/>
        <v>13845192.148333328</v>
      </c>
      <c r="D102" s="48">
        <f t="shared" si="19"/>
        <v>2465.5821634018253</v>
      </c>
      <c r="F102" s="1">
        <f t="shared" si="22"/>
        <v>100</v>
      </c>
      <c r="I102" s="1">
        <f t="shared" si="17"/>
        <v>8</v>
      </c>
    </row>
    <row r="103" spans="1:9">
      <c r="A103" s="47">
        <f t="shared" si="20"/>
        <v>37143</v>
      </c>
      <c r="B103" s="31">
        <f t="shared" si="18"/>
        <v>6.5000000000000002E-2</v>
      </c>
      <c r="C103" s="48">
        <f t="shared" si="21"/>
        <v>13845192.148333328</v>
      </c>
      <c r="D103" s="48">
        <f t="shared" si="19"/>
        <v>2465.5821634018253</v>
      </c>
      <c r="F103" s="1">
        <f t="shared" si="22"/>
        <v>101</v>
      </c>
      <c r="I103" s="1">
        <f t="shared" si="17"/>
        <v>9</v>
      </c>
    </row>
    <row r="104" spans="1:9">
      <c r="A104" s="47">
        <f t="shared" si="20"/>
        <v>37144</v>
      </c>
      <c r="B104" s="31">
        <f t="shared" si="18"/>
        <v>6.5000000000000002E-2</v>
      </c>
      <c r="C104" s="48">
        <f t="shared" si="21"/>
        <v>13845192.148333328</v>
      </c>
      <c r="D104" s="48">
        <f t="shared" si="19"/>
        <v>2465.5821634018253</v>
      </c>
      <c r="F104" s="1">
        <f t="shared" si="22"/>
        <v>102</v>
      </c>
      <c r="I104" s="1">
        <f t="shared" si="17"/>
        <v>10</v>
      </c>
    </row>
    <row r="105" spans="1:9">
      <c r="A105" s="47">
        <f t="shared" si="20"/>
        <v>37145</v>
      </c>
      <c r="B105" s="31">
        <f t="shared" si="18"/>
        <v>6.5000000000000002E-2</v>
      </c>
      <c r="C105" s="48">
        <f t="shared" si="21"/>
        <v>13845192.148333328</v>
      </c>
      <c r="D105" s="48">
        <f t="shared" si="19"/>
        <v>2465.5821634018253</v>
      </c>
      <c r="F105" s="1">
        <f t="shared" si="22"/>
        <v>103</v>
      </c>
      <c r="I105" s="1">
        <f t="shared" si="17"/>
        <v>11</v>
      </c>
    </row>
    <row r="106" spans="1:9">
      <c r="A106" s="47">
        <f t="shared" si="20"/>
        <v>37146</v>
      </c>
      <c r="B106" s="31">
        <f t="shared" si="18"/>
        <v>6.5000000000000002E-2</v>
      </c>
      <c r="C106" s="48">
        <f t="shared" si="21"/>
        <v>13845192.148333328</v>
      </c>
      <c r="D106" s="48">
        <f t="shared" si="19"/>
        <v>2465.5821634018253</v>
      </c>
      <c r="F106" s="1">
        <f t="shared" si="22"/>
        <v>104</v>
      </c>
      <c r="I106" s="1">
        <f t="shared" si="17"/>
        <v>12</v>
      </c>
    </row>
    <row r="107" spans="1:9">
      <c r="A107" s="47">
        <f t="shared" si="20"/>
        <v>37147</v>
      </c>
      <c r="B107" s="31">
        <f t="shared" si="18"/>
        <v>6.5000000000000002E-2</v>
      </c>
      <c r="C107" s="48">
        <f t="shared" si="21"/>
        <v>13845192.148333328</v>
      </c>
      <c r="D107" s="48">
        <f t="shared" si="19"/>
        <v>2465.5821634018253</v>
      </c>
      <c r="F107" s="1">
        <f t="shared" si="22"/>
        <v>105</v>
      </c>
      <c r="I107" s="1">
        <f t="shared" si="17"/>
        <v>13</v>
      </c>
    </row>
    <row r="108" spans="1:9">
      <c r="A108" s="47">
        <f t="shared" si="20"/>
        <v>37148</v>
      </c>
      <c r="B108" s="31">
        <f t="shared" si="18"/>
        <v>6.5000000000000002E-2</v>
      </c>
      <c r="C108" s="48">
        <f t="shared" si="21"/>
        <v>13845192.148333328</v>
      </c>
      <c r="D108" s="48">
        <f t="shared" si="19"/>
        <v>2465.5821634018253</v>
      </c>
      <c r="F108" s="1">
        <f t="shared" si="22"/>
        <v>106</v>
      </c>
      <c r="I108" s="1">
        <f t="shared" si="17"/>
        <v>14</v>
      </c>
    </row>
    <row r="109" spans="1:9">
      <c r="A109" s="47">
        <f t="shared" si="20"/>
        <v>37149</v>
      </c>
      <c r="B109" s="31">
        <f t="shared" si="18"/>
        <v>6.5000000000000002E-2</v>
      </c>
      <c r="C109" s="48">
        <f t="shared" si="21"/>
        <v>13845192.148333328</v>
      </c>
      <c r="D109" s="48">
        <f t="shared" si="19"/>
        <v>2465.5821634018253</v>
      </c>
      <c r="F109" s="1">
        <f t="shared" si="22"/>
        <v>107</v>
      </c>
      <c r="I109" s="1">
        <f t="shared" si="17"/>
        <v>15</v>
      </c>
    </row>
    <row r="110" spans="1:9">
      <c r="A110" s="47">
        <f t="shared" si="20"/>
        <v>37150</v>
      </c>
      <c r="B110" s="31">
        <f t="shared" si="18"/>
        <v>6.5000000000000002E-2</v>
      </c>
      <c r="C110" s="48">
        <f t="shared" si="21"/>
        <v>13845192.148333328</v>
      </c>
      <c r="D110" s="48">
        <f t="shared" si="19"/>
        <v>2465.5821634018253</v>
      </c>
      <c r="F110" s="1">
        <f t="shared" si="22"/>
        <v>108</v>
      </c>
      <c r="I110" s="1">
        <f t="shared" si="17"/>
        <v>16</v>
      </c>
    </row>
    <row r="111" spans="1:9">
      <c r="A111" s="47">
        <f t="shared" si="20"/>
        <v>37151</v>
      </c>
      <c r="B111" s="31">
        <f t="shared" si="18"/>
        <v>6.5000000000000002E-2</v>
      </c>
      <c r="C111" s="48">
        <f t="shared" si="21"/>
        <v>13845192.148333328</v>
      </c>
      <c r="D111" s="48">
        <f t="shared" si="19"/>
        <v>2465.5821634018253</v>
      </c>
      <c r="F111" s="1">
        <f t="shared" si="22"/>
        <v>109</v>
      </c>
      <c r="I111" s="1">
        <f t="shared" si="17"/>
        <v>17</v>
      </c>
    </row>
    <row r="112" spans="1:9">
      <c r="A112" s="47">
        <f t="shared" si="20"/>
        <v>37152</v>
      </c>
      <c r="B112" s="31">
        <f t="shared" si="18"/>
        <v>0.06</v>
      </c>
      <c r="C112" s="48">
        <f t="shared" si="21"/>
        <v>13845192.148333328</v>
      </c>
      <c r="D112" s="48">
        <f t="shared" si="19"/>
        <v>2275.9219969863007</v>
      </c>
      <c r="F112" s="1">
        <f t="shared" si="22"/>
        <v>110</v>
      </c>
      <c r="I112" s="1">
        <f t="shared" si="17"/>
        <v>18</v>
      </c>
    </row>
    <row r="113" spans="1:10">
      <c r="A113" s="47">
        <f t="shared" si="20"/>
        <v>37153</v>
      </c>
      <c r="B113" s="31">
        <f t="shared" si="18"/>
        <v>0.06</v>
      </c>
      <c r="C113" s="48">
        <f t="shared" si="21"/>
        <v>13845192.148333328</v>
      </c>
      <c r="D113" s="48">
        <f t="shared" si="19"/>
        <v>2275.9219969863007</v>
      </c>
      <c r="F113" s="1">
        <f t="shared" si="22"/>
        <v>111</v>
      </c>
      <c r="I113" s="1">
        <f t="shared" si="17"/>
        <v>19</v>
      </c>
    </row>
    <row r="114" spans="1:10">
      <c r="A114" s="47">
        <f t="shared" si="20"/>
        <v>37154</v>
      </c>
      <c r="B114" s="31">
        <f t="shared" si="18"/>
        <v>0.06</v>
      </c>
      <c r="C114" s="48">
        <f t="shared" si="21"/>
        <v>13845192.148333328</v>
      </c>
      <c r="D114" s="48">
        <f t="shared" si="19"/>
        <v>2275.9219969863007</v>
      </c>
      <c r="F114" s="1">
        <f t="shared" si="22"/>
        <v>112</v>
      </c>
      <c r="I114" s="1">
        <f t="shared" si="17"/>
        <v>20</v>
      </c>
    </row>
    <row r="115" spans="1:10">
      <c r="A115" s="47">
        <f t="shared" si="20"/>
        <v>37155</v>
      </c>
      <c r="B115" s="31">
        <f t="shared" si="18"/>
        <v>0.06</v>
      </c>
      <c r="C115" s="48">
        <f t="shared" si="21"/>
        <v>13845192.148333328</v>
      </c>
      <c r="D115" s="48">
        <f t="shared" si="19"/>
        <v>2275.9219969863007</v>
      </c>
      <c r="F115" s="1">
        <f t="shared" si="22"/>
        <v>113</v>
      </c>
      <c r="I115" s="1">
        <f t="shared" si="17"/>
        <v>21</v>
      </c>
    </row>
    <row r="116" spans="1:10">
      <c r="A116" s="47">
        <f t="shared" si="20"/>
        <v>37156</v>
      </c>
      <c r="B116" s="31">
        <f t="shared" si="18"/>
        <v>0.06</v>
      </c>
      <c r="C116" s="48">
        <f t="shared" si="21"/>
        <v>13845192.148333328</v>
      </c>
      <c r="D116" s="48">
        <f t="shared" si="19"/>
        <v>2275.9219969863007</v>
      </c>
      <c r="F116" s="1">
        <f t="shared" si="22"/>
        <v>114</v>
      </c>
      <c r="I116" s="1">
        <f t="shared" si="17"/>
        <v>22</v>
      </c>
    </row>
    <row r="117" spans="1:10">
      <c r="A117" s="47">
        <f t="shared" si="20"/>
        <v>37157</v>
      </c>
      <c r="B117" s="31">
        <f t="shared" si="18"/>
        <v>0.06</v>
      </c>
      <c r="C117" s="48">
        <f t="shared" si="21"/>
        <v>13845192.148333328</v>
      </c>
      <c r="D117" s="48">
        <f t="shared" si="19"/>
        <v>2275.9219969863007</v>
      </c>
      <c r="F117" s="1">
        <f t="shared" si="22"/>
        <v>115</v>
      </c>
      <c r="I117" s="1">
        <f t="shared" si="17"/>
        <v>23</v>
      </c>
    </row>
    <row r="118" spans="1:10">
      <c r="A118" s="47">
        <f t="shared" si="20"/>
        <v>37158</v>
      </c>
      <c r="B118" s="31">
        <f t="shared" si="18"/>
        <v>0.06</v>
      </c>
      <c r="C118" s="48">
        <f t="shared" si="21"/>
        <v>13845192.148333328</v>
      </c>
      <c r="D118" s="48">
        <f t="shared" si="19"/>
        <v>2275.9219969863007</v>
      </c>
      <c r="F118" s="1">
        <f t="shared" si="22"/>
        <v>116</v>
      </c>
      <c r="I118" s="1">
        <f t="shared" si="17"/>
        <v>24</v>
      </c>
    </row>
    <row r="119" spans="1:10">
      <c r="A119" s="47">
        <f t="shared" si="20"/>
        <v>37159</v>
      </c>
      <c r="B119" s="31">
        <f t="shared" si="18"/>
        <v>0.06</v>
      </c>
      <c r="C119" s="48">
        <f t="shared" si="21"/>
        <v>13845192.148333328</v>
      </c>
      <c r="D119" s="48">
        <f t="shared" si="19"/>
        <v>2275.9219969863007</v>
      </c>
      <c r="F119" s="1">
        <f t="shared" si="22"/>
        <v>117</v>
      </c>
      <c r="I119" s="1">
        <f t="shared" si="17"/>
        <v>25</v>
      </c>
    </row>
    <row r="120" spans="1:10">
      <c r="A120" s="47">
        <f t="shared" si="20"/>
        <v>37160</v>
      </c>
      <c r="B120" s="31">
        <f t="shared" si="18"/>
        <v>0.06</v>
      </c>
      <c r="C120" s="48">
        <f t="shared" si="21"/>
        <v>13845192.148333328</v>
      </c>
      <c r="D120" s="48">
        <f t="shared" si="19"/>
        <v>2275.9219969863007</v>
      </c>
      <c r="F120" s="1">
        <f t="shared" si="22"/>
        <v>118</v>
      </c>
      <c r="I120" s="1">
        <f t="shared" si="17"/>
        <v>26</v>
      </c>
    </row>
    <row r="121" spans="1:10">
      <c r="A121" s="47">
        <f t="shared" si="20"/>
        <v>37161</v>
      </c>
      <c r="B121" s="31">
        <f t="shared" si="18"/>
        <v>0.06</v>
      </c>
      <c r="C121" s="48">
        <f t="shared" si="21"/>
        <v>13845192.148333328</v>
      </c>
      <c r="D121" s="48">
        <f t="shared" si="19"/>
        <v>2275.9219969863007</v>
      </c>
      <c r="F121" s="1">
        <f t="shared" si="22"/>
        <v>119</v>
      </c>
      <c r="I121" s="1">
        <f t="shared" si="17"/>
        <v>27</v>
      </c>
    </row>
    <row r="122" spans="1:10">
      <c r="A122" s="47">
        <f t="shared" si="20"/>
        <v>37162</v>
      </c>
      <c r="B122" s="31">
        <f t="shared" si="18"/>
        <v>0.06</v>
      </c>
      <c r="C122" s="48">
        <f t="shared" si="21"/>
        <v>13845192.148333328</v>
      </c>
      <c r="D122" s="48">
        <f t="shared" si="19"/>
        <v>2275.9219969863007</v>
      </c>
      <c r="F122" s="1">
        <f t="shared" si="22"/>
        <v>120</v>
      </c>
      <c r="I122" s="1">
        <f t="shared" si="17"/>
        <v>28</v>
      </c>
    </row>
    <row r="123" spans="1:10">
      <c r="A123" s="47">
        <f t="shared" si="20"/>
        <v>37163</v>
      </c>
      <c r="B123" s="31">
        <f t="shared" si="18"/>
        <v>0.06</v>
      </c>
      <c r="C123" s="48">
        <f t="shared" si="21"/>
        <v>13845192.148333328</v>
      </c>
      <c r="D123" s="48">
        <f t="shared" si="19"/>
        <v>2275.9219969863007</v>
      </c>
      <c r="F123" s="1">
        <f t="shared" si="22"/>
        <v>121</v>
      </c>
      <c r="I123" s="1">
        <f t="shared" si="17"/>
        <v>29</v>
      </c>
    </row>
    <row r="124" spans="1:10">
      <c r="A124" s="47">
        <f t="shared" si="20"/>
        <v>37164</v>
      </c>
      <c r="B124" s="31">
        <f t="shared" si="18"/>
        <v>0.06</v>
      </c>
      <c r="C124" s="48">
        <f t="shared" si="21"/>
        <v>13845192.148333328</v>
      </c>
      <c r="D124" s="48">
        <f t="shared" si="19"/>
        <v>2275.9219969863007</v>
      </c>
      <c r="F124" s="1">
        <f t="shared" si="22"/>
        <v>122</v>
      </c>
      <c r="I124" s="45">
        <f t="shared" si="17"/>
        <v>30</v>
      </c>
      <c r="J124" s="46" t="s">
        <v>64</v>
      </c>
    </row>
    <row r="125" spans="1:10">
      <c r="A125" s="47">
        <f t="shared" si="20"/>
        <v>37165</v>
      </c>
      <c r="B125" s="31">
        <f t="shared" si="18"/>
        <v>0.06</v>
      </c>
      <c r="C125" s="48">
        <f t="shared" si="21"/>
        <v>13845192.148333328</v>
      </c>
      <c r="D125" s="48">
        <f t="shared" si="19"/>
        <v>2275.9219969863007</v>
      </c>
      <c r="F125" s="1">
        <f t="shared" si="22"/>
        <v>123</v>
      </c>
      <c r="J125" s="1">
        <v>1</v>
      </c>
    </row>
    <row r="126" spans="1:10">
      <c r="A126" s="47">
        <f t="shared" si="20"/>
        <v>37166</v>
      </c>
      <c r="B126" s="31">
        <f t="shared" si="18"/>
        <v>0.06</v>
      </c>
      <c r="C126" s="48">
        <f t="shared" si="21"/>
        <v>13845192.148333328</v>
      </c>
      <c r="D126" s="48">
        <f t="shared" si="19"/>
        <v>2275.9219969863007</v>
      </c>
      <c r="F126" s="1">
        <f t="shared" si="22"/>
        <v>124</v>
      </c>
      <c r="J126" s="1">
        <f t="shared" ref="J126:J155" si="23">J125+1</f>
        <v>2</v>
      </c>
    </row>
    <row r="127" spans="1:10">
      <c r="A127" s="47">
        <f t="shared" si="20"/>
        <v>37167</v>
      </c>
      <c r="B127" s="31">
        <f t="shared" si="18"/>
        <v>5.5E-2</v>
      </c>
      <c r="C127" s="48">
        <f t="shared" si="21"/>
        <v>13845192.148333328</v>
      </c>
      <c r="D127" s="48">
        <f t="shared" si="19"/>
        <v>2086.2618305707756</v>
      </c>
      <c r="F127" s="1">
        <f t="shared" si="22"/>
        <v>125</v>
      </c>
      <c r="J127" s="1">
        <f t="shared" si="23"/>
        <v>3</v>
      </c>
    </row>
    <row r="128" spans="1:10">
      <c r="A128" s="47">
        <f t="shared" si="20"/>
        <v>37168</v>
      </c>
      <c r="B128" s="31">
        <f t="shared" si="18"/>
        <v>5.5E-2</v>
      </c>
      <c r="C128" s="48">
        <f t="shared" si="21"/>
        <v>13845192.148333328</v>
      </c>
      <c r="D128" s="48">
        <f t="shared" si="19"/>
        <v>2086.2618305707756</v>
      </c>
      <c r="F128" s="1">
        <f t="shared" si="22"/>
        <v>126</v>
      </c>
      <c r="J128" s="1">
        <f t="shared" si="23"/>
        <v>4</v>
      </c>
    </row>
    <row r="129" spans="1:10">
      <c r="A129" s="47">
        <f t="shared" si="20"/>
        <v>37169</v>
      </c>
      <c r="B129" s="31">
        <f t="shared" si="18"/>
        <v>5.5E-2</v>
      </c>
      <c r="C129" s="48">
        <f t="shared" si="21"/>
        <v>13845192.148333328</v>
      </c>
      <c r="D129" s="48">
        <f t="shared" si="19"/>
        <v>2086.2618305707756</v>
      </c>
      <c r="F129" s="1">
        <f t="shared" si="22"/>
        <v>127</v>
      </c>
      <c r="J129" s="1">
        <f t="shared" si="23"/>
        <v>5</v>
      </c>
    </row>
    <row r="130" spans="1:10">
      <c r="A130" s="47">
        <f t="shared" si="20"/>
        <v>37170</v>
      </c>
      <c r="B130" s="31">
        <f t="shared" si="18"/>
        <v>5.5E-2</v>
      </c>
      <c r="C130" s="48">
        <f t="shared" si="21"/>
        <v>13845192.148333328</v>
      </c>
      <c r="D130" s="48">
        <f t="shared" si="19"/>
        <v>2086.2618305707756</v>
      </c>
      <c r="F130" s="1">
        <f t="shared" si="22"/>
        <v>128</v>
      </c>
      <c r="J130" s="1">
        <f t="shared" si="23"/>
        <v>6</v>
      </c>
    </row>
    <row r="131" spans="1:10">
      <c r="A131" s="47">
        <f t="shared" si="20"/>
        <v>37171</v>
      </c>
      <c r="B131" s="31">
        <f t="shared" ref="B131:B155" si="24">IF(AND(A131&gt;=$L$8,A131&lt;$L$9),$N$8,(IF(AND(A131&gt;=$L$9,A131&lt;$L$10),$N$9,(IF(AND(A131&gt;=$L$10,A131&lt;$L$11),$N$10,(IF(AND(A131&gt;=$L$11,A131&lt;$L$12),$N$11,(IF(A131&gt;=$L$12,$N$12,0)))))))))</f>
        <v>5.5E-2</v>
      </c>
      <c r="C131" s="48">
        <f t="shared" si="21"/>
        <v>13845192.148333328</v>
      </c>
      <c r="D131" s="48">
        <f t="shared" ref="D131:D155" si="25">(B131/365)*C131</f>
        <v>2086.2618305707756</v>
      </c>
      <c r="F131" s="1">
        <f t="shared" si="22"/>
        <v>129</v>
      </c>
      <c r="J131" s="1">
        <f t="shared" si="23"/>
        <v>7</v>
      </c>
    </row>
    <row r="132" spans="1:10">
      <c r="A132" s="47">
        <f t="shared" ref="A132:A155" si="26">A131+1</f>
        <v>37172</v>
      </c>
      <c r="B132" s="31">
        <f t="shared" si="24"/>
        <v>5.5E-2</v>
      </c>
      <c r="C132" s="48">
        <f t="shared" ref="C132:C155" si="27">$C$3</f>
        <v>13845192.148333328</v>
      </c>
      <c r="D132" s="48">
        <f t="shared" si="25"/>
        <v>2086.2618305707756</v>
      </c>
      <c r="F132" s="1">
        <f t="shared" ref="F132:F155" si="28">F131+1</f>
        <v>130</v>
      </c>
      <c r="J132" s="1">
        <f t="shared" si="23"/>
        <v>8</v>
      </c>
    </row>
    <row r="133" spans="1:10">
      <c r="A133" s="47">
        <f t="shared" si="26"/>
        <v>37173</v>
      </c>
      <c r="B133" s="31">
        <f t="shared" si="24"/>
        <v>5.5E-2</v>
      </c>
      <c r="C133" s="48">
        <f t="shared" si="27"/>
        <v>13845192.148333328</v>
      </c>
      <c r="D133" s="48">
        <f t="shared" si="25"/>
        <v>2086.2618305707756</v>
      </c>
      <c r="F133" s="1">
        <f t="shared" si="28"/>
        <v>131</v>
      </c>
      <c r="J133" s="1">
        <f t="shared" si="23"/>
        <v>9</v>
      </c>
    </row>
    <row r="134" spans="1:10">
      <c r="A134" s="47">
        <f t="shared" si="26"/>
        <v>37174</v>
      </c>
      <c r="B134" s="31">
        <f t="shared" si="24"/>
        <v>5.5E-2</v>
      </c>
      <c r="C134" s="48">
        <f t="shared" si="27"/>
        <v>13845192.148333328</v>
      </c>
      <c r="D134" s="48">
        <f t="shared" si="25"/>
        <v>2086.2618305707756</v>
      </c>
      <c r="F134" s="1">
        <f t="shared" si="28"/>
        <v>132</v>
      </c>
      <c r="J134" s="1">
        <f t="shared" si="23"/>
        <v>10</v>
      </c>
    </row>
    <row r="135" spans="1:10">
      <c r="A135" s="47">
        <f t="shared" si="26"/>
        <v>37175</v>
      </c>
      <c r="B135" s="31">
        <f t="shared" si="24"/>
        <v>5.5E-2</v>
      </c>
      <c r="C135" s="48">
        <f t="shared" si="27"/>
        <v>13845192.148333328</v>
      </c>
      <c r="D135" s="48">
        <f t="shared" si="25"/>
        <v>2086.2618305707756</v>
      </c>
      <c r="F135" s="1">
        <f t="shared" si="28"/>
        <v>133</v>
      </c>
      <c r="J135" s="1">
        <f t="shared" si="23"/>
        <v>11</v>
      </c>
    </row>
    <row r="136" spans="1:10">
      <c r="A136" s="47">
        <f t="shared" si="26"/>
        <v>37176</v>
      </c>
      <c r="B136" s="31">
        <f t="shared" si="24"/>
        <v>5.5E-2</v>
      </c>
      <c r="C136" s="48">
        <f t="shared" si="27"/>
        <v>13845192.148333328</v>
      </c>
      <c r="D136" s="48">
        <f t="shared" si="25"/>
        <v>2086.2618305707756</v>
      </c>
      <c r="F136" s="1">
        <f t="shared" si="28"/>
        <v>134</v>
      </c>
      <c r="J136" s="1">
        <f t="shared" si="23"/>
        <v>12</v>
      </c>
    </row>
    <row r="137" spans="1:10">
      <c r="A137" s="47">
        <f t="shared" si="26"/>
        <v>37177</v>
      </c>
      <c r="B137" s="31">
        <f t="shared" si="24"/>
        <v>5.5E-2</v>
      </c>
      <c r="C137" s="48">
        <f t="shared" si="27"/>
        <v>13845192.148333328</v>
      </c>
      <c r="D137" s="48">
        <f t="shared" si="25"/>
        <v>2086.2618305707756</v>
      </c>
      <c r="F137" s="1">
        <f t="shared" si="28"/>
        <v>135</v>
      </c>
      <c r="J137" s="1">
        <f t="shared" si="23"/>
        <v>13</v>
      </c>
    </row>
    <row r="138" spans="1:10">
      <c r="A138" s="47">
        <f t="shared" si="26"/>
        <v>37178</v>
      </c>
      <c r="B138" s="31">
        <f t="shared" si="24"/>
        <v>5.5E-2</v>
      </c>
      <c r="C138" s="48">
        <f t="shared" si="27"/>
        <v>13845192.148333328</v>
      </c>
      <c r="D138" s="48">
        <f t="shared" si="25"/>
        <v>2086.2618305707756</v>
      </c>
      <c r="F138" s="1">
        <f t="shared" si="28"/>
        <v>136</v>
      </c>
      <c r="J138" s="1">
        <f t="shared" si="23"/>
        <v>14</v>
      </c>
    </row>
    <row r="139" spans="1:10">
      <c r="A139" s="47">
        <f t="shared" si="26"/>
        <v>37179</v>
      </c>
      <c r="B139" s="31">
        <f t="shared" si="24"/>
        <v>5.5E-2</v>
      </c>
      <c r="C139" s="48">
        <f t="shared" si="27"/>
        <v>13845192.148333328</v>
      </c>
      <c r="D139" s="48">
        <f t="shared" si="25"/>
        <v>2086.2618305707756</v>
      </c>
      <c r="F139" s="1">
        <f t="shared" si="28"/>
        <v>137</v>
      </c>
      <c r="J139" s="1">
        <f t="shared" si="23"/>
        <v>15</v>
      </c>
    </row>
    <row r="140" spans="1:10">
      <c r="A140" s="47">
        <f t="shared" si="26"/>
        <v>37180</v>
      </c>
      <c r="B140" s="31">
        <f t="shared" si="24"/>
        <v>5.5E-2</v>
      </c>
      <c r="C140" s="48">
        <f t="shared" si="27"/>
        <v>13845192.148333328</v>
      </c>
      <c r="D140" s="48">
        <f t="shared" si="25"/>
        <v>2086.2618305707756</v>
      </c>
      <c r="F140" s="1">
        <f t="shared" si="28"/>
        <v>138</v>
      </c>
      <c r="J140" s="1">
        <f t="shared" si="23"/>
        <v>16</v>
      </c>
    </row>
    <row r="141" spans="1:10">
      <c r="A141" s="47">
        <f t="shared" si="26"/>
        <v>37181</v>
      </c>
      <c r="B141" s="31">
        <f t="shared" si="24"/>
        <v>5.5E-2</v>
      </c>
      <c r="C141" s="48">
        <f t="shared" si="27"/>
        <v>13845192.148333328</v>
      </c>
      <c r="D141" s="48">
        <f t="shared" si="25"/>
        <v>2086.2618305707756</v>
      </c>
      <c r="F141" s="1">
        <f t="shared" si="28"/>
        <v>139</v>
      </c>
      <c r="J141" s="1">
        <f t="shared" si="23"/>
        <v>17</v>
      </c>
    </row>
    <row r="142" spans="1:10">
      <c r="A142" s="47">
        <f t="shared" si="26"/>
        <v>37182</v>
      </c>
      <c r="B142" s="31">
        <f t="shared" si="24"/>
        <v>5.5E-2</v>
      </c>
      <c r="C142" s="48">
        <f t="shared" si="27"/>
        <v>13845192.148333328</v>
      </c>
      <c r="D142" s="48">
        <f t="shared" si="25"/>
        <v>2086.2618305707756</v>
      </c>
      <c r="F142" s="1">
        <f t="shared" si="28"/>
        <v>140</v>
      </c>
      <c r="J142" s="1">
        <f t="shared" si="23"/>
        <v>18</v>
      </c>
    </row>
    <row r="143" spans="1:10">
      <c r="A143" s="47">
        <f t="shared" si="26"/>
        <v>37183</v>
      </c>
      <c r="B143" s="31">
        <f t="shared" si="24"/>
        <v>5.5E-2</v>
      </c>
      <c r="C143" s="48">
        <f t="shared" si="27"/>
        <v>13845192.148333328</v>
      </c>
      <c r="D143" s="48">
        <f t="shared" si="25"/>
        <v>2086.2618305707756</v>
      </c>
      <c r="F143" s="1">
        <f t="shared" si="28"/>
        <v>141</v>
      </c>
      <c r="J143" s="1">
        <f t="shared" si="23"/>
        <v>19</v>
      </c>
    </row>
    <row r="144" spans="1:10">
      <c r="A144" s="47">
        <f t="shared" si="26"/>
        <v>37184</v>
      </c>
      <c r="B144" s="31">
        <f t="shared" si="24"/>
        <v>5.5E-2</v>
      </c>
      <c r="C144" s="48">
        <f t="shared" si="27"/>
        <v>13845192.148333328</v>
      </c>
      <c r="D144" s="48">
        <f t="shared" si="25"/>
        <v>2086.2618305707756</v>
      </c>
      <c r="F144" s="1">
        <f t="shared" si="28"/>
        <v>142</v>
      </c>
      <c r="J144" s="1">
        <f t="shared" si="23"/>
        <v>20</v>
      </c>
    </row>
    <row r="145" spans="1:10">
      <c r="A145" s="47">
        <f t="shared" si="26"/>
        <v>37185</v>
      </c>
      <c r="B145" s="31">
        <f t="shared" si="24"/>
        <v>5.5E-2</v>
      </c>
      <c r="C145" s="48">
        <f t="shared" si="27"/>
        <v>13845192.148333328</v>
      </c>
      <c r="D145" s="48">
        <f t="shared" si="25"/>
        <v>2086.2618305707756</v>
      </c>
      <c r="F145" s="1">
        <f t="shared" si="28"/>
        <v>143</v>
      </c>
      <c r="J145" s="1">
        <f t="shared" si="23"/>
        <v>21</v>
      </c>
    </row>
    <row r="146" spans="1:10">
      <c r="A146" s="47">
        <f t="shared" si="26"/>
        <v>37186</v>
      </c>
      <c r="B146" s="31">
        <f t="shared" si="24"/>
        <v>5.5E-2</v>
      </c>
      <c r="C146" s="48">
        <f t="shared" si="27"/>
        <v>13845192.148333328</v>
      </c>
      <c r="D146" s="48">
        <f t="shared" si="25"/>
        <v>2086.2618305707756</v>
      </c>
      <c r="F146" s="1">
        <f t="shared" si="28"/>
        <v>144</v>
      </c>
      <c r="J146" s="1">
        <f t="shared" si="23"/>
        <v>22</v>
      </c>
    </row>
    <row r="147" spans="1:10">
      <c r="A147" s="47">
        <f t="shared" si="26"/>
        <v>37187</v>
      </c>
      <c r="B147" s="31">
        <f t="shared" si="24"/>
        <v>5.5E-2</v>
      </c>
      <c r="C147" s="48">
        <f t="shared" si="27"/>
        <v>13845192.148333328</v>
      </c>
      <c r="D147" s="48">
        <f t="shared" si="25"/>
        <v>2086.2618305707756</v>
      </c>
      <c r="F147" s="1">
        <f t="shared" si="28"/>
        <v>145</v>
      </c>
      <c r="J147" s="1">
        <f t="shared" si="23"/>
        <v>23</v>
      </c>
    </row>
    <row r="148" spans="1:10">
      <c r="A148" s="47">
        <f t="shared" si="26"/>
        <v>37188</v>
      </c>
      <c r="B148" s="31">
        <f t="shared" si="24"/>
        <v>5.5E-2</v>
      </c>
      <c r="C148" s="48">
        <f t="shared" si="27"/>
        <v>13845192.148333328</v>
      </c>
      <c r="D148" s="48">
        <f t="shared" si="25"/>
        <v>2086.2618305707756</v>
      </c>
      <c r="F148" s="1">
        <f t="shared" si="28"/>
        <v>146</v>
      </c>
      <c r="J148" s="1">
        <f t="shared" si="23"/>
        <v>24</v>
      </c>
    </row>
    <row r="149" spans="1:10">
      <c r="A149" s="47">
        <f t="shared" si="26"/>
        <v>37189</v>
      </c>
      <c r="B149" s="31">
        <f t="shared" si="24"/>
        <v>5.5E-2</v>
      </c>
      <c r="C149" s="48">
        <f t="shared" si="27"/>
        <v>13845192.148333328</v>
      </c>
      <c r="D149" s="48">
        <f t="shared" si="25"/>
        <v>2086.2618305707756</v>
      </c>
      <c r="F149" s="1">
        <f t="shared" si="28"/>
        <v>147</v>
      </c>
      <c r="J149" s="1">
        <f t="shared" si="23"/>
        <v>25</v>
      </c>
    </row>
    <row r="150" spans="1:10">
      <c r="A150" s="47">
        <f t="shared" si="26"/>
        <v>37190</v>
      </c>
      <c r="B150" s="31">
        <f t="shared" si="24"/>
        <v>5.5E-2</v>
      </c>
      <c r="C150" s="48">
        <f t="shared" si="27"/>
        <v>13845192.148333328</v>
      </c>
      <c r="D150" s="48">
        <f t="shared" si="25"/>
        <v>2086.2618305707756</v>
      </c>
      <c r="F150" s="1">
        <f t="shared" si="28"/>
        <v>148</v>
      </c>
      <c r="J150" s="1">
        <f t="shared" si="23"/>
        <v>26</v>
      </c>
    </row>
    <row r="151" spans="1:10">
      <c r="A151" s="47">
        <f t="shared" si="26"/>
        <v>37191</v>
      </c>
      <c r="B151" s="31">
        <f t="shared" si="24"/>
        <v>5.5E-2</v>
      </c>
      <c r="C151" s="48">
        <f t="shared" si="27"/>
        <v>13845192.148333328</v>
      </c>
      <c r="D151" s="48">
        <f t="shared" si="25"/>
        <v>2086.2618305707756</v>
      </c>
      <c r="F151" s="1">
        <f t="shared" si="28"/>
        <v>149</v>
      </c>
      <c r="J151" s="1">
        <f t="shared" si="23"/>
        <v>27</v>
      </c>
    </row>
    <row r="152" spans="1:10">
      <c r="A152" s="47">
        <f t="shared" si="26"/>
        <v>37192</v>
      </c>
      <c r="B152" s="31">
        <f t="shared" si="24"/>
        <v>5.5E-2</v>
      </c>
      <c r="C152" s="48">
        <f t="shared" si="27"/>
        <v>13845192.148333328</v>
      </c>
      <c r="D152" s="48">
        <f t="shared" si="25"/>
        <v>2086.2618305707756</v>
      </c>
      <c r="F152" s="1">
        <f t="shared" si="28"/>
        <v>150</v>
      </c>
      <c r="J152" s="1">
        <f t="shared" si="23"/>
        <v>28</v>
      </c>
    </row>
    <row r="153" spans="1:10">
      <c r="A153" s="47">
        <f t="shared" si="26"/>
        <v>37193</v>
      </c>
      <c r="B153" s="31">
        <f t="shared" si="24"/>
        <v>5.5E-2</v>
      </c>
      <c r="C153" s="48">
        <f t="shared" si="27"/>
        <v>13845192.148333328</v>
      </c>
      <c r="D153" s="48">
        <f t="shared" si="25"/>
        <v>2086.2618305707756</v>
      </c>
      <c r="F153" s="1">
        <f t="shared" si="28"/>
        <v>151</v>
      </c>
      <c r="J153" s="1">
        <f t="shared" si="23"/>
        <v>29</v>
      </c>
    </row>
    <row r="154" spans="1:10">
      <c r="A154" s="47">
        <f t="shared" si="26"/>
        <v>37194</v>
      </c>
      <c r="B154" s="31">
        <f t="shared" si="24"/>
        <v>5.5E-2</v>
      </c>
      <c r="C154" s="48">
        <f t="shared" si="27"/>
        <v>13845192.148333328</v>
      </c>
      <c r="D154" s="48">
        <f t="shared" si="25"/>
        <v>2086.2618305707756</v>
      </c>
      <c r="F154" s="1">
        <f t="shared" si="28"/>
        <v>152</v>
      </c>
      <c r="J154" s="1">
        <f t="shared" si="23"/>
        <v>30</v>
      </c>
    </row>
    <row r="155" spans="1:10">
      <c r="A155" s="47">
        <f t="shared" si="26"/>
        <v>37195</v>
      </c>
      <c r="B155" s="31">
        <f t="shared" si="24"/>
        <v>5.5E-2</v>
      </c>
      <c r="C155" s="48">
        <f t="shared" si="27"/>
        <v>13845192.148333328</v>
      </c>
      <c r="D155" s="48">
        <f t="shared" si="25"/>
        <v>2086.2618305707756</v>
      </c>
      <c r="F155" s="1">
        <f t="shared" si="28"/>
        <v>153</v>
      </c>
      <c r="J155" s="1">
        <f t="shared" si="23"/>
        <v>31</v>
      </c>
    </row>
    <row r="156" spans="1:10">
      <c r="A156" s="47"/>
      <c r="B156" s="49"/>
      <c r="C156" s="48"/>
      <c r="D156" s="48"/>
    </row>
    <row r="157" spans="1:10" ht="14.4" thickBot="1">
      <c r="D157" s="74">
        <f>SUM(D3:D155)</f>
        <v>373725.35792179219</v>
      </c>
    </row>
    <row r="158" spans="1:10" ht="14.4" thickTop="1"/>
  </sheetData>
  <mergeCells count="1">
    <mergeCell ref="L2:N2"/>
  </mergeCells>
  <phoneticPr fontId="0" type="noConversion"/>
  <printOptions horizontalCentered="1"/>
  <pageMargins left="0.5" right="0.5" top="0.75" bottom="0.75" header="0.5" footer="0.5"/>
  <pageSetup scale="66" orientation="portrait" r:id="rId1"/>
  <headerFooter alignWithMargins="0">
    <oddFooter>&amp;CPage &amp;P of &amp;N</oddFooter>
  </headerFooter>
  <rowBreaks count="2" manualBreakCount="2">
    <brk id="63" max="11" man="1"/>
    <brk id="124" max="13" man="1"/>
  </row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8</vt:i4>
      </vt:variant>
    </vt:vector>
  </HeadingPairs>
  <TitlesOfParts>
    <vt:vector size="14" baseType="lpstr">
      <vt:lpstr>Inv &amp; WC Value Adj</vt:lpstr>
      <vt:lpstr>Sched I - Cannon &amp; TC GLO</vt:lpstr>
      <vt:lpstr>Sched II Lyondell</vt:lpstr>
      <vt:lpstr>Sched III Centana</vt:lpstr>
      <vt:lpstr>Prime Rate Calc- GROSS</vt:lpstr>
      <vt:lpstr>Prime Rate Calc- NET (3)</vt:lpstr>
      <vt:lpstr>'Inv &amp; WC Value Adj'!Print_Area</vt:lpstr>
      <vt:lpstr>'Prime Rate Calc- GROSS'!Print_Area</vt:lpstr>
      <vt:lpstr>'Prime Rate Calc- NET (3)'!Print_Area</vt:lpstr>
      <vt:lpstr>'Sched I - Cannon &amp; TC GLO'!Print_Area</vt:lpstr>
      <vt:lpstr>'Sched II Lyondell'!Print_Area</vt:lpstr>
      <vt:lpstr>'Sched III Centana'!Print_Area</vt:lpstr>
      <vt:lpstr>'Prime Rate Calc- GROSS'!Print_Titles</vt:lpstr>
      <vt:lpstr>'Prime Rate Calc- NET (3)'!Print_Titles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dbaumba</dc:creator>
  <cp:lastModifiedBy>Havlíček Jan</cp:lastModifiedBy>
  <cp:lastPrinted>2001-10-25T15:13:06Z</cp:lastPrinted>
  <dcterms:created xsi:type="dcterms:W3CDTF">2001-08-24T14:42:38Z</dcterms:created>
  <dcterms:modified xsi:type="dcterms:W3CDTF">2023-09-10T11:45:46Z</dcterms:modified>
</cp:coreProperties>
</file>