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<sst xmlns="http://schemas.openxmlformats.org/spreadsheetml/2006/main" count="434" uniqueCount="183">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</sst>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-4.9999999999998934E-3</v>
          </cell>
          <cell r="P28">
            <v>9.9999999999997868E-3</v>
          </cell>
          <cell r="R28">
            <v>8.5000000000000006E-2</v>
          </cell>
          <cell r="V28">
            <v>0.17499999999999999</v>
          </cell>
          <cell r="AB28">
            <v>0.16571428571428573</v>
          </cell>
          <cell r="AH28">
            <v>0.33500000000000002</v>
          </cell>
        </row>
        <row r="29">
          <cell r="M29">
            <v>-0.12999999999999989</v>
          </cell>
          <cell r="P29">
            <v>-6.0000000000000053E-2</v>
          </cell>
          <cell r="R29">
            <v>-2.5000000000000001E-2</v>
          </cell>
          <cell r="S29">
            <v>-1.0000000000000002E-2</v>
          </cell>
          <cell r="V29">
            <v>4.9000000000000002E-2</v>
          </cell>
          <cell r="W29">
            <v>5.9999999999999984E-3</v>
          </cell>
          <cell r="Y29">
            <v>7.9666666666666691E-2</v>
          </cell>
          <cell r="AB29">
            <v>-3.4285714285714287E-2</v>
          </cell>
          <cell r="AC29">
            <v>-1.0000000000000005E-2</v>
          </cell>
          <cell r="AE29">
            <v>3.9285714285714299E-2</v>
          </cell>
          <cell r="AH29">
            <v>0.13500000000000001</v>
          </cell>
        </row>
        <row r="30">
          <cell r="M30">
            <v>-0.20999999999999996</v>
          </cell>
          <cell r="P30">
            <v>-0.18000000000000016</v>
          </cell>
          <cell r="R30">
            <v>-8.5000000000000006E-2</v>
          </cell>
          <cell r="S30">
            <v>4.9999999999999906E-3</v>
          </cell>
          <cell r="V30">
            <v>1.7999999999999999E-2</v>
          </cell>
          <cell r="W30">
            <v>1.6999999999999998E-2</v>
          </cell>
          <cell r="Y30">
            <v>6.7666666666666667E-2</v>
          </cell>
          <cell r="AB30">
            <v>-8.4285714285714283E-2</v>
          </cell>
          <cell r="AC30">
            <v>0</v>
          </cell>
          <cell r="AE30">
            <v>-1.5714285714285719E-2</v>
          </cell>
          <cell r="AH30">
            <v>8.5000000000000006E-2</v>
          </cell>
        </row>
        <row r="31">
          <cell r="M31">
            <v>-0.10000000000000009</v>
          </cell>
          <cell r="P31">
            <v>-6.0000000000000053E-2</v>
          </cell>
          <cell r="R31">
            <v>2.5000000000000001E-2</v>
          </cell>
          <cell r="S31">
            <v>-4.9999999999999975E-3</v>
          </cell>
          <cell r="V31">
            <v>5.4000000000000006E-2</v>
          </cell>
          <cell r="W31">
            <v>1.5000000000000013E-2</v>
          </cell>
          <cell r="Y31">
            <v>9.5333333333333325E-2</v>
          </cell>
          <cell r="AB31">
            <v>0.11142857142857142</v>
          </cell>
          <cell r="AC31">
            <v>-1.5000000000000055E-2</v>
          </cell>
          <cell r="AE31">
            <v>0.18928571428571425</v>
          </cell>
          <cell r="AH31">
            <v>0.121</v>
          </cell>
        </row>
        <row r="33">
          <cell r="M33">
            <v>-0.36500000000000021</v>
          </cell>
          <cell r="P33">
            <v>-0.29499999999999993</v>
          </cell>
          <cell r="R33">
            <v>-0.26</v>
          </cell>
          <cell r="S33">
            <v>-5.0000000000000044E-3</v>
          </cell>
          <cell r="V33">
            <v>-0.246</v>
          </cell>
          <cell r="W33">
            <v>-9.9999999999997313E-4</v>
          </cell>
          <cell r="Y33">
            <v>-0.22533333333333325</v>
          </cell>
          <cell r="AB33">
            <v>-0.32571428571428568</v>
          </cell>
          <cell r="AC33">
            <v>0</v>
          </cell>
          <cell r="AE33">
            <v>-0.28500000000000009</v>
          </cell>
          <cell r="AH33">
            <v>-0.2</v>
          </cell>
        </row>
        <row r="34">
          <cell r="M34">
            <v>-0.25499999999999989</v>
          </cell>
          <cell r="P34">
            <v>-0.2200000000000002</v>
          </cell>
          <cell r="R34">
            <v>-0.17499999999999999</v>
          </cell>
          <cell r="S34">
            <v>-4.9999999999999767E-3</v>
          </cell>
          <cell r="V34">
            <v>-0.16</v>
          </cell>
          <cell r="W34">
            <v>-1.0000000000000009E-3</v>
          </cell>
          <cell r="Y34">
            <v>-0.15733333333333335</v>
          </cell>
          <cell r="AB34">
            <v>-0.13250000000000001</v>
          </cell>
          <cell r="AC34">
            <v>-2.4999999999999745E-3</v>
          </cell>
          <cell r="AE34">
            <v>-0.10976190476190475</v>
          </cell>
          <cell r="AH34">
            <v>-0.13850000000000001</v>
          </cell>
        </row>
        <row r="35">
          <cell r="M35">
            <v>-0.21499999999999986</v>
          </cell>
          <cell r="P35">
            <v>-0.18000000000000016</v>
          </cell>
          <cell r="R35">
            <v>-0.155</v>
          </cell>
          <cell r="S35">
            <v>-5.0000000000000044E-3</v>
          </cell>
          <cell r="V35">
            <v>-0.13999999999999999</v>
          </cell>
          <cell r="W35">
            <v>-1.0000000000000009E-3</v>
          </cell>
          <cell r="Y35">
            <v>-0.13533333333333333</v>
          </cell>
          <cell r="AB35">
            <v>-9.5000000000000001E-2</v>
          </cell>
          <cell r="AC35">
            <v>-2.5000000000000022E-3</v>
          </cell>
          <cell r="AE35">
            <v>-7.0833333333333345E-2</v>
          </cell>
          <cell r="AH35">
            <v>-0.11850000000000001</v>
          </cell>
        </row>
        <row r="36">
          <cell r="M36">
            <v>-0.18999999999999995</v>
          </cell>
          <cell r="P36">
            <v>-0.18999999999999995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-0.62000000000000011</v>
          </cell>
          <cell r="P39">
            <v>-0.41999999999999993</v>
          </cell>
          <cell r="R39">
            <v>-0.34</v>
          </cell>
          <cell r="S39">
            <v>0</v>
          </cell>
          <cell r="V39">
            <v>-0.31499999999999995</v>
          </cell>
          <cell r="W39">
            <v>0</v>
          </cell>
          <cell r="Y39">
            <v>-0.2993333333333334</v>
          </cell>
          <cell r="AB39">
            <v>-0.52500000000000002</v>
          </cell>
          <cell r="AC39">
            <v>0</v>
          </cell>
          <cell r="AE39">
            <v>-0.5099999999999999</v>
          </cell>
          <cell r="AH39">
            <v>-0.26500000000000001</v>
          </cell>
        </row>
        <row r="40">
          <cell r="M40">
            <v>-0.33999999999999986</v>
          </cell>
          <cell r="P40">
            <v>-0.29999999999999982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-0.33999999999999986</v>
          </cell>
          <cell r="P41">
            <v>-0.29999999999999982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-0.35899999999999999</v>
          </cell>
          <cell r="P42">
            <v>-0.34699999999999998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-0.65500000000000003</v>
          </cell>
          <cell r="P43">
            <v>-0.48</v>
          </cell>
          <cell r="R43">
            <v>-0.38</v>
          </cell>
          <cell r="S43">
            <v>0</v>
          </cell>
          <cell r="V43">
            <v>-0.371</v>
          </cell>
          <cell r="W43">
            <v>0</v>
          </cell>
          <cell r="Y43">
            <v>-0.35933333333333334</v>
          </cell>
          <cell r="AB43">
            <v>-0.6349999999999999</v>
          </cell>
          <cell r="AC43">
            <v>1.5000000000000124E-2</v>
          </cell>
          <cell r="AE43">
            <v>-0.61999999999999988</v>
          </cell>
          <cell r="AH43">
            <v>-0.30499999999999999</v>
          </cell>
        </row>
        <row r="49">
          <cell r="L49">
            <v>2.5</v>
          </cell>
          <cell r="O49">
            <v>2.5</v>
          </cell>
          <cell r="R49">
            <v>2.5920000000000001</v>
          </cell>
          <cell r="V49">
            <v>2.899</v>
          </cell>
          <cell r="AB49">
            <v>2.9850000000000003</v>
          </cell>
          <cell r="AH49">
            <v>3.4232</v>
          </cell>
        </row>
        <row r="60">
          <cell r="O60">
            <v>9.2595443349753701</v>
          </cell>
          <cell r="R60">
            <v>9.9720781810929395</v>
          </cell>
          <cell r="V60">
            <v>10.171408981830648</v>
          </cell>
          <cell r="AB60">
            <v>11.548879586308789</v>
          </cell>
          <cell r="AH60">
            <v>9.0787298329627735</v>
          </cell>
        </row>
        <row r="61">
          <cell r="O61">
            <v>8.8560885608856061</v>
          </cell>
          <cell r="R61">
            <v>9.0371915189433434</v>
          </cell>
          <cell r="V61">
            <v>9.5296273671350047</v>
          </cell>
          <cell r="AB61">
            <v>11.223619697292685</v>
          </cell>
          <cell r="AH61">
            <v>8.5581830124804199</v>
          </cell>
        </row>
        <row r="62">
          <cell r="O62">
            <v>8.7766890149561636</v>
          </cell>
          <cell r="R62">
            <v>8.4832032575500502</v>
          </cell>
          <cell r="V62">
            <v>8.8638440450807199</v>
          </cell>
          <cell r="AB62">
            <v>10.954763393787783</v>
          </cell>
          <cell r="AH62">
            <v>8.3242992101595163</v>
          </cell>
        </row>
        <row r="63">
          <cell r="O63">
            <v>9.8363095238095237</v>
          </cell>
          <cell r="R63">
            <v>9.262908947575875</v>
          </cell>
          <cell r="V63">
            <v>9.4963273871983205</v>
          </cell>
          <cell r="AB63">
            <v>13.372582001682083</v>
          </cell>
          <cell r="AH63">
            <v>8.7256831243085529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37180</v>
          </cell>
        </row>
      </sheetData>
      <sheetData sheetId="3" refreshError="1"/>
      <sheetData sheetId="4" refreshError="1"/>
      <sheetData sheetId="5">
        <row r="9">
          <cell r="AC9">
            <v>23.903846153846153</v>
          </cell>
        </row>
        <row r="10">
          <cell r="AC10">
            <v>26.865384615384617</v>
          </cell>
        </row>
        <row r="11">
          <cell r="AC11">
            <v>27.177692307692308</v>
          </cell>
        </row>
        <row r="12">
          <cell r="AC12">
            <v>27.261923076923075</v>
          </cell>
        </row>
        <row r="13">
          <cell r="AC13">
            <v>27.675384615384612</v>
          </cell>
        </row>
        <row r="14">
          <cell r="AC14">
            <v>26.915384615384614</v>
          </cell>
        </row>
        <row r="15">
          <cell r="AC15">
            <v>27.915384615384614</v>
          </cell>
        </row>
        <row r="18">
          <cell r="AC18">
            <v>42.846153846153847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2.5920000000000001</v>
          </cell>
        </row>
        <row r="18">
          <cell r="B18">
            <v>2.8520000000000003</v>
          </cell>
        </row>
        <row r="19">
          <cell r="B19">
            <v>3.0370000000000004</v>
          </cell>
        </row>
        <row r="20">
          <cell r="B20">
            <v>3.032</v>
          </cell>
        </row>
        <row r="21">
          <cell r="B21">
            <v>2.9820000000000002</v>
          </cell>
        </row>
        <row r="22">
          <cell r="B22">
            <v>2.8890000000000002</v>
          </cell>
        </row>
        <row r="23">
          <cell r="B23">
            <v>2.911</v>
          </cell>
        </row>
        <row r="24">
          <cell r="B24">
            <v>2.956</v>
          </cell>
        </row>
        <row r="25">
          <cell r="B25">
            <v>2.9990000000000001</v>
          </cell>
        </row>
        <row r="26">
          <cell r="B26">
            <v>3.0420000000000003</v>
          </cell>
        </row>
        <row r="27">
          <cell r="B27">
            <v>3.0390000000000001</v>
          </cell>
        </row>
        <row r="28">
          <cell r="B28">
            <v>3.0590000000000002</v>
          </cell>
        </row>
        <row r="29">
          <cell r="B29">
            <v>3.2410000000000001</v>
          </cell>
        </row>
        <row r="30">
          <cell r="B30">
            <v>3.4490000000000003</v>
          </cell>
        </row>
        <row r="31">
          <cell r="B31">
            <v>3.5720000000000001</v>
          </cell>
        </row>
        <row r="32">
          <cell r="B32">
            <v>3.4770000000000003</v>
          </cell>
        </row>
        <row r="33">
          <cell r="B33">
            <v>3.3770000000000002</v>
          </cell>
        </row>
        <row r="34">
          <cell r="B34">
            <v>3.2530000000000001</v>
          </cell>
        </row>
        <row r="35">
          <cell r="B35">
            <v>3.2630000000000003</v>
          </cell>
        </row>
        <row r="36">
          <cell r="B36">
            <v>3.2930000000000001</v>
          </cell>
        </row>
        <row r="37">
          <cell r="B37">
            <v>3.319</v>
          </cell>
        </row>
        <row r="38">
          <cell r="B38">
            <v>3.3480000000000003</v>
          </cell>
        </row>
        <row r="39">
          <cell r="B39">
            <v>3.3520000000000003</v>
          </cell>
        </row>
        <row r="40">
          <cell r="B40">
            <v>3.3640000000000003</v>
          </cell>
        </row>
        <row r="41">
          <cell r="B41">
            <v>3.5350000000000001</v>
          </cell>
        </row>
        <row r="42">
          <cell r="B42">
            <v>3.6920000000000002</v>
          </cell>
        </row>
        <row r="43">
          <cell r="B43">
            <v>3.7470000000000003</v>
          </cell>
        </row>
        <row r="44">
          <cell r="B44">
            <v>3.6320000000000001</v>
          </cell>
        </row>
        <row r="45">
          <cell r="B45">
            <v>3.4849999999999999</v>
          </cell>
        </row>
        <row r="46">
          <cell r="B46">
            <v>3.32</v>
          </cell>
        </row>
        <row r="47">
          <cell r="B47">
            <v>3.3149999999999999</v>
          </cell>
        </row>
        <row r="48">
          <cell r="B48">
            <v>3.3530000000000002</v>
          </cell>
        </row>
        <row r="49">
          <cell r="B49">
            <v>3.3980000000000001</v>
          </cell>
        </row>
        <row r="50">
          <cell r="B50">
            <v>3.4359999999999999</v>
          </cell>
        </row>
        <row r="51">
          <cell r="B51">
            <v>3.43</v>
          </cell>
        </row>
        <row r="52">
          <cell r="B52">
            <v>3.43</v>
          </cell>
        </row>
        <row r="53">
          <cell r="B53">
            <v>3.6</v>
          </cell>
        </row>
        <row r="54">
          <cell r="B54">
            <v>3.7520000000000002</v>
          </cell>
        </row>
        <row r="55">
          <cell r="B55">
            <v>3.8395000000000001</v>
          </cell>
        </row>
        <row r="56">
          <cell r="B56">
            <v>3.7245000000000004</v>
          </cell>
        </row>
        <row r="57">
          <cell r="B57">
            <v>3.5775000000000001</v>
          </cell>
        </row>
        <row r="58">
          <cell r="B58">
            <v>3.4125000000000001</v>
          </cell>
        </row>
        <row r="59">
          <cell r="B59">
            <v>3.4075000000000002</v>
          </cell>
        </row>
        <row r="60">
          <cell r="B60">
            <v>3.4455</v>
          </cell>
        </row>
        <row r="61">
          <cell r="B61">
            <v>3.4905000000000004</v>
          </cell>
        </row>
        <row r="62">
          <cell r="B62">
            <v>3.5285000000000002</v>
          </cell>
        </row>
        <row r="63">
          <cell r="B63">
            <v>3.5225</v>
          </cell>
        </row>
        <row r="64">
          <cell r="B64">
            <v>3.5225</v>
          </cell>
        </row>
        <row r="65">
          <cell r="B65">
            <v>3.6924999999999999</v>
          </cell>
        </row>
        <row r="66">
          <cell r="B66">
            <v>3.8445</v>
          </cell>
        </row>
        <row r="67">
          <cell r="B67">
            <v>3.9345000000000003</v>
          </cell>
        </row>
        <row r="68">
          <cell r="B68">
            <v>3.8195000000000001</v>
          </cell>
        </row>
        <row r="69">
          <cell r="B69">
            <v>3.6724999999999999</v>
          </cell>
        </row>
        <row r="70">
          <cell r="B70">
            <v>3.5074999999999998</v>
          </cell>
        </row>
        <row r="71">
          <cell r="B71">
            <v>3.5024999999999999</v>
          </cell>
        </row>
        <row r="72">
          <cell r="B72">
            <v>3.5405000000000002</v>
          </cell>
        </row>
        <row r="73">
          <cell r="B73">
            <v>3.5855000000000001</v>
          </cell>
        </row>
        <row r="74">
          <cell r="B74">
            <v>3.6235000000000004</v>
          </cell>
        </row>
        <row r="75">
          <cell r="B75">
            <v>3.6175000000000002</v>
          </cell>
        </row>
        <row r="76">
          <cell r="B76">
            <v>3.6175000000000002</v>
          </cell>
        </row>
        <row r="77">
          <cell r="B77">
            <v>3.7875000000000001</v>
          </cell>
        </row>
        <row r="78">
          <cell r="B78">
            <v>3.9395000000000002</v>
          </cell>
        </row>
        <row r="79">
          <cell r="B79">
            <v>4.032</v>
          </cell>
        </row>
        <row r="80">
          <cell r="B80">
            <v>3.9170000000000003</v>
          </cell>
        </row>
        <row r="81">
          <cell r="B81">
            <v>3.77</v>
          </cell>
        </row>
        <row r="82">
          <cell r="B82">
            <v>3.605</v>
          </cell>
        </row>
        <row r="83">
          <cell r="B83">
            <v>3.6</v>
          </cell>
        </row>
        <row r="84">
          <cell r="B84">
            <v>3.6380000000000003</v>
          </cell>
        </row>
        <row r="85">
          <cell r="B85">
            <v>3.6830000000000003</v>
          </cell>
        </row>
        <row r="86">
          <cell r="B86">
            <v>3.7210000000000001</v>
          </cell>
        </row>
        <row r="87">
          <cell r="B87">
            <v>3.7149999999999999</v>
          </cell>
        </row>
        <row r="88">
          <cell r="B88">
            <v>3.7149999999999999</v>
          </cell>
        </row>
        <row r="89">
          <cell r="B89">
            <v>3.8849999999999998</v>
          </cell>
        </row>
        <row r="90">
          <cell r="B90">
            <v>4.0369999999999999</v>
          </cell>
        </row>
        <row r="91">
          <cell r="B91">
            <v>4.1320000000000006</v>
          </cell>
        </row>
        <row r="92">
          <cell r="B92">
            <v>4.0170000000000003</v>
          </cell>
        </row>
        <row r="93">
          <cell r="B93">
            <v>3.87</v>
          </cell>
        </row>
        <row r="94">
          <cell r="B94">
            <v>3.7050000000000001</v>
          </cell>
        </row>
        <row r="95">
          <cell r="B95">
            <v>3.7</v>
          </cell>
        </row>
        <row r="96">
          <cell r="B96">
            <v>3.738</v>
          </cell>
        </row>
        <row r="97">
          <cell r="B97">
            <v>3.7830000000000004</v>
          </cell>
        </row>
        <row r="98">
          <cell r="B98">
            <v>3.8210000000000002</v>
          </cell>
        </row>
        <row r="99">
          <cell r="B99">
            <v>3.8149999999999999</v>
          </cell>
        </row>
        <row r="100">
          <cell r="B100">
            <v>3.8149999999999999</v>
          </cell>
        </row>
        <row r="101">
          <cell r="B101">
            <v>3.9849999999999999</v>
          </cell>
        </row>
        <row r="102">
          <cell r="B102">
            <v>4.1370000000000005</v>
          </cell>
        </row>
        <row r="103">
          <cell r="B103">
            <v>4.2345000000000006</v>
          </cell>
        </row>
        <row r="104">
          <cell r="B104">
            <v>4.1195000000000004</v>
          </cell>
        </row>
        <row r="105">
          <cell r="B105">
            <v>3.9725000000000001</v>
          </cell>
        </row>
        <row r="106">
          <cell r="B106">
            <v>3.8075000000000001</v>
          </cell>
        </row>
        <row r="107">
          <cell r="B107">
            <v>3.8025000000000002</v>
          </cell>
        </row>
        <row r="108">
          <cell r="B108">
            <v>3.8405</v>
          </cell>
        </row>
        <row r="109">
          <cell r="B109">
            <v>3.8855000000000004</v>
          </cell>
        </row>
        <row r="110">
          <cell r="B110">
            <v>3.9235000000000002</v>
          </cell>
        </row>
        <row r="111">
          <cell r="B111">
            <v>3.9175</v>
          </cell>
        </row>
        <row r="112">
          <cell r="B112">
            <v>3.9175</v>
          </cell>
        </row>
        <row r="113">
          <cell r="B113">
            <v>4.0875000000000004</v>
          </cell>
        </row>
        <row r="114">
          <cell r="B114">
            <v>4.2395000000000005</v>
          </cell>
        </row>
        <row r="115">
          <cell r="B115">
            <v>4.3395000000000001</v>
          </cell>
        </row>
        <row r="116">
          <cell r="B116">
            <v>4.2244999999999999</v>
          </cell>
        </row>
        <row r="117">
          <cell r="B117">
            <v>4.0774999999999997</v>
          </cell>
        </row>
        <row r="118">
          <cell r="B118">
            <v>3.9125000000000001</v>
          </cell>
        </row>
        <row r="119">
          <cell r="B119">
            <v>3.9075000000000002</v>
          </cell>
        </row>
        <row r="120">
          <cell r="B120">
            <v>3.9455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37184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30.25</v>
          </cell>
          <cell r="R10">
            <v>41.5</v>
          </cell>
        </row>
        <row r="11">
          <cell r="A11">
            <v>37186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37187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37188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37189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37190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37191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25.5</v>
          </cell>
          <cell r="R16">
            <v>41.5</v>
          </cell>
        </row>
        <row r="17">
          <cell r="A17">
            <v>37193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37194</v>
          </cell>
          <cell r="B18">
            <v>27</v>
          </cell>
          <cell r="C18">
            <v>27</v>
          </cell>
          <cell r="D18">
            <v>24</v>
          </cell>
          <cell r="E18">
            <v>27.25</v>
          </cell>
          <cell r="F18">
            <v>27.75</v>
          </cell>
          <cell r="G18">
            <v>28</v>
          </cell>
          <cell r="I18">
            <v>27.1875</v>
          </cell>
          <cell r="R18">
            <v>49.5</v>
          </cell>
        </row>
        <row r="19">
          <cell r="A19">
            <v>37195</v>
          </cell>
          <cell r="B19">
            <v>27</v>
          </cell>
          <cell r="C19">
            <v>27</v>
          </cell>
          <cell r="D19">
            <v>24</v>
          </cell>
          <cell r="E19">
            <v>27.25</v>
          </cell>
          <cell r="F19">
            <v>27.75</v>
          </cell>
          <cell r="G19">
            <v>28</v>
          </cell>
          <cell r="I19">
            <v>27.1875</v>
          </cell>
          <cell r="R19">
            <v>49.5</v>
          </cell>
        </row>
        <row r="20">
          <cell r="A20">
            <v>37196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24.9</v>
          </cell>
          <cell r="R20">
            <v>46.499996185302734</v>
          </cell>
        </row>
        <row r="21">
          <cell r="A21">
            <v>37197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24.9</v>
          </cell>
          <cell r="R21">
            <v>46.499996185302734</v>
          </cell>
        </row>
        <row r="22">
          <cell r="A22">
            <v>37198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24.899999618530298</v>
          </cell>
          <cell r="R22">
            <v>36.629997253417969</v>
          </cell>
        </row>
        <row r="23">
          <cell r="A23">
            <v>37200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37201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37202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37203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37204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37205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26</v>
          </cell>
          <cell r="R28">
            <v>36.629997253417969</v>
          </cell>
        </row>
        <row r="29">
          <cell r="A29">
            <v>37207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37208</v>
          </cell>
          <cell r="B30">
            <v>27</v>
          </cell>
          <cell r="C30">
            <v>28.75</v>
          </cell>
          <cell r="D30">
            <v>28</v>
          </cell>
          <cell r="E30">
            <v>29.25</v>
          </cell>
          <cell r="F30">
            <v>28.25</v>
          </cell>
          <cell r="G30">
            <v>28</v>
          </cell>
          <cell r="I30">
            <v>20.174999237060501</v>
          </cell>
          <cell r="R30">
            <v>46.499996185302734</v>
          </cell>
        </row>
        <row r="31">
          <cell r="A31">
            <v>37209</v>
          </cell>
          <cell r="B31">
            <v>27</v>
          </cell>
          <cell r="C31">
            <v>28.75</v>
          </cell>
          <cell r="D31">
            <v>28</v>
          </cell>
          <cell r="E31">
            <v>29.25</v>
          </cell>
          <cell r="F31">
            <v>28.25</v>
          </cell>
          <cell r="G31">
            <v>28</v>
          </cell>
          <cell r="I31">
            <v>20.174999237060501</v>
          </cell>
          <cell r="R31">
            <v>46.499996185302734</v>
          </cell>
        </row>
        <row r="32">
          <cell r="A32">
            <v>37210</v>
          </cell>
          <cell r="B32">
            <v>27</v>
          </cell>
          <cell r="C32">
            <v>28.75</v>
          </cell>
          <cell r="D32">
            <v>28</v>
          </cell>
          <cell r="E32">
            <v>29.25</v>
          </cell>
          <cell r="F32">
            <v>28.25</v>
          </cell>
          <cell r="G32">
            <v>28</v>
          </cell>
          <cell r="I32">
            <v>20.174999237060501</v>
          </cell>
          <cell r="R32">
            <v>46.499996185302734</v>
          </cell>
        </row>
        <row r="33">
          <cell r="A33">
            <v>37211</v>
          </cell>
          <cell r="B33">
            <v>27</v>
          </cell>
          <cell r="C33">
            <v>28.75</v>
          </cell>
          <cell r="D33">
            <v>28</v>
          </cell>
          <cell r="E33">
            <v>29.25</v>
          </cell>
          <cell r="F33">
            <v>28.25</v>
          </cell>
          <cell r="G33">
            <v>28</v>
          </cell>
          <cell r="I33">
            <v>20.174999237060501</v>
          </cell>
          <cell r="R33">
            <v>46.499996185302734</v>
          </cell>
        </row>
        <row r="34">
          <cell r="A34">
            <v>37225</v>
          </cell>
          <cell r="B34">
            <v>27</v>
          </cell>
          <cell r="C34">
            <v>28.75</v>
          </cell>
          <cell r="D34">
            <v>28</v>
          </cell>
          <cell r="E34">
            <v>28</v>
          </cell>
          <cell r="F34">
            <v>28.25</v>
          </cell>
          <cell r="G34">
            <v>28</v>
          </cell>
          <cell r="I34">
            <v>26</v>
          </cell>
          <cell r="R34">
            <v>46.499996185302734</v>
          </cell>
        </row>
        <row r="35">
          <cell r="A35">
            <v>37226</v>
          </cell>
          <cell r="B35">
            <v>31.5</v>
          </cell>
          <cell r="C35">
            <v>36.25</v>
          </cell>
          <cell r="D35">
            <v>36</v>
          </cell>
          <cell r="E35">
            <v>36</v>
          </cell>
          <cell r="F35">
            <v>33.5</v>
          </cell>
          <cell r="G35">
            <v>33.5</v>
          </cell>
          <cell r="I35">
            <v>32.5</v>
          </cell>
          <cell r="R35">
            <v>51.549999237060547</v>
          </cell>
        </row>
        <row r="36">
          <cell r="A36">
            <v>37257</v>
          </cell>
          <cell r="B36">
            <v>31.75</v>
          </cell>
          <cell r="C36">
            <v>35.6</v>
          </cell>
          <cell r="D36">
            <v>35.85</v>
          </cell>
          <cell r="E36">
            <v>35.75</v>
          </cell>
          <cell r="F36">
            <v>34</v>
          </cell>
          <cell r="G36">
            <v>33.25</v>
          </cell>
          <cell r="I36">
            <v>33.25</v>
          </cell>
          <cell r="R36">
            <v>51.388511352539062</v>
          </cell>
        </row>
        <row r="37">
          <cell r="A37">
            <v>37288</v>
          </cell>
          <cell r="B37">
            <v>31.25</v>
          </cell>
          <cell r="C37">
            <v>33.9</v>
          </cell>
          <cell r="D37">
            <v>34</v>
          </cell>
          <cell r="E37">
            <v>35.5</v>
          </cell>
          <cell r="F37">
            <v>33.25</v>
          </cell>
          <cell r="G37">
            <v>32.5</v>
          </cell>
          <cell r="I37">
            <v>33.25</v>
          </cell>
          <cell r="R37">
            <v>50.794737091064455</v>
          </cell>
        </row>
        <row r="38">
          <cell r="A38">
            <v>37316</v>
          </cell>
          <cell r="B38">
            <v>30.5</v>
          </cell>
          <cell r="C38">
            <v>30.5</v>
          </cell>
          <cell r="D38">
            <v>30.5</v>
          </cell>
          <cell r="E38">
            <v>33</v>
          </cell>
          <cell r="F38">
            <v>32.25</v>
          </cell>
          <cell r="G38">
            <v>31.75</v>
          </cell>
          <cell r="I38">
            <v>31</v>
          </cell>
          <cell r="R38">
            <v>49.529055633544921</v>
          </cell>
        </row>
        <row r="39">
          <cell r="A39">
            <v>37347</v>
          </cell>
          <cell r="B39">
            <v>29.75</v>
          </cell>
          <cell r="C39">
            <v>30</v>
          </cell>
          <cell r="D39">
            <v>28</v>
          </cell>
          <cell r="E39">
            <v>30.5</v>
          </cell>
          <cell r="F39">
            <v>30.25</v>
          </cell>
          <cell r="G39">
            <v>31.75</v>
          </cell>
          <cell r="I39">
            <v>29.75</v>
          </cell>
          <cell r="R39">
            <v>44.259272460937503</v>
          </cell>
        </row>
        <row r="40">
          <cell r="A40">
            <v>37377</v>
          </cell>
          <cell r="B40">
            <v>34.5</v>
          </cell>
          <cell r="C40">
            <v>29</v>
          </cell>
          <cell r="D40">
            <v>26.5</v>
          </cell>
          <cell r="E40">
            <v>30.5</v>
          </cell>
          <cell r="F40">
            <v>33.5</v>
          </cell>
          <cell r="G40">
            <v>37.5</v>
          </cell>
          <cell r="I40">
            <v>29.75</v>
          </cell>
          <cell r="R40">
            <v>44.689287414550783</v>
          </cell>
        </row>
        <row r="41">
          <cell r="A41">
            <v>37408</v>
          </cell>
          <cell r="B41">
            <v>42</v>
          </cell>
          <cell r="C41">
            <v>30.5</v>
          </cell>
          <cell r="D41">
            <v>28</v>
          </cell>
          <cell r="E41">
            <v>37</v>
          </cell>
          <cell r="F41">
            <v>38</v>
          </cell>
          <cell r="G41">
            <v>47</v>
          </cell>
          <cell r="I41">
            <v>36.5</v>
          </cell>
          <cell r="R41">
            <v>45.540896326672573</v>
          </cell>
        </row>
        <row r="42">
          <cell r="A42">
            <v>37438</v>
          </cell>
          <cell r="B42">
            <v>50</v>
          </cell>
          <cell r="C42">
            <v>44</v>
          </cell>
          <cell r="D42">
            <v>41</v>
          </cell>
          <cell r="E42">
            <v>46</v>
          </cell>
          <cell r="F42">
            <v>45.75</v>
          </cell>
          <cell r="G42">
            <v>57</v>
          </cell>
          <cell r="I42">
            <v>45.25</v>
          </cell>
          <cell r="R42">
            <v>48.207210570192267</v>
          </cell>
        </row>
        <row r="43">
          <cell r="A43">
            <v>37469</v>
          </cell>
          <cell r="B43">
            <v>58.5</v>
          </cell>
          <cell r="C43">
            <v>51</v>
          </cell>
          <cell r="D43">
            <v>48.5</v>
          </cell>
          <cell r="E43">
            <v>53</v>
          </cell>
          <cell r="F43">
            <v>53</v>
          </cell>
          <cell r="G43">
            <v>68.5</v>
          </cell>
          <cell r="I43">
            <v>52.25</v>
          </cell>
          <cell r="R43">
            <v>49.049641055147006</v>
          </cell>
        </row>
        <row r="44">
          <cell r="A44">
            <v>37500</v>
          </cell>
          <cell r="B44">
            <v>48</v>
          </cell>
          <cell r="C44">
            <v>45</v>
          </cell>
          <cell r="D44">
            <v>41.5</v>
          </cell>
          <cell r="E44">
            <v>44.5</v>
          </cell>
          <cell r="F44">
            <v>44.75</v>
          </cell>
          <cell r="G44">
            <v>55</v>
          </cell>
          <cell r="I44">
            <v>40.25</v>
          </cell>
          <cell r="R44">
            <v>49.001102207998734</v>
          </cell>
        </row>
        <row r="45">
          <cell r="A45">
            <v>37530</v>
          </cell>
          <cell r="B45">
            <v>35.25</v>
          </cell>
          <cell r="C45">
            <v>35.5</v>
          </cell>
          <cell r="D45">
            <v>36</v>
          </cell>
          <cell r="E45">
            <v>38</v>
          </cell>
          <cell r="F45">
            <v>37.25</v>
          </cell>
          <cell r="G45">
            <v>37.75</v>
          </cell>
          <cell r="I45">
            <v>36.25</v>
          </cell>
          <cell r="R45">
            <v>45.595879581737037</v>
          </cell>
        </row>
        <row r="46">
          <cell r="A46">
            <v>37561</v>
          </cell>
          <cell r="B46">
            <v>33.75</v>
          </cell>
          <cell r="C46">
            <v>33.5</v>
          </cell>
          <cell r="D46">
            <v>34</v>
          </cell>
          <cell r="E46">
            <v>34.5</v>
          </cell>
          <cell r="F46">
            <v>36.75</v>
          </cell>
          <cell r="G46">
            <v>35.75</v>
          </cell>
          <cell r="I46">
            <v>35.5</v>
          </cell>
          <cell r="R46">
            <v>50.367871144314918</v>
          </cell>
        </row>
        <row r="47">
          <cell r="A47">
            <v>37591</v>
          </cell>
          <cell r="B47">
            <v>34.5</v>
          </cell>
          <cell r="C47">
            <v>35.75</v>
          </cell>
          <cell r="D47">
            <v>36.25</v>
          </cell>
          <cell r="E47">
            <v>38.25</v>
          </cell>
          <cell r="F47">
            <v>38.75</v>
          </cell>
          <cell r="G47">
            <v>36.5</v>
          </cell>
          <cell r="I47">
            <v>37.75</v>
          </cell>
          <cell r="R47">
            <v>54.085133104138905</v>
          </cell>
        </row>
        <row r="48">
          <cell r="A48">
            <v>37622</v>
          </cell>
          <cell r="B48">
            <v>35.25</v>
          </cell>
          <cell r="C48">
            <v>39.75</v>
          </cell>
          <cell r="D48">
            <v>40</v>
          </cell>
          <cell r="E48">
            <v>40</v>
          </cell>
          <cell r="F48">
            <v>39.5</v>
          </cell>
          <cell r="G48">
            <v>37.25</v>
          </cell>
          <cell r="I48">
            <v>28.5</v>
          </cell>
          <cell r="R48">
            <v>49.250628029826629</v>
          </cell>
        </row>
        <row r="49">
          <cell r="A49">
            <v>37653</v>
          </cell>
          <cell r="B49">
            <v>34.75</v>
          </cell>
          <cell r="C49">
            <v>38.25</v>
          </cell>
          <cell r="D49">
            <v>38.5</v>
          </cell>
          <cell r="E49">
            <v>39</v>
          </cell>
          <cell r="F49">
            <v>38</v>
          </cell>
          <cell r="G49">
            <v>36.75</v>
          </cell>
          <cell r="I49">
            <v>27.5</v>
          </cell>
          <cell r="R49">
            <v>47.771043507245999</v>
          </cell>
        </row>
        <row r="50">
          <cell r="A50">
            <v>37681</v>
          </cell>
          <cell r="B50">
            <v>34.75</v>
          </cell>
          <cell r="C50">
            <v>34</v>
          </cell>
          <cell r="D50">
            <v>34</v>
          </cell>
          <cell r="E50">
            <v>37</v>
          </cell>
          <cell r="F50">
            <v>36.5</v>
          </cell>
          <cell r="G50">
            <v>36.75</v>
          </cell>
          <cell r="I50">
            <v>25</v>
          </cell>
          <cell r="R50">
            <v>46.211572021689889</v>
          </cell>
        </row>
        <row r="51">
          <cell r="A51">
            <v>37712</v>
          </cell>
          <cell r="B51">
            <v>34.25</v>
          </cell>
          <cell r="C51">
            <v>34.25</v>
          </cell>
          <cell r="D51">
            <v>31</v>
          </cell>
          <cell r="E51">
            <v>35</v>
          </cell>
          <cell r="F51">
            <v>36</v>
          </cell>
          <cell r="G51">
            <v>36.25</v>
          </cell>
          <cell r="I51">
            <v>23.5</v>
          </cell>
          <cell r="R51">
            <v>43.9638332927547</v>
          </cell>
        </row>
        <row r="52">
          <cell r="A52">
            <v>37742</v>
          </cell>
          <cell r="B52">
            <v>34.25</v>
          </cell>
          <cell r="C52">
            <v>30.75</v>
          </cell>
          <cell r="D52">
            <v>27.5</v>
          </cell>
          <cell r="E52">
            <v>35</v>
          </cell>
          <cell r="F52">
            <v>36.5</v>
          </cell>
          <cell r="G52">
            <v>36.25</v>
          </cell>
          <cell r="I52">
            <v>24.5</v>
          </cell>
          <cell r="R52">
            <v>44.122687400189164</v>
          </cell>
        </row>
        <row r="53">
          <cell r="A53">
            <v>37773</v>
          </cell>
          <cell r="B53">
            <v>38.75</v>
          </cell>
          <cell r="C53">
            <v>32</v>
          </cell>
          <cell r="D53">
            <v>28.75</v>
          </cell>
          <cell r="E53">
            <v>39.5</v>
          </cell>
          <cell r="F53">
            <v>41</v>
          </cell>
          <cell r="G53">
            <v>43.25</v>
          </cell>
          <cell r="I53">
            <v>28.5</v>
          </cell>
          <cell r="R53">
            <v>44.593311446247398</v>
          </cell>
        </row>
        <row r="54">
          <cell r="A54">
            <v>37803</v>
          </cell>
          <cell r="B54">
            <v>53.25</v>
          </cell>
          <cell r="C54">
            <v>51.5</v>
          </cell>
          <cell r="D54">
            <v>47</v>
          </cell>
          <cell r="E54">
            <v>49.5</v>
          </cell>
          <cell r="F54">
            <v>55</v>
          </cell>
          <cell r="G54">
            <v>59.25</v>
          </cell>
          <cell r="I54">
            <v>38.75</v>
          </cell>
          <cell r="R54">
            <v>45.000312850289468</v>
          </cell>
        </row>
        <row r="55">
          <cell r="A55">
            <v>37834</v>
          </cell>
          <cell r="B55">
            <v>59.75</v>
          </cell>
          <cell r="C55">
            <v>58.5</v>
          </cell>
          <cell r="D55">
            <v>55</v>
          </cell>
          <cell r="E55">
            <v>58.5</v>
          </cell>
          <cell r="F55">
            <v>61.25</v>
          </cell>
          <cell r="G55">
            <v>67.75</v>
          </cell>
          <cell r="I55">
            <v>47.5</v>
          </cell>
          <cell r="R55">
            <v>45.453022998386302</v>
          </cell>
        </row>
        <row r="56">
          <cell r="A56">
            <v>37865</v>
          </cell>
          <cell r="B56">
            <v>47.25</v>
          </cell>
          <cell r="C56">
            <v>49</v>
          </cell>
          <cell r="D56">
            <v>45.5</v>
          </cell>
          <cell r="E56">
            <v>53.5</v>
          </cell>
          <cell r="F56">
            <v>48.25</v>
          </cell>
          <cell r="G56">
            <v>53.25</v>
          </cell>
          <cell r="I56">
            <v>37.5</v>
          </cell>
          <cell r="R56">
            <v>45.513949597181167</v>
          </cell>
        </row>
        <row r="57">
          <cell r="A57">
            <v>37895</v>
          </cell>
          <cell r="B57">
            <v>36.75</v>
          </cell>
          <cell r="C57">
            <v>38.75</v>
          </cell>
          <cell r="D57">
            <v>39</v>
          </cell>
          <cell r="E57">
            <v>39.75</v>
          </cell>
          <cell r="F57">
            <v>38</v>
          </cell>
          <cell r="G57">
            <v>39</v>
          </cell>
          <cell r="I57">
            <v>28</v>
          </cell>
          <cell r="R57">
            <v>45.699850666102577</v>
          </cell>
        </row>
        <row r="58">
          <cell r="A58">
            <v>37926</v>
          </cell>
          <cell r="B58">
            <v>35.25</v>
          </cell>
          <cell r="C58">
            <v>34.75</v>
          </cell>
          <cell r="D58">
            <v>35</v>
          </cell>
          <cell r="E58">
            <v>37</v>
          </cell>
          <cell r="F58">
            <v>38.25</v>
          </cell>
          <cell r="G58">
            <v>37</v>
          </cell>
          <cell r="I58">
            <v>25.5</v>
          </cell>
          <cell r="R58">
            <v>49.150437633164174</v>
          </cell>
        </row>
        <row r="59">
          <cell r="A59">
            <v>37956</v>
          </cell>
          <cell r="B59">
            <v>35.25</v>
          </cell>
          <cell r="C59">
            <v>37.25</v>
          </cell>
          <cell r="D59">
            <v>37.5</v>
          </cell>
          <cell r="E59">
            <v>40.25</v>
          </cell>
          <cell r="F59">
            <v>39</v>
          </cell>
          <cell r="G59">
            <v>36.75</v>
          </cell>
          <cell r="I59">
            <v>29</v>
          </cell>
          <cell r="R59">
            <v>51.597628489178113</v>
          </cell>
        </row>
        <row r="60">
          <cell r="A60">
            <v>37987</v>
          </cell>
          <cell r="B60">
            <v>36.229999999999997</v>
          </cell>
          <cell r="C60">
            <v>40.270000000000003</v>
          </cell>
          <cell r="D60">
            <v>40.1</v>
          </cell>
          <cell r="E60">
            <v>40.75</v>
          </cell>
          <cell r="F60">
            <v>40.15</v>
          </cell>
          <cell r="G60">
            <v>38.43</v>
          </cell>
          <cell r="I60">
            <v>19.25</v>
          </cell>
          <cell r="R60">
            <v>49.952315628690897</v>
          </cell>
        </row>
        <row r="61">
          <cell r="A61">
            <v>38018</v>
          </cell>
          <cell r="B61">
            <v>35.799999999999997</v>
          </cell>
          <cell r="C61">
            <v>38.979999999999997</v>
          </cell>
          <cell r="D61">
            <v>38.81</v>
          </cell>
          <cell r="E61">
            <v>39.89</v>
          </cell>
          <cell r="F61">
            <v>38.869999999999997</v>
          </cell>
          <cell r="G61">
            <v>38</v>
          </cell>
          <cell r="I61">
            <v>21.5</v>
          </cell>
          <cell r="R61">
            <v>48.234320025443076</v>
          </cell>
        </row>
        <row r="62">
          <cell r="A62">
            <v>38047</v>
          </cell>
          <cell r="B62">
            <v>35.799999999999997</v>
          </cell>
          <cell r="C62">
            <v>35.32</v>
          </cell>
          <cell r="D62">
            <v>34.950000000000003</v>
          </cell>
          <cell r="E62">
            <v>38.17</v>
          </cell>
          <cell r="F62">
            <v>37.58</v>
          </cell>
          <cell r="G62">
            <v>38</v>
          </cell>
          <cell r="I62">
            <v>18.5</v>
          </cell>
          <cell r="R62">
            <v>46.040284063646283</v>
          </cell>
        </row>
        <row r="63">
          <cell r="A63">
            <v>38078</v>
          </cell>
          <cell r="B63">
            <v>35.369999999999997</v>
          </cell>
          <cell r="C63">
            <v>35.54</v>
          </cell>
          <cell r="D63">
            <v>32.380000000000003</v>
          </cell>
          <cell r="E63">
            <v>36.450000000000003</v>
          </cell>
          <cell r="F63">
            <v>37.159999999999997</v>
          </cell>
          <cell r="G63">
            <v>37.57</v>
          </cell>
          <cell r="I63">
            <v>26.5</v>
          </cell>
          <cell r="R63">
            <v>42.986459723805524</v>
          </cell>
        </row>
        <row r="64">
          <cell r="A64">
            <v>38108</v>
          </cell>
          <cell r="B64">
            <v>35.369999999999997</v>
          </cell>
          <cell r="C64">
            <v>32.53</v>
          </cell>
          <cell r="D64">
            <v>29.38</v>
          </cell>
          <cell r="E64">
            <v>36.450000000000003</v>
          </cell>
          <cell r="F64">
            <v>37.590000000000003</v>
          </cell>
          <cell r="G64">
            <v>37.57</v>
          </cell>
          <cell r="I64">
            <v>26.5</v>
          </cell>
          <cell r="R64">
            <v>42.911065342231716</v>
          </cell>
        </row>
        <row r="65">
          <cell r="A65">
            <v>38139</v>
          </cell>
          <cell r="B65">
            <v>39.229999999999997</v>
          </cell>
          <cell r="C65">
            <v>33.6</v>
          </cell>
          <cell r="D65">
            <v>30.45</v>
          </cell>
          <cell r="E65">
            <v>40.32</v>
          </cell>
          <cell r="F65">
            <v>41.44</v>
          </cell>
          <cell r="G65">
            <v>43.56</v>
          </cell>
          <cell r="I65">
            <v>32.5</v>
          </cell>
          <cell r="R65">
            <v>43.474767062059911</v>
          </cell>
        </row>
        <row r="66">
          <cell r="A66">
            <v>38169</v>
          </cell>
          <cell r="B66">
            <v>51.64</v>
          </cell>
          <cell r="C66">
            <v>50.39</v>
          </cell>
          <cell r="D66">
            <v>46.11</v>
          </cell>
          <cell r="E66">
            <v>48.91</v>
          </cell>
          <cell r="F66">
            <v>53.41</v>
          </cell>
          <cell r="G66">
            <v>57.24</v>
          </cell>
          <cell r="I66">
            <v>36.5</v>
          </cell>
          <cell r="R66">
            <v>44.144409539715419</v>
          </cell>
        </row>
        <row r="67">
          <cell r="A67">
            <v>38200</v>
          </cell>
          <cell r="B67">
            <v>57.21</v>
          </cell>
          <cell r="C67">
            <v>56.41</v>
          </cell>
          <cell r="D67">
            <v>52.97</v>
          </cell>
          <cell r="E67">
            <v>56.65</v>
          </cell>
          <cell r="F67">
            <v>58.75</v>
          </cell>
          <cell r="G67">
            <v>64.510000000000005</v>
          </cell>
          <cell r="I67">
            <v>45.5</v>
          </cell>
          <cell r="R67">
            <v>44.712231915030436</v>
          </cell>
        </row>
        <row r="68">
          <cell r="A68">
            <v>38231</v>
          </cell>
          <cell r="B68">
            <v>46.51</v>
          </cell>
          <cell r="C68">
            <v>48.24</v>
          </cell>
          <cell r="D68">
            <v>44.82</v>
          </cell>
          <cell r="E68">
            <v>52.35</v>
          </cell>
          <cell r="F68">
            <v>47.64</v>
          </cell>
          <cell r="G68">
            <v>52.11</v>
          </cell>
          <cell r="I68">
            <v>29.25</v>
          </cell>
          <cell r="R68">
            <v>44.62546159346131</v>
          </cell>
        </row>
        <row r="69">
          <cell r="A69">
            <v>38261</v>
          </cell>
          <cell r="B69">
            <v>37.520000000000003</v>
          </cell>
          <cell r="C69">
            <v>39.42</v>
          </cell>
          <cell r="D69">
            <v>39.25</v>
          </cell>
          <cell r="E69">
            <v>40.54</v>
          </cell>
          <cell r="F69">
            <v>38.880000000000003</v>
          </cell>
          <cell r="G69">
            <v>39.93</v>
          </cell>
          <cell r="I69">
            <v>30.5</v>
          </cell>
          <cell r="R69">
            <v>44.63008302839291</v>
          </cell>
        </row>
        <row r="70">
          <cell r="A70">
            <v>38292</v>
          </cell>
          <cell r="B70">
            <v>36.229999999999997</v>
          </cell>
          <cell r="C70">
            <v>35.979999999999997</v>
          </cell>
          <cell r="D70">
            <v>35.82</v>
          </cell>
          <cell r="E70">
            <v>38</v>
          </cell>
          <cell r="F70">
            <v>39.090000000000003</v>
          </cell>
          <cell r="G70">
            <v>38.21</v>
          </cell>
          <cell r="I70">
            <v>26</v>
          </cell>
          <cell r="R70">
            <v>47.753782527877284</v>
          </cell>
        </row>
        <row r="71">
          <cell r="A71">
            <v>38322</v>
          </cell>
          <cell r="B71">
            <v>36.229999999999997</v>
          </cell>
          <cell r="C71">
            <v>38.130000000000003</v>
          </cell>
          <cell r="D71">
            <v>37.96</v>
          </cell>
          <cell r="E71">
            <v>40.97</v>
          </cell>
          <cell r="F71">
            <v>39.729999999999997</v>
          </cell>
          <cell r="G71">
            <v>38</v>
          </cell>
          <cell r="I71">
            <v>28.75</v>
          </cell>
          <cell r="R71">
            <v>50.004171589615716</v>
          </cell>
        </row>
        <row r="72">
          <cell r="A72">
            <v>38353</v>
          </cell>
          <cell r="B72">
            <v>37.1</v>
          </cell>
          <cell r="C72">
            <v>40.76</v>
          </cell>
          <cell r="D72">
            <v>40.229999999999997</v>
          </cell>
          <cell r="E72">
            <v>41.45</v>
          </cell>
          <cell r="F72">
            <v>40.79</v>
          </cell>
          <cell r="G72">
            <v>39.42</v>
          </cell>
          <cell r="I72">
            <v>19.25</v>
          </cell>
          <cell r="R72">
            <v>48.730254981607843</v>
          </cell>
        </row>
        <row r="73">
          <cell r="A73">
            <v>38384</v>
          </cell>
          <cell r="B73">
            <v>36.74</v>
          </cell>
          <cell r="C73">
            <v>39.659999999999997</v>
          </cell>
          <cell r="D73">
            <v>39.130000000000003</v>
          </cell>
          <cell r="E73">
            <v>40.71</v>
          </cell>
          <cell r="F73">
            <v>39.69</v>
          </cell>
          <cell r="G73">
            <v>39.06</v>
          </cell>
          <cell r="I73">
            <v>21.5</v>
          </cell>
          <cell r="R73">
            <v>47.096617558933218</v>
          </cell>
        </row>
        <row r="74">
          <cell r="A74">
            <v>38412</v>
          </cell>
          <cell r="B74">
            <v>36.74</v>
          </cell>
          <cell r="C74">
            <v>36.520000000000003</v>
          </cell>
          <cell r="D74">
            <v>35.82</v>
          </cell>
          <cell r="E74">
            <v>39.24</v>
          </cell>
          <cell r="F74">
            <v>38.6</v>
          </cell>
          <cell r="G74">
            <v>39.06</v>
          </cell>
          <cell r="I74">
            <v>18.5</v>
          </cell>
          <cell r="R74">
            <v>45.012001574728345</v>
          </cell>
        </row>
        <row r="75">
          <cell r="A75">
            <v>38443</v>
          </cell>
          <cell r="B75">
            <v>36.369999999999997</v>
          </cell>
          <cell r="C75">
            <v>36.71</v>
          </cell>
          <cell r="D75">
            <v>33.61</v>
          </cell>
          <cell r="E75">
            <v>37.76</v>
          </cell>
          <cell r="F75">
            <v>38.229999999999997</v>
          </cell>
          <cell r="G75">
            <v>38.69</v>
          </cell>
          <cell r="I75">
            <v>25.5</v>
          </cell>
          <cell r="R75">
            <v>41.970654535876051</v>
          </cell>
        </row>
        <row r="76">
          <cell r="A76">
            <v>38473</v>
          </cell>
          <cell r="B76">
            <v>36.369999999999997</v>
          </cell>
          <cell r="C76">
            <v>34.119999999999997</v>
          </cell>
          <cell r="D76">
            <v>31.04</v>
          </cell>
          <cell r="E76">
            <v>37.76</v>
          </cell>
          <cell r="F76">
            <v>38.6</v>
          </cell>
          <cell r="G76">
            <v>38.69</v>
          </cell>
          <cell r="I76">
            <v>25.5</v>
          </cell>
          <cell r="R76">
            <v>41.898140431752019</v>
          </cell>
        </row>
        <row r="77">
          <cell r="A77">
            <v>38504</v>
          </cell>
          <cell r="B77">
            <v>39.67</v>
          </cell>
          <cell r="C77">
            <v>35.049999999999997</v>
          </cell>
          <cell r="D77">
            <v>31.96</v>
          </cell>
          <cell r="E77">
            <v>41.09</v>
          </cell>
          <cell r="F77">
            <v>41.89</v>
          </cell>
          <cell r="G77">
            <v>43.8</v>
          </cell>
          <cell r="I77">
            <v>30.5</v>
          </cell>
          <cell r="R77">
            <v>42.432420071372484</v>
          </cell>
        </row>
        <row r="78">
          <cell r="A78">
            <v>38534</v>
          </cell>
          <cell r="B78">
            <v>50.31</v>
          </cell>
          <cell r="C78">
            <v>49.5</v>
          </cell>
          <cell r="D78">
            <v>45.39</v>
          </cell>
          <cell r="E78">
            <v>48.47</v>
          </cell>
          <cell r="F78">
            <v>52.14</v>
          </cell>
          <cell r="G78">
            <v>55.51</v>
          </cell>
          <cell r="I78">
            <v>27.5</v>
          </cell>
          <cell r="R78">
            <v>43.067443981447816</v>
          </cell>
        </row>
        <row r="79">
          <cell r="A79">
            <v>38565</v>
          </cell>
          <cell r="B79">
            <v>55.08</v>
          </cell>
          <cell r="C79">
            <v>54.69</v>
          </cell>
          <cell r="D79">
            <v>51.27</v>
          </cell>
          <cell r="E79">
            <v>55.11</v>
          </cell>
          <cell r="F79">
            <v>56.72</v>
          </cell>
          <cell r="G79">
            <v>61.72</v>
          </cell>
          <cell r="I79">
            <v>36.5</v>
          </cell>
          <cell r="R79">
            <v>43.60560924559217</v>
          </cell>
        </row>
        <row r="80">
          <cell r="A80">
            <v>38596</v>
          </cell>
          <cell r="B80">
            <v>45.91</v>
          </cell>
          <cell r="C80">
            <v>47.66</v>
          </cell>
          <cell r="D80">
            <v>44.29</v>
          </cell>
          <cell r="E80">
            <v>51.42</v>
          </cell>
          <cell r="F80">
            <v>47.2</v>
          </cell>
          <cell r="G80">
            <v>51.11</v>
          </cell>
          <cell r="I80">
            <v>23.25</v>
          </cell>
          <cell r="R80">
            <v>43.522517745439444</v>
          </cell>
        </row>
        <row r="81">
          <cell r="A81">
            <v>38626</v>
          </cell>
          <cell r="B81">
            <v>38.21</v>
          </cell>
          <cell r="C81">
            <v>40.07</v>
          </cell>
          <cell r="D81">
            <v>39.5</v>
          </cell>
          <cell r="E81">
            <v>41.27</v>
          </cell>
          <cell r="F81">
            <v>39.700000000000003</v>
          </cell>
          <cell r="G81">
            <v>40.71</v>
          </cell>
          <cell r="I81">
            <v>27.5</v>
          </cell>
          <cell r="R81">
            <v>43.525332299741024</v>
          </cell>
        </row>
        <row r="82">
          <cell r="A82">
            <v>38657</v>
          </cell>
          <cell r="B82">
            <v>37.11</v>
          </cell>
          <cell r="C82">
            <v>37.11</v>
          </cell>
          <cell r="D82">
            <v>36.56</v>
          </cell>
          <cell r="E82">
            <v>38.92</v>
          </cell>
          <cell r="F82">
            <v>39.880000000000003</v>
          </cell>
          <cell r="G82">
            <v>39.25</v>
          </cell>
          <cell r="I82">
            <v>23.5</v>
          </cell>
          <cell r="R82">
            <v>46.567545693185373</v>
          </cell>
        </row>
        <row r="83">
          <cell r="A83">
            <v>38687</v>
          </cell>
          <cell r="B83">
            <v>37.11</v>
          </cell>
          <cell r="C83">
            <v>38.97</v>
          </cell>
          <cell r="D83">
            <v>38.4</v>
          </cell>
          <cell r="E83">
            <v>41.64</v>
          </cell>
          <cell r="F83">
            <v>40.43</v>
          </cell>
          <cell r="G83">
            <v>39.07</v>
          </cell>
          <cell r="I83">
            <v>26.25</v>
          </cell>
          <cell r="R83">
            <v>48.720705791261871</v>
          </cell>
        </row>
        <row r="84">
          <cell r="A84">
            <v>38718</v>
          </cell>
          <cell r="B84">
            <v>37.9</v>
          </cell>
          <cell r="C84">
            <v>41.51</v>
          </cell>
          <cell r="D84">
            <v>40.46</v>
          </cell>
          <cell r="E84">
            <v>41.99</v>
          </cell>
          <cell r="F84">
            <v>41.33</v>
          </cell>
          <cell r="G84">
            <v>40.32</v>
          </cell>
          <cell r="I84">
            <v>19.5</v>
          </cell>
          <cell r="R84">
            <v>44.214110226525356</v>
          </cell>
        </row>
        <row r="85">
          <cell r="A85">
            <v>38749</v>
          </cell>
          <cell r="B85">
            <v>37.58</v>
          </cell>
          <cell r="C85">
            <v>40.5</v>
          </cell>
          <cell r="D85">
            <v>39.46</v>
          </cell>
          <cell r="E85">
            <v>41.32</v>
          </cell>
          <cell r="F85">
            <v>40.39</v>
          </cell>
          <cell r="G85">
            <v>40</v>
          </cell>
          <cell r="I85">
            <v>21.75</v>
          </cell>
          <cell r="R85">
            <v>42.79629632964798</v>
          </cell>
        </row>
        <row r="86">
          <cell r="A86">
            <v>38777</v>
          </cell>
          <cell r="B86">
            <v>37.58</v>
          </cell>
          <cell r="C86">
            <v>37.619999999999997</v>
          </cell>
          <cell r="D86">
            <v>36.450000000000003</v>
          </cell>
          <cell r="E86">
            <v>39.979999999999997</v>
          </cell>
          <cell r="F86">
            <v>39.46</v>
          </cell>
          <cell r="G86">
            <v>40</v>
          </cell>
          <cell r="I86">
            <v>18.75</v>
          </cell>
          <cell r="R86">
            <v>40.975923036218333</v>
          </cell>
        </row>
        <row r="87">
          <cell r="A87">
            <v>38808</v>
          </cell>
          <cell r="B87">
            <v>37.270000000000003</v>
          </cell>
          <cell r="C87">
            <v>37.799999999999997</v>
          </cell>
          <cell r="D87">
            <v>34.450000000000003</v>
          </cell>
          <cell r="E87">
            <v>38.64</v>
          </cell>
          <cell r="F87">
            <v>39.15</v>
          </cell>
          <cell r="G87">
            <v>39.69</v>
          </cell>
          <cell r="I87">
            <v>25.75</v>
          </cell>
          <cell r="R87">
            <v>38.243220719618293</v>
          </cell>
        </row>
        <row r="88">
          <cell r="A88">
            <v>38838</v>
          </cell>
          <cell r="B88">
            <v>37.270000000000003</v>
          </cell>
          <cell r="C88">
            <v>35.43</v>
          </cell>
          <cell r="D88">
            <v>32.11</v>
          </cell>
          <cell r="E88">
            <v>38.64</v>
          </cell>
          <cell r="F88">
            <v>39.46</v>
          </cell>
          <cell r="G88">
            <v>39.69</v>
          </cell>
          <cell r="I88">
            <v>25.75</v>
          </cell>
          <cell r="R88">
            <v>38.198389679906398</v>
          </cell>
        </row>
        <row r="89">
          <cell r="A89">
            <v>38869</v>
          </cell>
          <cell r="B89">
            <v>40.1</v>
          </cell>
          <cell r="C89">
            <v>36.29</v>
          </cell>
          <cell r="D89">
            <v>32.950000000000003</v>
          </cell>
          <cell r="E89">
            <v>41.66</v>
          </cell>
          <cell r="F89">
            <v>42.28</v>
          </cell>
          <cell r="G89">
            <v>44.06</v>
          </cell>
          <cell r="I89">
            <v>30.75</v>
          </cell>
          <cell r="R89">
            <v>38.692997933500202</v>
          </cell>
        </row>
        <row r="90">
          <cell r="A90">
            <v>38899</v>
          </cell>
          <cell r="B90">
            <v>49.21</v>
          </cell>
          <cell r="C90">
            <v>49.54</v>
          </cell>
          <cell r="D90">
            <v>45.14</v>
          </cell>
          <cell r="E90">
            <v>48.37</v>
          </cell>
          <cell r="F90">
            <v>51.04</v>
          </cell>
          <cell r="G90">
            <v>54.07</v>
          </cell>
          <cell r="I90">
            <v>27.75</v>
          </cell>
          <cell r="R90">
            <v>39.275681043018515</v>
          </cell>
        </row>
        <row r="91">
          <cell r="A91">
            <v>38930</v>
          </cell>
          <cell r="B91">
            <v>53.29</v>
          </cell>
          <cell r="C91">
            <v>54.3</v>
          </cell>
          <cell r="D91">
            <v>50.49</v>
          </cell>
          <cell r="E91">
            <v>54.4</v>
          </cell>
          <cell r="F91">
            <v>54.95</v>
          </cell>
          <cell r="G91">
            <v>59.37</v>
          </cell>
          <cell r="I91">
            <v>36.75</v>
          </cell>
          <cell r="R91">
            <v>39.77241505471175</v>
          </cell>
        </row>
        <row r="92">
          <cell r="A92">
            <v>38961</v>
          </cell>
          <cell r="B92">
            <v>45.44</v>
          </cell>
          <cell r="C92">
            <v>47.86</v>
          </cell>
          <cell r="D92">
            <v>44.14</v>
          </cell>
          <cell r="E92">
            <v>51.05</v>
          </cell>
          <cell r="F92">
            <v>46.82</v>
          </cell>
          <cell r="G92">
            <v>50.3</v>
          </cell>
          <cell r="I92">
            <v>23.5</v>
          </cell>
          <cell r="R92">
            <v>39.718502615513756</v>
          </cell>
        </row>
        <row r="93">
          <cell r="A93">
            <v>38991</v>
          </cell>
          <cell r="B93">
            <v>38.85</v>
          </cell>
          <cell r="C93">
            <v>40.9</v>
          </cell>
          <cell r="D93">
            <v>39.799999999999997</v>
          </cell>
          <cell r="E93">
            <v>41.83</v>
          </cell>
          <cell r="F93">
            <v>40.4</v>
          </cell>
          <cell r="G93">
            <v>41.42</v>
          </cell>
          <cell r="I93">
            <v>27.75</v>
          </cell>
          <cell r="R93">
            <v>39.739654116729049</v>
          </cell>
        </row>
        <row r="94">
          <cell r="A94">
            <v>39022</v>
          </cell>
          <cell r="B94">
            <v>37.909999999999997</v>
          </cell>
          <cell r="C94">
            <v>38.200000000000003</v>
          </cell>
          <cell r="D94">
            <v>37.130000000000003</v>
          </cell>
          <cell r="E94">
            <v>39.58</v>
          </cell>
          <cell r="F94">
            <v>40.56</v>
          </cell>
          <cell r="G94">
            <v>40.17</v>
          </cell>
          <cell r="I94">
            <v>23.75</v>
          </cell>
          <cell r="R94">
            <v>42.5133749729643</v>
          </cell>
        </row>
        <row r="95">
          <cell r="A95">
            <v>39052</v>
          </cell>
          <cell r="B95">
            <v>37.909999999999997</v>
          </cell>
          <cell r="C95">
            <v>39.9</v>
          </cell>
          <cell r="D95">
            <v>38.799999999999997</v>
          </cell>
          <cell r="E95">
            <v>42.17</v>
          </cell>
          <cell r="F95">
            <v>41.03</v>
          </cell>
          <cell r="G95">
            <v>40.020000000000003</v>
          </cell>
          <cell r="I95">
            <v>26.5</v>
          </cell>
          <cell r="R95">
            <v>44.42604965047088</v>
          </cell>
        </row>
        <row r="96">
          <cell r="A96">
            <v>39083</v>
          </cell>
          <cell r="B96">
            <v>38.47</v>
          </cell>
          <cell r="C96">
            <v>42.46</v>
          </cell>
          <cell r="D96">
            <v>40.58</v>
          </cell>
          <cell r="E96">
            <v>42.47</v>
          </cell>
          <cell r="F96">
            <v>41.74</v>
          </cell>
          <cell r="G96">
            <v>40.92</v>
          </cell>
          <cell r="I96">
            <v>28.85</v>
          </cell>
          <cell r="R96">
            <v>45.592404485475811</v>
          </cell>
        </row>
        <row r="97">
          <cell r="A97">
            <v>39114</v>
          </cell>
          <cell r="B97">
            <v>38.19</v>
          </cell>
          <cell r="C97">
            <v>41.54</v>
          </cell>
          <cell r="D97">
            <v>39.68</v>
          </cell>
          <cell r="E97">
            <v>41.86</v>
          </cell>
          <cell r="F97">
            <v>40.9</v>
          </cell>
          <cell r="G97">
            <v>40.64</v>
          </cell>
          <cell r="I97">
            <v>31.1</v>
          </cell>
          <cell r="R97">
            <v>44.153956110410334</v>
          </cell>
        </row>
        <row r="98">
          <cell r="A98">
            <v>39142</v>
          </cell>
          <cell r="B98">
            <v>38.19</v>
          </cell>
          <cell r="C98">
            <v>38.89</v>
          </cell>
          <cell r="D98">
            <v>36.96</v>
          </cell>
          <cell r="E98">
            <v>40.65</v>
          </cell>
          <cell r="F98">
            <v>40.049999999999997</v>
          </cell>
          <cell r="G98">
            <v>40.64</v>
          </cell>
          <cell r="I98">
            <v>28.1</v>
          </cell>
          <cell r="R98">
            <v>42.312882641346818</v>
          </cell>
        </row>
        <row r="99">
          <cell r="A99">
            <v>39173</v>
          </cell>
          <cell r="B99">
            <v>37.909999999999997</v>
          </cell>
          <cell r="C99">
            <v>39.049999999999997</v>
          </cell>
          <cell r="D99">
            <v>35.15</v>
          </cell>
          <cell r="E99">
            <v>39.43</v>
          </cell>
          <cell r="F99">
            <v>39.770000000000003</v>
          </cell>
          <cell r="G99">
            <v>40.369999999999997</v>
          </cell>
          <cell r="I99">
            <v>35.1</v>
          </cell>
          <cell r="R99">
            <v>39.555176799537421</v>
          </cell>
        </row>
        <row r="100">
          <cell r="A100">
            <v>39203</v>
          </cell>
          <cell r="B100">
            <v>37.909999999999997</v>
          </cell>
          <cell r="C100">
            <v>36.880000000000003</v>
          </cell>
          <cell r="D100">
            <v>33.03</v>
          </cell>
          <cell r="E100">
            <v>39.43</v>
          </cell>
          <cell r="F100">
            <v>40.049999999999997</v>
          </cell>
          <cell r="G100">
            <v>40.36</v>
          </cell>
          <cell r="I100">
            <v>35.1</v>
          </cell>
          <cell r="R100">
            <v>39.496772494620842</v>
          </cell>
        </row>
        <row r="101">
          <cell r="A101">
            <v>39234</v>
          </cell>
          <cell r="B101">
            <v>40.47</v>
          </cell>
          <cell r="C101">
            <v>37.659999999999997</v>
          </cell>
          <cell r="D101">
            <v>33.79</v>
          </cell>
          <cell r="E101">
            <v>42.17</v>
          </cell>
          <cell r="F101">
            <v>42.6</v>
          </cell>
          <cell r="G101">
            <v>44.31</v>
          </cell>
          <cell r="I101">
            <v>41.1</v>
          </cell>
          <cell r="R101">
            <v>39.978556644218564</v>
          </cell>
        </row>
        <row r="102">
          <cell r="A102">
            <v>39264</v>
          </cell>
          <cell r="B102">
            <v>48.73</v>
          </cell>
          <cell r="C102">
            <v>49.86</v>
          </cell>
          <cell r="D102">
            <v>44.84</v>
          </cell>
          <cell r="E102">
            <v>48.26</v>
          </cell>
          <cell r="F102">
            <v>50.53</v>
          </cell>
          <cell r="G102">
            <v>53.37</v>
          </cell>
          <cell r="I102">
            <v>48.1</v>
          </cell>
          <cell r="R102">
            <v>40.548206359768379</v>
          </cell>
        </row>
        <row r="103">
          <cell r="A103">
            <v>39295</v>
          </cell>
          <cell r="B103">
            <v>52.43</v>
          </cell>
          <cell r="C103">
            <v>54.25</v>
          </cell>
          <cell r="D103">
            <v>49.69</v>
          </cell>
          <cell r="E103">
            <v>53.73</v>
          </cell>
          <cell r="F103">
            <v>54.08</v>
          </cell>
          <cell r="G103">
            <v>58.17</v>
          </cell>
          <cell r="I103">
            <v>57.1</v>
          </cell>
          <cell r="R103">
            <v>41.030165220813679</v>
          </cell>
        </row>
        <row r="104">
          <cell r="A104">
            <v>39326</v>
          </cell>
          <cell r="B104">
            <v>45.32</v>
          </cell>
          <cell r="C104">
            <v>48.32</v>
          </cell>
          <cell r="D104">
            <v>43.94</v>
          </cell>
          <cell r="E104">
            <v>50.69</v>
          </cell>
          <cell r="F104">
            <v>46.71</v>
          </cell>
          <cell r="G104">
            <v>49.96</v>
          </cell>
          <cell r="I104">
            <v>39.85</v>
          </cell>
          <cell r="R104">
            <v>40.95937955971516</v>
          </cell>
        </row>
        <row r="105">
          <cell r="A105">
            <v>39356</v>
          </cell>
          <cell r="B105">
            <v>39.340000000000003</v>
          </cell>
          <cell r="C105">
            <v>41.92</v>
          </cell>
          <cell r="D105">
            <v>40.01</v>
          </cell>
          <cell r="E105">
            <v>42.33</v>
          </cell>
          <cell r="F105">
            <v>40.909999999999997</v>
          </cell>
          <cell r="G105">
            <v>41.92</v>
          </cell>
          <cell r="I105">
            <v>40.1</v>
          </cell>
          <cell r="R105">
            <v>40.963798110599399</v>
          </cell>
        </row>
        <row r="106">
          <cell r="A106">
            <v>39387</v>
          </cell>
          <cell r="B106">
            <v>38.49</v>
          </cell>
          <cell r="C106">
            <v>39.43</v>
          </cell>
          <cell r="D106">
            <v>37.6</v>
          </cell>
          <cell r="E106">
            <v>40.17</v>
          </cell>
          <cell r="F106">
            <v>41.05</v>
          </cell>
          <cell r="G106">
            <v>40.799999999999997</v>
          </cell>
          <cell r="I106">
            <v>36.1</v>
          </cell>
          <cell r="R106">
            <v>43.670238158210701</v>
          </cell>
        </row>
        <row r="107">
          <cell r="A107">
            <v>39417</v>
          </cell>
          <cell r="B107">
            <v>38.49</v>
          </cell>
          <cell r="C107">
            <v>41</v>
          </cell>
          <cell r="D107">
            <v>39.11</v>
          </cell>
          <cell r="E107">
            <v>42.64</v>
          </cell>
          <cell r="F107">
            <v>41.48</v>
          </cell>
          <cell r="G107">
            <v>40.659999999999997</v>
          </cell>
          <cell r="I107">
            <v>38.85</v>
          </cell>
          <cell r="R107">
            <v>45.585279606182972</v>
          </cell>
        </row>
        <row r="108">
          <cell r="A108">
            <v>39448</v>
          </cell>
          <cell r="B108">
            <v>38.97</v>
          </cell>
          <cell r="C108">
            <v>43.41</v>
          </cell>
          <cell r="D108">
            <v>41.01</v>
          </cell>
          <cell r="E108">
            <v>42.91</v>
          </cell>
          <cell r="F108">
            <v>42.11</v>
          </cell>
          <cell r="G108">
            <v>41.43</v>
          </cell>
          <cell r="I108">
            <v>29.2</v>
          </cell>
          <cell r="R108">
            <v>46.784395400178553</v>
          </cell>
        </row>
        <row r="109">
          <cell r="A109">
            <v>39479</v>
          </cell>
          <cell r="B109">
            <v>38.700000000000003</v>
          </cell>
          <cell r="C109">
            <v>42.54</v>
          </cell>
          <cell r="D109">
            <v>40.17</v>
          </cell>
          <cell r="E109">
            <v>42.35</v>
          </cell>
          <cell r="F109">
            <v>41.33</v>
          </cell>
          <cell r="G109">
            <v>41.16</v>
          </cell>
          <cell r="I109">
            <v>31.45</v>
          </cell>
          <cell r="R109">
            <v>45.343819644594227</v>
          </cell>
        </row>
        <row r="110">
          <cell r="A110">
            <v>39508</v>
          </cell>
          <cell r="B110">
            <v>38.71</v>
          </cell>
          <cell r="C110">
            <v>40.049999999999997</v>
          </cell>
          <cell r="D110">
            <v>37.630000000000003</v>
          </cell>
          <cell r="E110">
            <v>41.22</v>
          </cell>
          <cell r="F110">
            <v>40.54</v>
          </cell>
          <cell r="G110">
            <v>41.17</v>
          </cell>
          <cell r="I110">
            <v>28.45</v>
          </cell>
          <cell r="R110">
            <v>43.500280693611288</v>
          </cell>
        </row>
        <row r="111">
          <cell r="A111">
            <v>39539</v>
          </cell>
          <cell r="B111">
            <v>38.44</v>
          </cell>
          <cell r="C111">
            <v>40.21</v>
          </cell>
          <cell r="D111">
            <v>35.950000000000003</v>
          </cell>
          <cell r="E111">
            <v>40.1</v>
          </cell>
          <cell r="F111">
            <v>40.28</v>
          </cell>
          <cell r="G111">
            <v>40.909999999999997</v>
          </cell>
          <cell r="I111">
            <v>35.450000000000003</v>
          </cell>
          <cell r="R111">
            <v>40.738753555854792</v>
          </cell>
        </row>
        <row r="112">
          <cell r="A112">
            <v>39569</v>
          </cell>
          <cell r="B112">
            <v>38.450000000000003</v>
          </cell>
          <cell r="C112">
            <v>38.159999999999997</v>
          </cell>
          <cell r="D112">
            <v>33.979999999999997</v>
          </cell>
          <cell r="E112">
            <v>40.1</v>
          </cell>
          <cell r="F112">
            <v>40.549999999999997</v>
          </cell>
          <cell r="G112">
            <v>40.92</v>
          </cell>
          <cell r="I112">
            <v>35.450000000000003</v>
          </cell>
          <cell r="R112">
            <v>40.680099302359956</v>
          </cell>
        </row>
        <row r="113">
          <cell r="A113">
            <v>39600</v>
          </cell>
          <cell r="B113">
            <v>40.82</v>
          </cell>
          <cell r="C113">
            <v>38.909999999999997</v>
          </cell>
          <cell r="D113">
            <v>34.69</v>
          </cell>
          <cell r="E113">
            <v>42.64</v>
          </cell>
          <cell r="F113">
            <v>42.91</v>
          </cell>
          <cell r="G113">
            <v>44.56</v>
          </cell>
          <cell r="I113">
            <v>41.45</v>
          </cell>
          <cell r="R113">
            <v>41.162329294203502</v>
          </cell>
        </row>
        <row r="114">
          <cell r="A114">
            <v>39630</v>
          </cell>
          <cell r="B114">
            <v>48.47</v>
          </cell>
          <cell r="C114">
            <v>50.38</v>
          </cell>
          <cell r="D114">
            <v>44.98</v>
          </cell>
          <cell r="E114">
            <v>48.28</v>
          </cell>
          <cell r="F114">
            <v>50.25</v>
          </cell>
          <cell r="G114">
            <v>52.94</v>
          </cell>
          <cell r="I114">
            <v>48.45</v>
          </cell>
          <cell r="R114">
            <v>41.732536393826251</v>
          </cell>
        </row>
        <row r="115">
          <cell r="A115">
            <v>39661</v>
          </cell>
          <cell r="B115">
            <v>51.91</v>
          </cell>
          <cell r="C115">
            <v>54.51</v>
          </cell>
          <cell r="D115">
            <v>49.5</v>
          </cell>
          <cell r="E115">
            <v>53.36</v>
          </cell>
          <cell r="F115">
            <v>53.52</v>
          </cell>
          <cell r="G115">
            <v>57.39</v>
          </cell>
          <cell r="I115">
            <v>57.45</v>
          </cell>
          <cell r="R115">
            <v>42.214924902429011</v>
          </cell>
        </row>
        <row r="116">
          <cell r="A116">
            <v>39692</v>
          </cell>
          <cell r="B116">
            <v>45.31</v>
          </cell>
          <cell r="C116">
            <v>48.93</v>
          </cell>
          <cell r="D116">
            <v>44.14</v>
          </cell>
          <cell r="E116">
            <v>50.54</v>
          </cell>
          <cell r="F116">
            <v>46.71</v>
          </cell>
          <cell r="G116">
            <v>49.78</v>
          </cell>
          <cell r="I116">
            <v>40.200000000000003</v>
          </cell>
          <cell r="R116">
            <v>42.143855791515499</v>
          </cell>
        </row>
        <row r="117">
          <cell r="A117">
            <v>39722</v>
          </cell>
          <cell r="B117">
            <v>39.770000000000003</v>
          </cell>
          <cell r="C117">
            <v>42.92</v>
          </cell>
          <cell r="D117">
            <v>40.479999999999997</v>
          </cell>
          <cell r="E117">
            <v>42.78</v>
          </cell>
          <cell r="F117">
            <v>41.34</v>
          </cell>
          <cell r="G117">
            <v>42.35</v>
          </cell>
          <cell r="I117">
            <v>40.450000000000003</v>
          </cell>
          <cell r="R117">
            <v>42.148092956587327</v>
          </cell>
        </row>
        <row r="118">
          <cell r="A118">
            <v>39753</v>
          </cell>
          <cell r="B118">
            <v>38.99</v>
          </cell>
          <cell r="C118">
            <v>40.57</v>
          </cell>
          <cell r="D118">
            <v>38.229999999999997</v>
          </cell>
          <cell r="E118">
            <v>40.69</v>
          </cell>
          <cell r="F118">
            <v>41.47</v>
          </cell>
          <cell r="G118">
            <v>41.32</v>
          </cell>
          <cell r="I118">
            <v>36.450000000000003</v>
          </cell>
          <cell r="R118">
            <v>44.615971957357011</v>
          </cell>
        </row>
        <row r="119">
          <cell r="A119">
            <v>39783</v>
          </cell>
          <cell r="B119">
            <v>38.99</v>
          </cell>
          <cell r="C119">
            <v>42.05</v>
          </cell>
          <cell r="D119">
            <v>39.64</v>
          </cell>
          <cell r="E119">
            <v>43.07</v>
          </cell>
          <cell r="F119">
            <v>41.87</v>
          </cell>
          <cell r="G119">
            <v>41.19</v>
          </cell>
          <cell r="I119">
            <v>39.200000000000003</v>
          </cell>
          <cell r="R119">
            <v>46.559786956262549</v>
          </cell>
        </row>
        <row r="120">
          <cell r="A120">
            <v>39814</v>
          </cell>
          <cell r="B120">
            <v>39.450000000000003</v>
          </cell>
          <cell r="C120">
            <v>44.46</v>
          </cell>
          <cell r="D120">
            <v>41.44</v>
          </cell>
          <cell r="E120">
            <v>43.35</v>
          </cell>
          <cell r="F120">
            <v>42.47</v>
          </cell>
          <cell r="G120">
            <v>41.92</v>
          </cell>
          <cell r="I120">
            <v>29.7</v>
          </cell>
          <cell r="R120">
            <v>47.821001182943313</v>
          </cell>
        </row>
        <row r="121">
          <cell r="A121">
            <v>39845</v>
          </cell>
          <cell r="B121">
            <v>39.200000000000003</v>
          </cell>
          <cell r="C121">
            <v>43.64</v>
          </cell>
          <cell r="D121">
            <v>40.659999999999997</v>
          </cell>
          <cell r="E121">
            <v>42.83</v>
          </cell>
          <cell r="F121">
            <v>41.74</v>
          </cell>
          <cell r="G121">
            <v>41.67</v>
          </cell>
          <cell r="I121">
            <v>31.95</v>
          </cell>
          <cell r="R121">
            <v>46.404613064113285</v>
          </cell>
        </row>
        <row r="122">
          <cell r="A122">
            <v>39873</v>
          </cell>
          <cell r="B122">
            <v>39.21</v>
          </cell>
          <cell r="C122">
            <v>41.3</v>
          </cell>
          <cell r="D122">
            <v>38.299999999999997</v>
          </cell>
          <cell r="E122">
            <v>41.78</v>
          </cell>
          <cell r="F122">
            <v>41.02</v>
          </cell>
          <cell r="G122">
            <v>41.68</v>
          </cell>
          <cell r="I122">
            <v>28.95</v>
          </cell>
          <cell r="R122">
            <v>44.579767729443084</v>
          </cell>
        </row>
        <row r="123">
          <cell r="A123">
            <v>39904</v>
          </cell>
          <cell r="B123">
            <v>38.96</v>
          </cell>
          <cell r="C123">
            <v>41.45</v>
          </cell>
          <cell r="D123">
            <v>36.729999999999997</v>
          </cell>
          <cell r="E123">
            <v>40.74</v>
          </cell>
          <cell r="F123">
            <v>40.78</v>
          </cell>
          <cell r="G123">
            <v>41.43</v>
          </cell>
          <cell r="I123">
            <v>36</v>
          </cell>
          <cell r="R123">
            <v>41.392090112346203</v>
          </cell>
        </row>
        <row r="124">
          <cell r="A124">
            <v>39934</v>
          </cell>
          <cell r="B124">
            <v>38.97</v>
          </cell>
          <cell r="C124">
            <v>39.520000000000003</v>
          </cell>
          <cell r="D124">
            <v>34.89</v>
          </cell>
          <cell r="E124">
            <v>40.74</v>
          </cell>
          <cell r="F124">
            <v>41.02</v>
          </cell>
          <cell r="G124">
            <v>41.44</v>
          </cell>
          <cell r="I124">
            <v>36</v>
          </cell>
          <cell r="R124">
            <v>41.358848578451884</v>
          </cell>
        </row>
        <row r="125">
          <cell r="A125">
            <v>39965</v>
          </cell>
          <cell r="B125">
            <v>41.17</v>
          </cell>
          <cell r="C125">
            <v>40.229999999999997</v>
          </cell>
          <cell r="D125">
            <v>35.549999999999997</v>
          </cell>
          <cell r="E125">
            <v>43.09</v>
          </cell>
          <cell r="F125">
            <v>43.21</v>
          </cell>
          <cell r="G125">
            <v>44.82</v>
          </cell>
          <cell r="I125">
            <v>42</v>
          </cell>
          <cell r="R125">
            <v>41.870924234759592</v>
          </cell>
        </row>
        <row r="126">
          <cell r="A126">
            <v>39995</v>
          </cell>
          <cell r="B126">
            <v>48.26</v>
          </cell>
          <cell r="C126">
            <v>51.04</v>
          </cell>
          <cell r="D126">
            <v>45.14</v>
          </cell>
          <cell r="E126">
            <v>48.33</v>
          </cell>
          <cell r="F126">
            <v>50</v>
          </cell>
          <cell r="G126">
            <v>52.56</v>
          </cell>
          <cell r="I126">
            <v>49</v>
          </cell>
          <cell r="R126">
            <v>42.471843250398024</v>
          </cell>
        </row>
        <row r="127">
          <cell r="A127">
            <v>40026</v>
          </cell>
          <cell r="B127">
            <v>51.44</v>
          </cell>
          <cell r="C127">
            <v>54.92</v>
          </cell>
          <cell r="D127">
            <v>49.35</v>
          </cell>
          <cell r="E127">
            <v>53.03</v>
          </cell>
          <cell r="F127">
            <v>53.03</v>
          </cell>
          <cell r="G127">
            <v>56.67</v>
          </cell>
          <cell r="I127">
            <v>58</v>
          </cell>
          <cell r="R127">
            <v>42.986593549490216</v>
          </cell>
        </row>
        <row r="128">
          <cell r="A128">
            <v>40057</v>
          </cell>
          <cell r="B128">
            <v>45.33</v>
          </cell>
          <cell r="C128">
            <v>49.67</v>
          </cell>
          <cell r="D128">
            <v>44.36</v>
          </cell>
          <cell r="E128">
            <v>50.42</v>
          </cell>
          <cell r="F128">
            <v>46.73</v>
          </cell>
          <cell r="G128">
            <v>49.64</v>
          </cell>
          <cell r="I128">
            <v>40.700000000000003</v>
          </cell>
          <cell r="R128">
            <v>42.944885804298529</v>
          </cell>
        </row>
        <row r="129">
          <cell r="A129">
            <v>40087</v>
          </cell>
          <cell r="B129">
            <v>40.200000000000003</v>
          </cell>
          <cell r="C129">
            <v>44.01</v>
          </cell>
          <cell r="D129">
            <v>40.950000000000003</v>
          </cell>
          <cell r="E129">
            <v>43.23</v>
          </cell>
          <cell r="F129">
            <v>41.76</v>
          </cell>
          <cell r="G129">
            <v>42.77</v>
          </cell>
          <cell r="I129">
            <v>41</v>
          </cell>
          <cell r="R129">
            <v>42.978634988796273</v>
          </cell>
        </row>
        <row r="130">
          <cell r="A130">
            <v>40118</v>
          </cell>
          <cell r="B130">
            <v>39.47</v>
          </cell>
          <cell r="C130">
            <v>41.8</v>
          </cell>
          <cell r="D130">
            <v>38.86</v>
          </cell>
          <cell r="E130">
            <v>41.2</v>
          </cell>
          <cell r="F130">
            <v>41.88</v>
          </cell>
          <cell r="G130">
            <v>41.81</v>
          </cell>
          <cell r="I130">
            <v>37</v>
          </cell>
          <cell r="R130">
            <v>45.934602026093472</v>
          </cell>
        </row>
        <row r="131">
          <cell r="A131">
            <v>40148</v>
          </cell>
          <cell r="B131">
            <v>39.47</v>
          </cell>
          <cell r="C131">
            <v>43.2</v>
          </cell>
          <cell r="D131">
            <v>40.17</v>
          </cell>
          <cell r="E131">
            <v>43.5</v>
          </cell>
          <cell r="F131">
            <v>42.25</v>
          </cell>
          <cell r="G131">
            <v>41.69</v>
          </cell>
          <cell r="I131">
            <v>39.700000000000003</v>
          </cell>
          <cell r="R131">
            <v>47.903484317511044</v>
          </cell>
        </row>
        <row r="132">
          <cell r="A132">
            <v>40179</v>
          </cell>
          <cell r="B132">
            <v>39.92</v>
          </cell>
          <cell r="C132">
            <v>45.52</v>
          </cell>
          <cell r="D132">
            <v>41.87</v>
          </cell>
          <cell r="E132">
            <v>43.78</v>
          </cell>
          <cell r="F132">
            <v>42.82</v>
          </cell>
          <cell r="G132">
            <v>42.34</v>
          </cell>
          <cell r="I132">
            <v>30.2</v>
          </cell>
          <cell r="R132">
            <v>49.21612755026834</v>
          </cell>
        </row>
        <row r="133">
          <cell r="A133">
            <v>40210</v>
          </cell>
          <cell r="B133">
            <v>39.69</v>
          </cell>
          <cell r="C133">
            <v>44.75</v>
          </cell>
          <cell r="D133">
            <v>41.14</v>
          </cell>
          <cell r="E133">
            <v>43.29</v>
          </cell>
          <cell r="F133">
            <v>42.15</v>
          </cell>
          <cell r="G133">
            <v>42.11</v>
          </cell>
          <cell r="I133">
            <v>32.450000000000003</v>
          </cell>
          <cell r="R133">
            <v>47.794682735737112</v>
          </cell>
        </row>
        <row r="134">
          <cell r="A134">
            <v>40238</v>
          </cell>
          <cell r="B134">
            <v>39.69</v>
          </cell>
          <cell r="C134">
            <v>42.54</v>
          </cell>
          <cell r="D134">
            <v>38.950000000000003</v>
          </cell>
          <cell r="E134">
            <v>42.33</v>
          </cell>
          <cell r="F134">
            <v>41.48</v>
          </cell>
          <cell r="G134">
            <v>42.12</v>
          </cell>
          <cell r="I134">
            <v>29.45</v>
          </cell>
          <cell r="R134">
            <v>45.959709964555763</v>
          </cell>
        </row>
        <row r="135">
          <cell r="A135">
            <v>40269</v>
          </cell>
          <cell r="B135">
            <v>39.47</v>
          </cell>
          <cell r="C135">
            <v>42.68</v>
          </cell>
          <cell r="D135">
            <v>37.49</v>
          </cell>
          <cell r="E135">
            <v>41.36</v>
          </cell>
          <cell r="F135">
            <v>41.25</v>
          </cell>
          <cell r="G135">
            <v>41.9</v>
          </cell>
          <cell r="I135">
            <v>36.75</v>
          </cell>
          <cell r="R135">
            <v>42.302644137617314</v>
          </cell>
        </row>
        <row r="136">
          <cell r="A136">
            <v>40299</v>
          </cell>
          <cell r="B136">
            <v>39.47</v>
          </cell>
          <cell r="C136">
            <v>40.869999999999997</v>
          </cell>
          <cell r="D136">
            <v>35.78</v>
          </cell>
          <cell r="E136">
            <v>41.36</v>
          </cell>
          <cell r="F136">
            <v>41.48</v>
          </cell>
          <cell r="G136">
            <v>41.9</v>
          </cell>
          <cell r="I136">
            <v>36.75</v>
          </cell>
          <cell r="R136">
            <v>42.275723777663693</v>
          </cell>
        </row>
        <row r="137">
          <cell r="A137">
            <v>40330</v>
          </cell>
          <cell r="B137">
            <v>41.51</v>
          </cell>
          <cell r="C137">
            <v>41.53</v>
          </cell>
          <cell r="D137">
            <v>36.39</v>
          </cell>
          <cell r="E137">
            <v>43.54</v>
          </cell>
          <cell r="F137">
            <v>43.5</v>
          </cell>
          <cell r="G137">
            <v>45.01</v>
          </cell>
          <cell r="I137">
            <v>42.75</v>
          </cell>
          <cell r="R137">
            <v>42.799780962257536</v>
          </cell>
        </row>
        <row r="138">
          <cell r="A138">
            <v>40360</v>
          </cell>
          <cell r="B138">
            <v>48.08</v>
          </cell>
          <cell r="C138">
            <v>51.71</v>
          </cell>
          <cell r="D138">
            <v>45.33</v>
          </cell>
          <cell r="E138">
            <v>48.39</v>
          </cell>
          <cell r="F138">
            <v>49.79</v>
          </cell>
          <cell r="G138">
            <v>52.17</v>
          </cell>
          <cell r="I138">
            <v>49.75</v>
          </cell>
          <cell r="R138">
            <v>43.413519684215643</v>
          </cell>
        </row>
        <row r="139">
          <cell r="A139">
            <v>40391</v>
          </cell>
          <cell r="B139">
            <v>51.03</v>
          </cell>
          <cell r="C139">
            <v>55.37</v>
          </cell>
          <cell r="D139">
            <v>49.24</v>
          </cell>
          <cell r="E139">
            <v>52.76</v>
          </cell>
          <cell r="F139">
            <v>52.59</v>
          </cell>
          <cell r="G139">
            <v>55.97</v>
          </cell>
          <cell r="I139">
            <v>58.75</v>
          </cell>
          <cell r="R139">
            <v>43.940620487375497</v>
          </cell>
        </row>
        <row r="140">
          <cell r="A140">
            <v>40422</v>
          </cell>
          <cell r="B140">
            <v>45.37</v>
          </cell>
          <cell r="C140">
            <v>50.43</v>
          </cell>
          <cell r="D140">
            <v>44.6</v>
          </cell>
          <cell r="E140">
            <v>50.34</v>
          </cell>
          <cell r="F140">
            <v>46.76</v>
          </cell>
          <cell r="G140">
            <v>49.47</v>
          </cell>
          <cell r="I140">
            <v>41.2</v>
          </cell>
          <cell r="R140">
            <v>43.90561993377208</v>
          </cell>
        </row>
        <row r="141">
          <cell r="A141">
            <v>40452</v>
          </cell>
          <cell r="B141">
            <v>40.619999999999997</v>
          </cell>
          <cell r="C141">
            <v>45.09</v>
          </cell>
          <cell r="D141">
            <v>41.43</v>
          </cell>
          <cell r="E141">
            <v>43.67</v>
          </cell>
          <cell r="F141">
            <v>42.16</v>
          </cell>
          <cell r="G141">
            <v>43.14</v>
          </cell>
          <cell r="I141">
            <v>41.75</v>
          </cell>
          <cell r="R141">
            <v>43.946638858281155</v>
          </cell>
        </row>
        <row r="142">
          <cell r="A142">
            <v>40483</v>
          </cell>
          <cell r="B142">
            <v>39.94</v>
          </cell>
          <cell r="C142">
            <v>43.02</v>
          </cell>
          <cell r="D142">
            <v>39.47</v>
          </cell>
          <cell r="E142">
            <v>41.7</v>
          </cell>
          <cell r="F142">
            <v>42.28</v>
          </cell>
          <cell r="G142">
            <v>42.25</v>
          </cell>
          <cell r="I142">
            <v>37.75</v>
          </cell>
          <cell r="R142">
            <v>46.556491434784114</v>
          </cell>
        </row>
        <row r="143">
          <cell r="A143">
            <v>40513</v>
          </cell>
          <cell r="B143">
            <v>39.94</v>
          </cell>
          <cell r="C143">
            <v>44.33</v>
          </cell>
          <cell r="D143">
            <v>40.700000000000003</v>
          </cell>
          <cell r="E143">
            <v>43.92</v>
          </cell>
          <cell r="F143">
            <v>42.62</v>
          </cell>
          <cell r="G143">
            <v>42.14</v>
          </cell>
          <cell r="I143">
            <v>40.200000000000003</v>
          </cell>
          <cell r="R143">
            <v>48.553827137326444</v>
          </cell>
        </row>
        <row r="144">
          <cell r="A144">
            <v>40544</v>
          </cell>
          <cell r="B144">
            <v>40.369999999999997</v>
          </cell>
          <cell r="C144">
            <v>46.57</v>
          </cell>
          <cell r="D144">
            <v>42.31</v>
          </cell>
          <cell r="E144">
            <v>44.2</v>
          </cell>
          <cell r="F144">
            <v>43.16</v>
          </cell>
          <cell r="G144">
            <v>42.74</v>
          </cell>
          <cell r="I144">
            <v>30.7</v>
          </cell>
          <cell r="R144">
            <v>43.420407240221181</v>
          </cell>
        </row>
        <row r="145">
          <cell r="A145">
            <v>40575</v>
          </cell>
          <cell r="B145">
            <v>40.159999999999997</v>
          </cell>
          <cell r="C145">
            <v>45.84</v>
          </cell>
          <cell r="D145">
            <v>41.64</v>
          </cell>
          <cell r="E145">
            <v>43.75</v>
          </cell>
          <cell r="F145">
            <v>42.54</v>
          </cell>
          <cell r="G145">
            <v>42.53</v>
          </cell>
          <cell r="I145">
            <v>32.950000000000003</v>
          </cell>
          <cell r="R145">
            <v>42.134358278290485</v>
          </cell>
        </row>
        <row r="146">
          <cell r="A146">
            <v>40603</v>
          </cell>
          <cell r="B146">
            <v>40.17</v>
          </cell>
          <cell r="C146">
            <v>43.77</v>
          </cell>
          <cell r="D146">
            <v>39.590000000000003</v>
          </cell>
          <cell r="E146">
            <v>42.85</v>
          </cell>
          <cell r="F146">
            <v>41.92</v>
          </cell>
          <cell r="G146">
            <v>42.55</v>
          </cell>
          <cell r="I146">
            <v>29.95</v>
          </cell>
          <cell r="R146">
            <v>40.47743923390086</v>
          </cell>
        </row>
        <row r="147">
          <cell r="A147">
            <v>40634</v>
          </cell>
          <cell r="B147">
            <v>39.96</v>
          </cell>
          <cell r="C147">
            <v>43.9</v>
          </cell>
          <cell r="D147">
            <v>38.229999999999997</v>
          </cell>
          <cell r="E147">
            <v>41.96</v>
          </cell>
          <cell r="F147">
            <v>41.71</v>
          </cell>
          <cell r="G147">
            <v>42.34</v>
          </cell>
          <cell r="I147">
            <v>37.25</v>
          </cell>
          <cell r="R147">
            <v>37.583098737862642</v>
          </cell>
        </row>
        <row r="148">
          <cell r="A148">
            <v>40664</v>
          </cell>
          <cell r="B148">
            <v>39.96</v>
          </cell>
          <cell r="C148">
            <v>42.2</v>
          </cell>
          <cell r="D148">
            <v>36.64</v>
          </cell>
          <cell r="E148">
            <v>41.96</v>
          </cell>
          <cell r="F148">
            <v>41.92</v>
          </cell>
          <cell r="G148">
            <v>42.34</v>
          </cell>
          <cell r="I148">
            <v>37.25</v>
          </cell>
          <cell r="R148">
            <v>37.552916163193004</v>
          </cell>
        </row>
        <row r="149">
          <cell r="A149">
            <v>40695</v>
          </cell>
          <cell r="B149">
            <v>41.85</v>
          </cell>
          <cell r="C149">
            <v>42.82</v>
          </cell>
          <cell r="D149">
            <v>37.21</v>
          </cell>
          <cell r="E149">
            <v>43.99</v>
          </cell>
          <cell r="F149">
            <v>43.79</v>
          </cell>
          <cell r="G149">
            <v>45.21</v>
          </cell>
          <cell r="I149">
            <v>43.25</v>
          </cell>
          <cell r="R149">
            <v>38.017869488817119</v>
          </cell>
        </row>
        <row r="150">
          <cell r="A150">
            <v>40725</v>
          </cell>
          <cell r="B150">
            <v>47.94</v>
          </cell>
          <cell r="C150">
            <v>52.41</v>
          </cell>
          <cell r="D150">
            <v>45.53</v>
          </cell>
          <cell r="E150">
            <v>48.48</v>
          </cell>
          <cell r="F150">
            <v>49.61</v>
          </cell>
          <cell r="G150">
            <v>51.83</v>
          </cell>
          <cell r="I150">
            <v>50.25</v>
          </cell>
          <cell r="R150">
            <v>38.563490612005147</v>
          </cell>
        </row>
        <row r="151">
          <cell r="A151">
            <v>40756</v>
          </cell>
          <cell r="B151">
            <v>50.67</v>
          </cell>
          <cell r="C151">
            <v>55.85</v>
          </cell>
          <cell r="D151">
            <v>49.18</v>
          </cell>
          <cell r="E151">
            <v>52.53</v>
          </cell>
          <cell r="F151">
            <v>52.21</v>
          </cell>
          <cell r="G151">
            <v>55.34</v>
          </cell>
          <cell r="I151">
            <v>59.25</v>
          </cell>
          <cell r="R151">
            <v>39.030872453888882</v>
          </cell>
        </row>
        <row r="152">
          <cell r="A152">
            <v>40787</v>
          </cell>
          <cell r="B152">
            <v>45.43</v>
          </cell>
          <cell r="C152">
            <v>51.2</v>
          </cell>
          <cell r="D152">
            <v>44.86</v>
          </cell>
          <cell r="E152">
            <v>50.29</v>
          </cell>
          <cell r="F152">
            <v>46.81</v>
          </cell>
          <cell r="G152">
            <v>49.33</v>
          </cell>
          <cell r="I152">
            <v>41.7</v>
          </cell>
          <cell r="R152">
            <v>38.993002747347902</v>
          </cell>
        </row>
        <row r="153">
          <cell r="A153">
            <v>40817</v>
          </cell>
          <cell r="B153">
            <v>41.02</v>
          </cell>
          <cell r="C153">
            <v>46.18</v>
          </cell>
          <cell r="D153">
            <v>41.9</v>
          </cell>
          <cell r="E153">
            <v>44.11</v>
          </cell>
          <cell r="F153">
            <v>42.56</v>
          </cell>
          <cell r="G153">
            <v>43.48</v>
          </cell>
          <cell r="I153">
            <v>42.25</v>
          </cell>
          <cell r="R153">
            <v>39.023646257493397</v>
          </cell>
        </row>
        <row r="154">
          <cell r="A154">
            <v>40848</v>
          </cell>
          <cell r="B154">
            <v>40.4</v>
          </cell>
          <cell r="C154">
            <v>44.23</v>
          </cell>
          <cell r="D154">
            <v>40.08</v>
          </cell>
          <cell r="E154">
            <v>42.18</v>
          </cell>
          <cell r="F154">
            <v>42.66</v>
          </cell>
          <cell r="G154">
            <v>42.67</v>
          </cell>
          <cell r="I154">
            <v>38.25</v>
          </cell>
          <cell r="R154">
            <v>41.707598692054589</v>
          </cell>
        </row>
        <row r="155">
          <cell r="A155">
            <v>40878</v>
          </cell>
          <cell r="B155">
            <v>40.4</v>
          </cell>
          <cell r="C155">
            <v>45.47</v>
          </cell>
          <cell r="D155">
            <v>41.23</v>
          </cell>
          <cell r="E155">
            <v>44.33</v>
          </cell>
          <cell r="F155">
            <v>42.98</v>
          </cell>
          <cell r="G155">
            <v>42.56</v>
          </cell>
          <cell r="I155">
            <v>40.700000000000003</v>
          </cell>
          <cell r="R155">
            <v>43.4953000949249</v>
          </cell>
        </row>
        <row r="156">
          <cell r="A156">
            <v>40909</v>
          </cell>
          <cell r="B156">
            <v>40.82</v>
          </cell>
          <cell r="C156">
            <v>47.67</v>
          </cell>
          <cell r="D156">
            <v>42.76</v>
          </cell>
          <cell r="E156">
            <v>44.62</v>
          </cell>
          <cell r="F156">
            <v>43.5</v>
          </cell>
          <cell r="G156">
            <v>43.14</v>
          </cell>
          <cell r="I156">
            <v>30.95</v>
          </cell>
          <cell r="R156">
            <v>43.420407240221181</v>
          </cell>
        </row>
        <row r="157">
          <cell r="A157">
            <v>40940</v>
          </cell>
          <cell r="B157">
            <v>40.619999999999997</v>
          </cell>
          <cell r="C157">
            <v>46.99</v>
          </cell>
          <cell r="D157">
            <v>42.13</v>
          </cell>
          <cell r="E157">
            <v>44.2</v>
          </cell>
          <cell r="F157">
            <v>42.92</v>
          </cell>
          <cell r="G157">
            <v>42.94</v>
          </cell>
          <cell r="I157">
            <v>33.200000000000003</v>
          </cell>
          <cell r="R157">
            <v>42.134358278290485</v>
          </cell>
        </row>
      </sheetData>
      <sheetData sheetId="15">
        <row r="6">
          <cell r="R6" t="str">
            <v>ALBERTA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37186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27.1875</v>
          </cell>
          <cell r="R10">
            <v>49.5</v>
          </cell>
        </row>
        <row r="11">
          <cell r="A11">
            <v>37187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37188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37189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37190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37193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37194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27.1875</v>
          </cell>
          <cell r="R16">
            <v>49.5</v>
          </cell>
        </row>
        <row r="17">
          <cell r="A17">
            <v>37195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37196</v>
          </cell>
          <cell r="B18">
            <v>27</v>
          </cell>
          <cell r="C18">
            <v>28.75</v>
          </cell>
          <cell r="D18">
            <v>28</v>
          </cell>
          <cell r="E18">
            <v>29.25</v>
          </cell>
          <cell r="F18">
            <v>28.25</v>
          </cell>
          <cell r="G18">
            <v>28</v>
          </cell>
          <cell r="I18">
            <v>24.9</v>
          </cell>
          <cell r="R18">
            <v>46.499996185302734</v>
          </cell>
        </row>
        <row r="19">
          <cell r="A19">
            <v>37197</v>
          </cell>
          <cell r="B19">
            <v>27</v>
          </cell>
          <cell r="C19">
            <v>28.75</v>
          </cell>
          <cell r="D19">
            <v>28</v>
          </cell>
          <cell r="E19">
            <v>29.25</v>
          </cell>
          <cell r="F19">
            <v>28.25</v>
          </cell>
          <cell r="G19">
            <v>28</v>
          </cell>
          <cell r="I19">
            <v>24.9</v>
          </cell>
          <cell r="R19">
            <v>46.499996185302734</v>
          </cell>
        </row>
        <row r="20">
          <cell r="A20">
            <v>37200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20.174999237060501</v>
          </cell>
          <cell r="R20">
            <v>46.499996185302734</v>
          </cell>
        </row>
        <row r="21">
          <cell r="A21">
            <v>37201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20.174999237060501</v>
          </cell>
          <cell r="R21">
            <v>46.499996185302734</v>
          </cell>
        </row>
        <row r="22">
          <cell r="A22">
            <v>37202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20.174999237060501</v>
          </cell>
          <cell r="R22">
            <v>46.499996185302734</v>
          </cell>
        </row>
        <row r="23">
          <cell r="A23">
            <v>37203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37204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37207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37208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37209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37210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20.174999237060501</v>
          </cell>
          <cell r="R28">
            <v>46.499996185302734</v>
          </cell>
        </row>
        <row r="29">
          <cell r="A29">
            <v>37211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37225</v>
          </cell>
          <cell r="B30">
            <v>27</v>
          </cell>
          <cell r="C30">
            <v>28.75</v>
          </cell>
          <cell r="D30">
            <v>28</v>
          </cell>
          <cell r="E30">
            <v>28</v>
          </cell>
          <cell r="F30">
            <v>28.25</v>
          </cell>
          <cell r="G30">
            <v>28</v>
          </cell>
          <cell r="I30">
            <v>26</v>
          </cell>
          <cell r="R30">
            <v>46.499996185302734</v>
          </cell>
        </row>
        <row r="31">
          <cell r="A31">
            <v>37226</v>
          </cell>
          <cell r="B31">
            <v>31.5</v>
          </cell>
          <cell r="C31">
            <v>36.25</v>
          </cell>
          <cell r="D31">
            <v>36</v>
          </cell>
          <cell r="E31">
            <v>36</v>
          </cell>
          <cell r="F31">
            <v>33.5</v>
          </cell>
          <cell r="G31">
            <v>33.5</v>
          </cell>
          <cell r="I31">
            <v>32.5</v>
          </cell>
          <cell r="R31">
            <v>51.549999237060547</v>
          </cell>
        </row>
        <row r="32">
          <cell r="A32">
            <v>37257</v>
          </cell>
          <cell r="B32">
            <v>31.75</v>
          </cell>
          <cell r="C32">
            <v>35.6</v>
          </cell>
          <cell r="D32">
            <v>35.85</v>
          </cell>
          <cell r="E32">
            <v>35.75</v>
          </cell>
          <cell r="F32">
            <v>34</v>
          </cell>
          <cell r="G32">
            <v>33.25</v>
          </cell>
          <cell r="I32">
            <v>33.25</v>
          </cell>
          <cell r="R32">
            <v>51.388511352539062</v>
          </cell>
        </row>
        <row r="33">
          <cell r="A33">
            <v>37288</v>
          </cell>
          <cell r="B33">
            <v>31.25</v>
          </cell>
          <cell r="C33">
            <v>33.9</v>
          </cell>
          <cell r="D33">
            <v>34</v>
          </cell>
          <cell r="E33">
            <v>35.5</v>
          </cell>
          <cell r="F33">
            <v>33.25</v>
          </cell>
          <cell r="G33">
            <v>32.5</v>
          </cell>
          <cell r="I33">
            <v>33.25</v>
          </cell>
          <cell r="R33">
            <v>50.794737091064455</v>
          </cell>
        </row>
        <row r="34">
          <cell r="A34">
            <v>37316</v>
          </cell>
          <cell r="B34">
            <v>30.5</v>
          </cell>
          <cell r="C34">
            <v>30.5</v>
          </cell>
          <cell r="D34">
            <v>30.5</v>
          </cell>
          <cell r="E34">
            <v>33</v>
          </cell>
          <cell r="F34">
            <v>32.25</v>
          </cell>
          <cell r="G34">
            <v>31.75</v>
          </cell>
          <cell r="I34">
            <v>31</v>
          </cell>
          <cell r="R34">
            <v>49.529055633544921</v>
          </cell>
        </row>
        <row r="35">
          <cell r="A35">
            <v>37347</v>
          </cell>
          <cell r="B35">
            <v>29.75</v>
          </cell>
          <cell r="C35">
            <v>30</v>
          </cell>
          <cell r="D35">
            <v>28</v>
          </cell>
          <cell r="E35">
            <v>30.5</v>
          </cell>
          <cell r="F35">
            <v>30.25</v>
          </cell>
          <cell r="G35">
            <v>31.75</v>
          </cell>
          <cell r="I35">
            <v>29.75</v>
          </cell>
          <cell r="R35">
            <v>44.259272460937503</v>
          </cell>
        </row>
        <row r="36">
          <cell r="A36">
            <v>37377</v>
          </cell>
          <cell r="B36">
            <v>34.5</v>
          </cell>
          <cell r="C36">
            <v>29</v>
          </cell>
          <cell r="D36">
            <v>26.5</v>
          </cell>
          <cell r="E36">
            <v>30.5</v>
          </cell>
          <cell r="F36">
            <v>33.5</v>
          </cell>
          <cell r="G36">
            <v>37.5</v>
          </cell>
          <cell r="I36">
            <v>29.75</v>
          </cell>
          <cell r="R36">
            <v>44.689287414550783</v>
          </cell>
        </row>
        <row r="37">
          <cell r="A37">
            <v>37408</v>
          </cell>
          <cell r="B37">
            <v>42</v>
          </cell>
          <cell r="C37">
            <v>30.5</v>
          </cell>
          <cell r="D37">
            <v>28</v>
          </cell>
          <cell r="E37">
            <v>37</v>
          </cell>
          <cell r="F37">
            <v>38</v>
          </cell>
          <cell r="G37">
            <v>47</v>
          </cell>
          <cell r="I37">
            <v>36.5</v>
          </cell>
          <cell r="R37">
            <v>45.540896326672573</v>
          </cell>
        </row>
        <row r="38">
          <cell r="A38">
            <v>37438</v>
          </cell>
          <cell r="B38">
            <v>50</v>
          </cell>
          <cell r="C38">
            <v>44</v>
          </cell>
          <cell r="D38">
            <v>41</v>
          </cell>
          <cell r="E38">
            <v>46</v>
          </cell>
          <cell r="F38">
            <v>45.75</v>
          </cell>
          <cell r="G38">
            <v>57</v>
          </cell>
          <cell r="I38">
            <v>45.25</v>
          </cell>
          <cell r="R38">
            <v>48.207210570192267</v>
          </cell>
        </row>
        <row r="39">
          <cell r="A39">
            <v>37469</v>
          </cell>
          <cell r="B39">
            <v>58.5</v>
          </cell>
          <cell r="C39">
            <v>51</v>
          </cell>
          <cell r="D39">
            <v>48.5</v>
          </cell>
          <cell r="E39">
            <v>53</v>
          </cell>
          <cell r="F39">
            <v>53</v>
          </cell>
          <cell r="G39">
            <v>68.5</v>
          </cell>
          <cell r="I39">
            <v>52.25</v>
          </cell>
          <cell r="R39">
            <v>49.049641055147006</v>
          </cell>
        </row>
        <row r="40">
          <cell r="A40">
            <v>37500</v>
          </cell>
          <cell r="B40">
            <v>48</v>
          </cell>
          <cell r="C40">
            <v>45</v>
          </cell>
          <cell r="D40">
            <v>41.5</v>
          </cell>
          <cell r="E40">
            <v>44.5</v>
          </cell>
          <cell r="F40">
            <v>44.75</v>
          </cell>
          <cell r="G40">
            <v>55</v>
          </cell>
          <cell r="I40">
            <v>40.25</v>
          </cell>
          <cell r="R40">
            <v>49.001102207998734</v>
          </cell>
        </row>
        <row r="41">
          <cell r="A41">
            <v>37530</v>
          </cell>
          <cell r="B41">
            <v>35.25</v>
          </cell>
          <cell r="C41">
            <v>35.5</v>
          </cell>
          <cell r="D41">
            <v>36</v>
          </cell>
          <cell r="E41">
            <v>38</v>
          </cell>
          <cell r="F41">
            <v>37.25</v>
          </cell>
          <cell r="G41">
            <v>37.75</v>
          </cell>
          <cell r="I41">
            <v>36.25</v>
          </cell>
          <cell r="R41">
            <v>45.595879581737037</v>
          </cell>
        </row>
        <row r="42">
          <cell r="A42">
            <v>37561</v>
          </cell>
          <cell r="B42">
            <v>33.75</v>
          </cell>
          <cell r="C42">
            <v>33.5</v>
          </cell>
          <cell r="D42">
            <v>34</v>
          </cell>
          <cell r="E42">
            <v>34.5</v>
          </cell>
          <cell r="F42">
            <v>36.75</v>
          </cell>
          <cell r="G42">
            <v>35.75</v>
          </cell>
          <cell r="I42">
            <v>35.5</v>
          </cell>
          <cell r="R42">
            <v>50.367871144314918</v>
          </cell>
        </row>
        <row r="43">
          <cell r="A43">
            <v>37591</v>
          </cell>
          <cell r="B43">
            <v>34.5</v>
          </cell>
          <cell r="C43">
            <v>35.75</v>
          </cell>
          <cell r="D43">
            <v>36.25</v>
          </cell>
          <cell r="E43">
            <v>38.25</v>
          </cell>
          <cell r="F43">
            <v>38.75</v>
          </cell>
          <cell r="G43">
            <v>36.5</v>
          </cell>
          <cell r="I43">
            <v>37.75</v>
          </cell>
          <cell r="R43">
            <v>54.085133104138905</v>
          </cell>
        </row>
        <row r="44">
          <cell r="A44">
            <v>37622</v>
          </cell>
          <cell r="B44">
            <v>35.25</v>
          </cell>
          <cell r="C44">
            <v>39.75</v>
          </cell>
          <cell r="D44">
            <v>40</v>
          </cell>
          <cell r="E44">
            <v>40</v>
          </cell>
          <cell r="F44">
            <v>39.5</v>
          </cell>
          <cell r="G44">
            <v>37.25</v>
          </cell>
          <cell r="I44">
            <v>28.5</v>
          </cell>
          <cell r="R44">
            <v>49.250628029826629</v>
          </cell>
        </row>
        <row r="45">
          <cell r="A45">
            <v>37653</v>
          </cell>
          <cell r="B45">
            <v>34.75</v>
          </cell>
          <cell r="C45">
            <v>38.25</v>
          </cell>
          <cell r="D45">
            <v>38.5</v>
          </cell>
          <cell r="E45">
            <v>39</v>
          </cell>
          <cell r="F45">
            <v>38</v>
          </cell>
          <cell r="G45">
            <v>36.75</v>
          </cell>
          <cell r="I45">
            <v>27.5</v>
          </cell>
          <cell r="R45">
            <v>47.771043507245999</v>
          </cell>
        </row>
        <row r="46">
          <cell r="A46">
            <v>37681</v>
          </cell>
          <cell r="B46">
            <v>34.75</v>
          </cell>
          <cell r="C46">
            <v>34</v>
          </cell>
          <cell r="D46">
            <v>34</v>
          </cell>
          <cell r="E46">
            <v>37</v>
          </cell>
          <cell r="F46">
            <v>36.5</v>
          </cell>
          <cell r="G46">
            <v>36.75</v>
          </cell>
          <cell r="I46">
            <v>25</v>
          </cell>
          <cell r="R46">
            <v>46.211572021689889</v>
          </cell>
        </row>
        <row r="47">
          <cell r="A47">
            <v>37712</v>
          </cell>
          <cell r="B47">
            <v>34.25</v>
          </cell>
          <cell r="C47">
            <v>34.25</v>
          </cell>
          <cell r="D47">
            <v>31</v>
          </cell>
          <cell r="E47">
            <v>35</v>
          </cell>
          <cell r="F47">
            <v>36</v>
          </cell>
          <cell r="G47">
            <v>36.25</v>
          </cell>
          <cell r="I47">
            <v>23.5</v>
          </cell>
          <cell r="R47">
            <v>43.9638332927547</v>
          </cell>
        </row>
        <row r="48">
          <cell r="A48">
            <v>37742</v>
          </cell>
          <cell r="B48">
            <v>34.25</v>
          </cell>
          <cell r="C48">
            <v>30.75</v>
          </cell>
          <cell r="D48">
            <v>27.5</v>
          </cell>
          <cell r="E48">
            <v>35</v>
          </cell>
          <cell r="F48">
            <v>36.5</v>
          </cell>
          <cell r="G48">
            <v>36.25</v>
          </cell>
          <cell r="I48">
            <v>24.5</v>
          </cell>
          <cell r="R48">
            <v>44.122687400189164</v>
          </cell>
        </row>
        <row r="49">
          <cell r="A49">
            <v>37773</v>
          </cell>
          <cell r="B49">
            <v>38.75</v>
          </cell>
          <cell r="C49">
            <v>32</v>
          </cell>
          <cell r="D49">
            <v>28.75</v>
          </cell>
          <cell r="E49">
            <v>39.5</v>
          </cell>
          <cell r="F49">
            <v>41</v>
          </cell>
          <cell r="G49">
            <v>43.25</v>
          </cell>
          <cell r="I49">
            <v>28.5</v>
          </cell>
          <cell r="R49">
            <v>44.593311446247398</v>
          </cell>
        </row>
        <row r="50">
          <cell r="A50">
            <v>37803</v>
          </cell>
          <cell r="B50">
            <v>53.25</v>
          </cell>
          <cell r="C50">
            <v>51.5</v>
          </cell>
          <cell r="D50">
            <v>47</v>
          </cell>
          <cell r="E50">
            <v>49.5</v>
          </cell>
          <cell r="F50">
            <v>55</v>
          </cell>
          <cell r="G50">
            <v>59.25</v>
          </cell>
          <cell r="I50">
            <v>38.75</v>
          </cell>
          <cell r="R50">
            <v>45.000312850289468</v>
          </cell>
        </row>
        <row r="51">
          <cell r="A51">
            <v>37834</v>
          </cell>
          <cell r="B51">
            <v>59.75</v>
          </cell>
          <cell r="C51">
            <v>58.5</v>
          </cell>
          <cell r="D51">
            <v>55</v>
          </cell>
          <cell r="E51">
            <v>58.5</v>
          </cell>
          <cell r="F51">
            <v>61.25</v>
          </cell>
          <cell r="G51">
            <v>67.75</v>
          </cell>
          <cell r="I51">
            <v>47.5</v>
          </cell>
          <cell r="R51">
            <v>45.453022998386302</v>
          </cell>
        </row>
        <row r="52">
          <cell r="A52">
            <v>37865</v>
          </cell>
          <cell r="B52">
            <v>47.25</v>
          </cell>
          <cell r="C52">
            <v>49</v>
          </cell>
          <cell r="D52">
            <v>45.5</v>
          </cell>
          <cell r="E52">
            <v>53.5</v>
          </cell>
          <cell r="F52">
            <v>48.25</v>
          </cell>
          <cell r="G52">
            <v>53.25</v>
          </cell>
          <cell r="I52">
            <v>37.5</v>
          </cell>
          <cell r="R52">
            <v>45.513949597181167</v>
          </cell>
        </row>
        <row r="53">
          <cell r="A53">
            <v>37895</v>
          </cell>
          <cell r="B53">
            <v>36.75</v>
          </cell>
          <cell r="C53">
            <v>38.75</v>
          </cell>
          <cell r="D53">
            <v>39</v>
          </cell>
          <cell r="E53">
            <v>39.75</v>
          </cell>
          <cell r="F53">
            <v>38</v>
          </cell>
          <cell r="G53">
            <v>39</v>
          </cell>
          <cell r="I53">
            <v>28</v>
          </cell>
          <cell r="R53">
            <v>45.699850666102577</v>
          </cell>
        </row>
        <row r="54">
          <cell r="A54">
            <v>37926</v>
          </cell>
          <cell r="B54">
            <v>35.25</v>
          </cell>
          <cell r="C54">
            <v>34.75</v>
          </cell>
          <cell r="D54">
            <v>35</v>
          </cell>
          <cell r="E54">
            <v>37</v>
          </cell>
          <cell r="F54">
            <v>38.25</v>
          </cell>
          <cell r="G54">
            <v>37</v>
          </cell>
          <cell r="I54">
            <v>25.5</v>
          </cell>
          <cell r="R54">
            <v>49.150437633164174</v>
          </cell>
        </row>
        <row r="55">
          <cell r="A55">
            <v>37956</v>
          </cell>
          <cell r="B55">
            <v>35.25</v>
          </cell>
          <cell r="C55">
            <v>37.25</v>
          </cell>
          <cell r="D55">
            <v>37.5</v>
          </cell>
          <cell r="E55">
            <v>40.25</v>
          </cell>
          <cell r="F55">
            <v>39</v>
          </cell>
          <cell r="G55">
            <v>36.75</v>
          </cell>
          <cell r="I55">
            <v>29</v>
          </cell>
          <cell r="R55">
            <v>51.597628489178113</v>
          </cell>
        </row>
        <row r="56">
          <cell r="A56">
            <v>37987</v>
          </cell>
          <cell r="B56">
            <v>36.229999999999997</v>
          </cell>
          <cell r="C56">
            <v>40.270000000000003</v>
          </cell>
          <cell r="D56">
            <v>40.1</v>
          </cell>
          <cell r="E56">
            <v>40.75</v>
          </cell>
          <cell r="F56">
            <v>40.15</v>
          </cell>
          <cell r="G56">
            <v>38.43</v>
          </cell>
          <cell r="I56">
            <v>19.25</v>
          </cell>
          <cell r="R56">
            <v>49.952315628690897</v>
          </cell>
        </row>
        <row r="57">
          <cell r="A57">
            <v>38018</v>
          </cell>
          <cell r="B57">
            <v>35.799999999999997</v>
          </cell>
          <cell r="C57">
            <v>38.979999999999997</v>
          </cell>
          <cell r="D57">
            <v>38.81</v>
          </cell>
          <cell r="E57">
            <v>39.89</v>
          </cell>
          <cell r="F57">
            <v>38.869999999999997</v>
          </cell>
          <cell r="G57">
            <v>38</v>
          </cell>
          <cell r="I57">
            <v>21.5</v>
          </cell>
          <cell r="R57">
            <v>48.234320025443076</v>
          </cell>
        </row>
        <row r="58">
          <cell r="A58">
            <v>38047</v>
          </cell>
          <cell r="B58">
            <v>35.799999999999997</v>
          </cell>
          <cell r="C58">
            <v>35.32</v>
          </cell>
          <cell r="D58">
            <v>34.950000000000003</v>
          </cell>
          <cell r="E58">
            <v>38.17</v>
          </cell>
          <cell r="F58">
            <v>37.58</v>
          </cell>
          <cell r="G58">
            <v>38</v>
          </cell>
          <cell r="I58">
            <v>18.5</v>
          </cell>
          <cell r="R58">
            <v>46.040284063646283</v>
          </cell>
        </row>
        <row r="59">
          <cell r="A59">
            <v>38078</v>
          </cell>
          <cell r="B59">
            <v>35.369999999999997</v>
          </cell>
          <cell r="C59">
            <v>35.54</v>
          </cell>
          <cell r="D59">
            <v>32.380000000000003</v>
          </cell>
          <cell r="E59">
            <v>36.450000000000003</v>
          </cell>
          <cell r="F59">
            <v>37.159999999999997</v>
          </cell>
          <cell r="G59">
            <v>37.57</v>
          </cell>
          <cell r="I59">
            <v>26.5</v>
          </cell>
          <cell r="R59">
            <v>42.986459723805524</v>
          </cell>
        </row>
        <row r="60">
          <cell r="A60">
            <v>38108</v>
          </cell>
          <cell r="B60">
            <v>35.369999999999997</v>
          </cell>
          <cell r="C60">
            <v>32.53</v>
          </cell>
          <cell r="D60">
            <v>29.38</v>
          </cell>
          <cell r="E60">
            <v>36.450000000000003</v>
          </cell>
          <cell r="F60">
            <v>37.590000000000003</v>
          </cell>
          <cell r="G60">
            <v>37.57</v>
          </cell>
          <cell r="I60">
            <v>26.5</v>
          </cell>
          <cell r="R60">
            <v>42.911065342231716</v>
          </cell>
        </row>
        <row r="61">
          <cell r="A61">
            <v>38139</v>
          </cell>
          <cell r="B61">
            <v>39.229999999999997</v>
          </cell>
          <cell r="C61">
            <v>33.6</v>
          </cell>
          <cell r="D61">
            <v>30.45</v>
          </cell>
          <cell r="E61">
            <v>40.32</v>
          </cell>
          <cell r="F61">
            <v>41.44</v>
          </cell>
          <cell r="G61">
            <v>43.56</v>
          </cell>
          <cell r="I61">
            <v>32.5</v>
          </cell>
          <cell r="R61">
            <v>43.474767062059911</v>
          </cell>
        </row>
        <row r="62">
          <cell r="A62">
            <v>38169</v>
          </cell>
          <cell r="B62">
            <v>51.64</v>
          </cell>
          <cell r="C62">
            <v>50.39</v>
          </cell>
          <cell r="D62">
            <v>46.11</v>
          </cell>
          <cell r="E62">
            <v>48.91</v>
          </cell>
          <cell r="F62">
            <v>53.41</v>
          </cell>
          <cell r="G62">
            <v>57.24</v>
          </cell>
          <cell r="I62">
            <v>36.5</v>
          </cell>
          <cell r="R62">
            <v>44.144409539715419</v>
          </cell>
        </row>
        <row r="63">
          <cell r="A63">
            <v>38200</v>
          </cell>
          <cell r="B63">
            <v>57.21</v>
          </cell>
          <cell r="C63">
            <v>56.41</v>
          </cell>
          <cell r="D63">
            <v>52.97</v>
          </cell>
          <cell r="E63">
            <v>56.65</v>
          </cell>
          <cell r="F63">
            <v>58.75</v>
          </cell>
          <cell r="G63">
            <v>64.510000000000005</v>
          </cell>
          <cell r="I63">
            <v>45.5</v>
          </cell>
          <cell r="R63">
            <v>44.712231915030436</v>
          </cell>
        </row>
        <row r="64">
          <cell r="A64">
            <v>38231</v>
          </cell>
          <cell r="B64">
            <v>46.51</v>
          </cell>
          <cell r="C64">
            <v>48.24</v>
          </cell>
          <cell r="D64">
            <v>44.82</v>
          </cell>
          <cell r="E64">
            <v>52.35</v>
          </cell>
          <cell r="F64">
            <v>47.64</v>
          </cell>
          <cell r="G64">
            <v>52.11</v>
          </cell>
          <cell r="I64">
            <v>29.25</v>
          </cell>
          <cell r="R64">
            <v>44.62546159346131</v>
          </cell>
        </row>
        <row r="65">
          <cell r="A65">
            <v>38261</v>
          </cell>
          <cell r="B65">
            <v>37.520000000000003</v>
          </cell>
          <cell r="C65">
            <v>39.42</v>
          </cell>
          <cell r="D65">
            <v>39.25</v>
          </cell>
          <cell r="E65">
            <v>40.54</v>
          </cell>
          <cell r="F65">
            <v>38.880000000000003</v>
          </cell>
          <cell r="G65">
            <v>39.93</v>
          </cell>
          <cell r="I65">
            <v>30.5</v>
          </cell>
          <cell r="R65">
            <v>44.63008302839291</v>
          </cell>
        </row>
        <row r="66">
          <cell r="A66">
            <v>38292</v>
          </cell>
          <cell r="B66">
            <v>36.229999999999997</v>
          </cell>
          <cell r="C66">
            <v>35.979999999999997</v>
          </cell>
          <cell r="D66">
            <v>35.82</v>
          </cell>
          <cell r="E66">
            <v>38</v>
          </cell>
          <cell r="F66">
            <v>39.090000000000003</v>
          </cell>
          <cell r="G66">
            <v>38.21</v>
          </cell>
          <cell r="I66">
            <v>26</v>
          </cell>
          <cell r="R66">
            <v>47.753782527877284</v>
          </cell>
        </row>
        <row r="67">
          <cell r="A67">
            <v>38322</v>
          </cell>
          <cell r="B67">
            <v>36.229999999999997</v>
          </cell>
          <cell r="C67">
            <v>38.130000000000003</v>
          </cell>
          <cell r="D67">
            <v>37.96</v>
          </cell>
          <cell r="E67">
            <v>40.97</v>
          </cell>
          <cell r="F67">
            <v>39.729999999999997</v>
          </cell>
          <cell r="G67">
            <v>38</v>
          </cell>
          <cell r="I67">
            <v>28.75</v>
          </cell>
          <cell r="R67">
            <v>50.004171589615716</v>
          </cell>
        </row>
        <row r="68">
          <cell r="A68">
            <v>38353</v>
          </cell>
          <cell r="B68">
            <v>37.1</v>
          </cell>
          <cell r="C68">
            <v>40.76</v>
          </cell>
          <cell r="D68">
            <v>40.229999999999997</v>
          </cell>
          <cell r="E68">
            <v>41.45</v>
          </cell>
          <cell r="F68">
            <v>40.79</v>
          </cell>
          <cell r="G68">
            <v>39.42</v>
          </cell>
          <cell r="I68">
            <v>19.25</v>
          </cell>
          <cell r="R68">
            <v>48.730254981607843</v>
          </cell>
        </row>
        <row r="69">
          <cell r="A69">
            <v>38384</v>
          </cell>
          <cell r="B69">
            <v>36.74</v>
          </cell>
          <cell r="C69">
            <v>39.659999999999997</v>
          </cell>
          <cell r="D69">
            <v>39.130000000000003</v>
          </cell>
          <cell r="E69">
            <v>40.71</v>
          </cell>
          <cell r="F69">
            <v>39.69</v>
          </cell>
          <cell r="G69">
            <v>39.06</v>
          </cell>
          <cell r="I69">
            <v>21.5</v>
          </cell>
          <cell r="R69">
            <v>47.096617558933218</v>
          </cell>
        </row>
        <row r="70">
          <cell r="A70">
            <v>38412</v>
          </cell>
          <cell r="B70">
            <v>36.74</v>
          </cell>
          <cell r="C70">
            <v>36.520000000000003</v>
          </cell>
          <cell r="D70">
            <v>35.82</v>
          </cell>
          <cell r="E70">
            <v>39.24</v>
          </cell>
          <cell r="F70">
            <v>38.6</v>
          </cell>
          <cell r="G70">
            <v>39.06</v>
          </cell>
          <cell r="I70">
            <v>18.5</v>
          </cell>
          <cell r="R70">
            <v>45.012001574728345</v>
          </cell>
        </row>
        <row r="71">
          <cell r="A71">
            <v>38443</v>
          </cell>
          <cell r="B71">
            <v>36.369999999999997</v>
          </cell>
          <cell r="C71">
            <v>36.71</v>
          </cell>
          <cell r="D71">
            <v>33.61</v>
          </cell>
          <cell r="E71">
            <v>37.76</v>
          </cell>
          <cell r="F71">
            <v>38.229999999999997</v>
          </cell>
          <cell r="G71">
            <v>38.69</v>
          </cell>
          <cell r="I71">
            <v>25.5</v>
          </cell>
          <cell r="R71">
            <v>41.970654535876051</v>
          </cell>
        </row>
        <row r="72">
          <cell r="A72">
            <v>38473</v>
          </cell>
          <cell r="B72">
            <v>36.369999999999997</v>
          </cell>
          <cell r="C72">
            <v>34.119999999999997</v>
          </cell>
          <cell r="D72">
            <v>31.04</v>
          </cell>
          <cell r="E72">
            <v>37.76</v>
          </cell>
          <cell r="F72">
            <v>38.6</v>
          </cell>
          <cell r="G72">
            <v>38.69</v>
          </cell>
          <cell r="I72">
            <v>25.5</v>
          </cell>
          <cell r="R72">
            <v>41.898140431752019</v>
          </cell>
        </row>
        <row r="73">
          <cell r="A73">
            <v>38504</v>
          </cell>
          <cell r="B73">
            <v>39.67</v>
          </cell>
          <cell r="C73">
            <v>35.049999999999997</v>
          </cell>
          <cell r="D73">
            <v>31.96</v>
          </cell>
          <cell r="E73">
            <v>41.09</v>
          </cell>
          <cell r="F73">
            <v>41.89</v>
          </cell>
          <cell r="G73">
            <v>43.8</v>
          </cell>
          <cell r="I73">
            <v>30.5</v>
          </cell>
          <cell r="R73">
            <v>42.432420071372484</v>
          </cell>
        </row>
        <row r="74">
          <cell r="A74">
            <v>38534</v>
          </cell>
          <cell r="B74">
            <v>50.31</v>
          </cell>
          <cell r="C74">
            <v>49.5</v>
          </cell>
          <cell r="D74">
            <v>45.39</v>
          </cell>
          <cell r="E74">
            <v>48.47</v>
          </cell>
          <cell r="F74">
            <v>52.14</v>
          </cell>
          <cell r="G74">
            <v>55.51</v>
          </cell>
          <cell r="I74">
            <v>27.5</v>
          </cell>
          <cell r="R74">
            <v>43.067443981447816</v>
          </cell>
        </row>
        <row r="75">
          <cell r="A75">
            <v>38565</v>
          </cell>
          <cell r="B75">
            <v>55.08</v>
          </cell>
          <cell r="C75">
            <v>54.69</v>
          </cell>
          <cell r="D75">
            <v>51.27</v>
          </cell>
          <cell r="E75">
            <v>55.11</v>
          </cell>
          <cell r="F75">
            <v>56.72</v>
          </cell>
          <cell r="G75">
            <v>61.72</v>
          </cell>
          <cell r="I75">
            <v>36.5</v>
          </cell>
          <cell r="R75">
            <v>43.60560924559217</v>
          </cell>
        </row>
        <row r="76">
          <cell r="A76">
            <v>38596</v>
          </cell>
          <cell r="B76">
            <v>45.91</v>
          </cell>
          <cell r="C76">
            <v>47.66</v>
          </cell>
          <cell r="D76">
            <v>44.29</v>
          </cell>
          <cell r="E76">
            <v>51.42</v>
          </cell>
          <cell r="F76">
            <v>47.2</v>
          </cell>
          <cell r="G76">
            <v>51.11</v>
          </cell>
          <cell r="I76">
            <v>23.25</v>
          </cell>
          <cell r="R76">
            <v>43.522517745439444</v>
          </cell>
        </row>
        <row r="77">
          <cell r="A77">
            <v>38626</v>
          </cell>
          <cell r="B77">
            <v>38.21</v>
          </cell>
          <cell r="C77">
            <v>40.07</v>
          </cell>
          <cell r="D77">
            <v>39.5</v>
          </cell>
          <cell r="E77">
            <v>41.27</v>
          </cell>
          <cell r="F77">
            <v>39.700000000000003</v>
          </cell>
          <cell r="G77">
            <v>40.71</v>
          </cell>
          <cell r="I77">
            <v>27.5</v>
          </cell>
          <cell r="R77">
            <v>43.525332299741024</v>
          </cell>
        </row>
        <row r="78">
          <cell r="A78">
            <v>38657</v>
          </cell>
          <cell r="B78">
            <v>37.11</v>
          </cell>
          <cell r="C78">
            <v>37.11</v>
          </cell>
          <cell r="D78">
            <v>36.56</v>
          </cell>
          <cell r="E78">
            <v>38.92</v>
          </cell>
          <cell r="F78">
            <v>39.880000000000003</v>
          </cell>
          <cell r="G78">
            <v>39.25</v>
          </cell>
          <cell r="I78">
            <v>23.5</v>
          </cell>
          <cell r="R78">
            <v>46.567545693185373</v>
          </cell>
        </row>
        <row r="79">
          <cell r="A79">
            <v>38687</v>
          </cell>
          <cell r="B79">
            <v>37.11</v>
          </cell>
          <cell r="C79">
            <v>38.97</v>
          </cell>
          <cell r="D79">
            <v>38.4</v>
          </cell>
          <cell r="E79">
            <v>41.64</v>
          </cell>
          <cell r="F79">
            <v>40.43</v>
          </cell>
          <cell r="G79">
            <v>39.07</v>
          </cell>
          <cell r="I79">
            <v>26.25</v>
          </cell>
          <cell r="R79">
            <v>48.720705791261871</v>
          </cell>
        </row>
        <row r="80">
          <cell r="A80">
            <v>38718</v>
          </cell>
          <cell r="B80">
            <v>37.9</v>
          </cell>
          <cell r="C80">
            <v>41.51</v>
          </cell>
          <cell r="D80">
            <v>40.46</v>
          </cell>
          <cell r="E80">
            <v>41.99</v>
          </cell>
          <cell r="F80">
            <v>41.33</v>
          </cell>
          <cell r="G80">
            <v>40.32</v>
          </cell>
          <cell r="I80">
            <v>19.5</v>
          </cell>
          <cell r="R80">
            <v>44.214110226525356</v>
          </cell>
        </row>
        <row r="81">
          <cell r="A81">
            <v>38749</v>
          </cell>
          <cell r="B81">
            <v>37.58</v>
          </cell>
          <cell r="C81">
            <v>40.5</v>
          </cell>
          <cell r="D81">
            <v>39.46</v>
          </cell>
          <cell r="E81">
            <v>41.32</v>
          </cell>
          <cell r="F81">
            <v>40.39</v>
          </cell>
          <cell r="G81">
            <v>40</v>
          </cell>
          <cell r="I81">
            <v>21.75</v>
          </cell>
          <cell r="R81">
            <v>42.79629632964798</v>
          </cell>
        </row>
        <row r="82">
          <cell r="A82">
            <v>38777</v>
          </cell>
          <cell r="B82">
            <v>37.58</v>
          </cell>
          <cell r="C82">
            <v>37.619999999999997</v>
          </cell>
          <cell r="D82">
            <v>36.450000000000003</v>
          </cell>
          <cell r="E82">
            <v>39.979999999999997</v>
          </cell>
          <cell r="F82">
            <v>39.46</v>
          </cell>
          <cell r="G82">
            <v>40</v>
          </cell>
          <cell r="I82">
            <v>18.75</v>
          </cell>
          <cell r="R82">
            <v>40.975923036218333</v>
          </cell>
        </row>
        <row r="83">
          <cell r="A83">
            <v>38808</v>
          </cell>
          <cell r="B83">
            <v>37.270000000000003</v>
          </cell>
          <cell r="C83">
            <v>37.799999999999997</v>
          </cell>
          <cell r="D83">
            <v>34.450000000000003</v>
          </cell>
          <cell r="E83">
            <v>38.64</v>
          </cell>
          <cell r="F83">
            <v>39.15</v>
          </cell>
          <cell r="G83">
            <v>39.69</v>
          </cell>
          <cell r="I83">
            <v>25.75</v>
          </cell>
          <cell r="R83">
            <v>38.243220719618293</v>
          </cell>
        </row>
        <row r="84">
          <cell r="A84">
            <v>38838</v>
          </cell>
          <cell r="B84">
            <v>37.270000000000003</v>
          </cell>
          <cell r="C84">
            <v>35.43</v>
          </cell>
          <cell r="D84">
            <v>32.11</v>
          </cell>
          <cell r="E84">
            <v>38.64</v>
          </cell>
          <cell r="F84">
            <v>39.46</v>
          </cell>
          <cell r="G84">
            <v>39.69</v>
          </cell>
          <cell r="I84">
            <v>25.75</v>
          </cell>
          <cell r="R84">
            <v>38.198389679906398</v>
          </cell>
        </row>
        <row r="85">
          <cell r="A85">
            <v>38869</v>
          </cell>
          <cell r="B85">
            <v>40.1</v>
          </cell>
          <cell r="C85">
            <v>36.29</v>
          </cell>
          <cell r="D85">
            <v>32.950000000000003</v>
          </cell>
          <cell r="E85">
            <v>41.66</v>
          </cell>
          <cell r="F85">
            <v>42.28</v>
          </cell>
          <cell r="G85">
            <v>44.06</v>
          </cell>
          <cell r="I85">
            <v>30.75</v>
          </cell>
          <cell r="R85">
            <v>38.692997933500202</v>
          </cell>
        </row>
        <row r="86">
          <cell r="A86">
            <v>38899</v>
          </cell>
          <cell r="B86">
            <v>49.21</v>
          </cell>
          <cell r="C86">
            <v>49.54</v>
          </cell>
          <cell r="D86">
            <v>45.14</v>
          </cell>
          <cell r="E86">
            <v>48.37</v>
          </cell>
          <cell r="F86">
            <v>51.04</v>
          </cell>
          <cell r="G86">
            <v>54.07</v>
          </cell>
          <cell r="I86">
            <v>27.75</v>
          </cell>
          <cell r="R86">
            <v>39.275681043018515</v>
          </cell>
        </row>
        <row r="87">
          <cell r="A87">
            <v>38930</v>
          </cell>
          <cell r="B87">
            <v>53.29</v>
          </cell>
          <cell r="C87">
            <v>54.3</v>
          </cell>
          <cell r="D87">
            <v>50.49</v>
          </cell>
          <cell r="E87">
            <v>54.4</v>
          </cell>
          <cell r="F87">
            <v>54.95</v>
          </cell>
          <cell r="G87">
            <v>59.37</v>
          </cell>
          <cell r="I87">
            <v>36.75</v>
          </cell>
          <cell r="R87">
            <v>39.77241505471175</v>
          </cell>
        </row>
        <row r="88">
          <cell r="A88">
            <v>38961</v>
          </cell>
          <cell r="B88">
            <v>45.44</v>
          </cell>
          <cell r="C88">
            <v>47.86</v>
          </cell>
          <cell r="D88">
            <v>44.14</v>
          </cell>
          <cell r="E88">
            <v>51.05</v>
          </cell>
          <cell r="F88">
            <v>46.82</v>
          </cell>
          <cell r="G88">
            <v>50.3</v>
          </cell>
          <cell r="I88">
            <v>23.5</v>
          </cell>
          <cell r="R88">
            <v>39.718502615513756</v>
          </cell>
        </row>
        <row r="89">
          <cell r="A89">
            <v>38991</v>
          </cell>
          <cell r="B89">
            <v>38.85</v>
          </cell>
          <cell r="C89">
            <v>40.9</v>
          </cell>
          <cell r="D89">
            <v>39.799999999999997</v>
          </cell>
          <cell r="E89">
            <v>41.83</v>
          </cell>
          <cell r="F89">
            <v>40.4</v>
          </cell>
          <cell r="G89">
            <v>41.42</v>
          </cell>
          <cell r="I89">
            <v>27.75</v>
          </cell>
          <cell r="R89">
            <v>39.739654116729049</v>
          </cell>
        </row>
        <row r="90">
          <cell r="A90">
            <v>39022</v>
          </cell>
          <cell r="B90">
            <v>37.909999999999997</v>
          </cell>
          <cell r="C90">
            <v>38.200000000000003</v>
          </cell>
          <cell r="D90">
            <v>37.130000000000003</v>
          </cell>
          <cell r="E90">
            <v>39.58</v>
          </cell>
          <cell r="F90">
            <v>40.56</v>
          </cell>
          <cell r="G90">
            <v>40.17</v>
          </cell>
          <cell r="I90">
            <v>23.75</v>
          </cell>
          <cell r="R90">
            <v>42.5133749729643</v>
          </cell>
        </row>
        <row r="91">
          <cell r="A91">
            <v>39052</v>
          </cell>
          <cell r="B91">
            <v>37.909999999999997</v>
          </cell>
          <cell r="C91">
            <v>39.9</v>
          </cell>
          <cell r="D91">
            <v>38.799999999999997</v>
          </cell>
          <cell r="E91">
            <v>42.17</v>
          </cell>
          <cell r="F91">
            <v>41.03</v>
          </cell>
          <cell r="G91">
            <v>40.020000000000003</v>
          </cell>
          <cell r="I91">
            <v>26.5</v>
          </cell>
          <cell r="R91">
            <v>44.42604965047088</v>
          </cell>
        </row>
        <row r="92">
          <cell r="A92">
            <v>39083</v>
          </cell>
          <cell r="B92">
            <v>38.47</v>
          </cell>
          <cell r="C92">
            <v>42.46</v>
          </cell>
          <cell r="D92">
            <v>40.58</v>
          </cell>
          <cell r="E92">
            <v>42.47</v>
          </cell>
          <cell r="F92">
            <v>41.74</v>
          </cell>
          <cell r="G92">
            <v>40.92</v>
          </cell>
          <cell r="I92">
            <v>28.85</v>
          </cell>
          <cell r="R92">
            <v>45.592404485475811</v>
          </cell>
        </row>
        <row r="93">
          <cell r="A93">
            <v>39114</v>
          </cell>
          <cell r="B93">
            <v>38.19</v>
          </cell>
          <cell r="C93">
            <v>41.54</v>
          </cell>
          <cell r="D93">
            <v>39.68</v>
          </cell>
          <cell r="E93">
            <v>41.86</v>
          </cell>
          <cell r="F93">
            <v>40.9</v>
          </cell>
          <cell r="G93">
            <v>40.64</v>
          </cell>
          <cell r="I93">
            <v>31.1</v>
          </cell>
          <cell r="R93">
            <v>44.153956110410334</v>
          </cell>
        </row>
        <row r="94">
          <cell r="A94">
            <v>39142</v>
          </cell>
          <cell r="B94">
            <v>38.19</v>
          </cell>
          <cell r="C94">
            <v>38.89</v>
          </cell>
          <cell r="D94">
            <v>36.96</v>
          </cell>
          <cell r="E94">
            <v>40.65</v>
          </cell>
          <cell r="F94">
            <v>40.049999999999997</v>
          </cell>
          <cell r="G94">
            <v>40.64</v>
          </cell>
          <cell r="I94">
            <v>28.1</v>
          </cell>
          <cell r="R94">
            <v>42.312882641346818</v>
          </cell>
        </row>
        <row r="95">
          <cell r="A95">
            <v>39173</v>
          </cell>
          <cell r="B95">
            <v>37.909999999999997</v>
          </cell>
          <cell r="C95">
            <v>39.049999999999997</v>
          </cell>
          <cell r="D95">
            <v>35.15</v>
          </cell>
          <cell r="E95">
            <v>39.43</v>
          </cell>
          <cell r="F95">
            <v>39.770000000000003</v>
          </cell>
          <cell r="G95">
            <v>40.369999999999997</v>
          </cell>
          <cell r="I95">
            <v>35.1</v>
          </cell>
          <cell r="R95">
            <v>39.555176799537421</v>
          </cell>
        </row>
        <row r="96">
          <cell r="A96">
            <v>39203</v>
          </cell>
          <cell r="B96">
            <v>37.909999999999997</v>
          </cell>
          <cell r="C96">
            <v>36.880000000000003</v>
          </cell>
          <cell r="D96">
            <v>33.03</v>
          </cell>
          <cell r="E96">
            <v>39.43</v>
          </cell>
          <cell r="F96">
            <v>40.049999999999997</v>
          </cell>
          <cell r="G96">
            <v>40.36</v>
          </cell>
          <cell r="I96">
            <v>35.1</v>
          </cell>
          <cell r="R96">
            <v>39.496772494620842</v>
          </cell>
        </row>
        <row r="97">
          <cell r="A97">
            <v>39234</v>
          </cell>
          <cell r="B97">
            <v>40.47</v>
          </cell>
          <cell r="C97">
            <v>37.659999999999997</v>
          </cell>
          <cell r="D97">
            <v>33.79</v>
          </cell>
          <cell r="E97">
            <v>42.17</v>
          </cell>
          <cell r="F97">
            <v>42.6</v>
          </cell>
          <cell r="G97">
            <v>44.31</v>
          </cell>
          <cell r="I97">
            <v>41.1</v>
          </cell>
          <cell r="R97">
            <v>39.978556644218564</v>
          </cell>
        </row>
        <row r="98">
          <cell r="A98">
            <v>39264</v>
          </cell>
          <cell r="B98">
            <v>48.73</v>
          </cell>
          <cell r="C98">
            <v>49.86</v>
          </cell>
          <cell r="D98">
            <v>44.84</v>
          </cell>
          <cell r="E98">
            <v>48.26</v>
          </cell>
          <cell r="F98">
            <v>50.53</v>
          </cell>
          <cell r="G98">
            <v>53.37</v>
          </cell>
          <cell r="I98">
            <v>48.1</v>
          </cell>
          <cell r="R98">
            <v>40.548206359768379</v>
          </cell>
        </row>
        <row r="99">
          <cell r="A99">
            <v>39295</v>
          </cell>
          <cell r="B99">
            <v>52.43</v>
          </cell>
          <cell r="C99">
            <v>54.25</v>
          </cell>
          <cell r="D99">
            <v>49.69</v>
          </cell>
          <cell r="E99">
            <v>53.73</v>
          </cell>
          <cell r="F99">
            <v>54.08</v>
          </cell>
          <cell r="G99">
            <v>58.17</v>
          </cell>
          <cell r="I99">
            <v>57.1</v>
          </cell>
          <cell r="R99">
            <v>41.030165220813679</v>
          </cell>
        </row>
        <row r="100">
          <cell r="A100">
            <v>39326</v>
          </cell>
          <cell r="B100">
            <v>45.32</v>
          </cell>
          <cell r="C100">
            <v>48.32</v>
          </cell>
          <cell r="D100">
            <v>43.94</v>
          </cell>
          <cell r="E100">
            <v>50.69</v>
          </cell>
          <cell r="F100">
            <v>46.71</v>
          </cell>
          <cell r="G100">
            <v>49.96</v>
          </cell>
          <cell r="I100">
            <v>39.85</v>
          </cell>
          <cell r="R100">
            <v>40.95937955971516</v>
          </cell>
        </row>
        <row r="101">
          <cell r="A101">
            <v>39356</v>
          </cell>
          <cell r="B101">
            <v>39.340000000000003</v>
          </cell>
          <cell r="C101">
            <v>41.92</v>
          </cell>
          <cell r="D101">
            <v>40.01</v>
          </cell>
          <cell r="E101">
            <v>42.33</v>
          </cell>
          <cell r="F101">
            <v>40.909999999999997</v>
          </cell>
          <cell r="G101">
            <v>41.92</v>
          </cell>
          <cell r="I101">
            <v>40.1</v>
          </cell>
          <cell r="R101">
            <v>40.963798110599399</v>
          </cell>
        </row>
        <row r="102">
          <cell r="A102">
            <v>39387</v>
          </cell>
          <cell r="B102">
            <v>38.49</v>
          </cell>
          <cell r="C102">
            <v>39.43</v>
          </cell>
          <cell r="D102">
            <v>37.6</v>
          </cell>
          <cell r="E102">
            <v>40.17</v>
          </cell>
          <cell r="F102">
            <v>41.05</v>
          </cell>
          <cell r="G102">
            <v>40.799999999999997</v>
          </cell>
          <cell r="I102">
            <v>36.1</v>
          </cell>
          <cell r="R102">
            <v>43.670238158210701</v>
          </cell>
        </row>
        <row r="103">
          <cell r="A103">
            <v>39417</v>
          </cell>
          <cell r="B103">
            <v>38.49</v>
          </cell>
          <cell r="C103">
            <v>41</v>
          </cell>
          <cell r="D103">
            <v>39.11</v>
          </cell>
          <cell r="E103">
            <v>42.64</v>
          </cell>
          <cell r="F103">
            <v>41.48</v>
          </cell>
          <cell r="G103">
            <v>40.659999999999997</v>
          </cell>
          <cell r="I103">
            <v>38.85</v>
          </cell>
          <cell r="R103">
            <v>45.585279606182972</v>
          </cell>
        </row>
        <row r="104">
          <cell r="A104">
            <v>39448</v>
          </cell>
          <cell r="B104">
            <v>38.97</v>
          </cell>
          <cell r="C104">
            <v>43.41</v>
          </cell>
          <cell r="D104">
            <v>41.01</v>
          </cell>
          <cell r="E104">
            <v>42.91</v>
          </cell>
          <cell r="F104">
            <v>42.11</v>
          </cell>
          <cell r="G104">
            <v>41.43</v>
          </cell>
          <cell r="I104">
            <v>29.2</v>
          </cell>
          <cell r="R104">
            <v>46.784395400178553</v>
          </cell>
        </row>
        <row r="105">
          <cell r="A105">
            <v>39479</v>
          </cell>
          <cell r="B105">
            <v>38.700000000000003</v>
          </cell>
          <cell r="C105">
            <v>42.54</v>
          </cell>
          <cell r="D105">
            <v>40.17</v>
          </cell>
          <cell r="E105">
            <v>42.35</v>
          </cell>
          <cell r="F105">
            <v>41.33</v>
          </cell>
          <cell r="G105">
            <v>41.16</v>
          </cell>
          <cell r="I105">
            <v>31.45</v>
          </cell>
          <cell r="R105">
            <v>45.343819644594227</v>
          </cell>
        </row>
        <row r="106">
          <cell r="A106">
            <v>39508</v>
          </cell>
          <cell r="B106">
            <v>38.71</v>
          </cell>
          <cell r="C106">
            <v>40.049999999999997</v>
          </cell>
          <cell r="D106">
            <v>37.630000000000003</v>
          </cell>
          <cell r="E106">
            <v>41.22</v>
          </cell>
          <cell r="F106">
            <v>40.54</v>
          </cell>
          <cell r="G106">
            <v>41.17</v>
          </cell>
          <cell r="I106">
            <v>28.45</v>
          </cell>
          <cell r="R106">
            <v>43.500280693611288</v>
          </cell>
        </row>
        <row r="107">
          <cell r="A107">
            <v>39539</v>
          </cell>
          <cell r="B107">
            <v>38.44</v>
          </cell>
          <cell r="C107">
            <v>40.21</v>
          </cell>
          <cell r="D107">
            <v>35.950000000000003</v>
          </cell>
          <cell r="E107">
            <v>40.1</v>
          </cell>
          <cell r="F107">
            <v>40.28</v>
          </cell>
          <cell r="G107">
            <v>40.909999999999997</v>
          </cell>
          <cell r="I107">
            <v>35.450000000000003</v>
          </cell>
          <cell r="R107">
            <v>40.738753555854792</v>
          </cell>
        </row>
        <row r="108">
          <cell r="A108">
            <v>39569</v>
          </cell>
          <cell r="B108">
            <v>38.450000000000003</v>
          </cell>
          <cell r="C108">
            <v>38.159999999999997</v>
          </cell>
          <cell r="D108">
            <v>33.979999999999997</v>
          </cell>
          <cell r="E108">
            <v>40.1</v>
          </cell>
          <cell r="F108">
            <v>40.549999999999997</v>
          </cell>
          <cell r="G108">
            <v>40.92</v>
          </cell>
          <cell r="I108">
            <v>35.450000000000003</v>
          </cell>
          <cell r="R108">
            <v>40.680099302359956</v>
          </cell>
        </row>
        <row r="109">
          <cell r="A109">
            <v>39600</v>
          </cell>
          <cell r="B109">
            <v>40.82</v>
          </cell>
          <cell r="C109">
            <v>38.909999999999997</v>
          </cell>
          <cell r="D109">
            <v>34.69</v>
          </cell>
          <cell r="E109">
            <v>42.64</v>
          </cell>
          <cell r="F109">
            <v>42.91</v>
          </cell>
          <cell r="G109">
            <v>44.56</v>
          </cell>
          <cell r="I109">
            <v>41.45</v>
          </cell>
          <cell r="R109">
            <v>41.162329294203502</v>
          </cell>
        </row>
        <row r="110">
          <cell r="A110">
            <v>39630</v>
          </cell>
          <cell r="B110">
            <v>48.47</v>
          </cell>
          <cell r="C110">
            <v>50.38</v>
          </cell>
          <cell r="D110">
            <v>44.98</v>
          </cell>
          <cell r="E110">
            <v>48.28</v>
          </cell>
          <cell r="F110">
            <v>50.25</v>
          </cell>
          <cell r="G110">
            <v>52.94</v>
          </cell>
          <cell r="I110">
            <v>48.45</v>
          </cell>
          <cell r="R110">
            <v>41.732536393826251</v>
          </cell>
        </row>
        <row r="111">
          <cell r="A111">
            <v>39661</v>
          </cell>
          <cell r="B111">
            <v>51.91</v>
          </cell>
          <cell r="C111">
            <v>54.51</v>
          </cell>
          <cell r="D111">
            <v>49.5</v>
          </cell>
          <cell r="E111">
            <v>53.36</v>
          </cell>
          <cell r="F111">
            <v>53.52</v>
          </cell>
          <cell r="G111">
            <v>57.39</v>
          </cell>
          <cell r="I111">
            <v>57.45</v>
          </cell>
          <cell r="R111">
            <v>42.214924902429011</v>
          </cell>
        </row>
        <row r="112">
          <cell r="A112">
            <v>39692</v>
          </cell>
          <cell r="B112">
            <v>45.31</v>
          </cell>
          <cell r="C112">
            <v>48.93</v>
          </cell>
          <cell r="D112">
            <v>44.14</v>
          </cell>
          <cell r="E112">
            <v>50.54</v>
          </cell>
          <cell r="F112">
            <v>46.71</v>
          </cell>
          <cell r="G112">
            <v>49.78</v>
          </cell>
          <cell r="I112">
            <v>40.200000000000003</v>
          </cell>
          <cell r="R112">
            <v>42.143855791515499</v>
          </cell>
        </row>
        <row r="113">
          <cell r="A113">
            <v>39722</v>
          </cell>
          <cell r="B113">
            <v>39.770000000000003</v>
          </cell>
          <cell r="C113">
            <v>42.92</v>
          </cell>
          <cell r="D113">
            <v>40.479999999999997</v>
          </cell>
          <cell r="E113">
            <v>42.78</v>
          </cell>
          <cell r="F113">
            <v>41.34</v>
          </cell>
          <cell r="G113">
            <v>42.35</v>
          </cell>
          <cell r="I113">
            <v>40.450000000000003</v>
          </cell>
          <cell r="R113">
            <v>42.148092956587327</v>
          </cell>
        </row>
        <row r="114">
          <cell r="A114">
            <v>39753</v>
          </cell>
          <cell r="B114">
            <v>38.99</v>
          </cell>
          <cell r="C114">
            <v>40.57</v>
          </cell>
          <cell r="D114">
            <v>38.229999999999997</v>
          </cell>
          <cell r="E114">
            <v>40.69</v>
          </cell>
          <cell r="F114">
            <v>41.47</v>
          </cell>
          <cell r="G114">
            <v>41.32</v>
          </cell>
          <cell r="I114">
            <v>36.450000000000003</v>
          </cell>
          <cell r="R114">
            <v>44.615971957357011</v>
          </cell>
        </row>
        <row r="115">
          <cell r="A115">
            <v>39783</v>
          </cell>
          <cell r="B115">
            <v>38.99</v>
          </cell>
          <cell r="C115">
            <v>42.05</v>
          </cell>
          <cell r="D115">
            <v>39.64</v>
          </cell>
          <cell r="E115">
            <v>43.07</v>
          </cell>
          <cell r="F115">
            <v>41.87</v>
          </cell>
          <cell r="G115">
            <v>41.19</v>
          </cell>
          <cell r="I115">
            <v>39.200000000000003</v>
          </cell>
          <cell r="R115">
            <v>46.559786956262549</v>
          </cell>
        </row>
        <row r="116">
          <cell r="A116">
            <v>39814</v>
          </cell>
          <cell r="B116">
            <v>39.450000000000003</v>
          </cell>
          <cell r="C116">
            <v>44.46</v>
          </cell>
          <cell r="D116">
            <v>41.44</v>
          </cell>
          <cell r="E116">
            <v>43.35</v>
          </cell>
          <cell r="F116">
            <v>42.47</v>
          </cell>
          <cell r="G116">
            <v>41.92</v>
          </cell>
          <cell r="I116">
            <v>29.7</v>
          </cell>
          <cell r="R116">
            <v>47.821001182943313</v>
          </cell>
        </row>
        <row r="117">
          <cell r="A117">
            <v>39845</v>
          </cell>
          <cell r="B117">
            <v>39.200000000000003</v>
          </cell>
          <cell r="C117">
            <v>43.64</v>
          </cell>
          <cell r="D117">
            <v>40.659999999999997</v>
          </cell>
          <cell r="E117">
            <v>42.83</v>
          </cell>
          <cell r="F117">
            <v>41.74</v>
          </cell>
          <cell r="G117">
            <v>41.67</v>
          </cell>
          <cell r="I117">
            <v>31.95</v>
          </cell>
          <cell r="R117">
            <v>46.404613064113285</v>
          </cell>
        </row>
        <row r="118">
          <cell r="A118">
            <v>39873</v>
          </cell>
          <cell r="B118">
            <v>39.21</v>
          </cell>
          <cell r="C118">
            <v>41.3</v>
          </cell>
          <cell r="D118">
            <v>38.299999999999997</v>
          </cell>
          <cell r="E118">
            <v>41.78</v>
          </cell>
          <cell r="F118">
            <v>41.02</v>
          </cell>
          <cell r="G118">
            <v>41.68</v>
          </cell>
          <cell r="I118">
            <v>28.95</v>
          </cell>
          <cell r="R118">
            <v>44.579767729443084</v>
          </cell>
        </row>
        <row r="119">
          <cell r="A119">
            <v>39904</v>
          </cell>
          <cell r="B119">
            <v>38.96</v>
          </cell>
          <cell r="C119">
            <v>41.45</v>
          </cell>
          <cell r="D119">
            <v>36.729999999999997</v>
          </cell>
          <cell r="E119">
            <v>40.74</v>
          </cell>
          <cell r="F119">
            <v>40.78</v>
          </cell>
          <cell r="G119">
            <v>41.43</v>
          </cell>
          <cell r="I119">
            <v>36</v>
          </cell>
          <cell r="R119">
            <v>41.392090112346203</v>
          </cell>
        </row>
        <row r="120">
          <cell r="A120">
            <v>39934</v>
          </cell>
          <cell r="B120">
            <v>38.97</v>
          </cell>
          <cell r="C120">
            <v>39.520000000000003</v>
          </cell>
          <cell r="D120">
            <v>34.89</v>
          </cell>
          <cell r="E120">
            <v>40.74</v>
          </cell>
          <cell r="F120">
            <v>41.02</v>
          </cell>
          <cell r="G120">
            <v>41.44</v>
          </cell>
          <cell r="I120">
            <v>36</v>
          </cell>
          <cell r="R120">
            <v>41.358848578451884</v>
          </cell>
        </row>
        <row r="121">
          <cell r="A121">
            <v>39965</v>
          </cell>
          <cell r="B121">
            <v>41.17</v>
          </cell>
          <cell r="C121">
            <v>40.229999999999997</v>
          </cell>
          <cell r="D121">
            <v>35.549999999999997</v>
          </cell>
          <cell r="E121">
            <v>43.09</v>
          </cell>
          <cell r="F121">
            <v>43.21</v>
          </cell>
          <cell r="G121">
            <v>44.82</v>
          </cell>
          <cell r="I121">
            <v>42</v>
          </cell>
          <cell r="R121">
            <v>41.870924234759592</v>
          </cell>
        </row>
        <row r="122">
          <cell r="A122">
            <v>39995</v>
          </cell>
          <cell r="B122">
            <v>48.26</v>
          </cell>
          <cell r="C122">
            <v>51.04</v>
          </cell>
          <cell r="D122">
            <v>45.14</v>
          </cell>
          <cell r="E122">
            <v>48.33</v>
          </cell>
          <cell r="F122">
            <v>50</v>
          </cell>
          <cell r="G122">
            <v>52.56</v>
          </cell>
          <cell r="I122">
            <v>49</v>
          </cell>
          <cell r="R122">
            <v>42.471843250398024</v>
          </cell>
        </row>
        <row r="123">
          <cell r="A123">
            <v>40026</v>
          </cell>
          <cell r="B123">
            <v>51.44</v>
          </cell>
          <cell r="C123">
            <v>54.92</v>
          </cell>
          <cell r="D123">
            <v>49.35</v>
          </cell>
          <cell r="E123">
            <v>53.03</v>
          </cell>
          <cell r="F123">
            <v>53.03</v>
          </cell>
          <cell r="G123">
            <v>56.67</v>
          </cell>
          <cell r="I123">
            <v>58</v>
          </cell>
          <cell r="R123">
            <v>42.986593549490216</v>
          </cell>
        </row>
        <row r="124">
          <cell r="A124">
            <v>40057</v>
          </cell>
          <cell r="B124">
            <v>45.33</v>
          </cell>
          <cell r="C124">
            <v>49.67</v>
          </cell>
          <cell r="D124">
            <v>44.36</v>
          </cell>
          <cell r="E124">
            <v>50.42</v>
          </cell>
          <cell r="F124">
            <v>46.73</v>
          </cell>
          <cell r="G124">
            <v>49.64</v>
          </cell>
          <cell r="I124">
            <v>40.700000000000003</v>
          </cell>
          <cell r="R124">
            <v>42.944885804298529</v>
          </cell>
        </row>
        <row r="125">
          <cell r="A125">
            <v>40087</v>
          </cell>
          <cell r="B125">
            <v>40.200000000000003</v>
          </cell>
          <cell r="C125">
            <v>44.01</v>
          </cell>
          <cell r="D125">
            <v>40.950000000000003</v>
          </cell>
          <cell r="E125">
            <v>43.23</v>
          </cell>
          <cell r="F125">
            <v>41.76</v>
          </cell>
          <cell r="G125">
            <v>42.77</v>
          </cell>
          <cell r="I125">
            <v>41</v>
          </cell>
          <cell r="R125">
            <v>42.978634988796273</v>
          </cell>
        </row>
        <row r="126">
          <cell r="A126">
            <v>40118</v>
          </cell>
          <cell r="B126">
            <v>39.47</v>
          </cell>
          <cell r="C126">
            <v>41.8</v>
          </cell>
          <cell r="D126">
            <v>38.86</v>
          </cell>
          <cell r="E126">
            <v>41.2</v>
          </cell>
          <cell r="F126">
            <v>41.88</v>
          </cell>
          <cell r="G126">
            <v>41.81</v>
          </cell>
          <cell r="I126">
            <v>37</v>
          </cell>
          <cell r="R126">
            <v>45.934602026093472</v>
          </cell>
        </row>
        <row r="127">
          <cell r="A127">
            <v>40148</v>
          </cell>
          <cell r="B127">
            <v>39.47</v>
          </cell>
          <cell r="C127">
            <v>43.2</v>
          </cell>
          <cell r="D127">
            <v>40.17</v>
          </cell>
          <cell r="E127">
            <v>43.5</v>
          </cell>
          <cell r="F127">
            <v>42.25</v>
          </cell>
          <cell r="G127">
            <v>41.69</v>
          </cell>
          <cell r="I127">
            <v>39.700000000000003</v>
          </cell>
          <cell r="R127">
            <v>47.903484317511044</v>
          </cell>
        </row>
        <row r="128">
          <cell r="A128">
            <v>40179</v>
          </cell>
          <cell r="B128">
            <v>39.92</v>
          </cell>
          <cell r="C128">
            <v>45.52</v>
          </cell>
          <cell r="D128">
            <v>41.87</v>
          </cell>
          <cell r="E128">
            <v>43.78</v>
          </cell>
          <cell r="F128">
            <v>42.82</v>
          </cell>
          <cell r="G128">
            <v>42.34</v>
          </cell>
          <cell r="I128">
            <v>30.2</v>
          </cell>
          <cell r="R128">
            <v>49.21612755026834</v>
          </cell>
        </row>
        <row r="129">
          <cell r="A129">
            <v>40210</v>
          </cell>
          <cell r="B129">
            <v>39.69</v>
          </cell>
          <cell r="C129">
            <v>44.75</v>
          </cell>
          <cell r="D129">
            <v>41.14</v>
          </cell>
          <cell r="E129">
            <v>43.29</v>
          </cell>
          <cell r="F129">
            <v>42.15</v>
          </cell>
          <cell r="G129">
            <v>42.11</v>
          </cell>
          <cell r="I129">
            <v>32.450000000000003</v>
          </cell>
          <cell r="R129">
            <v>47.794682735737112</v>
          </cell>
        </row>
        <row r="130">
          <cell r="A130">
            <v>40238</v>
          </cell>
          <cell r="B130">
            <v>39.69</v>
          </cell>
          <cell r="C130">
            <v>42.54</v>
          </cell>
          <cell r="D130">
            <v>38.950000000000003</v>
          </cell>
          <cell r="E130">
            <v>42.33</v>
          </cell>
          <cell r="F130">
            <v>41.48</v>
          </cell>
          <cell r="G130">
            <v>42.12</v>
          </cell>
          <cell r="I130">
            <v>29.45</v>
          </cell>
          <cell r="R130">
            <v>45.959709964555763</v>
          </cell>
        </row>
        <row r="131">
          <cell r="A131">
            <v>40269</v>
          </cell>
          <cell r="B131">
            <v>39.47</v>
          </cell>
          <cell r="C131">
            <v>42.68</v>
          </cell>
          <cell r="D131">
            <v>37.49</v>
          </cell>
          <cell r="E131">
            <v>41.36</v>
          </cell>
          <cell r="F131">
            <v>41.25</v>
          </cell>
          <cell r="G131">
            <v>41.9</v>
          </cell>
          <cell r="I131">
            <v>36.75</v>
          </cell>
          <cell r="R131">
            <v>42.302644137617314</v>
          </cell>
        </row>
        <row r="132">
          <cell r="A132">
            <v>40299</v>
          </cell>
          <cell r="B132">
            <v>39.47</v>
          </cell>
          <cell r="C132">
            <v>40.869999999999997</v>
          </cell>
          <cell r="D132">
            <v>35.78</v>
          </cell>
          <cell r="E132">
            <v>41.36</v>
          </cell>
          <cell r="F132">
            <v>41.48</v>
          </cell>
          <cell r="G132">
            <v>41.9</v>
          </cell>
          <cell r="I132">
            <v>36.75</v>
          </cell>
          <cell r="R132">
            <v>42.275723777663693</v>
          </cell>
        </row>
        <row r="133">
          <cell r="A133">
            <v>40330</v>
          </cell>
          <cell r="B133">
            <v>41.51</v>
          </cell>
          <cell r="C133">
            <v>41.53</v>
          </cell>
          <cell r="D133">
            <v>36.39</v>
          </cell>
          <cell r="E133">
            <v>43.54</v>
          </cell>
          <cell r="F133">
            <v>43.5</v>
          </cell>
          <cell r="G133">
            <v>45.01</v>
          </cell>
          <cell r="I133">
            <v>42.75</v>
          </cell>
          <cell r="R133">
            <v>42.799780962257536</v>
          </cell>
        </row>
        <row r="134">
          <cell r="A134">
            <v>40360</v>
          </cell>
          <cell r="B134">
            <v>48.08</v>
          </cell>
          <cell r="C134">
            <v>51.71</v>
          </cell>
          <cell r="D134">
            <v>45.33</v>
          </cell>
          <cell r="E134">
            <v>48.39</v>
          </cell>
          <cell r="F134">
            <v>49.79</v>
          </cell>
          <cell r="G134">
            <v>52.17</v>
          </cell>
          <cell r="I134">
            <v>49.75</v>
          </cell>
          <cell r="R134">
            <v>43.413519684215643</v>
          </cell>
        </row>
        <row r="135">
          <cell r="A135">
            <v>40391</v>
          </cell>
          <cell r="B135">
            <v>51.03</v>
          </cell>
          <cell r="C135">
            <v>55.37</v>
          </cell>
          <cell r="D135">
            <v>49.24</v>
          </cell>
          <cell r="E135">
            <v>52.76</v>
          </cell>
          <cell r="F135">
            <v>52.59</v>
          </cell>
          <cell r="G135">
            <v>55.97</v>
          </cell>
          <cell r="I135">
            <v>58.75</v>
          </cell>
          <cell r="R135">
            <v>43.940620487375497</v>
          </cell>
        </row>
        <row r="136">
          <cell r="A136">
            <v>40422</v>
          </cell>
          <cell r="B136">
            <v>45.37</v>
          </cell>
          <cell r="C136">
            <v>50.43</v>
          </cell>
          <cell r="D136">
            <v>44.6</v>
          </cell>
          <cell r="E136">
            <v>50.34</v>
          </cell>
          <cell r="F136">
            <v>46.76</v>
          </cell>
          <cell r="G136">
            <v>49.47</v>
          </cell>
          <cell r="I136">
            <v>41.2</v>
          </cell>
          <cell r="R136">
            <v>43.90561993377208</v>
          </cell>
        </row>
        <row r="137">
          <cell r="A137">
            <v>40452</v>
          </cell>
          <cell r="B137">
            <v>40.619999999999997</v>
          </cell>
          <cell r="C137">
            <v>45.09</v>
          </cell>
          <cell r="D137">
            <v>41.43</v>
          </cell>
          <cell r="E137">
            <v>43.67</v>
          </cell>
          <cell r="F137">
            <v>42.16</v>
          </cell>
          <cell r="G137">
            <v>43.14</v>
          </cell>
          <cell r="I137">
            <v>41.75</v>
          </cell>
          <cell r="R137">
            <v>43.946638858281155</v>
          </cell>
        </row>
        <row r="138">
          <cell r="A138">
            <v>40483</v>
          </cell>
          <cell r="B138">
            <v>39.94</v>
          </cell>
          <cell r="C138">
            <v>43.02</v>
          </cell>
          <cell r="D138">
            <v>39.47</v>
          </cell>
          <cell r="E138">
            <v>41.7</v>
          </cell>
          <cell r="F138">
            <v>42.28</v>
          </cell>
          <cell r="G138">
            <v>42.25</v>
          </cell>
          <cell r="I138">
            <v>37.75</v>
          </cell>
          <cell r="R138">
            <v>46.556491434784114</v>
          </cell>
        </row>
        <row r="139">
          <cell r="A139">
            <v>40513</v>
          </cell>
          <cell r="B139">
            <v>39.94</v>
          </cell>
          <cell r="C139">
            <v>44.33</v>
          </cell>
          <cell r="D139">
            <v>40.700000000000003</v>
          </cell>
          <cell r="E139">
            <v>43.92</v>
          </cell>
          <cell r="F139">
            <v>42.62</v>
          </cell>
          <cell r="G139">
            <v>42.14</v>
          </cell>
          <cell r="I139">
            <v>40.200000000000003</v>
          </cell>
          <cell r="R139">
            <v>48.553827137326444</v>
          </cell>
        </row>
        <row r="140">
          <cell r="A140">
            <v>40544</v>
          </cell>
          <cell r="B140">
            <v>40.369999999999997</v>
          </cell>
          <cell r="C140">
            <v>46.57</v>
          </cell>
          <cell r="D140">
            <v>42.31</v>
          </cell>
          <cell r="E140">
            <v>44.2</v>
          </cell>
          <cell r="F140">
            <v>43.16</v>
          </cell>
          <cell r="G140">
            <v>42.74</v>
          </cell>
          <cell r="I140">
            <v>30.7</v>
          </cell>
          <cell r="R140">
            <v>43.420407240221181</v>
          </cell>
        </row>
        <row r="141">
          <cell r="A141">
            <v>40575</v>
          </cell>
          <cell r="B141">
            <v>40.159999999999997</v>
          </cell>
          <cell r="C141">
            <v>45.84</v>
          </cell>
          <cell r="D141">
            <v>41.64</v>
          </cell>
          <cell r="E141">
            <v>43.75</v>
          </cell>
          <cell r="F141">
            <v>42.54</v>
          </cell>
          <cell r="G141">
            <v>42.53</v>
          </cell>
          <cell r="I141">
            <v>32.950000000000003</v>
          </cell>
          <cell r="R141">
            <v>42.134358278290485</v>
          </cell>
        </row>
        <row r="142">
          <cell r="A142">
            <v>40603</v>
          </cell>
          <cell r="B142">
            <v>40.17</v>
          </cell>
          <cell r="C142">
            <v>43.77</v>
          </cell>
          <cell r="D142">
            <v>39.590000000000003</v>
          </cell>
          <cell r="E142">
            <v>42.85</v>
          </cell>
          <cell r="F142">
            <v>41.92</v>
          </cell>
          <cell r="G142">
            <v>42.55</v>
          </cell>
          <cell r="I142">
            <v>29.95</v>
          </cell>
          <cell r="R142">
            <v>40.47743923390086</v>
          </cell>
        </row>
        <row r="143">
          <cell r="A143">
            <v>40634</v>
          </cell>
          <cell r="B143">
            <v>39.96</v>
          </cell>
          <cell r="C143">
            <v>43.9</v>
          </cell>
          <cell r="D143">
            <v>38.229999999999997</v>
          </cell>
          <cell r="E143">
            <v>41.96</v>
          </cell>
          <cell r="F143">
            <v>41.71</v>
          </cell>
          <cell r="G143">
            <v>42.34</v>
          </cell>
          <cell r="I143">
            <v>37.25</v>
          </cell>
          <cell r="R143">
            <v>37.583098737862642</v>
          </cell>
        </row>
        <row r="144">
          <cell r="A144">
            <v>40664</v>
          </cell>
          <cell r="B144">
            <v>39.96</v>
          </cell>
          <cell r="C144">
            <v>42.2</v>
          </cell>
          <cell r="D144">
            <v>36.64</v>
          </cell>
          <cell r="E144">
            <v>41.96</v>
          </cell>
          <cell r="F144">
            <v>41.92</v>
          </cell>
          <cell r="G144">
            <v>42.34</v>
          </cell>
          <cell r="I144">
            <v>37.25</v>
          </cell>
          <cell r="R144">
            <v>37.552916163193004</v>
          </cell>
        </row>
        <row r="145">
          <cell r="A145">
            <v>40695</v>
          </cell>
          <cell r="B145">
            <v>41.85</v>
          </cell>
          <cell r="C145">
            <v>42.82</v>
          </cell>
          <cell r="D145">
            <v>37.21</v>
          </cell>
          <cell r="E145">
            <v>43.99</v>
          </cell>
          <cell r="F145">
            <v>43.79</v>
          </cell>
          <cell r="G145">
            <v>45.21</v>
          </cell>
          <cell r="I145">
            <v>43.25</v>
          </cell>
          <cell r="R145">
            <v>38.017869488817119</v>
          </cell>
        </row>
        <row r="146">
          <cell r="A146">
            <v>40725</v>
          </cell>
          <cell r="B146">
            <v>47.94</v>
          </cell>
          <cell r="C146">
            <v>52.41</v>
          </cell>
          <cell r="D146">
            <v>45.53</v>
          </cell>
          <cell r="E146">
            <v>48.48</v>
          </cell>
          <cell r="F146">
            <v>49.61</v>
          </cell>
          <cell r="G146">
            <v>51.83</v>
          </cell>
          <cell r="I146">
            <v>50.25</v>
          </cell>
          <cell r="R146">
            <v>38.563490612005147</v>
          </cell>
        </row>
        <row r="147">
          <cell r="A147">
            <v>40756</v>
          </cell>
          <cell r="B147">
            <v>50.67</v>
          </cell>
          <cell r="C147">
            <v>55.85</v>
          </cell>
          <cell r="D147">
            <v>49.18</v>
          </cell>
          <cell r="E147">
            <v>52.53</v>
          </cell>
          <cell r="F147">
            <v>52.21</v>
          </cell>
          <cell r="G147">
            <v>55.34</v>
          </cell>
          <cell r="I147">
            <v>59.25</v>
          </cell>
          <cell r="R147">
            <v>39.030872453888882</v>
          </cell>
        </row>
        <row r="148">
          <cell r="A148">
            <v>40787</v>
          </cell>
          <cell r="B148">
            <v>45.43</v>
          </cell>
          <cell r="C148">
            <v>51.2</v>
          </cell>
          <cell r="D148">
            <v>44.86</v>
          </cell>
          <cell r="E148">
            <v>50.29</v>
          </cell>
          <cell r="F148">
            <v>46.81</v>
          </cell>
          <cell r="G148">
            <v>49.33</v>
          </cell>
          <cell r="I148">
            <v>41.7</v>
          </cell>
          <cell r="R148">
            <v>38.993002747347902</v>
          </cell>
        </row>
        <row r="149">
          <cell r="A149">
            <v>40817</v>
          </cell>
          <cell r="B149">
            <v>41.02</v>
          </cell>
          <cell r="C149">
            <v>46.18</v>
          </cell>
          <cell r="D149">
            <v>41.9</v>
          </cell>
          <cell r="E149">
            <v>44.11</v>
          </cell>
          <cell r="F149">
            <v>42.56</v>
          </cell>
          <cell r="G149">
            <v>43.48</v>
          </cell>
          <cell r="I149">
            <v>42.25</v>
          </cell>
          <cell r="R149">
            <v>39.023646257493397</v>
          </cell>
        </row>
        <row r="150">
          <cell r="A150">
            <v>40848</v>
          </cell>
          <cell r="B150">
            <v>40.4</v>
          </cell>
          <cell r="C150">
            <v>44.23</v>
          </cell>
          <cell r="D150">
            <v>40.08</v>
          </cell>
          <cell r="E150">
            <v>42.18</v>
          </cell>
          <cell r="F150">
            <v>42.66</v>
          </cell>
          <cell r="G150">
            <v>42.67</v>
          </cell>
          <cell r="I150">
            <v>38.25</v>
          </cell>
          <cell r="R150">
            <v>41.707598692054589</v>
          </cell>
        </row>
        <row r="151">
          <cell r="A151">
            <v>40878</v>
          </cell>
          <cell r="B151">
            <v>40.4</v>
          </cell>
          <cell r="C151">
            <v>45.47</v>
          </cell>
          <cell r="D151">
            <v>41.23</v>
          </cell>
          <cell r="E151">
            <v>44.33</v>
          </cell>
          <cell r="F151">
            <v>42.98</v>
          </cell>
          <cell r="G151">
            <v>42.56</v>
          </cell>
          <cell r="I151">
            <v>40.700000000000003</v>
          </cell>
          <cell r="R151">
            <v>43.4953000949249</v>
          </cell>
        </row>
        <row r="152">
          <cell r="A152">
            <v>40909</v>
          </cell>
          <cell r="B152">
            <v>40.82</v>
          </cell>
          <cell r="C152">
            <v>47.67</v>
          </cell>
          <cell r="D152">
            <v>42.76</v>
          </cell>
          <cell r="E152">
            <v>44.62</v>
          </cell>
          <cell r="F152">
            <v>43.5</v>
          </cell>
          <cell r="G152">
            <v>43.14</v>
          </cell>
          <cell r="I152">
            <v>30.95</v>
          </cell>
          <cell r="R152">
            <v>43.420407240221181</v>
          </cell>
        </row>
        <row r="153">
          <cell r="A153">
            <v>40940</v>
          </cell>
          <cell r="B153">
            <v>40.619999999999997</v>
          </cell>
          <cell r="C153">
            <v>46.99</v>
          </cell>
          <cell r="D153">
            <v>42.13</v>
          </cell>
          <cell r="E153">
            <v>44.2</v>
          </cell>
          <cell r="F153">
            <v>42.92</v>
          </cell>
          <cell r="G153">
            <v>42.94</v>
          </cell>
          <cell r="I153">
            <v>33.200000000000003</v>
          </cell>
          <cell r="R153">
            <v>42.134358278290485</v>
          </cell>
        </row>
      </sheetData>
      <sheetData sheetId="16" refreshError="1"/>
      <sheetData sheetId="17" refreshError="1"/>
      <sheetData sheetId="18">
        <row r="38">
          <cell r="B38">
            <v>27</v>
          </cell>
          <cell r="C38">
            <v>28.75</v>
          </cell>
          <cell r="D38">
            <v>28</v>
          </cell>
          <cell r="E38">
            <v>28</v>
          </cell>
          <cell r="F38">
            <v>28.25</v>
          </cell>
          <cell r="G38">
            <v>28</v>
          </cell>
          <cell r="I38">
            <v>26</v>
          </cell>
          <cell r="R38">
            <v>46.499996185302734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37181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37181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2.4900000000000002</v>
      </c>
      <c r="L28" s="62">
        <f>LOOKUP($K$15+1,CurveFetch!D$8:D$1000,CurveFetch!F$8:F$1000)</f>
        <v>2.69</v>
      </c>
      <c r="M28" s="62">
        <f>L28-$L$49</f>
        <v>4.9999999999999822E-2</v>
      </c>
      <c r="N28" s="128">
        <f>M28-'[13]Gas Average Basis'!M28</f>
        <v>5.4999999999999716E-2</v>
      </c>
      <c r="O28" s="62">
        <f>LOOKUP($K$15+2,CurveFetch!$D$8:$D$1000,CurveFetch!$F$8:$F$1000)</f>
        <v>2.4500000000000002</v>
      </c>
      <c r="P28" s="62">
        <f t="shared" ref="P28:P43" ca="1" si="0">IF(P$22,AveragePrices($F$21,P$23,P$24,$AJ28:$AJ28)-INDIRECT(ADDRESS(P$23,$G$23,,,$F$21)),AveragePrices($F$15,P$23,P$24,$AL28:$AL28))</f>
        <v>0.12000000000000011</v>
      </c>
      <c r="Q28" s="128">
        <f ca="1">P28-'[13]Gas Average Basis'!P28</f>
        <v>0.11000000000000032</v>
      </c>
      <c r="R28" s="62">
        <f ca="1">IF(R$22,AveragePrices($F$21,R$23,R$24,$AJ28:$AJ28),AveragePrices($F$15,R$23,R$24,$AL28:$AL28))</f>
        <v>9.5000000000000001E-2</v>
      </c>
      <c r="S28" s="128">
        <f ca="1">R28-'[13]Gas Average Basis'!R28</f>
        <v>9.999999999999995E-3</v>
      </c>
      <c r="T28" s="62">
        <f ca="1">IF(T$22,AveragePrices($F$21,T$23,T$24,$AJ28:$AJ28),AveragePrices($F$15,T$23,T$24,$AL28:$AL28))</f>
        <v>0.10833333333333334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0.17399999999999999</v>
      </c>
      <c r="W28" s="128">
        <f ca="1">V28-'[13]Gas Average Basis'!V28</f>
        <v>-1.0000000000000009E-3</v>
      </c>
      <c r="X28" s="62">
        <f ca="1">IF(X$22,AveragePrices($F$21,X$23,X$24,$AJ28:$AJ28),AveragePrices($F$15,X$23,X$24,$AL28:$AL28))</f>
        <v>0.17166666666666666</v>
      </c>
      <c r="Y28" s="128">
        <v>-4.8300000000000003E-2</v>
      </c>
      <c r="Z28" s="62">
        <f ca="1">IF(Z$22,AveragePrices($F$21,Z$23,Z$24,$AJ28:$AJ28),AveragePrices($F$15,Z$23,Z$24,$AL28:$AL28))</f>
        <v>0.12333333333333334</v>
      </c>
      <c r="AA28" s="128">
        <v>-0.01</v>
      </c>
      <c r="AB28" s="62">
        <f ca="1">IF(AB$22,AveragePrices($F$21,AB$23,AB$24,$AJ28:$AJ28),AveragePrices($F$15,AB$23,AB$24,$AL28:$AL28))</f>
        <v>0.17785714285714288</v>
      </c>
      <c r="AC28" s="128">
        <f ca="1">AB28-'[13]Gas Average Basis'!AB28</f>
        <v>1.214285714285715E-2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0.27</v>
      </c>
      <c r="AG28" s="128">
        <v>-0.03</v>
      </c>
      <c r="AH28" s="62">
        <f ca="1">IF(AH$22,AveragePrices($F$21,AH$23,AH$24,$AJ28:$AJ28),AveragePrices($F$15,AH$23,AH$24,$AL28:$AL28))</f>
        <v>0.33500000000000002</v>
      </c>
      <c r="AI28" s="92">
        <f ca="1">AH28-'[13]Gas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2.375</v>
      </c>
      <c r="L29" s="62">
        <f>LOOKUP($K$15+1,CurveFetch!D$8:D$1000,CurveFetch!Q$8:Q$1000)</f>
        <v>2.59</v>
      </c>
      <c r="M29" s="62">
        <f>L29-$L$49</f>
        <v>-5.0000000000000266E-2</v>
      </c>
      <c r="N29" s="128">
        <f>M29-'[13]Gas Average Basis'!M29</f>
        <v>7.9999999999999627E-2</v>
      </c>
      <c r="O29" s="62">
        <f>LOOKUP($K$15+2,CurveFetch!$D$8:$D$1000,CurveFetch!$Q$8:$Q$1000)</f>
        <v>2.4</v>
      </c>
      <c r="P29" s="62">
        <f t="shared" ca="1" si="0"/>
        <v>6.999999999999984E-2</v>
      </c>
      <c r="Q29" s="128">
        <f ca="1">P29-'[13]Gas Average Basis'!P29</f>
        <v>0.12999999999999989</v>
      </c>
      <c r="R29" s="62">
        <f ca="1">IF(R$22,AveragePrices($F$21,R$23,R$24,$AJ29:$AJ29),AveragePrices($F$15,R$23,R$24,$AL29:$AL29))</f>
        <v>-1.4999999999999999E-2</v>
      </c>
      <c r="S29" s="128">
        <f ca="1">R29-'[13]Gas Average Basis'!R29</f>
        <v>1.0000000000000002E-2</v>
      </c>
      <c r="T29" s="62">
        <f ca="1">IF(T$22,AveragePrices($F$21,T$23,T$24,$AJ29:$AJ29),AveragePrices($F$15,T$23,T$24,$AL29:$AL29))</f>
        <v>-1.6666666666666681E-3</v>
      </c>
      <c r="U29" s="128">
        <f ca="1">T29-'[13]Gas Average Basis'!S29</f>
        <v>8.3333333333333332E-3</v>
      </c>
      <c r="V29" s="62">
        <f t="shared" ca="1" si="1"/>
        <v>4.8000000000000001E-2</v>
      </c>
      <c r="W29" s="128">
        <f ca="1">V29-'[13]Gas Average Basis'!V29</f>
        <v>-1.0000000000000009E-3</v>
      </c>
      <c r="X29" s="62">
        <f ca="1">IF(X$22,AveragePrices($F$21,X$23,X$24,$AJ29:$AJ29),AveragePrices($F$15,X$23,X$24,$AL29:$AL29))</f>
        <v>4.1666666666666664E-2</v>
      </c>
      <c r="Y29" s="128">
        <f ca="1">X29-'[13]Gas Average Basis'!W29</f>
        <v>3.5666666666666666E-2</v>
      </c>
      <c r="Z29" s="62">
        <f ca="1">IF(Z$22,AveragePrices($F$21,Z$23,Z$24,$AJ29:$AJ29),AveragePrices($F$15,Z$23,Z$24,$AL29:$AL29))</f>
        <v>-7.6666666666666675E-2</v>
      </c>
      <c r="AA29" s="128">
        <f ca="1">Z29-'[13]Gas Average Basis'!Y29</f>
        <v>-0.15633333333333338</v>
      </c>
      <c r="AB29" s="62">
        <f ca="1">IF(AB$22,AveragePrices($F$21,AB$23,AB$24,$AJ29:$AJ29),AveragePrices($F$15,AB$23,AB$24,$AL29:$AL29))</f>
        <v>-2.2142857142857148E-2</v>
      </c>
      <c r="AC29" s="128">
        <f ca="1">AB29-'[13]Gas Average Basis'!AB29</f>
        <v>1.2142857142857139E-2</v>
      </c>
      <c r="AD29" s="62">
        <f ca="1">IF(AD$22,AveragePrices($F$21,AD$23,AD$24,$AJ29:$AJ29),AveragePrices($F$15,AD$23,AD$24,$AL29:$AL29))</f>
        <v>4.4999999999999991E-2</v>
      </c>
      <c r="AE29" s="128">
        <f ca="1">AD29-'[13]Gas Average Basis'!AC29</f>
        <v>5.4999999999999993E-2</v>
      </c>
      <c r="AF29" s="62">
        <f ca="1">IF(AF$22,AveragePrices($F$21,AF$23,AF$24,$AJ29:$AJ29),AveragePrices($F$15,AF$23,AF$24,$AL29:$AL29))</f>
        <v>7.0000000000000007E-2</v>
      </c>
      <c r="AG29" s="128">
        <f ca="1">AF29-'[13]Gas Average Basis'!AE29</f>
        <v>3.0714285714285708E-2</v>
      </c>
      <c r="AH29" s="62">
        <f ca="1">IF(AH$22,AveragePrices($F$21,AH$23,AH$24,$AJ29:$AJ29),AveragePrices($F$15,AH$23,AH$24,$AL29:$AL29))</f>
        <v>0.13500000000000001</v>
      </c>
      <c r="AI29" s="92">
        <f ca="1">AH29-'[13]Gas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2.2799999999999998</v>
      </c>
      <c r="L30" s="62">
        <f>LOOKUP($K$15+1,CurveFetch!D$8:D$1000,CurveFetch!G$8:G$1000)</f>
        <v>2.5</v>
      </c>
      <c r="M30" s="62">
        <f>L30-$L$49</f>
        <v>-0.14000000000000012</v>
      </c>
      <c r="N30" s="128">
        <f>M30-'[13]Gas Average Basis'!M30</f>
        <v>6.999999999999984E-2</v>
      </c>
      <c r="O30" s="62">
        <f>LOOKUP($K$15+2,CurveFetch!$D$8:$D$1000,CurveFetch!$G$8:$G$1000)</f>
        <v>2.23</v>
      </c>
      <c r="P30" s="62">
        <f t="shared" ca="1" si="0"/>
        <v>-0.10000000000000009</v>
      </c>
      <c r="Q30" s="128">
        <f ca="1">P30-'[13]Gas Average Basis'!P30</f>
        <v>8.0000000000000071E-2</v>
      </c>
      <c r="R30" s="62">
        <f ca="1">IF(R$22,AveragePrices($F$21,R$23,R$24,$AJ30:$AJ30),AveragePrices($F$15,R$23,R$24,$AL30:$AL30))</f>
        <v>-0.09</v>
      </c>
      <c r="S30" s="128">
        <f ca="1">R30-'[13]Gas Average Basis'!R30</f>
        <v>-4.9999999999999906E-3</v>
      </c>
      <c r="T30" s="62">
        <f ca="1">IF(T$22,AveragePrices($F$21,T$23,T$24,$AJ30:$AJ30),AveragePrices($F$15,T$23,T$24,$AL30:$AL30))</f>
        <v>-0.10333333333333333</v>
      </c>
      <c r="U30" s="128">
        <f ca="1">T30-'[13]Gas Average Basis'!S30</f>
        <v>-0.10833333333333332</v>
      </c>
      <c r="V30" s="62">
        <f t="shared" ca="1" si="1"/>
        <v>3.9999999999999992E-3</v>
      </c>
      <c r="W30" s="128">
        <f ca="1">V30-'[13]Gas Average Basis'!V30</f>
        <v>-1.3999999999999999E-2</v>
      </c>
      <c r="X30" s="62">
        <f ca="1">IF(X$22,AveragePrices($F$21,X$23,X$24,$AJ30:$AJ30),AveragePrices($F$15,X$23,X$24,$AL30:$AL30))</f>
        <v>1.6666666666666666E-2</v>
      </c>
      <c r="Y30" s="128">
        <f ca="1">X30-'[13]Gas Average Basis'!W30</f>
        <v>-3.3333333333333132E-4</v>
      </c>
      <c r="Z30" s="62">
        <f ca="1">IF(Z$22,AveragePrices($F$21,Z$23,Z$24,$AJ30:$AJ30),AveragePrices($F$15,Z$23,Z$24,$AL30:$AL30))</f>
        <v>-0.125</v>
      </c>
      <c r="AA30" s="128">
        <f ca="1">Z30-'[13]Gas Average Basis'!Y30</f>
        <v>-0.19266666666666665</v>
      </c>
      <c r="AB30" s="62">
        <f ca="1">IF(AB$22,AveragePrices($F$21,AB$23,AB$24,$AJ30:$AJ30),AveragePrices($F$15,AB$23,AB$24,$AL30:$AL30))</f>
        <v>-6.7142857142857143E-2</v>
      </c>
      <c r="AC30" s="128">
        <f ca="1">AB30-'[13]Gas Average Basis'!AB30</f>
        <v>1.714285714285714E-2</v>
      </c>
      <c r="AD30" s="62">
        <f ca="1">IF(AD$22,AveragePrices($F$21,AD$23,AD$24,$AJ30:$AJ30),AveragePrices($F$15,AD$23,AD$24,$AL30:$AL30))</f>
        <v>-0.01</v>
      </c>
      <c r="AE30" s="128">
        <f ca="1">AD30-'[13]Gas Average Basis'!AC30</f>
        <v>-0.01</v>
      </c>
      <c r="AF30" s="62">
        <f ca="1">IF(AF$22,AveragePrices($F$21,AF$23,AF$24,$AJ30:$AJ30),AveragePrices($F$15,AF$23,AF$24,$AL30:$AL30))</f>
        <v>3.5000000000000003E-2</v>
      </c>
      <c r="AG30" s="128">
        <f ca="1">AF30-'[13]Gas Average Basis'!AE30</f>
        <v>5.0714285714285726E-2</v>
      </c>
      <c r="AH30" s="62">
        <f ca="1">IF(AH$22,AveragePrices($F$21,AH$23,AH$24,$AJ30:$AJ30),AveragePrices($F$15,AH$23,AH$24,$AL30:$AL30))</f>
        <v>8.5000000000000006E-2</v>
      </c>
      <c r="AI30" s="92">
        <f ca="1">AH30-'[13]Gas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2.4049999999999998</v>
      </c>
      <c r="L31" s="62">
        <f>LOOKUP($K$15+1,CurveFetch!D$8:D$1000,CurveFetch!H$8:H$1000)</f>
        <v>2.585</v>
      </c>
      <c r="M31" s="62">
        <f>L31-$L$49</f>
        <v>-5.500000000000016E-2</v>
      </c>
      <c r="N31" s="128">
        <f>M31-'[13]Gas Average Basis'!M31</f>
        <v>4.4999999999999929E-2</v>
      </c>
      <c r="O31" s="62">
        <f>LOOKUP($K$15+2,CurveFetch!$D$8:$D$1000,CurveFetch!$H$8:$H$1000)</f>
        <v>2.36</v>
      </c>
      <c r="P31" s="62">
        <f t="shared" ca="1" si="0"/>
        <v>2.9999999999999805E-2</v>
      </c>
      <c r="Q31" s="128">
        <f ca="1">P31-'[13]Gas Average Basis'!P31</f>
        <v>8.9999999999999858E-2</v>
      </c>
      <c r="R31" s="62">
        <f ca="1">IF(R$22,AveragePrices($F$21,R$23,R$24,$AJ31:$AJ31),AveragePrices($F$15,R$23,R$24,$AL31:$AL31))</f>
        <v>1.4999999999999999E-2</v>
      </c>
      <c r="S31" s="128">
        <f ca="1">R31-'[13]Gas Average Basis'!R31</f>
        <v>-1.0000000000000002E-2</v>
      </c>
      <c r="T31" s="62">
        <f ca="1">IF(T$22,AveragePrices($F$21,T$23,T$24,$AJ31:$AJ31),AveragePrices($F$15,T$23,T$24,$AL31:$AL31))</f>
        <v>1.6666666666666635E-3</v>
      </c>
      <c r="U31" s="128">
        <f ca="1">T31-'[13]Gas Average Basis'!S31</f>
        <v>6.666666666666661E-3</v>
      </c>
      <c r="V31" s="62">
        <f t="shared" ca="1" si="1"/>
        <v>3.7999999999999999E-2</v>
      </c>
      <c r="W31" s="128">
        <f ca="1">V31-'[13]Gas Average Basis'!V31</f>
        <v>-1.6000000000000007E-2</v>
      </c>
      <c r="X31" s="62">
        <f ca="1">IF(X$22,AveragePrices($F$21,X$23,X$24,$AJ31:$AJ31),AveragePrices($F$15,X$23,X$24,$AL31:$AL31))</f>
        <v>3.8333333333333337E-2</v>
      </c>
      <c r="Y31" s="128">
        <f ca="1">X31-'[13]Gas Average Basis'!W31</f>
        <v>2.3333333333333324E-2</v>
      </c>
      <c r="Z31" s="62">
        <f ca="1">IF(Z$22,AveragePrices($F$21,Z$23,Z$24,$AJ31:$AJ31),AveragePrices($F$15,Z$23,Z$24,$AL31:$AL31))</f>
        <v>6.3333333333333339E-2</v>
      </c>
      <c r="AA31" s="128">
        <f ca="1">Z31-'[13]Gas Average Basis'!Y31</f>
        <v>-3.1999999999999987E-2</v>
      </c>
      <c r="AB31" s="62">
        <f ca="1">IF(AB$22,AveragePrices($F$21,AB$23,AB$24,$AJ31:$AJ31),AveragePrices($F$15,AB$23,AB$24,$AL31:$AL31))</f>
        <v>0.11214285714285714</v>
      </c>
      <c r="AC31" s="128">
        <f ca="1">AB31-'[13]Gas Average Basis'!AB31</f>
        <v>7.1428571428572285E-4</v>
      </c>
      <c r="AD31" s="62">
        <f ca="1">IF(AD$22,AveragePrices($F$21,AD$23,AD$24,$AJ31:$AJ31),AveragePrices($F$15,AD$23,AD$24,$AL31:$AL31))</f>
        <v>0.18000000000000002</v>
      </c>
      <c r="AE31" s="128">
        <f ca="1">AD31-'[13]Gas Average Basis'!AC31</f>
        <v>0.19500000000000006</v>
      </c>
      <c r="AF31" s="62">
        <f ca="1">IF(AF$22,AveragePrices($F$21,AF$23,AF$24,$AJ31:$AJ31),AveragePrices($F$15,AF$23,AF$24,$AL31:$AL31))</f>
        <v>0.105</v>
      </c>
      <c r="AG31" s="128">
        <f ca="1">AF31-'[13]Gas Average Basis'!AE31</f>
        <v>-8.4285714285714256E-2</v>
      </c>
      <c r="AH31" s="62">
        <f ca="1">IF(AH$22,AveragePrices($F$21,AH$23,AH$24,$AJ31:$AJ31),AveragePrices($F$15,AH$23,AH$24,$AL31:$AL31))</f>
        <v>0.121</v>
      </c>
      <c r="AI31" s="92">
        <f ca="1">AH31-'[13]Gas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2.17</v>
      </c>
      <c r="L33" s="62">
        <f>LOOKUP($K$15+1,CurveFetch!D$8:D$1000,CurveFetch!K$8:K$1000)</f>
        <v>2.3199999999999998</v>
      </c>
      <c r="M33" s="62">
        <f>L33-$L$49</f>
        <v>-0.32000000000000028</v>
      </c>
      <c r="N33" s="128">
        <f>M33-'[13]Gas Average Basis'!M33</f>
        <v>4.4999999999999929E-2</v>
      </c>
      <c r="O33" s="62">
        <f>LOOKUP($K$15+2,CurveFetch!$D$8:$D$1000,CurveFetch!$K$8:$K$1000)</f>
        <v>2.09</v>
      </c>
      <c r="P33" s="62">
        <f t="shared" ca="1" si="0"/>
        <v>-0.24000000000000021</v>
      </c>
      <c r="Q33" s="128">
        <f ca="1">P33-'[13]Gas Average Basis'!P33</f>
        <v>5.4999999999999716E-2</v>
      </c>
      <c r="R33" s="62">
        <f ca="1">IF(R$22,AveragePrices($F$21,R$23,R$24,$AJ33:$AJ33),AveragePrices($F$15,R$23,R$24,$AL33:$AL33))</f>
        <v>-0.26</v>
      </c>
      <c r="S33" s="128">
        <f ca="1">R33-'[13]Gas Average Basis'!R33</f>
        <v>0</v>
      </c>
      <c r="T33" s="62">
        <f ca="1">IF(T$22,AveragePrices($F$21,T$23,T$24,$AJ33:$AJ33),AveragePrices($F$15,T$23,T$24,$AL33:$AL33))</f>
        <v>-0.32500000000000001</v>
      </c>
      <c r="U33" s="128">
        <f ca="1">T33-'[13]Gas Average Basis'!S33</f>
        <v>-0.32</v>
      </c>
      <c r="V33" s="62">
        <f t="shared" ca="1" si="1"/>
        <v>-0.24299999999999997</v>
      </c>
      <c r="W33" s="128">
        <f ca="1">V33-'[13]Gas Average Basis'!V33</f>
        <v>3.0000000000000304E-3</v>
      </c>
      <c r="X33" s="62">
        <f ca="1">IF(X$22,AveragePrices($F$21,X$23,X$24,$AJ33:$AJ33),AveragePrices($F$15,X$23,X$24,$AL33:$AL33))</f>
        <v>-0.24333333333333332</v>
      </c>
      <c r="Y33" s="128">
        <f ca="1">X33-'[13]Gas Average Basis'!W33</f>
        <v>-0.24233333333333335</v>
      </c>
      <c r="Z33" s="62">
        <f ca="1">IF(Z$22,AveragePrices($F$21,Z$23,Z$24,$AJ33:$AJ33),AveragePrices($F$15,Z$23,Z$24,$AL33:$AL33))</f>
        <v>-0.34</v>
      </c>
      <c r="AA33" s="128">
        <f ca="1">Z33-'[13]Gas Average Basis'!Y33</f>
        <v>-0.11466666666666678</v>
      </c>
      <c r="AB33" s="62">
        <f ca="1">IF(AB$22,AveragePrices($F$21,AB$23,AB$24,$AJ33:$AJ33),AveragePrices($F$15,AB$23,AB$24,$AL33:$AL33))</f>
        <v>-0.31571428571428573</v>
      </c>
      <c r="AC33" s="128">
        <f ca="1">AB33-'[13]Gas Average Basis'!AB33</f>
        <v>9.9999999999999534E-3</v>
      </c>
      <c r="AD33" s="62">
        <f ca="1">IF(AD$22,AveragePrices($F$21,AD$23,AD$24,$AJ33:$AJ33),AveragePrices($F$15,AD$23,AD$24,$AL33:$AL33))</f>
        <v>-0.28999999999999998</v>
      </c>
      <c r="AE33" s="128">
        <f ca="1">AD33-'[13]Gas Average Basis'!AC33</f>
        <v>-0.28999999999999998</v>
      </c>
      <c r="AF33" s="62">
        <f ca="1">IF(AF$22,AveragePrices($F$21,AF$23,AF$24,$AJ33:$AJ33),AveragePrices($F$15,AF$23,AF$24,$AL33:$AL33))</f>
        <v>-0.23666666666666666</v>
      </c>
      <c r="AG33" s="128">
        <f ca="1">AF33-'[13]Gas Average Basis'!AE33</f>
        <v>4.8333333333333423E-2</v>
      </c>
      <c r="AH33" s="62">
        <f ca="1">IF(AH$22,AveragePrices($F$21,AH$23,AH$24,$AJ33:$AJ33),AveragePrices($F$15,AH$23,AH$24,$AL33:$AL33))</f>
        <v>-0.19500000000000001</v>
      </c>
      <c r="AI33" s="92">
        <f ca="1">AH33-'[13]Gas Average Basis'!AH33</f>
        <v>5.0000000000000044E-3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2.2549999999999999</v>
      </c>
      <c r="L34" s="62">
        <f>LOOKUP($K$15+1,CurveFetch!D$8:D$1000,CurveFetch!R$8:R$1000)</f>
        <v>2.4550000000000001</v>
      </c>
      <c r="M34" s="62">
        <f>L34-$L$49</f>
        <v>-0.18500000000000005</v>
      </c>
      <c r="N34" s="128">
        <f>M34-'[13]Gas Average Basis'!M34</f>
        <v>6.999999999999984E-2</v>
      </c>
      <c r="O34" s="62">
        <f>LOOKUP($K$15+2,CurveFetch!$D$8:$D$1000,CurveFetch!$R$8:$R$1000)</f>
        <v>2.15</v>
      </c>
      <c r="P34" s="62">
        <f t="shared" ca="1" si="0"/>
        <v>-0.18000000000000016</v>
      </c>
      <c r="Q34" s="128">
        <f ca="1">P34-'[13]Gas Average Basis'!P34</f>
        <v>4.0000000000000036E-2</v>
      </c>
      <c r="R34" s="62">
        <f ca="1">IF(R$22,AveragePrices($F$21,R$23,R$24,$AJ34:$AJ34),AveragePrices($F$15,R$23,R$24,$AL34:$AL34))</f>
        <v>-0.17499999999999999</v>
      </c>
      <c r="S34" s="128">
        <f ca="1">R34-'[13]Gas Average Basis'!R34</f>
        <v>0</v>
      </c>
      <c r="T34" s="62">
        <f ca="1">IF(T$22,AveragePrices($F$21,T$23,T$24,$AJ34:$AJ34),AveragePrices($F$15,T$23,T$24,$AL34:$AL34))</f>
        <v>-0.18000000000000002</v>
      </c>
      <c r="U34" s="128">
        <f ca="1">T34-'[13]Gas Average Basis'!S34</f>
        <v>-0.17500000000000004</v>
      </c>
      <c r="V34" s="62">
        <f t="shared" ca="1" si="1"/>
        <v>-0.16</v>
      </c>
      <c r="W34" s="128">
        <f ca="1">V34-'[13]Gas Average Basis'!V34</f>
        <v>0</v>
      </c>
      <c r="X34" s="62">
        <f ca="1">IF(X$22,AveragePrices($F$21,X$23,X$24,$AJ34:$AJ34),AveragePrices($F$15,X$23,X$24,$AL34:$AL34))</f>
        <v>-0.15333333333333335</v>
      </c>
      <c r="Y34" s="128">
        <f ca="1">X34-'[13]Gas Average Basis'!W34</f>
        <v>-0.15233333333333335</v>
      </c>
      <c r="Z34" s="62">
        <f ca="1">IF(Z$22,AveragePrices($F$21,Z$23,Z$24,$AJ34:$AJ34),AveragePrices($F$15,Z$23,Z$24,$AL34:$AL34))</f>
        <v>-0.14583333333333334</v>
      </c>
      <c r="AA34" s="128">
        <f ca="1">Z34-'[13]Gas Average Basis'!Y34</f>
        <v>1.150000000000001E-2</v>
      </c>
      <c r="AB34" s="62">
        <f ca="1">IF(AB$22,AveragePrices($F$21,AB$23,AB$24,$AJ34:$AJ34),AveragePrices($F$15,AB$23,AB$24,$AL34:$AL34))</f>
        <v>-0.13250000000000001</v>
      </c>
      <c r="AC34" s="128">
        <f ca="1">AB34-'[13]Gas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AD34-'[13]Gas Average Basis'!AC34</f>
        <v>-0.10833333333333336</v>
      </c>
      <c r="AF34" s="62">
        <f ca="1">IF(AF$22,AveragePrices($F$21,AF$23,AF$24,$AJ34:$AJ34),AveragePrices($F$15,AF$23,AF$24,$AL34:$AL34))</f>
        <v>-0.14583333333333334</v>
      </c>
      <c r="AG34" s="128">
        <f ca="1">AF34-'[13]Gas Average Basis'!AE34</f>
        <v>-3.6071428571428588E-2</v>
      </c>
      <c r="AH34" s="62">
        <f ca="1">IF(AH$22,AveragePrices($F$21,AH$23,AH$24,$AJ34:$AJ34),AveragePrices($F$15,AH$23,AH$24,$AL34:$AL34))</f>
        <v>-0.13850000000000001</v>
      </c>
      <c r="AI34" s="92">
        <f ca="1">AH34-'[13]Gas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2.2850000000000001</v>
      </c>
      <c r="L35" s="62">
        <f>LOOKUP($K$15+1,CurveFetch!D$8:D$1000,CurveFetch!L$8:L$1000)</f>
        <v>2.4950000000000001</v>
      </c>
      <c r="M35" s="62">
        <f>L35-$L$49</f>
        <v>-0.14500000000000002</v>
      </c>
      <c r="N35" s="128">
        <f>M35-'[13]Gas Average Basis'!M35</f>
        <v>6.999999999999984E-2</v>
      </c>
      <c r="O35" s="62">
        <f>LOOKUP($K$15+2,CurveFetch!$D$8:$D$1000,CurveFetch!$L$8:$L$1000)</f>
        <v>2.16</v>
      </c>
      <c r="P35" s="62">
        <f t="shared" ca="1" si="0"/>
        <v>-0.16999999999999993</v>
      </c>
      <c r="Q35" s="128">
        <f ca="1">P35-'[13]Gas Average Basis'!P35</f>
        <v>1.0000000000000231E-2</v>
      </c>
      <c r="R35" s="62">
        <f ca="1">IF(R$22,AveragePrices($F$21,R$23,R$24,$AJ35:$AJ35),AveragePrices($F$15,R$23,R$24,$AL35:$AL35))</f>
        <v>-0.155</v>
      </c>
      <c r="S35" s="128">
        <f ca="1">R35-'[13]Gas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T35-'[13]Gas Average Basis'!S35</f>
        <v>-0.13500000000000001</v>
      </c>
      <c r="V35" s="62">
        <f t="shared" ca="1" si="1"/>
        <v>-0.13999999999999999</v>
      </c>
      <c r="W35" s="128">
        <f ca="1">V35-'[13]Gas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X35-'[13]Gas Average Basis'!W35</f>
        <v>-0.13233333333333333</v>
      </c>
      <c r="Z35" s="62">
        <f ca="1">IF(Z$22,AveragePrices($F$21,Z$23,Z$24,$AJ35:$AJ35),AveragePrices($F$15,Z$23,Z$24,$AL35:$AL35))</f>
        <v>-0.10999999999999999</v>
      </c>
      <c r="AA35" s="128">
        <f ca="1">Z35-'[13]Gas Average Basis'!Y35</f>
        <v>2.5333333333333347E-2</v>
      </c>
      <c r="AB35" s="62">
        <f ca="1">IF(AB$22,AveragePrices($F$21,AB$23,AB$24,$AJ35:$AJ35),AveragePrices($F$15,AB$23,AB$24,$AL35:$AL35))</f>
        <v>-9.5000000000000001E-2</v>
      </c>
      <c r="AC35" s="128">
        <f ca="1">AB35-'[13]Gas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AD35-'[13]Gas Average Basis'!AC35</f>
        <v>-6.8333333333333343E-2</v>
      </c>
      <c r="AF35" s="62">
        <f ca="1">IF(AF$22,AveragePrices($F$21,AF$23,AF$24,$AJ35:$AJ35),AveragePrices($F$15,AF$23,AF$24,$AL35:$AL35))</f>
        <v>-0.12083333333333333</v>
      </c>
      <c r="AG35" s="128">
        <f ca="1">AF35-'[13]Gas Average Basis'!AE35</f>
        <v>-4.9999999999999989E-2</v>
      </c>
      <c r="AH35" s="62">
        <f ca="1">IF(AH$22,AveragePrices($F$21,AH$23,AH$24,$AJ35:$AJ35),AveragePrices($F$15,AH$23,AH$24,$AL35:$AL35))</f>
        <v>-0.11850000000000001</v>
      </c>
      <c r="AI35" s="92">
        <f ca="1">AH35-'[13]Gas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2.3199999999999998</v>
      </c>
      <c r="L36" s="62">
        <f>LOOKUP($K$15+1,CurveFetch!D$8:D$1000,CurveFetch!P$8:P$1000)</f>
        <v>2.1800000000000002</v>
      </c>
      <c r="M36" s="62">
        <f>L36-$L$49</f>
        <v>-0.45999999999999996</v>
      </c>
      <c r="N36" s="128">
        <f>M36-'[13]Gas Average Basis'!M36</f>
        <v>-0.27</v>
      </c>
      <c r="O36" s="62">
        <f>LOOKUP($K$15+2,CurveFetch!$D$8:$D$1000,CurveFetch!$P$8:$P$1000)</f>
        <v>2.1800000000000002</v>
      </c>
      <c r="P36" s="62">
        <f t="shared" ca="1" si="0"/>
        <v>-0.14999999999999991</v>
      </c>
      <c r="Q36" s="128">
        <f ca="1">P36-'[13]Gas Average Basis'!P36</f>
        <v>4.0000000000000036E-2</v>
      </c>
      <c r="R36" s="62">
        <f ca="1">IF(R$22,AveragePrices($F$21,R$23,R$24,$AJ36:$AJ36),AveragePrices($F$15,R$23,R$24,$AL36:$AL36))</f>
        <v>-0.14000000000000001</v>
      </c>
      <c r="S36" s="128">
        <f ca="1">R36-'[13]Gas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T36-'[13]Gas Average Basis'!S36</f>
        <v>-0.13749999999999998</v>
      </c>
      <c r="V36" s="62">
        <f t="shared" ca="1" si="1"/>
        <v>-0.13999999999999999</v>
      </c>
      <c r="W36" s="128">
        <f ca="1">V36-'[13]Gas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X36-'[13]Gas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Z36-'[13]Gas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AB36-'[13]Gas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AD36-'[13]Gas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AF36-'[13]Gas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AH36-'[13]Gas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1.855</v>
      </c>
      <c r="L39" s="62">
        <f>LOOKUP($K$15+1,CurveFetch!D$8:D$1000,CurveFetch!I$8:I$1000)</f>
        <v>2.23</v>
      </c>
      <c r="M39" s="62">
        <f>L39-$L$49</f>
        <v>-0.41000000000000014</v>
      </c>
      <c r="N39" s="128">
        <f>M39-'[13]Gas Average Basis'!M39</f>
        <v>0.20999999999999996</v>
      </c>
      <c r="O39" s="62">
        <f>LOOKUP($K$15+2,CurveFetch!$D$8:$D$1000,CurveFetch!$I$8:$I$1000)</f>
        <v>1.95</v>
      </c>
      <c r="P39" s="62">
        <f ca="1">IF(P$22,AveragePrices($F$21,P$23,P$24,$AJ39:$AJ39)-INDIRECT(ADDRESS(P$23,$G$23,,,$F$21)),AveragePrices($F$15,P$23,P$24,$AL39:$AL39))</f>
        <v>-0.38000000000000012</v>
      </c>
      <c r="Q39" s="128">
        <f ca="1">P39-'[13]Gas Average Basis'!P39</f>
        <v>3.9999999999999813E-2</v>
      </c>
      <c r="R39" s="62">
        <f ca="1">IF(R$22,AveragePrices($F$21,R$23,R$24,$AJ39:$AJ39),AveragePrices($F$15,R$23,R$24,$AL39:$AL39))</f>
        <v>-0.34</v>
      </c>
      <c r="S39" s="128">
        <f ca="1">R39-'[13]Gas Average Basis'!R39</f>
        <v>0</v>
      </c>
      <c r="T39" s="62">
        <f ca="1">IF(T$22,AveragePrices($F$21,T$23,T$24,$AJ39:$AJ39),AveragePrices($F$15,T$23,T$24,$AL39:$AL39))</f>
        <v>-0.40666666666666668</v>
      </c>
      <c r="U39" s="128">
        <f ca="1">T39-'[13]Gas Average Basis'!S39</f>
        <v>-0.40666666666666668</v>
      </c>
      <c r="V39" s="62">
        <f ca="1">IF(V$22,AveragePrices($F$21,V$23,V$24,$AJ39:$AJ39),AveragePrices($F$15,V$23,V$24,$AL39:$AL39))</f>
        <v>-0.312</v>
      </c>
      <c r="W39" s="128">
        <f ca="1">V39-'[13]Gas Average Basis'!V39</f>
        <v>2.9999999999999472E-3</v>
      </c>
      <c r="X39" s="62">
        <f ca="1">IF(X$22,AveragePrices($F$21,X$23,X$24,$AJ39:$AJ39),AveragePrices($F$15,X$23,X$24,$AL39:$AL39))</f>
        <v>-0.31</v>
      </c>
      <c r="Y39" s="128">
        <f ca="1">X39-'[13]Gas Average Basis'!W39</f>
        <v>-0.31</v>
      </c>
      <c r="Z39" s="62">
        <f ca="1">IF(Z$22,AveragePrices($F$21,Z$23,Z$24,$AJ39:$AJ39),AveragePrices($F$15,Z$23,Z$24,$AL39:$AL39))</f>
        <v>-0.52500000000000002</v>
      </c>
      <c r="AA39" s="128">
        <f ca="1">Z39-'[13]Gas Average Basis'!Y39</f>
        <v>-0.22566666666666663</v>
      </c>
      <c r="AB39" s="62">
        <f ca="1">IF(AB$22,AveragePrices($F$21,AB$23,AB$24,$AJ39:$AJ39),AveragePrices($F$15,AB$23,AB$24,$AL39:$AL39))</f>
        <v>-0.52500000000000002</v>
      </c>
      <c r="AC39" s="128">
        <f ca="1">AB39-'[13]Gas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AD39-'[13]Gas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AF39-'[13]Gas Average Basis'!AE39</f>
        <v>0.16166666666666657</v>
      </c>
      <c r="AH39" s="62">
        <f ca="1">IF(AH$22,AveragePrices($F$21,AH$23,AH$24,$AJ39:$AJ39),AveragePrices($F$15,AH$23,AH$24,$AL39:$AL39))</f>
        <v>-0.26</v>
      </c>
      <c r="AI39" s="92">
        <f ca="1">AH39-'[13]Gas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2.165</v>
      </c>
      <c r="L40" s="62">
        <f>LOOKUP($K$15+1,CurveFetch!D$8:D$1000,CurveFetch!M$8:M$1000)</f>
        <v>2.2999999999999998</v>
      </c>
      <c r="M40" s="62">
        <f>L40-$L$49</f>
        <v>-0.3400000000000003</v>
      </c>
      <c r="N40" s="128">
        <f>M40-'[13]Gas Average Basis'!M40</f>
        <v>-4.4408920985006262E-16</v>
      </c>
      <c r="O40" s="62">
        <f>LOOKUP($K$15+2,CurveFetch!$D$8:$D$1000,CurveFetch!$M$8:$M$1000)</f>
        <v>2.09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P40-'[13]Gas Average Basis'!P40</f>
        <v>5.9999999999999609E-2</v>
      </c>
      <c r="R40" s="62">
        <f ca="1">IF(R$22,AveragePrices($F$21,R$23,R$24,$AJ40:$AJ40),AveragePrices($F$15,R$23,R$24,$AL40:$AL40))</f>
        <v>-0.14000000000000001</v>
      </c>
      <c r="S40" s="128">
        <f ca="1">R40-'[13]Gas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T40-'[13]Gas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V40-'[13]Gas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X40-'[13]Gas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Z40-'[13]Gas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AB40-'[13]Gas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AD40-'[13]Gas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AF40-'[13]Gas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AH40-'[13]Gas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2.165</v>
      </c>
      <c r="L41" s="62">
        <f>LOOKUP($K$15+1,CurveFetch!D$8:D$1000,CurveFetch!M$8:M$1000)</f>
        <v>2.2999999999999998</v>
      </c>
      <c r="M41" s="62">
        <f>L41-$L$49</f>
        <v>-0.3400000000000003</v>
      </c>
      <c r="N41" s="128">
        <f>M41-'[13]Gas Average Basis'!M41</f>
        <v>-4.4408920985006262E-16</v>
      </c>
      <c r="O41" s="62">
        <f>LOOKUP($K$15+2,CurveFetch!$D$8:$D$1000,CurveFetch!$M$8:$M$1000)</f>
        <v>2.09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P41-'[13]Gas Average Basis'!P41</f>
        <v>5.9999999999999609E-2</v>
      </c>
      <c r="R41" s="62">
        <f ca="1">IF(R$22,AveragePrices($F$21,R$23,R$24,$AJ41:$AJ41),AveragePrices($F$15,R$23,R$24,$AL41:$AL41))</f>
        <v>-0.06</v>
      </c>
      <c r="S41" s="128">
        <f ca="1">R41-'[13]Gas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T41-'[13]Gas Average Basis'!S41</f>
        <v>-6.6666666666666666E-2</v>
      </c>
      <c r="V41" s="62">
        <f ca="1">IF(V$22,AveragePrices($F$21,V$23,V$24,$AJ41:$AJ41),AveragePrices($F$15,V$23,V$24,$AL41:$AL41))</f>
        <v>4.2999999999999983E-2</v>
      </c>
      <c r="W41" s="128">
        <f ca="1">V41-'[13]Gas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X41-'[13]Gas Average Basis'!W41</f>
        <v>-1.1666666666666678E-2</v>
      </c>
      <c r="Z41" s="62">
        <f ca="1">IF(Z$22,AveragePrices($F$21,Z$23,Z$24,$AJ41:$AJ41),AveragePrices($F$15,Z$23,Z$24,$AL41:$AL41))</f>
        <v>-0.32</v>
      </c>
      <c r="AA41" s="128">
        <f ca="1">Z41-'[13]Gas Average Basis'!Y41</f>
        <v>-0.30833333333333335</v>
      </c>
      <c r="AB41" s="62">
        <f ca="1">IF(AB$22,AveragePrices($F$21,AB$23,AB$24,$AJ41:$AJ41),AveragePrices($F$15,AB$23,AB$24,$AL41:$AL41))</f>
        <v>-0.32</v>
      </c>
      <c r="AC41" s="128">
        <f ca="1">AB41-'[13]Gas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AD41-'[13]Gas Average Basis'!AC41</f>
        <v>-0.32</v>
      </c>
      <c r="AF41" s="62">
        <f ca="1">IF(AF$22,AveragePrices($F$21,AF$23,AF$24,$AJ41:$AJ41),AveragePrices($F$15,AF$23,AF$24,$AL41:$AL41))</f>
        <v>1.6666666666666663E-2</v>
      </c>
      <c r="AG41" s="128">
        <f ca="1">AF41-'[13]Gas Average Basis'!AE41</f>
        <v>0.33666666666666667</v>
      </c>
      <c r="AH41" s="62">
        <f ca="1">IF(AH$22,AveragePrices($F$21,AH$23,AH$24,$AJ41:$AJ41),AveragePrices($F$15,AH$23,AH$24,$AL41:$AL41))</f>
        <v>0.10800000000000001</v>
      </c>
      <c r="AI41" s="92">
        <f ca="1">AH41-'[13]Gas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2.1531000000000002</v>
      </c>
      <c r="L42" s="62">
        <f>LOOKUP($K$15+1,CurveFetch!D$8:D$1000,CurveFetch!N$8:N$1000)</f>
        <v>1.5549999999999999</v>
      </c>
      <c r="M42" s="62">
        <f>L42-$L$49</f>
        <v>-1.0850000000000002</v>
      </c>
      <c r="N42" s="128">
        <f>M42-'[13]Gas Average Basis'!M42</f>
        <v>-0.7260000000000002</v>
      </c>
      <c r="O42" s="62">
        <f>LOOKUP($K$15+2,CurveFetch!$D$8:$D$1000,CurveFetch!$N$8:$N$1000)</f>
        <v>2.0289999999999999</v>
      </c>
      <c r="P42" s="62">
        <f t="shared" ca="1" si="0"/>
        <v>-0.30100000000000016</v>
      </c>
      <c r="Q42" s="128">
        <f ca="1">P42-'[13]Gas Average Basis'!P42</f>
        <v>4.5999999999999819E-2</v>
      </c>
      <c r="R42" s="62">
        <f ca="1">IF(R$22,AveragePrices($F$21,R$23,R$24,$AJ42:$AJ42),AveragePrices($F$15,R$23,R$24,$AL42:$AL42))</f>
        <v>-0.38861799229170002</v>
      </c>
      <c r="S42" s="128">
        <f ca="1">R42-'[13]Gas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T42-'[13]Gas Average Basis'!S42</f>
        <v>-0.31522286959895335</v>
      </c>
      <c r="V42" s="62">
        <f t="shared" ca="1" si="1"/>
        <v>-0.42972359845834002</v>
      </c>
      <c r="W42" s="128">
        <f ca="1">V42-'[13]Gas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X42-'[13]Gas Average Basis'!W42</f>
        <v>-0.45500000000000002</v>
      </c>
      <c r="Z42" s="62">
        <f ca="1">IF(Z$22,AveragePrices($F$21,Z$23,Z$24,$AJ42:$AJ42),AveragePrices($F$15,Z$23,Z$24,$AL42:$AL42))</f>
        <v>-0.5</v>
      </c>
      <c r="AA42" s="128">
        <f ca="1">Z42-'[13]Gas Average Basis'!Y42</f>
        <v>-4.4999999999999984E-2</v>
      </c>
      <c r="AB42" s="62">
        <f ca="1">IF(AB$22,AveragePrices($F$21,AB$23,AB$24,$AJ42:$AJ42),AveragePrices($F$15,AB$23,AB$24,$AL42:$AL42))</f>
        <v>-0.5</v>
      </c>
      <c r="AC42" s="128">
        <f ca="1">AB42-'[13]Gas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AD42-'[13]Gas Average Basis'!AC42</f>
        <v>-0.5</v>
      </c>
      <c r="AF42" s="62">
        <f ca="1">IF(AF$22,AveragePrices($F$21,AF$23,AF$24,$AJ42:$AJ42),AveragePrices($F$15,AF$23,AF$24,$AL42:$AL42))</f>
        <v>-0.44333333333333336</v>
      </c>
      <c r="AG42" s="128">
        <f ca="1">AF42-'[13]Gas Average Basis'!AE42</f>
        <v>5.6666666666666643E-2</v>
      </c>
      <c r="AH42" s="62">
        <f ca="1">IF(AH$22,AveragePrices($F$21,AH$23,AH$24,$AJ42:$AJ42),AveragePrices($F$15,AH$23,AH$24,$AL42:$AL42))</f>
        <v>-0.41499999999999992</v>
      </c>
      <c r="AI42" s="92">
        <f ca="1">AH42-'[13]Gas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1.84</v>
      </c>
      <c r="L43" s="62">
        <f>LOOKUP($K$15+1,CurveFetch!D$8:D$1000,CurveFetch!O$8:O$1000)</f>
        <v>2.21</v>
      </c>
      <c r="M43" s="62">
        <f>L43-$L$49</f>
        <v>-0.43000000000000016</v>
      </c>
      <c r="N43" s="128">
        <f>M43-'[13]Gas Average Basis'!M43</f>
        <v>0.22499999999999987</v>
      </c>
      <c r="O43" s="62">
        <f>LOOKUP($K$15+2,CurveFetch!$D$8:$D$1000,CurveFetch!$O$8:$O$1000)</f>
        <v>1.93</v>
      </c>
      <c r="P43" s="62">
        <f t="shared" ca="1" si="0"/>
        <v>-0.40000000000000013</v>
      </c>
      <c r="Q43" s="128">
        <f ca="1">P43-'[13]Gas Average Basis'!P43</f>
        <v>7.9999999999999849E-2</v>
      </c>
      <c r="R43" s="62">
        <f ca="1">IF(R$22,AveragePrices($F$21,R$23,R$24,$AJ43:$AJ43),AveragePrices($F$15,R$23,R$24,$AL43:$AL43))</f>
        <v>-0.38</v>
      </c>
      <c r="S43" s="128">
        <f ca="1">R43-'[13]Gas Average Basis'!R43</f>
        <v>0</v>
      </c>
      <c r="T43" s="62">
        <f ca="1">IF(T$22,AveragePrices($F$21,T$23,T$24,$AJ43:$AJ43),AveragePrices($F$15,T$23,T$24,$AL43:$AL43))</f>
        <v>-0.50333333333333341</v>
      </c>
      <c r="U43" s="128">
        <f ca="1">T43-'[13]Gas Average Basis'!S43</f>
        <v>-0.50333333333333341</v>
      </c>
      <c r="V43" s="62">
        <f t="shared" ca="1" si="1"/>
        <v>-0.36799999999999999</v>
      </c>
      <c r="W43" s="128">
        <f ca="1">V43-'[13]Gas Average Basis'!V43</f>
        <v>3.0000000000000027E-3</v>
      </c>
      <c r="X43" s="62">
        <f ca="1">IF(X$22,AveragePrices($F$21,X$23,X$24,$AJ43:$AJ43),AveragePrices($F$15,X$23,X$24,$AL43:$AL43))</f>
        <v>-0.36999999999999994</v>
      </c>
      <c r="Y43" s="128">
        <f ca="1">X43-'[13]Gas Average Basis'!W43</f>
        <v>-0.36999999999999994</v>
      </c>
      <c r="Z43" s="62">
        <f ca="1">IF(Z$22,AveragePrices($F$21,Z$23,Z$24,$AJ43:$AJ43),AveragePrices($F$15,Z$23,Z$24,$AL43:$AL43))</f>
        <v>-0.63500000000000001</v>
      </c>
      <c r="AA43" s="128">
        <f ca="1">Z43-'[13]Gas Average Basis'!Y43</f>
        <v>-0.27566666666666667</v>
      </c>
      <c r="AB43" s="62">
        <f ca="1">IF(AB$22,AveragePrices($F$21,AB$23,AB$24,$AJ43:$AJ43),AveragePrices($F$15,AB$23,AB$24,$AL43:$AL43))</f>
        <v>-0.6349999999999999</v>
      </c>
      <c r="AC43" s="128">
        <f ca="1">AB43-'[13]Gas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AD43-'[13]Gas Average Basis'!AC43</f>
        <v>-0.65000000000000013</v>
      </c>
      <c r="AF43" s="62">
        <f ca="1">IF(AF$22,AveragePrices($F$21,AF$23,AF$24,$AJ43:$AJ43),AveragePrices($F$15,AF$23,AF$24,$AL43:$AL43))</f>
        <v>-0.41166666666666668</v>
      </c>
      <c r="AG43" s="128">
        <f ca="1">AF43-'[13]Gas Average Basis'!AE43</f>
        <v>0.2083333333333332</v>
      </c>
      <c r="AH43" s="62">
        <f ca="1">IF(AH$22,AveragePrices($F$21,AH$23,AH$24,$AJ43:$AJ43),AveragePrices($F$15,AH$23,AH$24,$AL43:$AL43))</f>
        <v>-0.3</v>
      </c>
      <c r="AI43" s="92">
        <f ca="1">AH43-'[13]Gas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2.33</v>
      </c>
      <c r="K49" s="80">
        <f>LOOKUP($K$15,CurveFetch!$D$8:$D$1000,CurveFetch!$E$8:$E$1000)</f>
        <v>2.5049999999999999</v>
      </c>
      <c r="L49" s="62">
        <f>LOOKUP($K$15+1,CurveFetch!D$8:D$1000,CurveFetch!E$8:E$1000)</f>
        <v>2.64</v>
      </c>
      <c r="M49" s="62"/>
      <c r="N49" s="128">
        <f>L49-'[13]Gas Average Basis'!L49</f>
        <v>0.14000000000000012</v>
      </c>
      <c r="O49" s="62">
        <f>LOOKUP($K$15+2,CurveFetch!$D$8:$D$1000,CurveFetch!$E$8:$E$1000)</f>
        <v>2.33</v>
      </c>
      <c r="P49" s="62"/>
      <c r="Q49" s="128">
        <f>O49-'[13]Gas Average Basis'!O49</f>
        <v>-0.16999999999999993</v>
      </c>
      <c r="R49" s="62">
        <f ca="1">IF(R$22,AveragePrices($F$21,R$23,R$24,$AJ49:$AJ49),AveragePrices($F$15,R$23,R$24,$AL49:$AL49))</f>
        <v>2.4180000000000001</v>
      </c>
      <c r="S49" s="128">
        <f ca="1">R49-'[13]Gas Average Basis'!R49</f>
        <v>-0.17399999999999993</v>
      </c>
      <c r="T49" s="62">
        <f ca="1">IF(T$22,AveragePrices($F$21,T$23,T$24,$AJ49:$AJ49),AveragePrices($F$15,T$23,T$24,$AL49:$AL49))</f>
        <v>2.3170000000000002</v>
      </c>
      <c r="U49" s="129"/>
      <c r="V49" s="62">
        <f ca="1">IF(V$22,AveragePrices($F$21,V$23,V$24,$AJ49:$AJ49),AveragePrices($F$15,V$23,V$24,$AL49:$AL49))</f>
        <v>2.7572000000000001</v>
      </c>
      <c r="W49" s="128">
        <f ca="1">V49-'[13]Gas Average Basis'!V49</f>
        <v>-0.14179999999999993</v>
      </c>
      <c r="X49" s="62">
        <f ca="1">IF(X$22,AveragePrices($F$21,X$23,X$24,$AJ49:$AJ49),AveragePrices($F$15,X$23,X$24,$AL49:$AL49))</f>
        <v>2.8883333333333332</v>
      </c>
      <c r="Y49" s="128"/>
      <c r="Z49" s="62">
        <f ca="1">IF(Z$22,AveragePrices($F$21,Z$23,Z$24,$AJ49:$AJ49),AveragePrices($F$15,Z$23,Z$24,$AL49:$AL49))</f>
        <v>2.8226666666666667</v>
      </c>
      <c r="AA49" s="128"/>
      <c r="AB49" s="62">
        <f ca="1">IF(AB$22,AveragePrices($F$21,AB$23,AB$24,$AJ49:$AJ49),AveragePrices($F$15,AB$23,AB$24,$AL49:$AL49))</f>
        <v>2.8985714285714286</v>
      </c>
      <c r="AC49" s="128">
        <f ca="1">AB49-'[13]Gas Average Basis'!AB49</f>
        <v>-8.6428571428571743E-2</v>
      </c>
      <c r="AD49" s="62">
        <f ca="1">IF(AD$22,AveragePrices($F$21,AD$23,AD$24,$AJ49:$AJ49),AveragePrices($F$15,AD$23,AD$24,$AL49:$AL49))</f>
        <v>2.9453333333333336</v>
      </c>
      <c r="AE49" s="128"/>
      <c r="AF49" s="62">
        <f ca="1">IF(AF$22,AveragePrices($F$21,AF$23,AF$24,$AJ49:$AJ49),AveragePrices($F$15,AF$23,AF$24,$AL49:$AL49))</f>
        <v>3.1813333333333333</v>
      </c>
      <c r="AG49" s="128"/>
      <c r="AH49" s="62">
        <f ca="1">IF(AH$22,AveragePrices($F$21,AH$23,AH$24,$AJ49:$AJ49),AveragePrices($F$15,AH$23,AH$24,$AL49:$AL49))</f>
        <v>3.3608000000000002</v>
      </c>
      <c r="AI49" s="92">
        <f ca="1">AH49-'[13]Gas Average Basis'!AH49</f>
        <v>-6.2399999999999789E-2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2.4900000000000002</v>
      </c>
      <c r="L60" s="62"/>
      <c r="M60" s="62"/>
      <c r="N60" s="128"/>
      <c r="O60" s="62">
        <f>(PowerPrices!C9-2)/O30</f>
        <v>9.8223525353570196</v>
      </c>
      <c r="P60" s="62"/>
      <c r="Q60" s="128">
        <f>O60-'[13]Gas Average Basis'!O60</f>
        <v>0.56280820038164947</v>
      </c>
      <c r="R60" s="62">
        <f ca="1">(PowerPrices!D9-2)/(R$49+R30)</f>
        <v>11.168384879725085</v>
      </c>
      <c r="S60" s="128">
        <f ca="1">R60-'[13]Gas Average Basis'!R60</f>
        <v>1.1963066986321458</v>
      </c>
      <c r="T60" s="62"/>
      <c r="U60" s="128"/>
      <c r="V60" s="62">
        <f ca="1">(AVERAGE(PowerPrices!D9,PowerPrices!E9,PowerPrices!H9,PowerPrices!I9,PowerPrices!K9)-2)/(V$49+V30)</f>
        <v>11.179921773142111</v>
      </c>
      <c r="W60" s="128">
        <f ca="1">V60-'[13]Gas Average Basis'!V60</f>
        <v>1.0085127913114622</v>
      </c>
      <c r="X60" s="62">
        <f ca="1">(AVERAGE(PowerPrices!H9,PowerPrices!I9,PowerPrices!K9)-2)/(X$49+X30)</f>
        <v>10.826161790017212</v>
      </c>
      <c r="Y60" s="128"/>
      <c r="Z60" s="62">
        <f ca="1">(AVERAGE(PowerPrices!L9,PowerPrices!M9,PowerPrices!N9)-2)/(Z$49+Z30)</f>
        <v>9.4526133695786481</v>
      </c>
      <c r="AA60" s="128"/>
      <c r="AB60" s="62">
        <f ca="1">(AVERAGE(PowerPrices!L9,PowerPrices!M9,PowerPrices!N9,PowerPrices!P9,PowerPrices!Q9,PowerPrices!R9,PowerPrices!T9)-2)/(AB$49+AB30)</f>
        <v>11.881937436932393</v>
      </c>
      <c r="AC60" s="128">
        <f ca="1">AB60-'[13]Gas Average Basis'!AB60</f>
        <v>0.33305785062360371</v>
      </c>
      <c r="AD60" s="62">
        <f ca="1">(AVERAGE(PowerPrices!P9,PowerPrices!Q9,PowerPrices!R9)-2)/(AD$49+AD30)</f>
        <v>14.194867136043603</v>
      </c>
      <c r="AE60" s="128"/>
      <c r="AF60" s="62">
        <f ca="1">(PowerPrices!S9-2)/(AF$49+AF30)</f>
        <v>10.389677686806921</v>
      </c>
      <c r="AG60" s="128"/>
      <c r="AH60" s="62">
        <f ca="1">(AVERAGE(PowerPrices!T9,PowerPrices!U9,PowerPrices!V9,PowerPrices!AG9,PowerPrices!AH9,PowerPrices!AI9)-2)/(AH$49+AH30)</f>
        <v>9.4124247876642073</v>
      </c>
      <c r="AI60" s="128">
        <f ca="1">AH60-'[13]Gas Average Basis'!AH60</f>
        <v>0.33369495470143384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2.375</v>
      </c>
      <c r="L61" s="62"/>
      <c r="M61" s="62"/>
      <c r="N61" s="128"/>
      <c r="O61" s="62">
        <f>(PowerPrices!C11-2)/(O28+0.2)</f>
        <v>9.5010159651669071</v>
      </c>
      <c r="P61" s="62"/>
      <c r="Q61" s="128">
        <f>O61-'[13]Gas Average Basis'!O61</f>
        <v>0.64492740428130091</v>
      </c>
      <c r="R61" s="62">
        <f ca="1">(PowerPrices!D11-2)/(R$49+R28+0.2)</f>
        <v>9.5834869148544026</v>
      </c>
      <c r="S61" s="128">
        <f ca="1">R61-'[13]Gas Average Basis'!R61</f>
        <v>0.54629539591105925</v>
      </c>
      <c r="T61" s="62"/>
      <c r="U61" s="128"/>
      <c r="V61" s="62">
        <f ca="1">(AVERAGE(PowerPrices!D11,PowerPrices!E11,PowerPrices!H11,PowerPrices!I11,PowerPrices!K11)-2)/(V$49+V28+0.2)</f>
        <v>10.107945835462441</v>
      </c>
      <c r="W61" s="128">
        <f ca="1">V61-'[13]Gas Average Basis'!V61</f>
        <v>0.57831846832743672</v>
      </c>
      <c r="X61" s="62">
        <f ca="1">(AVERAGE(PowerPrices!H11,PowerPrices!I11,PowerPrices!K11)-2)/(X$49+X28+0.2)</f>
        <v>10.04601226993865</v>
      </c>
      <c r="Y61" s="128"/>
      <c r="Z61" s="62">
        <f ca="1">(AVERAGE(PowerPrices!L11,PowerPrices!M11,PowerPrices!N11)-2)/(Z$49+Z28+0.2)</f>
        <v>9.7478279296461103</v>
      </c>
      <c r="AA61" s="128"/>
      <c r="AB61" s="62">
        <f ca="1">(AVERAGE(PowerPrices!L11,PowerPrices!M11,PowerPrices!N11,PowerPrices!P11,PowerPrices!Q11,PowerPrices!R11,PowerPrices!T11)-2)/(AB$49+AB28+0.2)</f>
        <v>11.576193590582079</v>
      </c>
      <c r="AC61" s="128">
        <f ca="1">AB61-'[13]Gas Average Basis'!AB61</f>
        <v>0.35257389328939404</v>
      </c>
      <c r="AD61" s="62">
        <f ca="1">(AVERAGE(PowerPrices!P11,PowerPrices!Q11,PowerPrices!R11)-2)/(AD$49+AD28+0.2)</f>
        <v>13.518828040507323</v>
      </c>
      <c r="AE61" s="128"/>
      <c r="AF61" s="62">
        <f ca="1">(PowerPrices!S11-2)/(AF$49+AF28+0.2)</f>
        <v>9.5627168157750582</v>
      </c>
      <c r="AG61" s="128"/>
      <c r="AH61" s="62">
        <f ca="1">(AVERAGE(PowerPrices!T11,PowerPrices!U11,PowerPrices!V11,PowerPrices!AG11,PowerPrices!AH11,PowerPrices!AI11)-2)/(AH$49+AH28+0.2)</f>
        <v>8.6845662850591232</v>
      </c>
      <c r="AI61" s="128">
        <f ca="1">AH61-'[13]Gas Average Basis'!AH61</f>
        <v>0.1263832725787033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2.2799999999999998</v>
      </c>
      <c r="L62" s="62"/>
      <c r="M62" s="62"/>
      <c r="N62" s="128"/>
      <c r="O62" s="62">
        <f>(PowerPrices!C13-2)/(O31+0.33)</f>
        <v>9.544752645124392</v>
      </c>
      <c r="P62" s="62"/>
      <c r="Q62" s="128">
        <f>O62-'[13]Gas Average Basis'!O62</f>
        <v>0.76806363016822843</v>
      </c>
      <c r="R62" s="62">
        <f ca="1">(PowerPrices!D13-2)/(R$49+R31+0.33)</f>
        <v>9.500542888165036</v>
      </c>
      <c r="S62" s="128">
        <f ca="1">R62-'[13]Gas Average Basis'!R62</f>
        <v>1.0173396306149858</v>
      </c>
      <c r="T62" s="62"/>
      <c r="U62" s="128"/>
      <c r="V62" s="62">
        <f ca="1">(AVERAGE(PowerPrices!D13,PowerPrices!E13,PowerPrices!H13,PowerPrices!I13,PowerPrices!K13)-2)/(V$49+V31+0.33)</f>
        <v>9.6793805196467435</v>
      </c>
      <c r="W62" s="128">
        <f ca="1">V62-'[13]Gas Average Basis'!V62</f>
        <v>0.81553647456602363</v>
      </c>
      <c r="X62" s="62">
        <f ca="1">(AVERAGE(PowerPrices!H13,PowerPrices!I13,PowerPrices!K13)-2)/(X$49+X31+0.33)</f>
        <v>9.5701125895598764</v>
      </c>
      <c r="Y62" s="128"/>
      <c r="Z62" s="62">
        <f ca="1">(AVERAGE(PowerPrices!L13,PowerPrices!M13,PowerPrices!N13)-2)/(Z$49+Z31+0.33)</f>
        <v>9.9243366500829175</v>
      </c>
      <c r="AA62" s="128"/>
      <c r="AB62" s="62">
        <f ca="1">(AVERAGE(PowerPrices!L13,PowerPrices!M13,PowerPrices!N13,PowerPrices!P13,PowerPrices!Q13,PowerPrices!R13,PowerPrices!T13)-2)/(AB$49+AB31+0.33)</f>
        <v>11.481719050673508</v>
      </c>
      <c r="AC62" s="128">
        <f ca="1">AB62-'[13]Gas Average Basis'!AB62</f>
        <v>0.52695565688572543</v>
      </c>
      <c r="AD62" s="62">
        <f ca="1">(AVERAGE(PowerPrices!P13,PowerPrices!Q13,PowerPrices!R13)-2)/(AD$49+AD31+0.33)</f>
        <v>13.264518618560677</v>
      </c>
      <c r="AE62" s="128"/>
      <c r="AF62" s="62">
        <f ca="1">(PowerPrices!S13-2)/(AF$49+AF31+0.33)</f>
        <v>9.8396165545211538</v>
      </c>
      <c r="AG62" s="128"/>
      <c r="AH62" s="62">
        <f ca="1">(AVERAGE(PowerPrices!T13,PowerPrices!U13,PowerPrices!V13,PowerPrices!AG13,PowerPrices!AH13,PowerPrices!AI13)-2)/(AH$49+AH31+0.33)</f>
        <v>8.7557059656855021</v>
      </c>
      <c r="AI62" s="128">
        <f ca="1">AH62-'[13]Gas Average Basis'!AH62</f>
        <v>0.43140675552598573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2.4049999999999998</v>
      </c>
      <c r="L63" s="62"/>
      <c r="M63" s="62"/>
      <c r="N63" s="128"/>
      <c r="O63" s="62">
        <f>(PowerPrices!C14-2)/(O34+0.12)</f>
        <v>10.975940359200271</v>
      </c>
      <c r="P63" s="62"/>
      <c r="Q63" s="128">
        <f>O63-'[13]Gas Average Basis'!O63</f>
        <v>1.1396308353907472</v>
      </c>
      <c r="R63" s="62">
        <f ca="1">(PowerPrices!D14-2)/(R$49+R34+0.12)</f>
        <v>10.579771476936097</v>
      </c>
      <c r="S63" s="128">
        <f ca="1">R63-'[13]Gas Average Basis'!R63</f>
        <v>1.3168625293602219</v>
      </c>
      <c r="T63" s="62"/>
      <c r="U63" s="128"/>
      <c r="V63" s="62">
        <f ca="1">(AVERAGE(PowerPrices!D14,PowerPrices!E14,PowerPrices!H14,PowerPrices!I14,PowerPrices!K14)-2)/(V$49+V34+0.12)</f>
        <v>10.451935816281466</v>
      </c>
      <c r="W63" s="128">
        <f ca="1">V63-'[13]Gas Average Basis'!V63</f>
        <v>0.95560842908314569</v>
      </c>
      <c r="X63" s="62">
        <f ca="1">(AVERAGE(PowerPrices!H14,PowerPrices!I14,PowerPrices!K14)-2)/(X$49+X34+0.12)</f>
        <v>10.215995329830706</v>
      </c>
      <c r="Y63" s="128"/>
      <c r="Z63" s="62">
        <f ca="1">(AVERAGE(PowerPrices!L14,PowerPrices!M14,PowerPrices!N14)-2)/(Z$49+Z34+0.12)</f>
        <v>11.948036469817055</v>
      </c>
      <c r="AA63" s="128"/>
      <c r="AB63" s="62">
        <f ca="1">(AVERAGE(PowerPrices!L14,PowerPrices!M14,PowerPrices!N14,PowerPrices!P14,PowerPrices!Q14,PowerPrices!R14,PowerPrices!T14)-2)/(AB$49+AB34+0.12)</f>
        <v>14.0576661304294</v>
      </c>
      <c r="AC63" s="128">
        <f ca="1">AB63-'[13]Gas Average Basis'!AB63</f>
        <v>0.68508412874731661</v>
      </c>
      <c r="AD63" s="62">
        <f ca="1">(AVERAGE(PowerPrices!P14,PowerPrices!Q14,PowerPrices!R14)-2)/(AD$49+AD34+0.12)</f>
        <v>16.979748406385738</v>
      </c>
      <c r="AE63" s="128"/>
      <c r="AF63" s="62">
        <f ca="1">(PowerPrices!S14-2)/(AF$49+AF34+0.12)</f>
        <v>10.299477103470132</v>
      </c>
      <c r="AG63" s="128"/>
      <c r="AH63" s="62">
        <f ca="1">(AVERAGE(PowerPrices!T14,PowerPrices!U14,PowerPrices!V14,PowerPrices!AG14,PowerPrices!AH14,PowerPrices!AI14)-2)/(AH$49+AH34+0.12)</f>
        <v>9.2251842543557832</v>
      </c>
      <c r="AI63" s="128">
        <f ca="1">AH63-'[13]Gas Average Basis'!AH63</f>
        <v>0.49950113004723029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37181</v>
      </c>
      <c r="F2" s="6">
        <f t="shared" ref="F2:AE2" si="1">E2</f>
        <v>37181</v>
      </c>
      <c r="G2" s="6">
        <f t="shared" si="1"/>
        <v>37181</v>
      </c>
      <c r="H2" s="6">
        <f t="shared" si="1"/>
        <v>37181</v>
      </c>
      <c r="I2" s="6">
        <f t="shared" si="1"/>
        <v>37181</v>
      </c>
      <c r="J2" s="6">
        <f t="shared" si="1"/>
        <v>37181</v>
      </c>
      <c r="K2" s="6">
        <f t="shared" si="1"/>
        <v>37181</v>
      </c>
      <c r="L2" s="6">
        <f t="shared" si="1"/>
        <v>37181</v>
      </c>
      <c r="M2" s="6">
        <f t="shared" si="1"/>
        <v>37181</v>
      </c>
      <c r="N2" s="6">
        <f t="shared" si="1"/>
        <v>37181</v>
      </c>
      <c r="O2" s="6">
        <f t="shared" si="1"/>
        <v>37181</v>
      </c>
      <c r="P2" s="6">
        <f t="shared" si="1"/>
        <v>37181</v>
      </c>
      <c r="Q2" s="6">
        <f t="shared" si="1"/>
        <v>37181</v>
      </c>
      <c r="R2" s="6">
        <f t="shared" si="1"/>
        <v>37181</v>
      </c>
      <c r="S2" s="6">
        <f t="shared" si="1"/>
        <v>37181</v>
      </c>
      <c r="T2" s="6">
        <f t="shared" si="1"/>
        <v>37181</v>
      </c>
      <c r="U2" s="6">
        <f t="shared" si="1"/>
        <v>37181</v>
      </c>
      <c r="V2" s="6">
        <f t="shared" si="1"/>
        <v>37181</v>
      </c>
      <c r="W2" s="6">
        <f t="shared" si="1"/>
        <v>37181</v>
      </c>
      <c r="X2" s="6">
        <f t="shared" si="1"/>
        <v>37181</v>
      </c>
      <c r="Y2" s="6">
        <f t="shared" si="1"/>
        <v>37181</v>
      </c>
      <c r="Z2" s="6">
        <f t="shared" si="1"/>
        <v>37181</v>
      </c>
      <c r="AA2" s="6">
        <f t="shared" si="1"/>
        <v>37181</v>
      </c>
      <c r="AB2" s="25">
        <f t="shared" si="1"/>
        <v>37181</v>
      </c>
      <c r="AC2" s="25">
        <f t="shared" si="1"/>
        <v>37181</v>
      </c>
      <c r="AD2" s="25">
        <f t="shared" si="1"/>
        <v>37181</v>
      </c>
      <c r="AE2" s="25">
        <f t="shared" si="1"/>
        <v>37181</v>
      </c>
      <c r="AF2" s="25">
        <f>AE2</f>
        <v>37181</v>
      </c>
      <c r="AG2" s="25">
        <f>AE2</f>
        <v>37181</v>
      </c>
      <c r="AH2" s="25">
        <f>AF2</f>
        <v>37181</v>
      </c>
      <c r="AI2" s="25">
        <f>AH2</f>
        <v>37181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2.64</v>
      </c>
      <c r="F25" s="10">
        <v>2.69</v>
      </c>
      <c r="G25" s="10">
        <v>2.5</v>
      </c>
      <c r="H25" s="10">
        <v>2.585</v>
      </c>
      <c r="I25" s="10">
        <v>2.23</v>
      </c>
      <c r="J25" s="10">
        <v>2.4249999999999998</v>
      </c>
      <c r="K25" s="10">
        <v>2.3199999999999998</v>
      </c>
      <c r="L25" s="10">
        <v>2.4950000000000001</v>
      </c>
      <c r="M25" s="10">
        <v>2.2999999999999998</v>
      </c>
      <c r="N25" s="10">
        <v>1.5549999999999999</v>
      </c>
      <c r="O25" s="10">
        <v>2.21</v>
      </c>
      <c r="P25" s="10">
        <v>2.1800000000000002</v>
      </c>
      <c r="Q25" s="10">
        <v>2.59</v>
      </c>
      <c r="R25" s="10">
        <v>2.4550000000000001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2.33</v>
      </c>
      <c r="F26" s="10">
        <v>2.4500000000000002</v>
      </c>
      <c r="G26" s="10">
        <v>2.23</v>
      </c>
      <c r="H26" s="10">
        <v>2.36</v>
      </c>
      <c r="I26" s="10">
        <v>1.95</v>
      </c>
      <c r="J26" s="10">
        <v>2.09</v>
      </c>
      <c r="K26" s="10">
        <v>2.09</v>
      </c>
      <c r="L26" s="10">
        <v>2.16</v>
      </c>
      <c r="M26" s="10">
        <v>2.09</v>
      </c>
      <c r="N26" s="10">
        <v>2.0289999999999999</v>
      </c>
      <c r="O26" s="10">
        <v>1.93</v>
      </c>
      <c r="P26" s="10">
        <v>2.1800000000000002</v>
      </c>
      <c r="Q26" s="10">
        <v>2.4</v>
      </c>
      <c r="R26" s="10">
        <v>2.15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2.33</v>
      </c>
      <c r="F27" s="10">
        <v>2.4500000000000002</v>
      </c>
      <c r="G27" s="10">
        <v>2.23</v>
      </c>
      <c r="H27" s="10">
        <v>2.36</v>
      </c>
      <c r="I27" s="10">
        <v>1.95</v>
      </c>
      <c r="J27" s="10">
        <v>2.09</v>
      </c>
      <c r="K27" s="10">
        <v>2.09</v>
      </c>
      <c r="L27" s="10">
        <v>2.16</v>
      </c>
      <c r="M27" s="10">
        <v>2.09</v>
      </c>
      <c r="N27" s="10">
        <v>2.0289999999999999</v>
      </c>
      <c r="O27" s="10">
        <v>1.93</v>
      </c>
      <c r="P27" s="10">
        <v>2.1800000000000002</v>
      </c>
      <c r="Q27" s="10">
        <v>2.4</v>
      </c>
      <c r="R27" s="10">
        <v>2.15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2.33</v>
      </c>
      <c r="F28" s="10">
        <v>2.4500000000000002</v>
      </c>
      <c r="G28" s="10">
        <v>2.23</v>
      </c>
      <c r="H28" s="10">
        <v>2.36</v>
      </c>
      <c r="I28" s="10">
        <v>1.95</v>
      </c>
      <c r="J28" s="10">
        <v>2.09</v>
      </c>
      <c r="K28" s="10">
        <v>2.09</v>
      </c>
      <c r="L28" s="10">
        <v>2.16</v>
      </c>
      <c r="M28" s="10">
        <v>2.09</v>
      </c>
      <c r="N28" s="10">
        <v>2.0289999999999999</v>
      </c>
      <c r="O28" s="10">
        <v>1.93</v>
      </c>
      <c r="P28" s="10">
        <v>2.1800000000000002</v>
      </c>
      <c r="Q28" s="10">
        <v>2.4</v>
      </c>
      <c r="R28" s="10">
        <v>2.15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2.33</v>
      </c>
      <c r="F29" s="10">
        <v>2.4500000000000002</v>
      </c>
      <c r="G29" s="10">
        <v>2.23</v>
      </c>
      <c r="H29" s="10">
        <v>2.36</v>
      </c>
      <c r="I29" s="10">
        <v>1.95</v>
      </c>
      <c r="J29" s="10">
        <v>2.09</v>
      </c>
      <c r="K29" s="10">
        <v>2.09</v>
      </c>
      <c r="L29" s="10">
        <v>2.16</v>
      </c>
      <c r="M29" s="10">
        <v>2.09</v>
      </c>
      <c r="N29" s="10">
        <v>2.0289999999999999</v>
      </c>
      <c r="O29" s="10">
        <v>1.93</v>
      </c>
      <c r="P29" s="10">
        <v>2.1800000000000002</v>
      </c>
      <c r="Q29" s="10">
        <v>2.4</v>
      </c>
      <c r="R29" s="10">
        <v>2.15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2.33</v>
      </c>
      <c r="F30" s="10">
        <v>2.4500000000000002</v>
      </c>
      <c r="G30" s="10">
        <v>2.23</v>
      </c>
      <c r="H30" s="10">
        <v>2.36</v>
      </c>
      <c r="I30" s="10">
        <v>1.95</v>
      </c>
      <c r="J30" s="10">
        <v>2.09</v>
      </c>
      <c r="K30" s="10">
        <v>2.09</v>
      </c>
      <c r="L30" s="10">
        <v>2.16</v>
      </c>
      <c r="M30" s="10">
        <v>2.09</v>
      </c>
      <c r="N30" s="10">
        <v>2.0289999999999999</v>
      </c>
      <c r="O30" s="10">
        <v>1.93</v>
      </c>
      <c r="P30" s="10">
        <v>2.1800000000000002</v>
      </c>
      <c r="Q30" s="10">
        <v>2.4</v>
      </c>
      <c r="R30" s="10">
        <v>2.15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2.33</v>
      </c>
      <c r="F31" s="10">
        <v>2.4500000000000002</v>
      </c>
      <c r="G31" s="10">
        <v>2.23</v>
      </c>
      <c r="H31" s="10">
        <v>2.36</v>
      </c>
      <c r="I31" s="10">
        <v>1.95</v>
      </c>
      <c r="J31" s="10">
        <v>2.09</v>
      </c>
      <c r="K31" s="10">
        <v>2.09</v>
      </c>
      <c r="L31" s="10">
        <v>2.16</v>
      </c>
      <c r="M31" s="10">
        <v>2.09</v>
      </c>
      <c r="N31" s="10">
        <v>2.0289999999999999</v>
      </c>
      <c r="O31" s="10">
        <v>1.93</v>
      </c>
      <c r="P31" s="10">
        <v>2.1800000000000002</v>
      </c>
      <c r="Q31" s="10">
        <v>2.4</v>
      </c>
      <c r="R31" s="10">
        <v>2.15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2.33</v>
      </c>
      <c r="F32" s="10">
        <v>2.4500000000000002</v>
      </c>
      <c r="G32" s="10">
        <v>2.23</v>
      </c>
      <c r="H32" s="10">
        <v>2.36</v>
      </c>
      <c r="I32" s="10">
        <v>1.95</v>
      </c>
      <c r="J32" s="10">
        <v>2.09</v>
      </c>
      <c r="K32" s="10">
        <v>2.09</v>
      </c>
      <c r="L32" s="10">
        <v>2.16</v>
      </c>
      <c r="M32" s="10">
        <v>2.09</v>
      </c>
      <c r="N32" s="10">
        <v>2.0289999999999999</v>
      </c>
      <c r="O32" s="10">
        <v>1.93</v>
      </c>
      <c r="P32" s="10">
        <v>2.1800000000000002</v>
      </c>
      <c r="Q32" s="10">
        <v>2.4</v>
      </c>
      <c r="R32" s="10">
        <v>2.15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2.33</v>
      </c>
      <c r="F33" s="10">
        <v>2.4500000000000002</v>
      </c>
      <c r="G33" s="10">
        <v>2.23</v>
      </c>
      <c r="H33" s="10">
        <v>2.36</v>
      </c>
      <c r="I33" s="10">
        <v>1.95</v>
      </c>
      <c r="J33" s="10">
        <v>2.09</v>
      </c>
      <c r="K33" s="10">
        <v>2.09</v>
      </c>
      <c r="L33" s="10">
        <v>2.16</v>
      </c>
      <c r="M33" s="10">
        <v>2.09</v>
      </c>
      <c r="N33" s="10">
        <v>2.0289999999999999</v>
      </c>
      <c r="O33" s="10">
        <v>1.93</v>
      </c>
      <c r="P33" s="10">
        <v>2.1800000000000002</v>
      </c>
      <c r="Q33" s="10">
        <v>2.4</v>
      </c>
      <c r="R33" s="10">
        <v>2.15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2.33</v>
      </c>
      <c r="F34" s="10">
        <v>2.4500000000000002</v>
      </c>
      <c r="G34" s="10">
        <v>2.23</v>
      </c>
      <c r="H34" s="10">
        <v>2.36</v>
      </c>
      <c r="I34" s="10">
        <v>1.95</v>
      </c>
      <c r="J34" s="10">
        <v>2.09</v>
      </c>
      <c r="K34" s="10">
        <v>2.09</v>
      </c>
      <c r="L34" s="10">
        <v>2.16</v>
      </c>
      <c r="M34" s="10">
        <v>2.09</v>
      </c>
      <c r="N34" s="10">
        <v>2.0289999999999999</v>
      </c>
      <c r="O34" s="10">
        <v>1.93</v>
      </c>
      <c r="P34" s="10">
        <v>2.1800000000000002</v>
      </c>
      <c r="Q34" s="10">
        <v>2.4</v>
      </c>
      <c r="R34" s="10">
        <v>2.15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2.33</v>
      </c>
      <c r="F35" s="10">
        <v>2.4500000000000002</v>
      </c>
      <c r="G35" s="10">
        <v>2.23</v>
      </c>
      <c r="H35" s="10">
        <v>2.36</v>
      </c>
      <c r="I35" s="10">
        <v>1.95</v>
      </c>
      <c r="J35" s="10">
        <v>2.09</v>
      </c>
      <c r="K35" s="10">
        <v>2.09</v>
      </c>
      <c r="L35" s="10">
        <v>2.16</v>
      </c>
      <c r="M35" s="10">
        <v>2.09</v>
      </c>
      <c r="N35" s="10">
        <v>2.0289999999999999</v>
      </c>
      <c r="O35" s="10">
        <v>1.93</v>
      </c>
      <c r="P35" s="10">
        <v>2.1800000000000002</v>
      </c>
      <c r="Q35" s="10">
        <v>2.4</v>
      </c>
      <c r="R35" s="10">
        <v>2.15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2.33</v>
      </c>
      <c r="F36" s="10">
        <v>2.4500000000000002</v>
      </c>
      <c r="G36" s="10">
        <v>2.23</v>
      </c>
      <c r="H36" s="10">
        <v>2.36</v>
      </c>
      <c r="I36" s="10">
        <v>1.95</v>
      </c>
      <c r="J36" s="10">
        <v>2.09</v>
      </c>
      <c r="K36" s="10">
        <v>2.09</v>
      </c>
      <c r="L36" s="10">
        <v>2.16</v>
      </c>
      <c r="M36" s="10">
        <v>2.09</v>
      </c>
      <c r="N36" s="10">
        <v>2.0289999999999999</v>
      </c>
      <c r="O36" s="10">
        <v>1.93</v>
      </c>
      <c r="P36" s="10">
        <v>2.1800000000000002</v>
      </c>
      <c r="Q36" s="10">
        <v>2.4</v>
      </c>
      <c r="R36" s="10">
        <v>2.15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2.33</v>
      </c>
      <c r="F37" s="10">
        <v>2.4500000000000002</v>
      </c>
      <c r="G37" s="10">
        <v>2.23</v>
      </c>
      <c r="H37" s="10">
        <v>2.36</v>
      </c>
      <c r="I37" s="10">
        <v>1.95</v>
      </c>
      <c r="J37" s="10">
        <v>2.09</v>
      </c>
      <c r="K37" s="10">
        <v>2.09</v>
      </c>
      <c r="L37" s="10">
        <v>2.16</v>
      </c>
      <c r="M37" s="10">
        <v>2.09</v>
      </c>
      <c r="N37" s="10">
        <v>2.0289999999999999</v>
      </c>
      <c r="O37" s="10">
        <v>1.93</v>
      </c>
      <c r="P37" s="10">
        <v>2.1800000000000002</v>
      </c>
      <c r="Q37" s="10">
        <v>2.4</v>
      </c>
      <c r="R37" s="10">
        <v>2.15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2.33</v>
      </c>
      <c r="F38" s="10">
        <v>2.4500000000000002</v>
      </c>
      <c r="G38" s="10">
        <v>2.23</v>
      </c>
      <c r="H38" s="10">
        <v>2.36</v>
      </c>
      <c r="I38" s="10">
        <v>1.95</v>
      </c>
      <c r="J38" s="10">
        <v>2.09</v>
      </c>
      <c r="K38" s="10">
        <v>2.09</v>
      </c>
      <c r="L38" s="10">
        <v>2.16</v>
      </c>
      <c r="M38" s="10">
        <v>2.09</v>
      </c>
      <c r="N38" s="10">
        <v>2.0289999999999999</v>
      </c>
      <c r="O38" s="10">
        <v>1.93</v>
      </c>
      <c r="P38" s="10">
        <v>2.1800000000000002</v>
      </c>
      <c r="Q38" s="10">
        <v>2.4</v>
      </c>
      <c r="R38" s="10">
        <v>2.15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2.33</v>
      </c>
      <c r="F39" s="10">
        <v>2.4500000000000002</v>
      </c>
      <c r="G39" s="10">
        <v>2.23</v>
      </c>
      <c r="H39" s="10">
        <v>2.36</v>
      </c>
      <c r="I39" s="10">
        <v>1.95</v>
      </c>
      <c r="J39" s="10">
        <v>2.09</v>
      </c>
      <c r="K39" s="10">
        <v>2.09</v>
      </c>
      <c r="L39" s="10"/>
      <c r="M39" s="10">
        <v>2.09</v>
      </c>
      <c r="N39" s="10">
        <v>2.0289999999999999</v>
      </c>
      <c r="O39" s="10">
        <v>1.93</v>
      </c>
      <c r="P39" s="10">
        <v>2.1800000000000002</v>
      </c>
      <c r="Q39" s="10">
        <v>2.4</v>
      </c>
      <c r="R39" s="10">
        <v>2.15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2.33</v>
      </c>
      <c r="F40" s="10">
        <v>2.4500000000000002</v>
      </c>
      <c r="G40" s="10">
        <v>2.23</v>
      </c>
      <c r="H40" s="10">
        <v>2.36</v>
      </c>
      <c r="I40" s="10">
        <v>1.95</v>
      </c>
      <c r="J40" s="10">
        <v>2.09</v>
      </c>
      <c r="K40" s="10">
        <v>2.09</v>
      </c>
      <c r="L40" s="10"/>
      <c r="M40" s="10">
        <v>2.09</v>
      </c>
      <c r="N40" s="10">
        <v>2.0289999999999999</v>
      </c>
      <c r="O40" s="10">
        <v>1.93</v>
      </c>
      <c r="P40" s="10">
        <v>2.1800000000000002</v>
      </c>
      <c r="Q40" s="10">
        <v>2.4</v>
      </c>
      <c r="R40" s="10">
        <v>2.15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2.33</v>
      </c>
      <c r="F41" s="10">
        <v>2.4500000000000002</v>
      </c>
      <c r="G41" s="10">
        <v>2.23</v>
      </c>
      <c r="H41" s="10">
        <v>2.36</v>
      </c>
      <c r="I41" s="10">
        <v>1.95</v>
      </c>
      <c r="J41" s="10">
        <v>2.09</v>
      </c>
      <c r="K41" s="10">
        <v>2.09</v>
      </c>
      <c r="L41" s="10"/>
      <c r="M41" s="10">
        <v>2.09</v>
      </c>
      <c r="N41" s="10">
        <v>2.0289999999999999</v>
      </c>
      <c r="O41" s="10">
        <v>1.93</v>
      </c>
      <c r="P41" s="10">
        <v>2.1800000000000002</v>
      </c>
      <c r="Q41" s="10">
        <v>2.4</v>
      </c>
      <c r="R41" s="10">
        <v>2.15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2.33</v>
      </c>
      <c r="F42" s="10">
        <v>2.4500000000000002</v>
      </c>
      <c r="G42" s="10">
        <v>2.23</v>
      </c>
      <c r="H42" s="10">
        <v>2.36</v>
      </c>
      <c r="I42" s="10">
        <v>1.95</v>
      </c>
      <c r="J42" s="10">
        <v>2.09</v>
      </c>
      <c r="K42" s="10">
        <v>2.09</v>
      </c>
      <c r="L42" s="10"/>
      <c r="M42" s="10">
        <v>2.09</v>
      </c>
      <c r="N42" s="10">
        <v>2.0289999999999999</v>
      </c>
      <c r="O42" s="10">
        <v>1.93</v>
      </c>
      <c r="P42" s="10">
        <v>2.1800000000000002</v>
      </c>
      <c r="Q42" s="10">
        <v>2.4</v>
      </c>
      <c r="R42" s="10">
        <v>2.15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2.33</v>
      </c>
      <c r="F43" s="10">
        <v>2.4500000000000002</v>
      </c>
      <c r="G43" s="10">
        <v>2.23</v>
      </c>
      <c r="H43" s="10">
        <v>2.36</v>
      </c>
      <c r="I43" s="10">
        <v>1.95</v>
      </c>
      <c r="J43" s="10">
        <v>2.09</v>
      </c>
      <c r="K43" s="10">
        <v>2.09</v>
      </c>
      <c r="L43" s="10"/>
      <c r="M43" s="10">
        <v>2.09</v>
      </c>
      <c r="N43" s="10">
        <v>2.0289999999999999</v>
      </c>
      <c r="O43" s="10">
        <v>1.93</v>
      </c>
      <c r="P43" s="10">
        <v>2.1800000000000002</v>
      </c>
      <c r="Q43" s="10">
        <v>2.4</v>
      </c>
      <c r="R43" s="10">
        <v>2.15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2.33</v>
      </c>
      <c r="F44" s="10">
        <v>2.4500000000000002</v>
      </c>
      <c r="G44" s="10">
        <v>2.23</v>
      </c>
      <c r="H44" s="10">
        <v>2.36</v>
      </c>
      <c r="I44" s="10">
        <v>1.95</v>
      </c>
      <c r="J44" s="10">
        <v>2.09</v>
      </c>
      <c r="K44" s="10">
        <v>2.09</v>
      </c>
      <c r="L44" s="10"/>
      <c r="M44" s="10">
        <v>2.09</v>
      </c>
      <c r="N44" s="10">
        <v>2.0289999999999999</v>
      </c>
      <c r="O44" s="10">
        <v>1.93</v>
      </c>
      <c r="P44" s="10">
        <v>2.1800000000000002</v>
      </c>
      <c r="Q44" s="10">
        <v>2.4</v>
      </c>
      <c r="R44" s="10">
        <v>2.15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2.33</v>
      </c>
      <c r="F45" s="10">
        <v>2.4500000000000002</v>
      </c>
      <c r="G45" s="10">
        <v>2.23</v>
      </c>
      <c r="H45" s="10">
        <v>2.36</v>
      </c>
      <c r="I45" s="10">
        <v>1.95</v>
      </c>
      <c r="J45" s="10">
        <v>2.09</v>
      </c>
      <c r="K45" s="10">
        <v>2.09</v>
      </c>
      <c r="L45" s="10"/>
      <c r="M45" s="10">
        <v>2.09</v>
      </c>
      <c r="N45" s="10">
        <v>2.0289999999999999</v>
      </c>
      <c r="O45" s="10">
        <v>1.93</v>
      </c>
      <c r="P45" s="10">
        <v>2.1800000000000002</v>
      </c>
      <c r="Q45" s="10">
        <v>2.4</v>
      </c>
      <c r="R45" s="10">
        <v>2.15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2.33</v>
      </c>
      <c r="F46" s="10">
        <v>2.4500000000000002</v>
      </c>
      <c r="G46" s="10">
        <v>2.23</v>
      </c>
      <c r="H46" s="10">
        <v>2.36</v>
      </c>
      <c r="I46" s="10">
        <v>1.95</v>
      </c>
      <c r="J46" s="10">
        <v>2.09</v>
      </c>
      <c r="K46" s="10">
        <v>2.09</v>
      </c>
      <c r="L46" s="10"/>
      <c r="M46" s="10">
        <v>2.09</v>
      </c>
      <c r="N46" s="10">
        <v>2.0289999999999999</v>
      </c>
      <c r="O46" s="10">
        <v>1.93</v>
      </c>
      <c r="P46" s="10">
        <v>2.1800000000000002</v>
      </c>
      <c r="Q46" s="10">
        <v>2.4</v>
      </c>
      <c r="R46" s="10">
        <v>2.15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2.33</v>
      </c>
      <c r="F47" s="10">
        <v>2.4500000000000002</v>
      </c>
      <c r="G47" s="10">
        <v>2.23</v>
      </c>
      <c r="H47" s="10">
        <v>2.36</v>
      </c>
      <c r="I47" s="10">
        <v>1.95</v>
      </c>
      <c r="J47" s="10">
        <v>2.09</v>
      </c>
      <c r="K47" s="10">
        <v>2.09</v>
      </c>
      <c r="L47" s="10"/>
      <c r="M47" s="10">
        <v>2.09</v>
      </c>
      <c r="N47" s="10">
        <v>2.0289999999999999</v>
      </c>
      <c r="O47" s="10">
        <v>1.93</v>
      </c>
      <c r="P47" s="10">
        <v>2.1800000000000002</v>
      </c>
      <c r="Q47" s="10">
        <v>2.4</v>
      </c>
      <c r="R47" s="10">
        <v>2.15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2.33</v>
      </c>
      <c r="F48" s="10">
        <v>2.4500000000000002</v>
      </c>
      <c r="G48" s="10">
        <v>2.23</v>
      </c>
      <c r="H48" s="10">
        <v>2.36</v>
      </c>
      <c r="I48" s="10">
        <v>1.95</v>
      </c>
      <c r="J48" s="10">
        <v>2.09</v>
      </c>
      <c r="K48" s="10">
        <v>2.09</v>
      </c>
      <c r="L48" s="10"/>
      <c r="M48" s="10">
        <v>2.09</v>
      </c>
      <c r="N48" s="10">
        <v>2.0289999999999999</v>
      </c>
      <c r="O48" s="10">
        <v>1.93</v>
      </c>
      <c r="P48" s="10">
        <v>2.1800000000000002</v>
      </c>
      <c r="Q48" s="10">
        <v>2.4</v>
      </c>
      <c r="R48" s="10">
        <v>2.15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2.33</v>
      </c>
      <c r="F49" s="10">
        <v>2.4500000000000002</v>
      </c>
      <c r="G49" s="10">
        <v>2.23</v>
      </c>
      <c r="H49" s="10">
        <v>2.36</v>
      </c>
      <c r="I49" s="10">
        <v>1.95</v>
      </c>
      <c r="J49" s="10">
        <v>2.09</v>
      </c>
      <c r="K49" s="10">
        <v>2.09</v>
      </c>
      <c r="L49" s="10"/>
      <c r="M49" s="10">
        <v>2.09</v>
      </c>
      <c r="N49" s="10">
        <v>2.0289999999999999</v>
      </c>
      <c r="O49" s="10">
        <v>1.93</v>
      </c>
      <c r="P49" s="10">
        <v>2.1800000000000002</v>
      </c>
      <c r="Q49" s="10">
        <v>2.4</v>
      </c>
      <c r="R49" s="10">
        <v>2.15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2.33</v>
      </c>
      <c r="F50" s="10">
        <v>2.4500000000000002</v>
      </c>
      <c r="G50" s="10">
        <v>2.23</v>
      </c>
      <c r="H50" s="10">
        <v>2.36</v>
      </c>
      <c r="I50" s="10">
        <v>1.95</v>
      </c>
      <c r="J50" s="10">
        <v>2.09</v>
      </c>
      <c r="K50" s="10">
        <v>2.09</v>
      </c>
      <c r="L50" s="10"/>
      <c r="M50" s="10">
        <v>2.09</v>
      </c>
      <c r="N50" s="10">
        <v>2.0289999999999999</v>
      </c>
      <c r="O50" s="10">
        <v>1.93</v>
      </c>
      <c r="P50" s="10">
        <v>2.1800000000000002</v>
      </c>
      <c r="Q50" s="10">
        <v>2.4</v>
      </c>
      <c r="R50" s="10">
        <v>2.15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2.33</v>
      </c>
      <c r="F51" s="10">
        <v>2.4500000000000002</v>
      </c>
      <c r="G51" s="10">
        <v>2.23</v>
      </c>
      <c r="H51" s="10">
        <v>2.36</v>
      </c>
      <c r="I51" s="10">
        <v>1.95</v>
      </c>
      <c r="J51" s="10">
        <v>2.09</v>
      </c>
      <c r="K51" s="10">
        <v>2.09</v>
      </c>
      <c r="L51" s="10"/>
      <c r="M51" s="10">
        <v>2.09</v>
      </c>
      <c r="N51" s="10">
        <v>2.0289999999999999</v>
      </c>
      <c r="O51" s="10">
        <v>1.93</v>
      </c>
      <c r="P51" s="10">
        <v>2.1800000000000002</v>
      </c>
      <c r="Q51" s="10">
        <v>2.4</v>
      </c>
      <c r="R51" s="10">
        <v>2.15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2.33</v>
      </c>
      <c r="F52" s="10">
        <v>2.4500000000000002</v>
      </c>
      <c r="G52" s="10">
        <v>2.23</v>
      </c>
      <c r="H52" s="10">
        <v>2.36</v>
      </c>
      <c r="I52" s="10">
        <v>1.95</v>
      </c>
      <c r="J52" s="10">
        <v>2.09</v>
      </c>
      <c r="K52" s="10">
        <v>2.09</v>
      </c>
      <c r="L52" s="10"/>
      <c r="M52" s="10">
        <v>2.09</v>
      </c>
      <c r="N52" s="10">
        <v>2.0289999999999999</v>
      </c>
      <c r="O52" s="10">
        <v>1.93</v>
      </c>
      <c r="P52" s="10">
        <v>2.1800000000000002</v>
      </c>
      <c r="Q52" s="10">
        <v>2.4</v>
      </c>
      <c r="R52" s="10">
        <v>2.15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2.33</v>
      </c>
      <c r="F53" s="10">
        <v>2.4500000000000002</v>
      </c>
      <c r="G53" s="10">
        <v>2.23</v>
      </c>
      <c r="H53" s="10">
        <v>2.36</v>
      </c>
      <c r="I53" s="10">
        <v>1.95</v>
      </c>
      <c r="J53" s="10">
        <v>2.09</v>
      </c>
      <c r="K53" s="10">
        <v>2.09</v>
      </c>
      <c r="L53" s="10"/>
      <c r="M53" s="10">
        <v>2.09</v>
      </c>
      <c r="N53" s="10">
        <v>2.0289999999999999</v>
      </c>
      <c r="O53" s="10">
        <v>1.93</v>
      </c>
      <c r="P53" s="10">
        <v>2.1800000000000002</v>
      </c>
      <c r="Q53" s="10">
        <v>2.4</v>
      </c>
      <c r="R53" s="10">
        <v>2.15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2.33</v>
      </c>
      <c r="F54" s="10">
        <v>2.4500000000000002</v>
      </c>
      <c r="G54" s="10">
        <v>2.23</v>
      </c>
      <c r="H54" s="10">
        <v>2.36</v>
      </c>
      <c r="I54" s="10">
        <v>1.95</v>
      </c>
      <c r="J54" s="10">
        <v>2.09</v>
      </c>
      <c r="K54" s="10">
        <v>2.09</v>
      </c>
      <c r="L54" s="10"/>
      <c r="M54" s="10">
        <v>2.09</v>
      </c>
      <c r="N54" s="10">
        <v>2.0289999999999999</v>
      </c>
      <c r="O54" s="10">
        <v>1.93</v>
      </c>
      <c r="P54" s="10">
        <v>2.1800000000000002</v>
      </c>
      <c r="Q54" s="10">
        <v>2.4</v>
      </c>
      <c r="R54" s="10">
        <v>2.15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2.33</v>
      </c>
      <c r="F55" s="10">
        <v>2.4500000000000002</v>
      </c>
      <c r="G55" s="10">
        <v>2.23</v>
      </c>
      <c r="H55" s="10">
        <v>2.36</v>
      </c>
      <c r="I55" s="10">
        <v>1.95</v>
      </c>
      <c r="J55" s="10">
        <v>2.09</v>
      </c>
      <c r="K55" s="10">
        <v>2.09</v>
      </c>
      <c r="L55" s="10"/>
      <c r="M55" s="10">
        <v>2.09</v>
      </c>
      <c r="N55" s="10">
        <v>2.0289999999999999</v>
      </c>
      <c r="O55" s="10">
        <v>1.93</v>
      </c>
      <c r="P55" s="10">
        <v>2.1800000000000002</v>
      </c>
      <c r="Q55" s="10">
        <v>2.4</v>
      </c>
      <c r="R55" s="10">
        <v>2.15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2.33</v>
      </c>
      <c r="F56" s="10">
        <v>2.4500000000000002</v>
      </c>
      <c r="G56" s="10">
        <v>2.23</v>
      </c>
      <c r="H56" s="10">
        <v>2.36</v>
      </c>
      <c r="I56" s="10">
        <v>1.95</v>
      </c>
      <c r="J56" s="10">
        <v>2.09</v>
      </c>
      <c r="K56" s="10">
        <v>2.09</v>
      </c>
      <c r="L56" s="10"/>
      <c r="M56" s="10">
        <v>2.09</v>
      </c>
      <c r="N56" s="10">
        <v>2.0289999999999999</v>
      </c>
      <c r="O56" s="10">
        <v>1.93</v>
      </c>
      <c r="P56" s="10">
        <v>2.1800000000000002</v>
      </c>
      <c r="Q56" s="10">
        <v>2.4</v>
      </c>
      <c r="R56" s="10">
        <v>2.15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2.33</v>
      </c>
      <c r="F57" s="10">
        <v>2.4500000000000002</v>
      </c>
      <c r="G57" s="10">
        <v>2.23</v>
      </c>
      <c r="H57" s="10">
        <v>2.36</v>
      </c>
      <c r="I57" s="10">
        <v>1.95</v>
      </c>
      <c r="J57" s="10">
        <v>2.09</v>
      </c>
      <c r="K57" s="10">
        <v>2.09</v>
      </c>
      <c r="L57" s="10"/>
      <c r="M57" s="10">
        <v>2.09</v>
      </c>
      <c r="N57" s="10">
        <v>2.0289999999999999</v>
      </c>
      <c r="O57" s="10">
        <v>1.93</v>
      </c>
      <c r="P57" s="10">
        <v>2.1800000000000002</v>
      </c>
      <c r="Q57" s="10">
        <v>2.4</v>
      </c>
      <c r="R57" s="10">
        <v>2.15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2.33</v>
      </c>
      <c r="F58" s="10">
        <v>2.4500000000000002</v>
      </c>
      <c r="G58" s="10">
        <v>2.23</v>
      </c>
      <c r="H58" s="10">
        <v>2.36</v>
      </c>
      <c r="I58" s="10">
        <v>1.95</v>
      </c>
      <c r="J58" s="10">
        <v>2.09</v>
      </c>
      <c r="K58" s="10">
        <v>2.09</v>
      </c>
      <c r="L58" s="10"/>
      <c r="M58" s="10">
        <v>2.09</v>
      </c>
      <c r="N58" s="10">
        <v>2.0289999999999999</v>
      </c>
      <c r="O58" s="10">
        <v>1.93</v>
      </c>
      <c r="P58" s="10">
        <v>2.1800000000000002</v>
      </c>
      <c r="Q58" s="10">
        <v>2.4</v>
      </c>
      <c r="R58" s="10">
        <v>2.15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2.33</v>
      </c>
      <c r="F59" s="10">
        <v>2.4500000000000002</v>
      </c>
      <c r="G59" s="10">
        <v>2.23</v>
      </c>
      <c r="H59" s="10">
        <v>2.36</v>
      </c>
      <c r="I59" s="10">
        <v>1.95</v>
      </c>
      <c r="J59" s="10">
        <v>2.09</v>
      </c>
      <c r="K59" s="10">
        <v>2.09</v>
      </c>
      <c r="L59" s="10"/>
      <c r="M59" s="10">
        <v>2.09</v>
      </c>
      <c r="N59" s="10">
        <v>2.0289999999999999</v>
      </c>
      <c r="O59" s="10">
        <v>1.93</v>
      </c>
      <c r="P59" s="10">
        <v>2.1800000000000002</v>
      </c>
      <c r="Q59" s="10">
        <v>2.4</v>
      </c>
      <c r="R59" s="10">
        <v>2.15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2.33</v>
      </c>
      <c r="F60" s="10">
        <v>2.4500000000000002</v>
      </c>
      <c r="G60" s="10">
        <v>2.23</v>
      </c>
      <c r="H60" s="10">
        <v>2.36</v>
      </c>
      <c r="I60" s="10">
        <v>1.95</v>
      </c>
      <c r="J60" s="10">
        <v>2.09</v>
      </c>
      <c r="K60" s="10">
        <v>2.09</v>
      </c>
      <c r="L60" s="10"/>
      <c r="M60" s="10">
        <v>2.09</v>
      </c>
      <c r="N60" s="10">
        <v>2.0289999999999999</v>
      </c>
      <c r="O60" s="10">
        <v>1.93</v>
      </c>
      <c r="P60" s="10">
        <v>2.1800000000000002</v>
      </c>
      <c r="Q60" s="10">
        <v>2.4</v>
      </c>
      <c r="R60" s="10">
        <v>2.15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2.33</v>
      </c>
      <c r="F61" s="10">
        <v>2.4500000000000002</v>
      </c>
      <c r="G61" s="10">
        <v>2.23</v>
      </c>
      <c r="H61" s="10">
        <v>2.36</v>
      </c>
      <c r="I61" s="10">
        <v>1.95</v>
      </c>
      <c r="J61" s="10">
        <v>2.09</v>
      </c>
      <c r="K61" s="10">
        <v>2.09</v>
      </c>
      <c r="L61" s="10"/>
      <c r="M61" s="10">
        <v>2.09</v>
      </c>
      <c r="N61" s="10">
        <v>2.0289999999999999</v>
      </c>
      <c r="O61" s="10">
        <v>1.93</v>
      </c>
      <c r="P61" s="10">
        <v>2.1800000000000002</v>
      </c>
      <c r="Q61" s="10">
        <v>2.4</v>
      </c>
      <c r="R61" s="10">
        <v>2.15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2.33</v>
      </c>
      <c r="F62" s="10">
        <v>2.4500000000000002</v>
      </c>
      <c r="G62" s="10">
        <v>2.23</v>
      </c>
      <c r="H62" s="10">
        <v>2.36</v>
      </c>
      <c r="I62" s="10">
        <v>1.95</v>
      </c>
      <c r="J62" s="10">
        <v>2.09</v>
      </c>
      <c r="K62" s="10">
        <v>2.09</v>
      </c>
      <c r="L62" s="10"/>
      <c r="M62" s="10">
        <v>2.09</v>
      </c>
      <c r="N62" s="10">
        <v>2.0289999999999999</v>
      </c>
      <c r="O62" s="10">
        <v>1.93</v>
      </c>
      <c r="P62" s="10">
        <v>2.1800000000000002</v>
      </c>
      <c r="Q62" s="10">
        <v>2.4</v>
      </c>
      <c r="R62" s="10">
        <v>2.15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2.33</v>
      </c>
      <c r="F63" s="10">
        <v>2.4500000000000002</v>
      </c>
      <c r="G63" s="10">
        <v>2.23</v>
      </c>
      <c r="H63" s="10">
        <v>2.36</v>
      </c>
      <c r="I63" s="10">
        <v>1.95</v>
      </c>
      <c r="J63" s="10">
        <v>2.09</v>
      </c>
      <c r="K63" s="10">
        <v>2.09</v>
      </c>
      <c r="L63" s="10"/>
      <c r="M63" s="10">
        <v>2.09</v>
      </c>
      <c r="N63" s="10">
        <v>2.0289999999999999</v>
      </c>
      <c r="O63" s="10">
        <v>1.93</v>
      </c>
      <c r="P63" s="10">
        <v>2.1800000000000002</v>
      </c>
      <c r="Q63" s="10">
        <v>2.4</v>
      </c>
      <c r="R63" s="10">
        <v>2.15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2.33</v>
      </c>
      <c r="F64" s="10">
        <v>2.4500000000000002</v>
      </c>
      <c r="G64" s="10">
        <v>2.23</v>
      </c>
      <c r="H64" s="10">
        <v>2.36</v>
      </c>
      <c r="I64" s="10">
        <v>1.95</v>
      </c>
      <c r="J64" s="10">
        <v>2.09</v>
      </c>
      <c r="K64" s="10">
        <v>2.09</v>
      </c>
      <c r="L64" s="10"/>
      <c r="M64" s="10">
        <v>2.09</v>
      </c>
      <c r="N64" s="10">
        <v>2.0289999999999999</v>
      </c>
      <c r="O64" s="10">
        <v>1.93</v>
      </c>
      <c r="P64" s="10">
        <v>2.1800000000000002</v>
      </c>
      <c r="Q64" s="10">
        <v>2.4</v>
      </c>
      <c r="R64" s="10">
        <v>2.15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2.33</v>
      </c>
      <c r="F65" s="10">
        <v>2.4500000000000002</v>
      </c>
      <c r="G65" s="10">
        <v>2.23</v>
      </c>
      <c r="H65" s="10">
        <v>2.36</v>
      </c>
      <c r="I65" s="10">
        <v>1.95</v>
      </c>
      <c r="J65" s="10">
        <v>2.09</v>
      </c>
      <c r="K65" s="10">
        <v>2.09</v>
      </c>
      <c r="L65" s="10"/>
      <c r="M65" s="10">
        <v>2.09</v>
      </c>
      <c r="N65" s="10">
        <v>2.0289999999999999</v>
      </c>
      <c r="O65" s="10">
        <v>1.93</v>
      </c>
      <c r="P65" s="10">
        <v>2.1800000000000002</v>
      </c>
      <c r="Q65" s="10">
        <v>2.4</v>
      </c>
      <c r="R65" s="10">
        <v>2.15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2.33</v>
      </c>
      <c r="F66" s="10">
        <v>2.4500000000000002</v>
      </c>
      <c r="G66" s="10">
        <v>2.23</v>
      </c>
      <c r="H66" s="10">
        <v>2.36</v>
      </c>
      <c r="I66" s="10">
        <v>1.95</v>
      </c>
      <c r="J66" s="10">
        <v>2.09</v>
      </c>
      <c r="K66" s="10">
        <v>2.09</v>
      </c>
      <c r="L66" s="10"/>
      <c r="M66" s="10">
        <v>2.09</v>
      </c>
      <c r="N66" s="10">
        <v>2.0289999999999999</v>
      </c>
      <c r="O66" s="10">
        <v>1.93</v>
      </c>
      <c r="P66" s="10">
        <v>2.1800000000000002</v>
      </c>
      <c r="Q66" s="10">
        <v>2.4</v>
      </c>
      <c r="R66" s="10">
        <v>2.15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2.33</v>
      </c>
      <c r="F67" s="10">
        <v>2.4500000000000002</v>
      </c>
      <c r="G67" s="10">
        <v>2.23</v>
      </c>
      <c r="H67" s="10">
        <v>2.36</v>
      </c>
      <c r="I67" s="10">
        <v>1.95</v>
      </c>
      <c r="J67" s="10">
        <v>2.09</v>
      </c>
      <c r="K67" s="10">
        <v>2.09</v>
      </c>
      <c r="L67" s="10"/>
      <c r="M67" s="10">
        <v>2.09</v>
      </c>
      <c r="N67" s="10">
        <v>2.0289999999999999</v>
      </c>
      <c r="O67" s="10">
        <v>1.93</v>
      </c>
      <c r="P67" s="10">
        <v>2.1800000000000002</v>
      </c>
      <c r="Q67" s="10">
        <v>2.4</v>
      </c>
      <c r="R67" s="10">
        <v>2.15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2.33</v>
      </c>
      <c r="F68" s="10">
        <v>2.4500000000000002</v>
      </c>
      <c r="G68" s="10">
        <v>2.23</v>
      </c>
      <c r="H68" s="10">
        <v>2.36</v>
      </c>
      <c r="I68" s="10">
        <v>1.95</v>
      </c>
      <c r="J68" s="10">
        <v>2.09</v>
      </c>
      <c r="K68" s="10">
        <v>2.09</v>
      </c>
      <c r="L68" s="10"/>
      <c r="M68" s="10">
        <v>2.09</v>
      </c>
      <c r="N68" s="10">
        <v>2.0289999999999999</v>
      </c>
      <c r="O68" s="10">
        <v>1.93</v>
      </c>
      <c r="P68" s="10">
        <v>2.1800000000000002</v>
      </c>
      <c r="Q68" s="10">
        <v>2.4</v>
      </c>
      <c r="R68" s="10">
        <v>2.15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37181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37181</v>
      </c>
      <c r="D11" s="15">
        <f>EffDt</f>
        <v>37181</v>
      </c>
      <c r="E11" s="15">
        <f t="shared" ref="E11:Q11" si="0">EffDt</f>
        <v>37181</v>
      </c>
      <c r="F11" s="15">
        <f t="shared" si="0"/>
        <v>37181</v>
      </c>
      <c r="G11" s="15">
        <f t="shared" si="0"/>
        <v>37181</v>
      </c>
      <c r="H11" s="15">
        <f t="shared" si="0"/>
        <v>37181</v>
      </c>
      <c r="I11" s="15">
        <f t="shared" si="0"/>
        <v>37181</v>
      </c>
      <c r="J11" s="15">
        <f t="shared" si="0"/>
        <v>37181</v>
      </c>
      <c r="K11" s="23">
        <f t="shared" si="0"/>
        <v>37181</v>
      </c>
      <c r="L11" s="15">
        <f t="shared" si="0"/>
        <v>37181</v>
      </c>
      <c r="M11" s="15">
        <f t="shared" si="0"/>
        <v>37181</v>
      </c>
      <c r="N11" s="15">
        <f t="shared" si="0"/>
        <v>37181</v>
      </c>
      <c r="O11" s="15">
        <f t="shared" si="0"/>
        <v>37181</v>
      </c>
      <c r="P11" s="15">
        <f t="shared" si="0"/>
        <v>37181</v>
      </c>
      <c r="Q11" s="15">
        <f t="shared" si="0"/>
        <v>37181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2.4180000000000001</v>
      </c>
      <c r="D18" s="12">
        <v>5.0000000000000001E-3</v>
      </c>
      <c r="E18" s="12">
        <v>9.5000000000000001E-2</v>
      </c>
      <c r="F18" s="12">
        <v>-0.09</v>
      </c>
      <c r="G18" s="12">
        <v>1.4999999999999999E-2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-0.17499999999999999</v>
      </c>
    </row>
    <row r="19" spans="1:17" x14ac:dyDescent="0.25">
      <c r="A19" s="12">
        <v>4</v>
      </c>
      <c r="B19" s="13">
        <f t="shared" si="2"/>
        <v>37226</v>
      </c>
      <c r="C19" s="12">
        <v>2.7029999999999998</v>
      </c>
      <c r="D19" s="12">
        <v>5.0000000000000001E-3</v>
      </c>
      <c r="E19" s="12">
        <v>0.26</v>
      </c>
      <c r="F19" s="12">
        <v>0.06</v>
      </c>
      <c r="G19" s="12">
        <v>0.06</v>
      </c>
      <c r="H19" s="12">
        <v>-0.28999999999999998</v>
      </c>
      <c r="I19" s="12">
        <v>-0.14000000000000001</v>
      </c>
      <c r="J19" s="12">
        <v>-0.22500000000000001</v>
      </c>
      <c r="K19" s="22">
        <v>-0.14499999999999999</v>
      </c>
      <c r="L19" s="12">
        <v>0.31</v>
      </c>
      <c r="M19" s="12">
        <v>-0.39500000000000002</v>
      </c>
      <c r="N19" s="12">
        <v>-0.35</v>
      </c>
      <c r="O19" s="12">
        <v>-0.14249999999999999</v>
      </c>
      <c r="P19" s="12">
        <v>0.13</v>
      </c>
      <c r="Q19" s="12">
        <v>-0.16500000000000001</v>
      </c>
    </row>
    <row r="20" spans="1:17" x14ac:dyDescent="0.25">
      <c r="A20" s="12">
        <v>4</v>
      </c>
      <c r="B20" s="13">
        <f t="shared" si="2"/>
        <v>37257</v>
      </c>
      <c r="C20" s="12">
        <v>2.8980000000000001</v>
      </c>
      <c r="D20" s="12">
        <v>5.0000000000000001E-3</v>
      </c>
      <c r="E20" s="12">
        <v>0.26</v>
      </c>
      <c r="F20" s="12">
        <v>9.5000000000000001E-2</v>
      </c>
      <c r="G20" s="12">
        <v>8.5000000000000006E-2</v>
      </c>
      <c r="H20" s="12">
        <v>-0.28000000000000003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</v>
      </c>
      <c r="O20" s="12">
        <v>-0.14499999999999999</v>
      </c>
      <c r="P20" s="12">
        <v>0.13</v>
      </c>
      <c r="Q20" s="12">
        <v>-0.16500000000000001</v>
      </c>
    </row>
    <row r="21" spans="1:17" x14ac:dyDescent="0.25">
      <c r="A21" s="12">
        <v>4</v>
      </c>
      <c r="B21" s="13">
        <f t="shared" si="2"/>
        <v>37288</v>
      </c>
      <c r="C21" s="12">
        <v>2.9009999999999998</v>
      </c>
      <c r="D21" s="12">
        <v>5.0000000000000001E-3</v>
      </c>
      <c r="E21" s="12">
        <v>0.17</v>
      </c>
      <c r="F21" s="12">
        <v>-0.01</v>
      </c>
      <c r="G21" s="12">
        <v>2.5000000000000001E-2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</v>
      </c>
      <c r="O21" s="12">
        <v>-0.13750000000000001</v>
      </c>
      <c r="P21" s="12">
        <v>0.04</v>
      </c>
      <c r="Q21" s="12">
        <v>-0.155</v>
      </c>
    </row>
    <row r="22" spans="1:17" x14ac:dyDescent="0.25">
      <c r="A22" s="12">
        <v>4</v>
      </c>
      <c r="B22" s="13">
        <f t="shared" si="2"/>
        <v>37316</v>
      </c>
      <c r="C22" s="12">
        <v>2.8660000000000001</v>
      </c>
      <c r="D22" s="12">
        <v>2.5000000000000001E-3</v>
      </c>
      <c r="E22" s="12">
        <v>8.5000000000000006E-2</v>
      </c>
      <c r="F22" s="12">
        <v>-3.5000000000000003E-2</v>
      </c>
      <c r="G22" s="12">
        <v>5.0000000000000001E-3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5">
      <c r="A23" s="12">
        <v>4</v>
      </c>
      <c r="B23" s="13">
        <f t="shared" si="2"/>
        <v>37347</v>
      </c>
      <c r="C23" s="12">
        <v>2.786</v>
      </c>
      <c r="D23" s="12">
        <v>2.5000000000000001E-3</v>
      </c>
      <c r="E23" s="12">
        <v>0.12</v>
      </c>
      <c r="F23" s="12">
        <v>-0.125</v>
      </c>
      <c r="G23" s="12">
        <v>2.5000000000000001E-2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-0.08</v>
      </c>
      <c r="Q23" s="12">
        <v>-0.1525</v>
      </c>
    </row>
    <row r="24" spans="1:17" x14ac:dyDescent="0.25">
      <c r="A24" s="12">
        <v>5</v>
      </c>
      <c r="B24" s="13">
        <f t="shared" si="2"/>
        <v>37377</v>
      </c>
      <c r="C24" s="12">
        <v>2.8159999999999998</v>
      </c>
      <c r="D24" s="12">
        <v>2.5000000000000001E-3</v>
      </c>
      <c r="E24" s="12">
        <v>0.12</v>
      </c>
      <c r="F24" s="12">
        <v>-0.125</v>
      </c>
      <c r="G24" s="12">
        <v>5.5E-2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-0.08</v>
      </c>
      <c r="Q24" s="12">
        <v>-0.14749999999999999</v>
      </c>
    </row>
    <row r="25" spans="1:17" x14ac:dyDescent="0.25">
      <c r="A25" s="12">
        <v>5</v>
      </c>
      <c r="B25" s="13">
        <f t="shared" si="2"/>
        <v>37408</v>
      </c>
      <c r="C25" s="12">
        <v>2.8660000000000001</v>
      </c>
      <c r="D25" s="12">
        <v>2.5000000000000001E-3</v>
      </c>
      <c r="E25" s="12">
        <v>0.13</v>
      </c>
      <c r="F25" s="12">
        <v>-0.125</v>
      </c>
      <c r="G25" s="12">
        <v>0.11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-7.0000000000000007E-2</v>
      </c>
      <c r="Q25" s="12">
        <v>-0.13750000000000001</v>
      </c>
    </row>
    <row r="26" spans="1:17" x14ac:dyDescent="0.25">
      <c r="A26" s="12">
        <v>5</v>
      </c>
      <c r="B26" s="13">
        <f t="shared" si="2"/>
        <v>37438</v>
      </c>
      <c r="C26" s="16">
        <v>2.9140000000000001</v>
      </c>
      <c r="D26" s="12">
        <v>2.5000000000000001E-3</v>
      </c>
      <c r="E26" s="12">
        <v>0.28000000000000003</v>
      </c>
      <c r="F26" s="12">
        <v>-0.01</v>
      </c>
      <c r="G26" s="12">
        <v>0.17499999999999999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0.08</v>
      </c>
      <c r="Q26" s="12">
        <v>-0.1125</v>
      </c>
    </row>
    <row r="27" spans="1:17" x14ac:dyDescent="0.25">
      <c r="A27" s="12">
        <v>5</v>
      </c>
      <c r="B27" s="13">
        <f t="shared" si="2"/>
        <v>37469</v>
      </c>
      <c r="C27" s="12">
        <v>2.9609999999999999</v>
      </c>
      <c r="D27" s="12">
        <v>2.5000000000000001E-3</v>
      </c>
      <c r="E27" s="12">
        <v>0.28999999999999998</v>
      </c>
      <c r="F27" s="12">
        <v>-0.01</v>
      </c>
      <c r="G27" s="12">
        <v>0.19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0.09</v>
      </c>
      <c r="Q27" s="12">
        <v>-0.105</v>
      </c>
    </row>
    <row r="28" spans="1:17" x14ac:dyDescent="0.25">
      <c r="A28" s="12">
        <v>5</v>
      </c>
      <c r="B28" s="13">
        <f t="shared" si="2"/>
        <v>37500</v>
      </c>
      <c r="C28" s="12">
        <v>2.9609999999999999</v>
      </c>
      <c r="D28" s="12">
        <v>2.5000000000000001E-3</v>
      </c>
      <c r="E28" s="12">
        <v>0.16500000000000001</v>
      </c>
      <c r="F28" s="12">
        <v>-0.01</v>
      </c>
      <c r="G28" s="12">
        <v>0.17499999999999999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-3.5000000000000003E-2</v>
      </c>
      <c r="Q28" s="12">
        <v>-0.115</v>
      </c>
    </row>
    <row r="29" spans="1:17" x14ac:dyDescent="0.25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0.14000000000000001</v>
      </c>
      <c r="F29" s="12">
        <v>-6.5000000000000002E-2</v>
      </c>
      <c r="G29" s="12">
        <v>5.5E-2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-0.06</v>
      </c>
      <c r="Q29" s="12">
        <v>-0.1575</v>
      </c>
    </row>
    <row r="30" spans="1:17" x14ac:dyDescent="0.25">
      <c r="A30" s="12">
        <v>5</v>
      </c>
      <c r="B30" s="13">
        <f t="shared" si="2"/>
        <v>37561</v>
      </c>
      <c r="C30" s="12">
        <v>3.1709999999999998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0</v>
      </c>
      <c r="M30" s="12">
        <v>-0.41499999999999998</v>
      </c>
      <c r="N30" s="12">
        <v>-0.3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5">
      <c r="B31" s="13">
        <f t="shared" si="2"/>
        <v>37591</v>
      </c>
      <c r="C31" s="12">
        <v>3.387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0.37</v>
      </c>
      <c r="M31" s="12">
        <v>-0.41499999999999998</v>
      </c>
      <c r="N31" s="12">
        <v>-0.3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5">
      <c r="B32" s="13">
        <f t="shared" si="2"/>
        <v>37622</v>
      </c>
      <c r="C32" s="12">
        <v>3.512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0.38500000000000001</v>
      </c>
      <c r="M32" s="12">
        <v>-0.41499999999999998</v>
      </c>
      <c r="N32" s="12">
        <v>-0.3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5">
      <c r="B33" s="13">
        <f t="shared" si="2"/>
        <v>37653</v>
      </c>
      <c r="C33" s="12">
        <v>3.4169999999999998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5.5E-2</v>
      </c>
      <c r="M33" s="12">
        <v>-0.41499999999999998</v>
      </c>
      <c r="N33" s="12">
        <v>-0.3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5">
      <c r="B34" s="13">
        <f t="shared" si="2"/>
        <v>37681</v>
      </c>
      <c r="C34" s="12">
        <v>3.3170000000000002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-0.27</v>
      </c>
      <c r="M34" s="12">
        <v>-0.41499999999999998</v>
      </c>
      <c r="N34" s="12">
        <v>-0.3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5">
      <c r="B35" s="13">
        <f t="shared" si="2"/>
        <v>37712</v>
      </c>
      <c r="C35" s="12">
        <v>3.1930000000000001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-0.27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3.2029999999999998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-0.27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3.2330000000000001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-0.27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3.2589999999999999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-0.27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3.2879999999999998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-0.27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3.2919999999999998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-0.27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3.3039999999999998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-0.27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3.4750000000000001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3.6320000000000001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3.6869999999999998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3.5720000000000001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3.4249999999999998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3.26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3.2549999999999999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3.2930000000000001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3.3380000000000001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3.3759999999999999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3.37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3.37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3.54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3.6920000000000002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3.7869999999999999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3.6720000000000002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3.5249999999999999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3.36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3.355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3.3929999999999998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3.4380000000000002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3.476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3.47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3.47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3.64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3.7919999999999998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3.8895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3.7745000000000002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3.6274999999999999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3.4624999999999999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3.4575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3.4954999999999998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3.5405000000000002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3.5785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3.5724999999999998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3.5724999999999998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3.7425000000000002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3.8944999999999999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3.9944999999999999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3.8795000000000002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3.7324999999999999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3.5674999999999999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3.5625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3.6004999999999998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3.6455000000000002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3.6835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3.6775000000000002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3.6775000000000002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3.8475000000000001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3.9994999999999998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4.1020000000000003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3.9870000000000001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3.84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3.6749999999999998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3.67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3.7080000000000002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3.7530000000000001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3.7909999999999999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3.7850000000000001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3.7850000000000001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3.9550000000000001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4.1070000000000002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4.2119999999999997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4.0970000000000004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3.95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3.7850000000000001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3.78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3.8180000000000001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3.863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3.9009999999999998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3.895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3.895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4.0650000000000004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4.2169999999999996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4.3244999999999996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4.2095000000000002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4.0625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3.8975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3.8925000000000001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3.9304999999999999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3.9754999999999998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4.0134999999999996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4.0075000000000003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4.0075000000000003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4.1775000000000002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4.3295000000000003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4.4394999999999998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4.3244999999999996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4.1775000000000002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4.0125000000000002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4.0075000000000003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4.0454999999999997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4.0904999999999996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4.1284999999999998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4.1224999999999996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4.1224999999999996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4.2925000000000004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4.4444999999999997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4.6769999999999996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4.5620000000000003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4.415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4.25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4.2450000000000001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4.2830000000000004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4.3280000000000003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4.3659999999999997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4.3600000000000003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4.3600000000000003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4.53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4.6820000000000004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4.7995000000000001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4.6844999999999999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4.5374999999999996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4.3724999999999996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4.3674999999999997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4.4055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4.4504999999999999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4.4885000000000002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4.4824999999999999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4.4824999999999999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4.6524999999999999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4.8045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4.9245000000000001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4.8094999999999999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4.6624999999999996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4.4974999999999996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4.4924999999999997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4.5305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4.5754999999999999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4.6135000000000002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4.6074999999999999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4.6074999999999999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4.7774999999999999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4.9295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5.0519999999999996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4.9370000000000003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4.79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4.625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4.62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4.6580000000000004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4.7030000000000003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4.7409999999999997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4.7350000000000003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4.7350000000000003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4.9050000000000002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5.0570000000000004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5.1820000000000004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5.0670000000000002</v>
      </c>
      <c r="D201" s="12">
        <v>0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4.92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4.7549999999999999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4.75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4.7880000000000003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4.8330000000000002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4.8710000000000004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4.8650000000000002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4.8650000000000002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5.0350000000000001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5.1870000000000003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5.3144999999999998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5.1994999999999996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5.0525000000000002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4.8875000000000002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4.8825000000000003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4.9204999999999997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4.9654999999999996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5.0034999999999998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4.9974999999999996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4.9974999999999996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5.1675000000000004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5.3194999999999997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5.4494999999999996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5.3345000000000002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5.1875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5.0225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5.0175000000000001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5.0555000000000003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5.1005000000000003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5.1384999999999996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5.1325000000000003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5.1325000000000003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5.3025000000000002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5.4545000000000003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5.5845000000000002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5.4695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5.3224999999999998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5.1574999999999998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5.1524999999999999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5.1905000000000001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5.2355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5.2735000000000003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5.2675000000000001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5.2675000000000001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5.4375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5.5895000000000001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5.7195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5.6044999999999998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5.4574999999999996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5.2925000000000004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5.2874999999999996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5.3254999999999999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5.3704999999999998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5.4085000000000001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5.4024999999999999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5.4024999999999999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5.5724999999999998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5.7244999999999999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5.8544999999999998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5.7394999999999996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5.5925000000000002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5.4275000000000002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5.4225000000000003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5.4604999999999997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5.5054999999999996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5.5434999999999999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5.5374999999999996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5.5374999999999996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5.7074999999999996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5.8594999999999997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5.9894999999999996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5.8745000000000003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5.7275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5.5625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5.5575000000000001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5.5955000000000004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5.6405000000000003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5.6784999999999997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5.6725000000000003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5.6725000000000003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5.8425000000000002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5.9945000000000004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6.1245000000000003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6.0095000000000001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5.8624999999999998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5.6974999999999998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5.6924999999999999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5.7305000000000001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5.7755000000000001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5.8135000000000003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5.8075000000000001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5.8075000000000001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5.9775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6.1295000000000002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'[14]Power Desk Daily Price'!$AC9</f>
        <v>23.903846153846153</v>
      </c>
      <c r="D9" s="134">
        <f ca="1">IF(ISERROR((AVERAGE(OFFSET('[14]Curve Summary'!$D$6,14,0,14,1))*14+ 11* '[14]Curve Summary Backup'!$D$38)/25), '[14]Curve Summary Backup'!$D$38,(AVERAGE(OFFSET('[14]Curve Summary'!$D$6,14,0,14,1))*14+ 11* '[14]Curve Summary Backup'!$D$38)/25)</f>
        <v>28</v>
      </c>
      <c r="E9" s="134">
        <f>VLOOKUP(E$7,'[14]Curve Summary'!$A$7:$AG$54,4)</f>
        <v>36</v>
      </c>
      <c r="F9" s="161">
        <f t="shared" ref="F9:F15" ca="1" si="0">(C9*C$5+D9*D$5+E9*E$5)/(SUM(C$5:E$5))</f>
        <v>30.210428994082839</v>
      </c>
      <c r="G9" s="134">
        <f t="shared" ref="G9:G15" si="1">AVERAGE(H9:I9)</f>
        <v>34.924999999999997</v>
      </c>
      <c r="H9" s="134">
        <f t="shared" ref="H9:I15" si="2">AG9</f>
        <v>35.85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35.044901960784316</v>
      </c>
      <c r="X9" s="134">
        <f>SUM(AS28:BD28)/SUM($AS$5:$BD$5)</f>
        <v>38.269607843137258</v>
      </c>
      <c r="Y9" s="134">
        <f>SUM(BE28:BR28)/SUM($BE$5:$BR$5)</f>
        <v>38.737785234899334</v>
      </c>
      <c r="Z9" s="134">
        <f>SUM(BQ28:CB28)/SUM($BQ$5:$CB$5)</f>
        <v>38.952235294117649</v>
      </c>
      <c r="AA9" s="134">
        <f t="shared" ref="AA9:AA15" si="9">SUM(CC28:DX28)/SUM($CC$5:$DX$5)</f>
        <v>39.855215686274512</v>
      </c>
      <c r="AB9" s="135">
        <f t="shared" ref="AB9:AB15" si="10">SUM(DY28:EJ28)/SUM($DY$5:$EJ$5)</f>
        <v>41.030546875000006</v>
      </c>
      <c r="AC9" s="162">
        <f t="shared" ref="AC9:AC15" ca="1" si="11">(C9*C$5+D9*D$5+E9*E$5+SUM(AG28:EJ28))/(SUM(C$5:E$5)+SUM($AG$5:$EJ$5))</f>
        <v>38.838949918166961</v>
      </c>
      <c r="AD9" s="163"/>
      <c r="AE9" s="163"/>
      <c r="AF9" s="164"/>
      <c r="AG9" s="132">
        <f>VLOOKUP(AG$7,'[14]Curve Summary'!$A$7:$AG$161,4)</f>
        <v>35.85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34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35</v>
      </c>
      <c r="BD9" s="132">
        <f>VLOOKUP(BD$7,'[14]Curve Summary'!$A$7:$AG$161,4)</f>
        <v>37.5</v>
      </c>
      <c r="BE9" s="132">
        <f>VLOOKUP(BE$7,'[14]Curve Summary'!$A$7:$AG$161,4)</f>
        <v>40.1</v>
      </c>
      <c r="BF9" s="132">
        <f>VLOOKUP(BF$7,'[14]Curve Summary'!$A$7:$AG$161,4)</f>
        <v>38.81</v>
      </c>
      <c r="BG9" s="132">
        <f>VLOOKUP(BG$7,'[14]Curve Summary'!$A$7:$AG$161,4)</f>
        <v>34.950000000000003</v>
      </c>
      <c r="BH9" s="132">
        <f>VLOOKUP(BH$7,'[14]Curve Summary'!$A$7:$AG$161,4)</f>
        <v>32.380000000000003</v>
      </c>
      <c r="BI9" s="132">
        <f>VLOOKUP(BI$7,'[14]Curve Summary'!$A$7:$AG$161,4)</f>
        <v>29.38</v>
      </c>
      <c r="BJ9" s="132">
        <f>VLOOKUP(BJ$7,'[14]Curve Summary'!$A$7:$AG$161,4)</f>
        <v>30.45</v>
      </c>
      <c r="BK9" s="132">
        <f>VLOOKUP(BK$7,'[14]Curve Summary'!$A$7:$AG$161,4)</f>
        <v>46.11</v>
      </c>
      <c r="BL9" s="132">
        <f>VLOOKUP(BL$7,'[14]Curve Summary'!$A$7:$AG$161,4)</f>
        <v>52.97</v>
      </c>
      <c r="BM9" s="132">
        <f>VLOOKUP(BM$7,'[14]Curve Summary'!$A$7:$AG$161,4)</f>
        <v>44.82</v>
      </c>
      <c r="BN9" s="132">
        <f>VLOOKUP(BN$7,'[14]Curve Summary'!$A$7:$AG$161,4)</f>
        <v>39.25</v>
      </c>
      <c r="BO9" s="132">
        <f>VLOOKUP(BO$7,'[14]Curve Summary'!$A$7:$AG$161,4)</f>
        <v>35.82</v>
      </c>
      <c r="BP9" s="132">
        <f>VLOOKUP(BP$7,'[14]Curve Summary'!$A$7:$AG$161,4)</f>
        <v>37.96</v>
      </c>
      <c r="BQ9" s="132">
        <f>VLOOKUP(BQ$7,'[14]Curve Summary'!$A$7:$AG$161,4)</f>
        <v>40.229999999999997</v>
      </c>
      <c r="BR9" s="132">
        <f>VLOOKUP(BR$7,'[14]Curve Summary'!$A$7:$AG$161,4)</f>
        <v>39.130000000000003</v>
      </c>
      <c r="BS9" s="132">
        <f>VLOOKUP(BS$7,'[14]Curve Summary'!$A$7:$AG$161,4)</f>
        <v>35.82</v>
      </c>
      <c r="BT9" s="132">
        <f>VLOOKUP(BT$7,'[14]Curve Summary'!$A$7:$AG$161,4)</f>
        <v>33.61</v>
      </c>
      <c r="BU9" s="132">
        <f>VLOOKUP(BU$7,'[14]Curve Summary'!$A$7:$AG$161,4)</f>
        <v>31.04</v>
      </c>
      <c r="BV9" s="132">
        <f>VLOOKUP(BV$7,'[14]Curve Summary'!$A$7:$AG$161,4)</f>
        <v>31.96</v>
      </c>
      <c r="BW9" s="132">
        <f>VLOOKUP(BW$7,'[14]Curve Summary'!$A$7:$AG$161,4)</f>
        <v>45.39</v>
      </c>
      <c r="BX9" s="132">
        <f>VLOOKUP(BX$7,'[14]Curve Summary'!$A$7:$AG$161,4)</f>
        <v>51.27</v>
      </c>
      <c r="BY9" s="132">
        <f>VLOOKUP(BY$7,'[14]Curve Summary'!$A$7:$AG$161,4)</f>
        <v>44.29</v>
      </c>
      <c r="BZ9" s="132">
        <f>VLOOKUP(BZ$7,'[14]Curve Summary'!$A$7:$AG$161,4)</f>
        <v>39.5</v>
      </c>
      <c r="CA9" s="132">
        <f>VLOOKUP(CA$7,'[14]Curve Summary'!$A$7:$AG$161,4)</f>
        <v>36.56</v>
      </c>
      <c r="CB9" s="132">
        <f>VLOOKUP(CB$7,'[14]Curve Summary'!$A$7:$AG$161,4)</f>
        <v>38.4</v>
      </c>
      <c r="CC9" s="132">
        <f>VLOOKUP(CC$7,'[14]Curve Summary'!$A$7:$AG$161,4)</f>
        <v>40.46</v>
      </c>
      <c r="CD9" s="132">
        <f>VLOOKUP(CD$7,'[14]Curve Summary'!$A$7:$AG$161,4)</f>
        <v>39.46</v>
      </c>
      <c r="CE9" s="132">
        <f>VLOOKUP(CE$7,'[14]Curve Summary'!$A$7:$AG$161,4)</f>
        <v>36.450000000000003</v>
      </c>
      <c r="CF9" s="132">
        <f>VLOOKUP(CF$7,'[14]Curve Summary'!$A$7:$AG$161,4)</f>
        <v>34.450000000000003</v>
      </c>
      <c r="CG9" s="132">
        <f>VLOOKUP(CG$7,'[14]Curve Summary'!$A$7:$AG$161,4)</f>
        <v>32.11</v>
      </c>
      <c r="CH9" s="132">
        <f>VLOOKUP(CH$7,'[14]Curve Summary'!$A$7:$AG$161,4)</f>
        <v>32.950000000000003</v>
      </c>
      <c r="CI9" s="132">
        <f>VLOOKUP(CI$7,'[14]Curve Summary'!$A$7:$AG$161,4)</f>
        <v>45.14</v>
      </c>
      <c r="CJ9" s="132">
        <f>VLOOKUP(CJ$7,'[14]Curve Summary'!$A$7:$AG$161,4)</f>
        <v>50.49</v>
      </c>
      <c r="CK9" s="132">
        <f>VLOOKUP(CK$7,'[14]Curve Summary'!$A$7:$AG$161,4)</f>
        <v>44.14</v>
      </c>
      <c r="CL9" s="132">
        <f>VLOOKUP(CL$7,'[14]Curve Summary'!$A$7:$AG$161,4)</f>
        <v>39.799999999999997</v>
      </c>
      <c r="CM9" s="132">
        <f>VLOOKUP(CM$7,'[14]Curve Summary'!$A$7:$AG$161,4)</f>
        <v>37.130000000000003</v>
      </c>
      <c r="CN9" s="132">
        <f>VLOOKUP(CN$7,'[14]Curve Summary'!$A$7:$AG$161,4)</f>
        <v>38.799999999999997</v>
      </c>
      <c r="CO9" s="132">
        <f>VLOOKUP(CO$7,'[14]Curve Summary'!$A$7:$AG$161,4)</f>
        <v>40.58</v>
      </c>
      <c r="CP9" s="132">
        <f>VLOOKUP(CP$7,'[14]Curve Summary'!$A$7:$AG$161,4)</f>
        <v>39.68</v>
      </c>
      <c r="CQ9" s="132">
        <f>VLOOKUP(CQ$7,'[14]Curve Summary'!$A$7:$AG$161,4)</f>
        <v>36.96</v>
      </c>
      <c r="CR9" s="132">
        <f>VLOOKUP(CR$7,'[14]Curve Summary'!$A$7:$AG$161,4)</f>
        <v>35.15</v>
      </c>
      <c r="CS9" s="132">
        <f>VLOOKUP(CS$7,'[14]Curve Summary'!$A$7:$AG$161,4)</f>
        <v>33.03</v>
      </c>
      <c r="CT9" s="132">
        <f>VLOOKUP(CT$7,'[14]Curve Summary'!$A$7:$AG$161,4)</f>
        <v>33.79</v>
      </c>
      <c r="CU9" s="132">
        <f>VLOOKUP(CU$7,'[14]Curve Summary'!$A$7:$AG$161,4)</f>
        <v>44.84</v>
      </c>
      <c r="CV9" s="132">
        <f>VLOOKUP(CV$7,'[14]Curve Summary'!$A$7:$AG$161,4)</f>
        <v>49.69</v>
      </c>
      <c r="CW9" s="132">
        <f>VLOOKUP(CW$7,'[14]Curve Summary'!$A$7:$AG$161,4)</f>
        <v>43.94</v>
      </c>
      <c r="CX9" s="132">
        <f>VLOOKUP(CX$7,'[14]Curve Summary'!$A$7:$AG$161,4)</f>
        <v>40.01</v>
      </c>
      <c r="CY9" s="132">
        <f>VLOOKUP(CY$7,'[14]Curve Summary'!$A$7:$AG$161,4)</f>
        <v>37.6</v>
      </c>
      <c r="CZ9" s="132">
        <f>VLOOKUP(CZ$7,'[14]Curve Summary'!$A$7:$AG$161,4)</f>
        <v>39.11</v>
      </c>
      <c r="DA9" s="132">
        <f>VLOOKUP(DA$7,'[14]Curve Summary'!$A$7:$AG$161,4)</f>
        <v>41.01</v>
      </c>
      <c r="DB9" s="132">
        <f>VLOOKUP(DB$7,'[14]Curve Summary'!$A$7:$AG$161,4)</f>
        <v>40.17</v>
      </c>
      <c r="DC9" s="132">
        <f>VLOOKUP(DC$7,'[14]Curve Summary'!$A$7:$AG$161,4)</f>
        <v>37.630000000000003</v>
      </c>
      <c r="DD9" s="132">
        <f>VLOOKUP(DD$7,'[14]Curve Summary'!$A$7:$AG$161,4)</f>
        <v>35.950000000000003</v>
      </c>
      <c r="DE9" s="132">
        <f>VLOOKUP(DE$7,'[14]Curve Summary'!$A$7:$AG$161,4)</f>
        <v>33.979999999999997</v>
      </c>
      <c r="DF9" s="132">
        <f>VLOOKUP(DF$7,'[14]Curve Summary'!$A$7:$AG$161,4)</f>
        <v>34.69</v>
      </c>
      <c r="DG9" s="132">
        <f>VLOOKUP(DG$7,'[14]Curve Summary'!$A$7:$AG$161,4)</f>
        <v>44.98</v>
      </c>
      <c r="DH9" s="132">
        <f>VLOOKUP(DH$7,'[14]Curve Summary'!$A$7:$AG$161,4)</f>
        <v>49.5</v>
      </c>
      <c r="DI9" s="132">
        <f>VLOOKUP(DI$7,'[14]Curve Summary'!$A$7:$AG$161,4)</f>
        <v>44.14</v>
      </c>
      <c r="DJ9" s="132">
        <f>VLOOKUP(DJ$7,'[14]Curve Summary'!$A$7:$AG$161,4)</f>
        <v>40.479999999999997</v>
      </c>
      <c r="DK9" s="132">
        <f>VLOOKUP(DK$7,'[14]Curve Summary'!$A$7:$AG$161,4)</f>
        <v>38.229999999999997</v>
      </c>
      <c r="DL9" s="132">
        <f>VLOOKUP(DL$7,'[14]Curve Summary'!$A$7:$AG$161,4)</f>
        <v>39.64</v>
      </c>
      <c r="DM9" s="132">
        <f>VLOOKUP(DM$7,'[14]Curve Summary'!$A$7:$AG$161,4)</f>
        <v>41.44</v>
      </c>
      <c r="DN9" s="132">
        <f>VLOOKUP(DN$7,'[14]Curve Summary'!$A$7:$AG$161,4)</f>
        <v>40.659999999999997</v>
      </c>
      <c r="DO9" s="132">
        <f>VLOOKUP(DO$7,'[14]Curve Summary'!$A$7:$AG$161,4)</f>
        <v>38.299999999999997</v>
      </c>
      <c r="DP9" s="132">
        <f>VLOOKUP(DP$7,'[14]Curve Summary'!$A$7:$AG$161,4)</f>
        <v>36.729999999999997</v>
      </c>
      <c r="DQ9" s="132">
        <f>VLOOKUP(DQ$7,'[14]Curve Summary'!$A$7:$AG$161,4)</f>
        <v>34.89</v>
      </c>
      <c r="DR9" s="132">
        <f>VLOOKUP(DR$7,'[14]Curve Summary'!$A$7:$AG$161,4)</f>
        <v>35.549999999999997</v>
      </c>
      <c r="DS9" s="132">
        <f>VLOOKUP(DS$7,'[14]Curve Summary'!$A$7:$AG$161,4)</f>
        <v>45.14</v>
      </c>
      <c r="DT9" s="132">
        <f>VLOOKUP(DT$7,'[14]Curve Summary'!$A$7:$AG$161,4)</f>
        <v>49.35</v>
      </c>
      <c r="DU9" s="132">
        <f>VLOOKUP(DU$7,'[14]Curve Summary'!$A$7:$AG$161,4)</f>
        <v>44.36</v>
      </c>
      <c r="DV9" s="132">
        <f>VLOOKUP(DV$7,'[14]Curve Summary'!$A$7:$AG$161,4)</f>
        <v>40.950000000000003</v>
      </c>
      <c r="DW9" s="132">
        <f>VLOOKUP(DW$7,'[14]Curve Summary'!$A$7:$AG$161,4)</f>
        <v>38.86</v>
      </c>
      <c r="DX9" s="132">
        <f>VLOOKUP(DX$7,'[14]Curve Summary'!$A$7:$AG$161,4)</f>
        <v>40.17</v>
      </c>
      <c r="DY9" s="132">
        <f>VLOOKUP(DY$7,'[14]Curve Summary'!$A$7:$AG$161,4)</f>
        <v>41.87</v>
      </c>
      <c r="DZ9" s="132">
        <f>VLOOKUP(DZ$7,'[14]Curve Summary'!$A$7:$AG$161,4)</f>
        <v>41.14</v>
      </c>
      <c r="EA9" s="132">
        <f>VLOOKUP(EA$7,'[14]Curve Summary'!$A$7:$AG$161,4)</f>
        <v>38.950000000000003</v>
      </c>
      <c r="EB9" s="132">
        <f>VLOOKUP(EB$7,'[14]Curve Summary'!$A$7:$AG$161,4)</f>
        <v>37.49</v>
      </c>
      <c r="EC9" s="132">
        <f>VLOOKUP(EC$7,'[14]Curve Summary'!$A$7:$AG$161,4)</f>
        <v>35.78</v>
      </c>
      <c r="ED9" s="132">
        <f>VLOOKUP(ED$7,'[14]Curve Summary'!$A$7:$AG$161,4)</f>
        <v>36.39</v>
      </c>
      <c r="EE9" s="132">
        <f>VLOOKUP(EE$7,'[14]Curve Summary'!$A$7:$AG$161,4)</f>
        <v>45.33</v>
      </c>
      <c r="EF9" s="132">
        <f>VLOOKUP(EF$7,'[14]Curve Summary'!$A$7:$AG$161,4)</f>
        <v>49.24</v>
      </c>
      <c r="EG9" s="132">
        <f>VLOOKUP(EG$7,'[14]Curve Summary'!$A$7:$AG$161,4)</f>
        <v>44.6</v>
      </c>
      <c r="EH9" s="132">
        <f>VLOOKUP(EH$7,'[14]Curve Summary'!$A$7:$AG$161,4)</f>
        <v>41.43</v>
      </c>
      <c r="EI9" s="132">
        <f>VLOOKUP(EI$7,'[14]Curve Summary'!$A$7:$AG$161,4)</f>
        <v>39.47</v>
      </c>
      <c r="EJ9" s="132">
        <f>VLOOKUP(EJ$7,'[14]Curve Summary'!$A$7:$AG$161,4)</f>
        <v>40.700000000000003</v>
      </c>
    </row>
    <row r="10" spans="1:140" ht="13.65" customHeight="1" x14ac:dyDescent="0.2">
      <c r="A10" s="165" t="s">
        <v>134</v>
      </c>
      <c r="B10" s="166" t="s">
        <v>165</v>
      </c>
      <c r="C10" s="132">
        <f>'[14]Power Desk Daily Price'!$AC10</f>
        <v>26.865384615384617</v>
      </c>
      <c r="D10" s="132">
        <f ca="1">IF(ISERROR((AVERAGE(OFFSET('[14]Curve Summary'!$C$6,14,0,14,1))*14+ 11* '[14]Curve Summary Backup'!$C$38)/25), '[14]Curve Summary Backup'!$C$38,(AVERAGE(OFFSET('[14]Curve Summary'!$C$6,14,0,14,1))*14+ 11* '[14]Curve Summary Backup'!$C$38)/25)</f>
        <v>28.75</v>
      </c>
      <c r="E10" s="132">
        <f>VLOOKUP(E$7,'[14]Curve Summary'!$A$7:$AG$55,3)</f>
        <v>36.25</v>
      </c>
      <c r="F10" s="167">
        <f t="shared" ca="1" si="0"/>
        <v>31.235946745562128</v>
      </c>
      <c r="G10" s="132">
        <f t="shared" si="1"/>
        <v>34.75</v>
      </c>
      <c r="H10" s="132">
        <f t="shared" si="2"/>
        <v>35.6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36.223333333333336</v>
      </c>
      <c r="X10" s="132">
        <f t="shared" ref="X10:X15" si="13">SUM(AS29:BD29)/SUM($AS$5:$BD$5)</f>
        <v>39.946078431372548</v>
      </c>
      <c r="Y10" s="132">
        <f t="shared" ref="Y10:Y15" si="14">SUM(BE29:BR29)/SUM($BE$5:$BR$5)</f>
        <v>40.372852348993291</v>
      </c>
      <c r="Z10" s="132">
        <f t="shared" ref="Z10:Z15" si="15">SUM(BQ29:CB29)/SUM($BQ$5:$CB$5)</f>
        <v>40.923647058823526</v>
      </c>
      <c r="AA10" s="132">
        <f t="shared" si="9"/>
        <v>43.11574509803922</v>
      </c>
      <c r="AB10" s="133">
        <f t="shared" si="10"/>
        <v>45.651640624999999</v>
      </c>
      <c r="AC10" s="168">
        <f t="shared" ca="1" si="11"/>
        <v>41.502054991816713</v>
      </c>
      <c r="AD10" s="163"/>
      <c r="AE10" s="163"/>
      <c r="AF10" s="164"/>
      <c r="AG10" s="169">
        <f>VLOOKUP(AG$7,'[14]Curve Summary'!$A$8:$AG$161,3)</f>
        <v>35.6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33.5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34.75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35.979999999999997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37.11</v>
      </c>
      <c r="CB10" s="169">
        <f>VLOOKUP(CB$7,'[14]Curve Summary'!$A$8:$AG$161,3)</f>
        <v>38.97</v>
      </c>
      <c r="CC10" s="169">
        <f>VLOOKUP(CC$7,'[14]Curve Summary'!$A$8:$AG$161,3)</f>
        <v>41.51</v>
      </c>
      <c r="CD10" s="169">
        <f>VLOOKUP(CD$7,'[14]Curve Summary'!$A$8:$AG$161,3)</f>
        <v>40.5</v>
      </c>
      <c r="CE10" s="169">
        <f>VLOOKUP(CE$7,'[14]Curve Summary'!$A$8:$AG$161,3)</f>
        <v>37.619999999999997</v>
      </c>
      <c r="CF10" s="169">
        <f>VLOOKUP(CF$7,'[14]Curve Summary'!$A$8:$AG$161,3)</f>
        <v>37.799999999999997</v>
      </c>
      <c r="CG10" s="169">
        <f>VLOOKUP(CG$7,'[14]Curve Summary'!$A$8:$AG$161,3)</f>
        <v>35.43</v>
      </c>
      <c r="CH10" s="169">
        <f>VLOOKUP(CH$7,'[14]Curve Summary'!$A$8:$AG$161,3)</f>
        <v>36.29</v>
      </c>
      <c r="CI10" s="169">
        <f>VLOOKUP(CI$7,'[14]Curve Summary'!$A$8:$AG$161,3)</f>
        <v>49.54</v>
      </c>
      <c r="CJ10" s="169">
        <f>VLOOKUP(CJ$7,'[14]Curve Summary'!$A$8:$AG$161,3)</f>
        <v>54.3</v>
      </c>
      <c r="CK10" s="169">
        <f>VLOOKUP(CK$7,'[14]Curve Summary'!$A$8:$AG$161,3)</f>
        <v>47.86</v>
      </c>
      <c r="CL10" s="169">
        <f>VLOOKUP(CL$7,'[14]Curve Summary'!$A$8:$AG$161,3)</f>
        <v>40.9</v>
      </c>
      <c r="CM10" s="169">
        <f>VLOOKUP(CM$7,'[14]Curve Summary'!$A$8:$AG$161,3)</f>
        <v>38.200000000000003</v>
      </c>
      <c r="CN10" s="169">
        <f>VLOOKUP(CN$7,'[14]Curve Summary'!$A$8:$AG$161,3)</f>
        <v>39.9</v>
      </c>
      <c r="CO10" s="169">
        <f>VLOOKUP(CO$7,'[14]Curve Summary'!$A$8:$AG$161,3)</f>
        <v>42.46</v>
      </c>
      <c r="CP10" s="169">
        <f>VLOOKUP(CP$7,'[14]Curve Summary'!$A$8:$AG$161,3)</f>
        <v>41.54</v>
      </c>
      <c r="CQ10" s="169">
        <f>VLOOKUP(CQ$7,'[14]Curve Summary'!$A$8:$AG$161,3)</f>
        <v>38.89</v>
      </c>
      <c r="CR10" s="169">
        <f>VLOOKUP(CR$7,'[14]Curve Summary'!$A$8:$AG$161,3)</f>
        <v>39.049999999999997</v>
      </c>
      <c r="CS10" s="169">
        <f>VLOOKUP(CS$7,'[14]Curve Summary'!$A$8:$AG$161,3)</f>
        <v>36.880000000000003</v>
      </c>
      <c r="CT10" s="169">
        <f>VLOOKUP(CT$7,'[14]Curve Summary'!$A$8:$AG$161,3)</f>
        <v>37.659999999999997</v>
      </c>
      <c r="CU10" s="169">
        <f>VLOOKUP(CU$7,'[14]Curve Summary'!$A$8:$AG$161,3)</f>
        <v>49.86</v>
      </c>
      <c r="CV10" s="169">
        <f>VLOOKUP(CV$7,'[14]Curve Summary'!$A$8:$AG$161,3)</f>
        <v>54.25</v>
      </c>
      <c r="CW10" s="169">
        <f>VLOOKUP(CW$7,'[14]Curve Summary'!$A$8:$AG$161,3)</f>
        <v>48.32</v>
      </c>
      <c r="CX10" s="169">
        <f>VLOOKUP(CX$7,'[14]Curve Summary'!$A$8:$AG$161,3)</f>
        <v>41.92</v>
      </c>
      <c r="CY10" s="169">
        <f>VLOOKUP(CY$7,'[14]Curve Summary'!$A$8:$AG$161,3)</f>
        <v>39.43</v>
      </c>
      <c r="CZ10" s="169">
        <f>VLOOKUP(CZ$7,'[14]Curve Summary'!$A$8:$AG$161,3)</f>
        <v>41</v>
      </c>
      <c r="DA10" s="169">
        <f>VLOOKUP(DA$7,'[14]Curve Summary'!$A$8:$AG$161,3)</f>
        <v>43.41</v>
      </c>
      <c r="DB10" s="169">
        <f>VLOOKUP(DB$7,'[14]Curve Summary'!$A$8:$AG$161,3)</f>
        <v>42.54</v>
      </c>
      <c r="DC10" s="169">
        <f>VLOOKUP(DC$7,'[14]Curve Summary'!$A$8:$AG$161,3)</f>
        <v>40.049999999999997</v>
      </c>
      <c r="DD10" s="169">
        <f>VLOOKUP(DD$7,'[14]Curve Summary'!$A$8:$AG$161,3)</f>
        <v>40.21</v>
      </c>
      <c r="DE10" s="169">
        <f>VLOOKUP(DE$7,'[14]Curve Summary'!$A$8:$AG$161,3)</f>
        <v>38.159999999999997</v>
      </c>
      <c r="DF10" s="169">
        <f>VLOOKUP(DF$7,'[14]Curve Summary'!$A$8:$AG$161,3)</f>
        <v>38.909999999999997</v>
      </c>
      <c r="DG10" s="169">
        <f>VLOOKUP(DG$7,'[14]Curve Summary'!$A$8:$AG$161,3)</f>
        <v>50.38</v>
      </c>
      <c r="DH10" s="169">
        <f>VLOOKUP(DH$7,'[14]Curve Summary'!$A$8:$AG$161,3)</f>
        <v>54.51</v>
      </c>
      <c r="DI10" s="169">
        <f>VLOOKUP(DI$7,'[14]Curve Summary'!$A$8:$AG$161,3)</f>
        <v>48.93</v>
      </c>
      <c r="DJ10" s="169">
        <f>VLOOKUP(DJ$7,'[14]Curve Summary'!$A$8:$AG$161,3)</f>
        <v>42.92</v>
      </c>
      <c r="DK10" s="169">
        <f>VLOOKUP(DK$7,'[14]Curve Summary'!$A$8:$AG$161,3)</f>
        <v>40.57</v>
      </c>
      <c r="DL10" s="169">
        <f>VLOOKUP(DL$7,'[14]Curve Summary'!$A$8:$AG$161,3)</f>
        <v>42.05</v>
      </c>
      <c r="DM10" s="169">
        <f>VLOOKUP(DM$7,'[14]Curve Summary'!$A$8:$AG$161,3)</f>
        <v>44.46</v>
      </c>
      <c r="DN10" s="169">
        <f>VLOOKUP(DN$7,'[14]Curve Summary'!$A$8:$AG$161,3)</f>
        <v>43.64</v>
      </c>
      <c r="DO10" s="169">
        <f>VLOOKUP(DO$7,'[14]Curve Summary'!$A$8:$AG$161,3)</f>
        <v>41.3</v>
      </c>
      <c r="DP10" s="169">
        <f>VLOOKUP(DP$7,'[14]Curve Summary'!$A$8:$AG$161,3)</f>
        <v>41.45</v>
      </c>
      <c r="DQ10" s="169">
        <f>VLOOKUP(DQ$7,'[14]Curve Summary'!$A$8:$AG$161,3)</f>
        <v>39.520000000000003</v>
      </c>
      <c r="DR10" s="169">
        <f>VLOOKUP(DR$7,'[14]Curve Summary'!$A$8:$AG$161,3)</f>
        <v>40.229999999999997</v>
      </c>
      <c r="DS10" s="169">
        <f>VLOOKUP(DS$7,'[14]Curve Summary'!$A$8:$AG$161,3)</f>
        <v>51.04</v>
      </c>
      <c r="DT10" s="169">
        <f>VLOOKUP(DT$7,'[14]Curve Summary'!$A$8:$AG$161,3)</f>
        <v>54.92</v>
      </c>
      <c r="DU10" s="169">
        <f>VLOOKUP(DU$7,'[14]Curve Summary'!$A$8:$AG$161,3)</f>
        <v>49.67</v>
      </c>
      <c r="DV10" s="169">
        <f>VLOOKUP(DV$7,'[14]Curve Summary'!$A$8:$AG$161,3)</f>
        <v>44.01</v>
      </c>
      <c r="DW10" s="169">
        <f>VLOOKUP(DW$7,'[14]Curve Summary'!$A$8:$AG$161,3)</f>
        <v>41.8</v>
      </c>
      <c r="DX10" s="169">
        <f>VLOOKUP(DX$7,'[14]Curve Summary'!$A$8:$AG$161,3)</f>
        <v>43.2</v>
      </c>
      <c r="DY10" s="169">
        <f>VLOOKUP(DY$7,'[14]Curve Summary'!$A$8:$AG$161,3)</f>
        <v>45.52</v>
      </c>
      <c r="DZ10" s="169">
        <f>VLOOKUP(DZ$7,'[14]Curve Summary'!$A$8:$AG$161,3)</f>
        <v>44.75</v>
      </c>
      <c r="EA10" s="169">
        <f>VLOOKUP(EA$7,'[14]Curve Summary'!$A$8:$AG$161,3)</f>
        <v>42.54</v>
      </c>
      <c r="EB10" s="169">
        <f>VLOOKUP(EB$7,'[14]Curve Summary'!$A$8:$AG$161,3)</f>
        <v>42.68</v>
      </c>
      <c r="EC10" s="169">
        <f>VLOOKUP(EC$7,'[14]Curve Summary'!$A$8:$AG$161,3)</f>
        <v>40.869999999999997</v>
      </c>
      <c r="ED10" s="169">
        <f>VLOOKUP(ED$7,'[14]Curve Summary'!$A$8:$AG$161,3)</f>
        <v>41.53</v>
      </c>
      <c r="EE10" s="169">
        <f>VLOOKUP(EE$7,'[14]Curve Summary'!$A$8:$AG$161,3)</f>
        <v>51.71</v>
      </c>
      <c r="EF10" s="169">
        <f>VLOOKUP(EF$7,'[14]Curve Summary'!$A$8:$AG$161,3)</f>
        <v>55.37</v>
      </c>
      <c r="EG10" s="169">
        <f>VLOOKUP(EG$7,'[14]Curve Summary'!$A$8:$AG$161,3)</f>
        <v>50.43</v>
      </c>
      <c r="EH10" s="169">
        <f>VLOOKUP(EH$7,'[14]Curve Summary'!$A$8:$AG$161,3)</f>
        <v>45.09</v>
      </c>
      <c r="EI10" s="169">
        <f>VLOOKUP(EI$7,'[14]Curve Summary'!$A$8:$AG$161,3)</f>
        <v>43.02</v>
      </c>
      <c r="EJ10" s="169">
        <f>VLOOKUP(EJ$7,'[14]Curve Summary'!$A$8:$AG$161,3)</f>
        <v>44.33</v>
      </c>
    </row>
    <row r="11" spans="1:140" ht="13.65" customHeight="1" x14ac:dyDescent="0.2">
      <c r="A11" s="165" t="s">
        <v>135</v>
      </c>
      <c r="B11" s="142"/>
      <c r="C11" s="132">
        <f>'[14]Power Desk Daily Price'!$AC11</f>
        <v>27.177692307692308</v>
      </c>
      <c r="D11" s="132">
        <f ca="1">IF(ISERROR((AVERAGE(OFFSET('[14]Curve Summary'!$E$6,14,0,14,1))*14+ 11* '[14]Curve Summary Backup'!$E$38)/25), '[14]Curve Summary Backup'!$E$38,(AVERAGE(OFFSET('[14]Curve Summary'!$E$6,14,0,14,1))*14+ 11* '[14]Curve Summary Backup'!$E$38)/25)</f>
        <v>28</v>
      </c>
      <c r="E11" s="132">
        <f>VLOOKUP(E$7,'[14]Curve Summary'!$A$7:$AG$55,5)</f>
        <v>36</v>
      </c>
      <c r="F11" s="167">
        <f t="shared" ca="1" si="0"/>
        <v>30.902973372781066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36.916666666666664</v>
      </c>
      <c r="T11" s="132">
        <f t="shared" si="8"/>
        <v>38</v>
      </c>
      <c r="U11" s="132">
        <f t="shared" si="8"/>
        <v>34.5</v>
      </c>
      <c r="V11" s="132">
        <f t="shared" si="8"/>
        <v>38.25</v>
      </c>
      <c r="W11" s="167">
        <f t="shared" si="12"/>
        <v>38.065686274509801</v>
      </c>
      <c r="X11" s="132">
        <f t="shared" si="13"/>
        <v>42.02058823529412</v>
      </c>
      <c r="Y11" s="132">
        <f t="shared" si="14"/>
        <v>42.276711409395979</v>
      </c>
      <c r="Z11" s="132">
        <f t="shared" si="15"/>
        <v>42.95</v>
      </c>
      <c r="AA11" s="132">
        <f t="shared" si="9"/>
        <v>43.834421568627448</v>
      </c>
      <c r="AB11" s="133">
        <f t="shared" si="10"/>
        <v>44.714726562500005</v>
      </c>
      <c r="AC11" s="168">
        <f t="shared" ca="1" si="11"/>
        <v>42.575784942716872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34.5</v>
      </c>
      <c r="AR11" s="169">
        <f>VLOOKUP(AR$7,'[14]Curve Summary'!$A$8:$AG$161,5)</f>
        <v>38.25</v>
      </c>
      <c r="AS11" s="169">
        <f>VLOOKUP(AS$7,'[14]Curve Summary'!$A$8:$AG$161,5)</f>
        <v>40</v>
      </c>
      <c r="AT11" s="169">
        <f>VLOOKUP(AT$7,'[14]Curve Summary'!$A$8:$AG$161,5)</f>
        <v>39</v>
      </c>
      <c r="AU11" s="169">
        <f>VLOOKUP(AU$7,'[14]Curve Summary'!$A$8:$AG$161,5)</f>
        <v>37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49.5</v>
      </c>
      <c r="AZ11" s="169">
        <f>VLOOKUP(AZ$7,'[14]Curve Summary'!$A$8:$AG$161,5)</f>
        <v>58.5</v>
      </c>
      <c r="BA11" s="169">
        <f>VLOOKUP(BA$7,'[14]Curve Summary'!$A$8:$AG$161,5)</f>
        <v>53.5</v>
      </c>
      <c r="BB11" s="169">
        <f>VLOOKUP(BB$7,'[14]Curve Summary'!$A$8:$AG$161,5)</f>
        <v>39.75</v>
      </c>
      <c r="BC11" s="169">
        <f>VLOOKUP(BC$7,'[14]Curve Summary'!$A$8:$AG$161,5)</f>
        <v>37</v>
      </c>
      <c r="BD11" s="169">
        <f>VLOOKUP(BD$7,'[14]Curve Summary'!$A$8:$AG$161,5)</f>
        <v>40.25</v>
      </c>
      <c r="BE11" s="169">
        <f>VLOOKUP(BE$7,'[14]Curve Summary'!$A$8:$AG$161,5)</f>
        <v>40.75</v>
      </c>
      <c r="BF11" s="169">
        <f>VLOOKUP(BF$7,'[14]Curve Summary'!$A$8:$AG$161,5)</f>
        <v>39.89</v>
      </c>
      <c r="BG11" s="169">
        <f>VLOOKUP(BG$7,'[14]Curve Summary'!$A$8:$AG$161,5)</f>
        <v>38.17</v>
      </c>
      <c r="BH11" s="169">
        <f>VLOOKUP(BH$7,'[14]Curve Summary'!$A$8:$AG$161,5)</f>
        <v>36.450000000000003</v>
      </c>
      <c r="BI11" s="169">
        <f>VLOOKUP(BI$7,'[14]Curve Summary'!$A$8:$AG$161,5)</f>
        <v>36.450000000000003</v>
      </c>
      <c r="BJ11" s="169">
        <f>VLOOKUP(BJ$7,'[14]Curve Summary'!$A$8:$AG$161,5)</f>
        <v>40.32</v>
      </c>
      <c r="BK11" s="169">
        <f>VLOOKUP(BK$7,'[14]Curve Summary'!$A$8:$AG$161,5)</f>
        <v>48.91</v>
      </c>
      <c r="BL11" s="169">
        <f>VLOOKUP(BL$7,'[14]Curve Summary'!$A$8:$AG$161,5)</f>
        <v>56.65</v>
      </c>
      <c r="BM11" s="169">
        <f>VLOOKUP(BM$7,'[14]Curve Summary'!$A$8:$AG$161,5)</f>
        <v>52.35</v>
      </c>
      <c r="BN11" s="169">
        <f>VLOOKUP(BN$7,'[14]Curve Summary'!$A$8:$AG$161,5)</f>
        <v>40.54</v>
      </c>
      <c r="BO11" s="169">
        <f>VLOOKUP(BO$7,'[14]Curve Summary'!$A$8:$AG$161,5)</f>
        <v>38</v>
      </c>
      <c r="BP11" s="169">
        <f>VLOOKUP(BP$7,'[14]Curve Summary'!$A$8:$AG$161,5)</f>
        <v>40.97</v>
      </c>
      <c r="BQ11" s="169">
        <f>VLOOKUP(BQ$7,'[14]Curve Summary'!$A$8:$AG$161,5)</f>
        <v>41.45</v>
      </c>
      <c r="BR11" s="169">
        <f>VLOOKUP(BR$7,'[14]Curve Summary'!$A$8:$AG$161,5)</f>
        <v>40.71</v>
      </c>
      <c r="BS11" s="169">
        <f>VLOOKUP(BS$7,'[14]Curve Summary'!$A$8:$AG$161,5)</f>
        <v>39.24</v>
      </c>
      <c r="BT11" s="169">
        <f>VLOOKUP(BT$7,'[14]Curve Summary'!$A$8:$AG$161,5)</f>
        <v>37.76</v>
      </c>
      <c r="BU11" s="169">
        <f>VLOOKUP(BU$7,'[14]Curve Summary'!$A$8:$AG$161,5)</f>
        <v>37.76</v>
      </c>
      <c r="BV11" s="169">
        <f>VLOOKUP(BV$7,'[14]Curve Summary'!$A$8:$AG$161,5)</f>
        <v>41.09</v>
      </c>
      <c r="BW11" s="169">
        <f>VLOOKUP(BW$7,'[14]Curve Summary'!$A$8:$AG$161,5)</f>
        <v>48.47</v>
      </c>
      <c r="BX11" s="169">
        <f>VLOOKUP(BX$7,'[14]Curve Summary'!$A$8:$AG$161,5)</f>
        <v>55.11</v>
      </c>
      <c r="BY11" s="169">
        <f>VLOOKUP(BY$7,'[14]Curve Summary'!$A$8:$AG$161,5)</f>
        <v>51.42</v>
      </c>
      <c r="BZ11" s="169">
        <f>VLOOKUP(BZ$7,'[14]Curve Summary'!$A$8:$AG$161,5)</f>
        <v>41.27</v>
      </c>
      <c r="CA11" s="169">
        <f>VLOOKUP(CA$7,'[14]Curve Summary'!$A$8:$AG$161,5)</f>
        <v>38.92</v>
      </c>
      <c r="CB11" s="169">
        <f>VLOOKUP(CB$7,'[14]Curve Summary'!$A$8:$AG$161,5)</f>
        <v>41.64</v>
      </c>
      <c r="CC11" s="169">
        <f>VLOOKUP(CC$7,'[14]Curve Summary'!$A$8:$AG$161,5)</f>
        <v>41.99</v>
      </c>
      <c r="CD11" s="169">
        <f>VLOOKUP(CD$7,'[14]Curve Summary'!$A$8:$AG$161,5)</f>
        <v>41.32</v>
      </c>
      <c r="CE11" s="169">
        <f>VLOOKUP(CE$7,'[14]Curve Summary'!$A$8:$AG$161,5)</f>
        <v>39.979999999999997</v>
      </c>
      <c r="CF11" s="169">
        <f>VLOOKUP(CF$7,'[14]Curve Summary'!$A$8:$AG$161,5)</f>
        <v>38.64</v>
      </c>
      <c r="CG11" s="169">
        <f>VLOOKUP(CG$7,'[14]Curve Summary'!$A$8:$AG$161,5)</f>
        <v>38.64</v>
      </c>
      <c r="CH11" s="169">
        <f>VLOOKUP(CH$7,'[14]Curve Summary'!$A$8:$AG$161,5)</f>
        <v>41.66</v>
      </c>
      <c r="CI11" s="169">
        <f>VLOOKUP(CI$7,'[14]Curve Summary'!$A$8:$AG$161,5)</f>
        <v>48.37</v>
      </c>
      <c r="CJ11" s="169">
        <f>VLOOKUP(CJ$7,'[14]Curve Summary'!$A$8:$AG$161,5)</f>
        <v>54.4</v>
      </c>
      <c r="CK11" s="169">
        <f>VLOOKUP(CK$7,'[14]Curve Summary'!$A$8:$AG$161,5)</f>
        <v>51.05</v>
      </c>
      <c r="CL11" s="169">
        <f>VLOOKUP(CL$7,'[14]Curve Summary'!$A$8:$AG$161,5)</f>
        <v>41.83</v>
      </c>
      <c r="CM11" s="169">
        <f>VLOOKUP(CM$7,'[14]Curve Summary'!$A$8:$AG$161,5)</f>
        <v>39.58</v>
      </c>
      <c r="CN11" s="169">
        <f>VLOOKUP(CN$7,'[14]Curve Summary'!$A$8:$AG$161,5)</f>
        <v>42.17</v>
      </c>
      <c r="CO11" s="169">
        <f>VLOOKUP(CO$7,'[14]Curve Summary'!$A$8:$AG$161,5)</f>
        <v>42.47</v>
      </c>
      <c r="CP11" s="169">
        <f>VLOOKUP(CP$7,'[14]Curve Summary'!$A$8:$AG$161,5)</f>
        <v>41.86</v>
      </c>
      <c r="CQ11" s="169">
        <f>VLOOKUP(CQ$7,'[14]Curve Summary'!$A$8:$AG$161,5)</f>
        <v>40.65</v>
      </c>
      <c r="CR11" s="169">
        <f>VLOOKUP(CR$7,'[14]Curve Summary'!$A$8:$AG$161,5)</f>
        <v>39.43</v>
      </c>
      <c r="CS11" s="169">
        <f>VLOOKUP(CS$7,'[14]Curve Summary'!$A$8:$AG$161,5)</f>
        <v>39.43</v>
      </c>
      <c r="CT11" s="169">
        <f>VLOOKUP(CT$7,'[14]Curve Summary'!$A$8:$AG$161,5)</f>
        <v>42.17</v>
      </c>
      <c r="CU11" s="169">
        <f>VLOOKUP(CU$7,'[14]Curve Summary'!$A$8:$AG$161,5)</f>
        <v>48.26</v>
      </c>
      <c r="CV11" s="169">
        <f>VLOOKUP(CV$7,'[14]Curve Summary'!$A$8:$AG$161,5)</f>
        <v>53.73</v>
      </c>
      <c r="CW11" s="169">
        <f>VLOOKUP(CW$7,'[14]Curve Summary'!$A$8:$AG$161,5)</f>
        <v>50.69</v>
      </c>
      <c r="CX11" s="169">
        <f>VLOOKUP(CX$7,'[14]Curve Summary'!$A$8:$AG$161,5)</f>
        <v>42.33</v>
      </c>
      <c r="CY11" s="169">
        <f>VLOOKUP(CY$7,'[14]Curve Summary'!$A$8:$AG$161,5)</f>
        <v>40.17</v>
      </c>
      <c r="CZ11" s="169">
        <f>VLOOKUP(CZ$7,'[14]Curve Summary'!$A$8:$AG$161,5)</f>
        <v>42.64</v>
      </c>
      <c r="DA11" s="169">
        <f>VLOOKUP(DA$7,'[14]Curve Summary'!$A$8:$AG$161,5)</f>
        <v>42.91</v>
      </c>
      <c r="DB11" s="169">
        <f>VLOOKUP(DB$7,'[14]Curve Summary'!$A$8:$AG$161,5)</f>
        <v>42.35</v>
      </c>
      <c r="DC11" s="169">
        <f>VLOOKUP(DC$7,'[14]Curve Summary'!$A$8:$AG$161,5)</f>
        <v>41.22</v>
      </c>
      <c r="DD11" s="169">
        <f>VLOOKUP(DD$7,'[14]Curve Summary'!$A$8:$AG$161,5)</f>
        <v>40.1</v>
      </c>
      <c r="DE11" s="169">
        <f>VLOOKUP(DE$7,'[14]Curve Summary'!$A$8:$AG$161,5)</f>
        <v>40.1</v>
      </c>
      <c r="DF11" s="169">
        <f>VLOOKUP(DF$7,'[14]Curve Summary'!$A$8:$AG$161,5)</f>
        <v>42.64</v>
      </c>
      <c r="DG11" s="169">
        <f>VLOOKUP(DG$7,'[14]Curve Summary'!$A$8:$AG$161,5)</f>
        <v>48.28</v>
      </c>
      <c r="DH11" s="169">
        <f>VLOOKUP(DH$7,'[14]Curve Summary'!$A$8:$AG$161,5)</f>
        <v>53.36</v>
      </c>
      <c r="DI11" s="169">
        <f>VLOOKUP(DI$7,'[14]Curve Summary'!$A$8:$AG$161,5)</f>
        <v>50.54</v>
      </c>
      <c r="DJ11" s="169">
        <f>VLOOKUP(DJ$7,'[14]Curve Summary'!$A$8:$AG$161,5)</f>
        <v>42.78</v>
      </c>
      <c r="DK11" s="169">
        <f>VLOOKUP(DK$7,'[14]Curve Summary'!$A$8:$AG$161,5)</f>
        <v>40.69</v>
      </c>
      <c r="DL11" s="169">
        <f>VLOOKUP(DL$7,'[14]Curve Summary'!$A$8:$AG$161,5)</f>
        <v>43.07</v>
      </c>
      <c r="DM11" s="169">
        <f>VLOOKUP(DM$7,'[14]Curve Summary'!$A$8:$AG$161,5)</f>
        <v>43.35</v>
      </c>
      <c r="DN11" s="169">
        <f>VLOOKUP(DN$7,'[14]Curve Summary'!$A$8:$AG$161,5)</f>
        <v>42.83</v>
      </c>
      <c r="DO11" s="169">
        <f>VLOOKUP(DO$7,'[14]Curve Summary'!$A$8:$AG$161,5)</f>
        <v>41.78</v>
      </c>
      <c r="DP11" s="169">
        <f>VLOOKUP(DP$7,'[14]Curve Summary'!$A$8:$AG$161,5)</f>
        <v>40.74</v>
      </c>
      <c r="DQ11" s="169">
        <f>VLOOKUP(DQ$7,'[14]Curve Summary'!$A$8:$AG$161,5)</f>
        <v>40.74</v>
      </c>
      <c r="DR11" s="169">
        <f>VLOOKUP(DR$7,'[14]Curve Summary'!$A$8:$AG$161,5)</f>
        <v>43.09</v>
      </c>
      <c r="DS11" s="169">
        <f>VLOOKUP(DS$7,'[14]Curve Summary'!$A$8:$AG$161,5)</f>
        <v>48.33</v>
      </c>
      <c r="DT11" s="169">
        <f>VLOOKUP(DT$7,'[14]Curve Summary'!$A$8:$AG$161,5)</f>
        <v>53.03</v>
      </c>
      <c r="DU11" s="169">
        <f>VLOOKUP(DU$7,'[14]Curve Summary'!$A$8:$AG$161,5)</f>
        <v>50.42</v>
      </c>
      <c r="DV11" s="169">
        <f>VLOOKUP(DV$7,'[14]Curve Summary'!$A$8:$AG$161,5)</f>
        <v>43.23</v>
      </c>
      <c r="DW11" s="169">
        <f>VLOOKUP(DW$7,'[14]Curve Summary'!$A$8:$AG$161,5)</f>
        <v>41.2</v>
      </c>
      <c r="DX11" s="169">
        <f>VLOOKUP(DX$7,'[14]Curve Summary'!$A$8:$AG$161,5)</f>
        <v>43.5</v>
      </c>
      <c r="DY11" s="169">
        <f>VLOOKUP(DY$7,'[14]Curve Summary'!$A$8:$AG$161,5)</f>
        <v>43.78</v>
      </c>
      <c r="DZ11" s="169">
        <f>VLOOKUP(DZ$7,'[14]Curve Summary'!$A$8:$AG$161,5)</f>
        <v>43.29</v>
      </c>
      <c r="EA11" s="169">
        <f>VLOOKUP(EA$7,'[14]Curve Summary'!$A$8:$AG$161,5)</f>
        <v>42.33</v>
      </c>
      <c r="EB11" s="169">
        <f>VLOOKUP(EB$7,'[14]Curve Summary'!$A$8:$AG$161,5)</f>
        <v>41.36</v>
      </c>
      <c r="EC11" s="169">
        <f>VLOOKUP(EC$7,'[14]Curve Summary'!$A$8:$AG$161,5)</f>
        <v>41.36</v>
      </c>
      <c r="ED11" s="169">
        <f>VLOOKUP(ED$7,'[14]Curve Summary'!$A$8:$AG$161,5)</f>
        <v>43.54</v>
      </c>
      <c r="EE11" s="169">
        <f>VLOOKUP(EE$7,'[14]Curve Summary'!$A$8:$AG$161,5)</f>
        <v>48.39</v>
      </c>
      <c r="EF11" s="169">
        <f>VLOOKUP(EF$7,'[14]Curve Summary'!$A$8:$AG$161,5)</f>
        <v>52.76</v>
      </c>
      <c r="EG11" s="169">
        <f>VLOOKUP(EG$7,'[14]Curve Summary'!$A$8:$AG$161,5)</f>
        <v>50.34</v>
      </c>
      <c r="EH11" s="169">
        <f>VLOOKUP(EH$7,'[14]Curve Summary'!$A$8:$AG$161,5)</f>
        <v>43.67</v>
      </c>
      <c r="EI11" s="169">
        <f>VLOOKUP(EI$7,'[14]Curve Summary'!$A$8:$AG$161,5)</f>
        <v>41.7</v>
      </c>
      <c r="EJ11" s="169">
        <f>VLOOKUP(EJ$7,'[14]Curve Summary'!$A$8:$AG$161,5)</f>
        <v>43.92</v>
      </c>
    </row>
    <row r="12" spans="1:140" ht="13.65" customHeight="1" x14ac:dyDescent="0.2">
      <c r="A12" s="165" t="s">
        <v>136</v>
      </c>
      <c r="B12" s="142"/>
      <c r="C12" s="132">
        <f>'[14]Power Desk Daily Price'!$AC12</f>
        <v>27.261923076923075</v>
      </c>
      <c r="D12" s="132">
        <f ca="1">IF(ISERROR((AVERAGE(OFFSET('[14]Curve Summary'!$I$6,14,0,14,1))*14+ 11* '[14]Curve Summary Backup'!$I$38)/25), '[14]Curve Summary Backup'!$I$38,(AVERAGE(OFFSET('[14]Curve Summary'!$I$6,14,0,14,1))*14+ 11* '[14]Curve Summary Backup'!$I$38)/25)</f>
        <v>26</v>
      </c>
      <c r="E12" s="132">
        <f>VLOOKUP(E$7,'[14]Curve Summary'!$A$7:$AG$55,9)</f>
        <v>32.5</v>
      </c>
      <c r="F12" s="167">
        <f t="shared" ca="1" si="0"/>
        <v>28.766945266272192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33.558268576104737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'[14]Power Desk Daily Price'!$AC13</f>
        <v>27.675384615384612</v>
      </c>
      <c r="D13" s="132">
        <f ca="1">IF(ISERROR((AVERAGE(OFFSET('[14]Curve Summary'!$F$6,14,0,14,1))*14+ 11* '[14]Curve Summary Backup'!$F$38)/25), '[14]Curve Summary Backup'!$F$38,(AVERAGE(OFFSET('[14]Curve Summary'!$F$6,14,0,14,1))*14+ 11* '[14]Curve Summary Backup'!$F$38)/25)</f>
        <v>28.25</v>
      </c>
      <c r="E13" s="132">
        <f>VLOOKUP(E$7,'[14]Curve Summary'!$A$7:$AG$59,6)</f>
        <v>33.5</v>
      </c>
      <c r="F13" s="167">
        <f t="shared" ca="1" si="0"/>
        <v>30.1476775147929</v>
      </c>
      <c r="G13" s="132">
        <f t="shared" si="1"/>
        <v>33.625</v>
      </c>
      <c r="H13" s="132">
        <f t="shared" si="2"/>
        <v>34</v>
      </c>
      <c r="I13" s="132">
        <f t="shared" si="2"/>
        <v>33.25</v>
      </c>
      <c r="J13" s="132">
        <f t="shared" si="3"/>
        <v>31.25</v>
      </c>
      <c r="K13" s="132">
        <f t="shared" si="4"/>
        <v>32.25</v>
      </c>
      <c r="L13" s="132">
        <f t="shared" si="4"/>
        <v>30.25</v>
      </c>
      <c r="M13" s="132">
        <f t="shared" si="4"/>
        <v>33.5</v>
      </c>
      <c r="N13" s="132">
        <f t="shared" si="4"/>
        <v>38</v>
      </c>
      <c r="O13" s="132">
        <f t="shared" si="5"/>
        <v>49.375</v>
      </c>
      <c r="P13" s="132">
        <f t="shared" si="6"/>
        <v>45.75</v>
      </c>
      <c r="Q13" s="132">
        <f t="shared" si="6"/>
        <v>53</v>
      </c>
      <c r="R13" s="132">
        <f t="shared" si="6"/>
        <v>44.75</v>
      </c>
      <c r="S13" s="132">
        <f t="shared" si="7"/>
        <v>37.583333333333336</v>
      </c>
      <c r="T13" s="132">
        <f t="shared" si="8"/>
        <v>37.25</v>
      </c>
      <c r="U13" s="132">
        <f t="shared" si="8"/>
        <v>36.75</v>
      </c>
      <c r="V13" s="132">
        <f t="shared" si="8"/>
        <v>38.75</v>
      </c>
      <c r="W13" s="167">
        <f t="shared" si="12"/>
        <v>38.140196078431373</v>
      </c>
      <c r="X13" s="132">
        <f t="shared" si="13"/>
        <v>42.287254901960786</v>
      </c>
      <c r="Y13" s="132">
        <f t="shared" si="14"/>
        <v>42.22144295302013</v>
      </c>
      <c r="Z13" s="132">
        <f t="shared" si="15"/>
        <v>42.8704705882353</v>
      </c>
      <c r="AA13" s="132">
        <f t="shared" si="9"/>
        <v>43.463617647058847</v>
      </c>
      <c r="AB13" s="133">
        <f t="shared" si="10"/>
        <v>44.084257812499999</v>
      </c>
      <c r="AC13" s="168">
        <f t="shared" ca="1" si="11"/>
        <v>42.365408183306066</v>
      </c>
      <c r="AD13" s="163"/>
      <c r="AE13" s="163"/>
      <c r="AF13" s="164"/>
      <c r="AG13" s="169">
        <f>VLOOKUP(AG$7,'[14]Curve Summary'!$A$9:$AG$161,6)</f>
        <v>34</v>
      </c>
      <c r="AH13" s="169">
        <f>VLOOKUP(AH$7,'[14]Curve Summary'!$A$9:$AG$161,6)</f>
        <v>33.25</v>
      </c>
      <c r="AI13" s="169">
        <f>VLOOKUP(AI$7,'[14]Curve Summary'!$A$9:$AG$161,6)</f>
        <v>32.25</v>
      </c>
      <c r="AJ13" s="169">
        <f>VLOOKUP(AJ$7,'[14]Curve Summary'!$A$9:$AG$161,6)</f>
        <v>30.25</v>
      </c>
      <c r="AK13" s="169">
        <f>VLOOKUP(AK$7,'[14]Curve Summary'!$A$9:$AG$161,6)</f>
        <v>33.5</v>
      </c>
      <c r="AL13" s="169">
        <f>VLOOKUP(AL$7,'[14]Curve Summary'!$A$9:$AG$161,6)</f>
        <v>38</v>
      </c>
      <c r="AM13" s="169">
        <f>VLOOKUP(AM$7,'[14]Curve Summary'!$A$9:$AG$161,6)</f>
        <v>45.75</v>
      </c>
      <c r="AN13" s="169">
        <f>VLOOKUP(AN$7,'[14]Curve Summary'!$A$9:$AG$161,6)</f>
        <v>53</v>
      </c>
      <c r="AO13" s="169">
        <f>VLOOKUP(AO$7,'[14]Curve Summary'!$A$9:$AG$161,6)</f>
        <v>44.75</v>
      </c>
      <c r="AP13" s="169">
        <f>VLOOKUP(AP$7,'[14]Curve Summary'!$A$9:$AG$161,6)</f>
        <v>37.25</v>
      </c>
      <c r="AQ13" s="169">
        <f>VLOOKUP(AQ$7,'[14]Curve Summary'!$A$9:$AG$161,6)</f>
        <v>36.75</v>
      </c>
      <c r="AR13" s="169">
        <f>VLOOKUP(AR$7,'[14]Curve Summary'!$A$9:$AG$161,6)</f>
        <v>38.75</v>
      </c>
      <c r="AS13" s="169">
        <f>VLOOKUP(AS$7,'[14]Curve Summary'!$A$9:$AG$161,6)</f>
        <v>39.5</v>
      </c>
      <c r="AT13" s="169">
        <f>VLOOKUP(AT$7,'[14]Curve Summary'!$A$9:$AG$161,6)</f>
        <v>38</v>
      </c>
      <c r="AU13" s="169">
        <f>VLOOKUP(AU$7,'[14]Curve Summary'!$A$9:$AG$161,6)</f>
        <v>36.5</v>
      </c>
      <c r="AV13" s="169">
        <f>VLOOKUP(AV$7,'[14]Curve Summary'!$A$9:$AG$161,6)</f>
        <v>36</v>
      </c>
      <c r="AW13" s="169">
        <f>VLOOKUP(AW$7,'[14]Curve Summary'!$A$9:$AG$161,6)</f>
        <v>36.5</v>
      </c>
      <c r="AX13" s="169">
        <f>VLOOKUP(AX$7,'[14]Curve Summary'!$A$9:$AG$161,6)</f>
        <v>41</v>
      </c>
      <c r="AY13" s="169">
        <f>VLOOKUP(AY$7,'[14]Curve Summary'!$A$9:$AG$161,6)</f>
        <v>55</v>
      </c>
      <c r="AZ13" s="169">
        <f>VLOOKUP(AZ$7,'[14]Curve Summary'!$A$9:$AG$161,6)</f>
        <v>61.25</v>
      </c>
      <c r="BA13" s="169">
        <f>VLOOKUP(BA$7,'[14]Curve Summary'!$A$9:$AG$161,6)</f>
        <v>48.25</v>
      </c>
      <c r="BB13" s="169">
        <f>VLOOKUP(BB$7,'[14]Curve Summary'!$A$9:$AG$161,6)</f>
        <v>38</v>
      </c>
      <c r="BC13" s="169">
        <f>VLOOKUP(BC$7,'[14]Curve Summary'!$A$9:$AG$161,6)</f>
        <v>38.25</v>
      </c>
      <c r="BD13" s="169">
        <f>VLOOKUP(BD$7,'[14]Curve Summary'!$A$9:$AG$161,6)</f>
        <v>39</v>
      </c>
      <c r="BE13" s="169">
        <f>VLOOKUP(BE$7,'[14]Curve Summary'!$A$9:$AG$161,6)</f>
        <v>40.15</v>
      </c>
      <c r="BF13" s="169">
        <f>VLOOKUP(BF$7,'[14]Curve Summary'!$A$9:$AG$161,6)</f>
        <v>38.869999999999997</v>
      </c>
      <c r="BG13" s="169">
        <f>VLOOKUP(BG$7,'[14]Curve Summary'!$A$9:$AG$161,6)</f>
        <v>37.58</v>
      </c>
      <c r="BH13" s="169">
        <f>VLOOKUP(BH$7,'[14]Curve Summary'!$A$9:$AG$161,6)</f>
        <v>37.159999999999997</v>
      </c>
      <c r="BI13" s="169">
        <f>VLOOKUP(BI$7,'[14]Curve Summary'!$A$9:$AG$161,6)</f>
        <v>37.590000000000003</v>
      </c>
      <c r="BJ13" s="169">
        <f>VLOOKUP(BJ$7,'[14]Curve Summary'!$A$9:$AG$161,6)</f>
        <v>41.44</v>
      </c>
      <c r="BK13" s="169">
        <f>VLOOKUP(BK$7,'[14]Curve Summary'!$A$9:$AG$161,6)</f>
        <v>53.41</v>
      </c>
      <c r="BL13" s="169">
        <f>VLOOKUP(BL$7,'[14]Curve Summary'!$A$9:$AG$161,6)</f>
        <v>58.75</v>
      </c>
      <c r="BM13" s="169">
        <f>VLOOKUP(BM$7,'[14]Curve Summary'!$A$9:$AG$161,6)</f>
        <v>47.64</v>
      </c>
      <c r="BN13" s="169">
        <f>VLOOKUP(BN$7,'[14]Curve Summary'!$A$9:$AG$161,6)</f>
        <v>38.880000000000003</v>
      </c>
      <c r="BO13" s="169">
        <f>VLOOKUP(BO$7,'[14]Curve Summary'!$A$9:$AG$161,6)</f>
        <v>39.090000000000003</v>
      </c>
      <c r="BP13" s="169">
        <f>VLOOKUP(BP$7,'[14]Curve Summary'!$A$9:$AG$161,6)</f>
        <v>39.729999999999997</v>
      </c>
      <c r="BQ13" s="169">
        <f>VLOOKUP(BQ$7,'[14]Curve Summary'!$A$9:$AG$161,6)</f>
        <v>40.79</v>
      </c>
      <c r="BR13" s="169">
        <f>VLOOKUP(BR$7,'[14]Curve Summary'!$A$9:$AG$161,6)</f>
        <v>39.69</v>
      </c>
      <c r="BS13" s="169">
        <f>VLOOKUP(BS$7,'[14]Curve Summary'!$A$9:$AG$161,6)</f>
        <v>38.6</v>
      </c>
      <c r="BT13" s="169">
        <f>VLOOKUP(BT$7,'[14]Curve Summary'!$A$9:$AG$161,6)</f>
        <v>38.229999999999997</v>
      </c>
      <c r="BU13" s="169">
        <f>VLOOKUP(BU$7,'[14]Curve Summary'!$A$9:$AG$161,6)</f>
        <v>38.6</v>
      </c>
      <c r="BV13" s="169">
        <f>VLOOKUP(BV$7,'[14]Curve Summary'!$A$9:$AG$161,6)</f>
        <v>41.89</v>
      </c>
      <c r="BW13" s="169">
        <f>VLOOKUP(BW$7,'[14]Curve Summary'!$A$9:$AG$161,6)</f>
        <v>52.14</v>
      </c>
      <c r="BX13" s="169">
        <f>VLOOKUP(BX$7,'[14]Curve Summary'!$A$9:$AG$161,6)</f>
        <v>56.72</v>
      </c>
      <c r="BY13" s="169">
        <f>VLOOKUP(BY$7,'[14]Curve Summary'!$A$9:$AG$161,6)</f>
        <v>47.2</v>
      </c>
      <c r="BZ13" s="169">
        <f>VLOOKUP(BZ$7,'[14]Curve Summary'!$A$9:$AG$161,6)</f>
        <v>39.700000000000003</v>
      </c>
      <c r="CA13" s="169">
        <f>VLOOKUP(CA$7,'[14]Curve Summary'!$A$9:$AG$161,6)</f>
        <v>39.880000000000003</v>
      </c>
      <c r="CB13" s="169">
        <f>VLOOKUP(CB$7,'[14]Curve Summary'!$A$9:$AG$161,6)</f>
        <v>40.43</v>
      </c>
      <c r="CC13" s="169">
        <f>VLOOKUP(CC$7,'[14]Curve Summary'!$A$9:$AG$161,6)</f>
        <v>41.33</v>
      </c>
      <c r="CD13" s="169">
        <f>VLOOKUP(CD$7,'[14]Curve Summary'!$A$9:$AG$161,6)</f>
        <v>40.39</v>
      </c>
      <c r="CE13" s="169">
        <f>VLOOKUP(CE$7,'[14]Curve Summary'!$A$9:$AG$161,6)</f>
        <v>39.46</v>
      </c>
      <c r="CF13" s="169">
        <f>VLOOKUP(CF$7,'[14]Curve Summary'!$A$9:$AG$161,6)</f>
        <v>39.15</v>
      </c>
      <c r="CG13" s="169">
        <f>VLOOKUP(CG$7,'[14]Curve Summary'!$A$9:$AG$161,6)</f>
        <v>39.46</v>
      </c>
      <c r="CH13" s="169">
        <f>VLOOKUP(CH$7,'[14]Curve Summary'!$A$9:$AG$161,6)</f>
        <v>42.28</v>
      </c>
      <c r="CI13" s="169">
        <f>VLOOKUP(CI$7,'[14]Curve Summary'!$A$9:$AG$161,6)</f>
        <v>51.04</v>
      </c>
      <c r="CJ13" s="169">
        <f>VLOOKUP(CJ$7,'[14]Curve Summary'!$A$9:$AG$161,6)</f>
        <v>54.95</v>
      </c>
      <c r="CK13" s="169">
        <f>VLOOKUP(CK$7,'[14]Curve Summary'!$A$9:$AG$161,6)</f>
        <v>46.82</v>
      </c>
      <c r="CL13" s="169">
        <f>VLOOKUP(CL$7,'[14]Curve Summary'!$A$9:$AG$161,6)</f>
        <v>40.4</v>
      </c>
      <c r="CM13" s="169">
        <f>VLOOKUP(CM$7,'[14]Curve Summary'!$A$9:$AG$161,6)</f>
        <v>40.56</v>
      </c>
      <c r="CN13" s="169">
        <f>VLOOKUP(CN$7,'[14]Curve Summary'!$A$9:$AG$161,6)</f>
        <v>41.03</v>
      </c>
      <c r="CO13" s="169">
        <f>VLOOKUP(CO$7,'[14]Curve Summary'!$A$9:$AG$161,6)</f>
        <v>41.74</v>
      </c>
      <c r="CP13" s="169">
        <f>VLOOKUP(CP$7,'[14]Curve Summary'!$A$9:$AG$161,6)</f>
        <v>40.9</v>
      </c>
      <c r="CQ13" s="169">
        <f>VLOOKUP(CQ$7,'[14]Curve Summary'!$A$9:$AG$161,6)</f>
        <v>40.049999999999997</v>
      </c>
      <c r="CR13" s="169">
        <f>VLOOKUP(CR$7,'[14]Curve Summary'!$A$9:$AG$161,6)</f>
        <v>39.770000000000003</v>
      </c>
      <c r="CS13" s="169">
        <f>VLOOKUP(CS$7,'[14]Curve Summary'!$A$9:$AG$161,6)</f>
        <v>40.049999999999997</v>
      </c>
      <c r="CT13" s="169">
        <f>VLOOKUP(CT$7,'[14]Curve Summary'!$A$9:$AG$161,6)</f>
        <v>42.6</v>
      </c>
      <c r="CU13" s="169">
        <f>VLOOKUP(CU$7,'[14]Curve Summary'!$A$9:$AG$161,6)</f>
        <v>50.53</v>
      </c>
      <c r="CV13" s="169">
        <f>VLOOKUP(CV$7,'[14]Curve Summary'!$A$9:$AG$161,6)</f>
        <v>54.08</v>
      </c>
      <c r="CW13" s="169">
        <f>VLOOKUP(CW$7,'[14]Curve Summary'!$A$9:$AG$161,6)</f>
        <v>46.71</v>
      </c>
      <c r="CX13" s="169">
        <f>VLOOKUP(CX$7,'[14]Curve Summary'!$A$9:$AG$161,6)</f>
        <v>40.909999999999997</v>
      </c>
      <c r="CY13" s="169">
        <f>VLOOKUP(CY$7,'[14]Curve Summary'!$A$9:$AG$161,6)</f>
        <v>41.05</v>
      </c>
      <c r="CZ13" s="169">
        <f>VLOOKUP(CZ$7,'[14]Curve Summary'!$A$9:$AG$161,6)</f>
        <v>41.48</v>
      </c>
      <c r="DA13" s="169">
        <f>VLOOKUP(DA$7,'[14]Curve Summary'!$A$9:$AG$161,6)</f>
        <v>42.11</v>
      </c>
      <c r="DB13" s="169">
        <f>VLOOKUP(DB$7,'[14]Curve Summary'!$A$9:$AG$161,6)</f>
        <v>41.33</v>
      </c>
      <c r="DC13" s="169">
        <f>VLOOKUP(DC$7,'[14]Curve Summary'!$A$9:$AG$161,6)</f>
        <v>40.54</v>
      </c>
      <c r="DD13" s="169">
        <f>VLOOKUP(DD$7,'[14]Curve Summary'!$A$9:$AG$161,6)</f>
        <v>40.28</v>
      </c>
      <c r="DE13" s="169">
        <f>VLOOKUP(DE$7,'[14]Curve Summary'!$A$9:$AG$161,6)</f>
        <v>40.549999999999997</v>
      </c>
      <c r="DF13" s="169">
        <f>VLOOKUP(DF$7,'[14]Curve Summary'!$A$9:$AG$161,6)</f>
        <v>42.91</v>
      </c>
      <c r="DG13" s="169">
        <f>VLOOKUP(DG$7,'[14]Curve Summary'!$A$9:$AG$161,6)</f>
        <v>50.25</v>
      </c>
      <c r="DH13" s="169">
        <f>VLOOKUP(DH$7,'[14]Curve Summary'!$A$9:$AG$161,6)</f>
        <v>53.52</v>
      </c>
      <c r="DI13" s="169">
        <f>VLOOKUP(DI$7,'[14]Curve Summary'!$A$9:$AG$161,6)</f>
        <v>46.71</v>
      </c>
      <c r="DJ13" s="169">
        <f>VLOOKUP(DJ$7,'[14]Curve Summary'!$A$9:$AG$161,6)</f>
        <v>41.34</v>
      </c>
      <c r="DK13" s="169">
        <f>VLOOKUP(DK$7,'[14]Curve Summary'!$A$9:$AG$161,6)</f>
        <v>41.47</v>
      </c>
      <c r="DL13" s="169">
        <f>VLOOKUP(DL$7,'[14]Curve Summary'!$A$9:$AG$161,6)</f>
        <v>41.87</v>
      </c>
      <c r="DM13" s="169">
        <f>VLOOKUP(DM$7,'[14]Curve Summary'!$A$9:$AG$161,6)</f>
        <v>42.47</v>
      </c>
      <c r="DN13" s="169">
        <f>VLOOKUP(DN$7,'[14]Curve Summary'!$A$9:$AG$161,6)</f>
        <v>41.74</v>
      </c>
      <c r="DO13" s="169">
        <f>VLOOKUP(DO$7,'[14]Curve Summary'!$A$9:$AG$161,6)</f>
        <v>41.02</v>
      </c>
      <c r="DP13" s="169">
        <f>VLOOKUP(DP$7,'[14]Curve Summary'!$A$9:$AG$161,6)</f>
        <v>40.78</v>
      </c>
      <c r="DQ13" s="169">
        <f>VLOOKUP(DQ$7,'[14]Curve Summary'!$A$9:$AG$161,6)</f>
        <v>41.02</v>
      </c>
      <c r="DR13" s="169">
        <f>VLOOKUP(DR$7,'[14]Curve Summary'!$A$9:$AG$161,6)</f>
        <v>43.21</v>
      </c>
      <c r="DS13" s="169">
        <f>VLOOKUP(DS$7,'[14]Curve Summary'!$A$9:$AG$161,6)</f>
        <v>50</v>
      </c>
      <c r="DT13" s="169">
        <f>VLOOKUP(DT$7,'[14]Curve Summary'!$A$9:$AG$161,6)</f>
        <v>53.03</v>
      </c>
      <c r="DU13" s="169">
        <f>VLOOKUP(DU$7,'[14]Curve Summary'!$A$9:$AG$161,6)</f>
        <v>46.73</v>
      </c>
      <c r="DV13" s="169">
        <f>VLOOKUP(DV$7,'[14]Curve Summary'!$A$9:$AG$161,6)</f>
        <v>41.76</v>
      </c>
      <c r="DW13" s="169">
        <f>VLOOKUP(DW$7,'[14]Curve Summary'!$A$9:$AG$161,6)</f>
        <v>41.88</v>
      </c>
      <c r="DX13" s="169">
        <f>VLOOKUP(DX$7,'[14]Curve Summary'!$A$9:$AG$161,6)</f>
        <v>42.25</v>
      </c>
      <c r="DY13" s="169">
        <f>VLOOKUP(DY$7,'[14]Curve Summary'!$A$9:$AG$161,6)</f>
        <v>42.82</v>
      </c>
      <c r="DZ13" s="169">
        <f>VLOOKUP(DZ$7,'[14]Curve Summary'!$A$9:$AG$161,6)</f>
        <v>42.15</v>
      </c>
      <c r="EA13" s="169">
        <f>VLOOKUP(EA$7,'[14]Curve Summary'!$A$9:$AG$161,6)</f>
        <v>41.48</v>
      </c>
      <c r="EB13" s="169">
        <f>VLOOKUP(EB$7,'[14]Curve Summary'!$A$9:$AG$161,6)</f>
        <v>41.25</v>
      </c>
      <c r="EC13" s="169">
        <f>VLOOKUP(EC$7,'[14]Curve Summary'!$A$9:$AG$161,6)</f>
        <v>41.48</v>
      </c>
      <c r="ED13" s="169">
        <f>VLOOKUP(ED$7,'[14]Curve Summary'!$A$9:$AG$161,6)</f>
        <v>43.5</v>
      </c>
      <c r="EE13" s="169">
        <f>VLOOKUP(EE$7,'[14]Curve Summary'!$A$9:$AG$161,6)</f>
        <v>49.79</v>
      </c>
      <c r="EF13" s="169">
        <f>VLOOKUP(EF$7,'[14]Curve Summary'!$A$9:$AG$161,6)</f>
        <v>52.59</v>
      </c>
      <c r="EG13" s="169">
        <f>VLOOKUP(EG$7,'[14]Curve Summary'!$A$9:$AG$161,6)</f>
        <v>46.76</v>
      </c>
      <c r="EH13" s="169">
        <f>VLOOKUP(EH$7,'[14]Curve Summary'!$A$9:$AG$161,6)</f>
        <v>42.16</v>
      </c>
      <c r="EI13" s="169">
        <f>VLOOKUP(EI$7,'[14]Curve Summary'!$A$9:$AG$161,6)</f>
        <v>42.28</v>
      </c>
      <c r="EJ13" s="169">
        <f>VLOOKUP(EJ$7,'[14]Curve Summary'!$A$9:$AG$161,6)</f>
        <v>42.62</v>
      </c>
    </row>
    <row r="14" spans="1:140" ht="13.65" customHeight="1" x14ac:dyDescent="0.2">
      <c r="A14" s="165" t="s">
        <v>138</v>
      </c>
      <c r="B14" s="166" t="s">
        <v>166</v>
      </c>
      <c r="C14" s="132">
        <f>'[14]Power Desk Daily Price'!$AC14</f>
        <v>26.915384615384614</v>
      </c>
      <c r="D14" s="132">
        <f ca="1">IF(ISERROR((AVERAGE(OFFSET('[14]Curve Summary'!$B$6,14,0,14,1))*14+ 11* '[14]Curve Summary Backup'!$B$38)/25), '[14]Curve Summary Backup'!$B$38,(AVERAGE(OFFSET('[14]Curve Summary'!$B$6,14,0,14,1))*14+ 11* '[14]Curve Summary Backup'!$B$38)/25)</f>
        <v>27</v>
      </c>
      <c r="E14" s="132">
        <f>VLOOKUP(E$7,'[14]Curve Summary'!$A$7:$AG$59,2)</f>
        <v>31.5</v>
      </c>
      <c r="F14" s="167">
        <f t="shared" ca="1" si="0"/>
        <v>28.712869822485207</v>
      </c>
      <c r="G14" s="132">
        <f t="shared" si="1"/>
        <v>31.5</v>
      </c>
      <c r="H14" s="132">
        <f t="shared" si="2"/>
        <v>31.75</v>
      </c>
      <c r="I14" s="132">
        <f t="shared" si="2"/>
        <v>31.25</v>
      </c>
      <c r="J14" s="132">
        <f t="shared" si="3"/>
        <v>30.125</v>
      </c>
      <c r="K14" s="132">
        <f t="shared" si="4"/>
        <v>30.5</v>
      </c>
      <c r="L14" s="132">
        <f t="shared" si="4"/>
        <v>29.75</v>
      </c>
      <c r="M14" s="132">
        <f t="shared" si="4"/>
        <v>34.5</v>
      </c>
      <c r="N14" s="132">
        <f t="shared" si="4"/>
        <v>42</v>
      </c>
      <c r="O14" s="132">
        <f t="shared" si="5"/>
        <v>54.25</v>
      </c>
      <c r="P14" s="132">
        <f t="shared" si="6"/>
        <v>50</v>
      </c>
      <c r="Q14" s="132">
        <f t="shared" si="6"/>
        <v>58.5</v>
      </c>
      <c r="R14" s="132">
        <f t="shared" si="6"/>
        <v>48</v>
      </c>
      <c r="S14" s="132">
        <f t="shared" si="7"/>
        <v>34.5</v>
      </c>
      <c r="T14" s="132">
        <f t="shared" si="8"/>
        <v>35.25</v>
      </c>
      <c r="U14" s="132">
        <f t="shared" si="8"/>
        <v>33.75</v>
      </c>
      <c r="V14" s="132">
        <f t="shared" si="8"/>
        <v>34.5</v>
      </c>
      <c r="W14" s="167">
        <f t="shared" si="12"/>
        <v>38.332352941176474</v>
      </c>
      <c r="X14" s="132">
        <f t="shared" si="13"/>
        <v>39.983333333333334</v>
      </c>
      <c r="Y14" s="132">
        <f t="shared" si="14"/>
        <v>39.81389261744966</v>
      </c>
      <c r="Z14" s="132">
        <f t="shared" si="15"/>
        <v>40.617176470588234</v>
      </c>
      <c r="AA14" s="132">
        <f t="shared" si="9"/>
        <v>41.331872549019614</v>
      </c>
      <c r="AB14" s="133">
        <f t="shared" si="10"/>
        <v>42.076250000000002</v>
      </c>
      <c r="AC14" s="168">
        <f t="shared" ca="1" si="11"/>
        <v>40.468774140752842</v>
      </c>
      <c r="AD14" s="163"/>
      <c r="AE14" s="163"/>
      <c r="AF14" s="164"/>
      <c r="AG14" s="169">
        <f>VLOOKUP(AG$7,'[14]Curve Summary'!$A$9:$AG$161,2)</f>
        <v>31.75</v>
      </c>
      <c r="AH14" s="169">
        <f>VLOOKUP(AH$7,'[14]Curve Summary'!$A$9:$AG$161,2)</f>
        <v>31.25</v>
      </c>
      <c r="AI14" s="169">
        <f>VLOOKUP(AI$7,'[14]Curve Summary'!$A$9:$AG$161,2)</f>
        <v>30.5</v>
      </c>
      <c r="AJ14" s="169">
        <f>VLOOKUP(AJ$7,'[14]Curve Summary'!$A$9:$AG$161,2)</f>
        <v>29.75</v>
      </c>
      <c r="AK14" s="169">
        <f>VLOOKUP(AK$7,'[14]Curve Summary'!$A$9:$AG$161,2)</f>
        <v>34.5</v>
      </c>
      <c r="AL14" s="169">
        <f>VLOOKUP(AL$7,'[14]Curve Summary'!$A$9:$AG$161,2)</f>
        <v>42</v>
      </c>
      <c r="AM14" s="169">
        <f>VLOOKUP(AM$7,'[14]Curve Summary'!$A$9:$AG$161,2)</f>
        <v>50</v>
      </c>
      <c r="AN14" s="169">
        <f>VLOOKUP(AN$7,'[14]Curve Summary'!$A$9:$AG$161,2)</f>
        <v>58.5</v>
      </c>
      <c r="AO14" s="169">
        <f>VLOOKUP(AO$7,'[14]Curve Summary'!$A$9:$AG$161,2)</f>
        <v>48</v>
      </c>
      <c r="AP14" s="169">
        <f>VLOOKUP(AP$7,'[14]Curve Summary'!$A$9:$AG$161,2)</f>
        <v>35.25</v>
      </c>
      <c r="AQ14" s="169">
        <f>VLOOKUP(AQ$7,'[14]Curve Summary'!$A$9:$AG$161,2)</f>
        <v>33.75</v>
      </c>
      <c r="AR14" s="169">
        <f>VLOOKUP(AR$7,'[14]Curve Summary'!$A$9:$AG$161,2)</f>
        <v>34.5</v>
      </c>
      <c r="AS14" s="169">
        <f>VLOOKUP(AS$7,'[14]Curve Summary'!$A$9:$AG$161,2)</f>
        <v>35.25</v>
      </c>
      <c r="AT14" s="169">
        <f>VLOOKUP(AT$7,'[14]Curve Summary'!$A$9:$AG$161,2)</f>
        <v>34.75</v>
      </c>
      <c r="AU14" s="169">
        <f>VLOOKUP(AU$7,'[14]Curve Summary'!$A$9:$AG$161,2)</f>
        <v>34.75</v>
      </c>
      <c r="AV14" s="169">
        <f>VLOOKUP(AV$7,'[14]Curve Summary'!$A$9:$AG$161,2)</f>
        <v>34.25</v>
      </c>
      <c r="AW14" s="169">
        <f>VLOOKUP(AW$7,'[14]Curve Summary'!$A$9:$AG$161,2)</f>
        <v>34.25</v>
      </c>
      <c r="AX14" s="169">
        <f>VLOOKUP(AX$7,'[14]Curve Summary'!$A$9:$AG$161,2)</f>
        <v>38.75</v>
      </c>
      <c r="AY14" s="169">
        <f>VLOOKUP(AY$7,'[14]Curve Summary'!$A$9:$AG$161,2)</f>
        <v>53.25</v>
      </c>
      <c r="AZ14" s="169">
        <f>VLOOKUP(AZ$7,'[14]Curve Summary'!$A$9:$AG$161,2)</f>
        <v>59.75</v>
      </c>
      <c r="BA14" s="169">
        <f>VLOOKUP(BA$7,'[14]Curve Summary'!$A$9:$AG$161,2)</f>
        <v>47.25</v>
      </c>
      <c r="BB14" s="169">
        <f>VLOOKUP(BB$7,'[14]Curve Summary'!$A$9:$AG$161,2)</f>
        <v>36.75</v>
      </c>
      <c r="BC14" s="169">
        <f>VLOOKUP(BC$7,'[14]Curve Summary'!$A$9:$AG$161,2)</f>
        <v>35.25</v>
      </c>
      <c r="BD14" s="169">
        <f>VLOOKUP(BD$7,'[14]Curve Summary'!$A$9:$AG$161,2)</f>
        <v>35.25</v>
      </c>
      <c r="BE14" s="169">
        <f>VLOOKUP(BE$7,'[14]Curve Summary'!$A$9:$AG$161,2)</f>
        <v>36.229999999999997</v>
      </c>
      <c r="BF14" s="169">
        <f>VLOOKUP(BF$7,'[14]Curve Summary'!$A$9:$AG$161,2)</f>
        <v>35.799999999999997</v>
      </c>
      <c r="BG14" s="169">
        <f>VLOOKUP(BG$7,'[14]Curve Summary'!$A$9:$AG$161,2)</f>
        <v>35.799999999999997</v>
      </c>
      <c r="BH14" s="169">
        <f>VLOOKUP(BH$7,'[14]Curve Summary'!$A$9:$AG$161,2)</f>
        <v>35.369999999999997</v>
      </c>
      <c r="BI14" s="169">
        <f>VLOOKUP(BI$7,'[14]Curve Summary'!$A$9:$AG$161,2)</f>
        <v>35.369999999999997</v>
      </c>
      <c r="BJ14" s="169">
        <f>VLOOKUP(BJ$7,'[14]Curve Summary'!$A$9:$AG$161,2)</f>
        <v>39.229999999999997</v>
      </c>
      <c r="BK14" s="169">
        <f>VLOOKUP(BK$7,'[14]Curve Summary'!$A$9:$AG$161,2)</f>
        <v>51.64</v>
      </c>
      <c r="BL14" s="169">
        <f>VLOOKUP(BL$7,'[14]Curve Summary'!$A$9:$AG$161,2)</f>
        <v>57.21</v>
      </c>
      <c r="BM14" s="169">
        <f>VLOOKUP(BM$7,'[14]Curve Summary'!$A$9:$AG$161,2)</f>
        <v>46.51</v>
      </c>
      <c r="BN14" s="169">
        <f>VLOOKUP(BN$7,'[14]Curve Summary'!$A$9:$AG$161,2)</f>
        <v>37.520000000000003</v>
      </c>
      <c r="BO14" s="169">
        <f>VLOOKUP(BO$7,'[14]Curve Summary'!$A$9:$AG$161,2)</f>
        <v>36.229999999999997</v>
      </c>
      <c r="BP14" s="169">
        <f>VLOOKUP(BP$7,'[14]Curve Summary'!$A$9:$AG$161,2)</f>
        <v>36.229999999999997</v>
      </c>
      <c r="BQ14" s="169">
        <f>VLOOKUP(BQ$7,'[14]Curve Summary'!$A$9:$AG$161,2)</f>
        <v>37.1</v>
      </c>
      <c r="BR14" s="169">
        <f>VLOOKUP(BR$7,'[14]Curve Summary'!$A$9:$AG$161,2)</f>
        <v>36.74</v>
      </c>
      <c r="BS14" s="169">
        <f>VLOOKUP(BS$7,'[14]Curve Summary'!$A$9:$AG$161,2)</f>
        <v>36.74</v>
      </c>
      <c r="BT14" s="169">
        <f>VLOOKUP(BT$7,'[14]Curve Summary'!$A$9:$AG$161,2)</f>
        <v>36.369999999999997</v>
      </c>
      <c r="BU14" s="169">
        <f>VLOOKUP(BU$7,'[14]Curve Summary'!$A$9:$AG$161,2)</f>
        <v>36.369999999999997</v>
      </c>
      <c r="BV14" s="169">
        <f>VLOOKUP(BV$7,'[14]Curve Summary'!$A$9:$AG$161,2)</f>
        <v>39.67</v>
      </c>
      <c r="BW14" s="169">
        <f>VLOOKUP(BW$7,'[14]Curve Summary'!$A$9:$AG$161,2)</f>
        <v>50.31</v>
      </c>
      <c r="BX14" s="169">
        <f>VLOOKUP(BX$7,'[14]Curve Summary'!$A$9:$AG$161,2)</f>
        <v>55.08</v>
      </c>
      <c r="BY14" s="169">
        <f>VLOOKUP(BY$7,'[14]Curve Summary'!$A$9:$AG$161,2)</f>
        <v>45.91</v>
      </c>
      <c r="BZ14" s="169">
        <f>VLOOKUP(BZ$7,'[14]Curve Summary'!$A$9:$AG$161,2)</f>
        <v>38.21</v>
      </c>
      <c r="CA14" s="169">
        <f>VLOOKUP(CA$7,'[14]Curve Summary'!$A$9:$AG$161,2)</f>
        <v>37.11</v>
      </c>
      <c r="CB14" s="169">
        <f>VLOOKUP(CB$7,'[14]Curve Summary'!$A$9:$AG$161,2)</f>
        <v>37.11</v>
      </c>
      <c r="CC14" s="169">
        <f>VLOOKUP(CC$7,'[14]Curve Summary'!$A$9:$AG$161,2)</f>
        <v>37.9</v>
      </c>
      <c r="CD14" s="169">
        <f>VLOOKUP(CD$7,'[14]Curve Summary'!$A$9:$AG$161,2)</f>
        <v>37.58</v>
      </c>
      <c r="CE14" s="169">
        <f>VLOOKUP(CE$7,'[14]Curve Summary'!$A$9:$AG$161,2)</f>
        <v>37.58</v>
      </c>
      <c r="CF14" s="169">
        <f>VLOOKUP(CF$7,'[14]Curve Summary'!$A$9:$AG$161,2)</f>
        <v>37.270000000000003</v>
      </c>
      <c r="CG14" s="169">
        <f>VLOOKUP(CG$7,'[14]Curve Summary'!$A$9:$AG$161,2)</f>
        <v>37.270000000000003</v>
      </c>
      <c r="CH14" s="169">
        <f>VLOOKUP(CH$7,'[14]Curve Summary'!$A$9:$AG$161,2)</f>
        <v>40.1</v>
      </c>
      <c r="CI14" s="169">
        <f>VLOOKUP(CI$7,'[14]Curve Summary'!$A$9:$AG$161,2)</f>
        <v>49.21</v>
      </c>
      <c r="CJ14" s="169">
        <f>VLOOKUP(CJ$7,'[14]Curve Summary'!$A$9:$AG$161,2)</f>
        <v>53.29</v>
      </c>
      <c r="CK14" s="169">
        <f>VLOOKUP(CK$7,'[14]Curve Summary'!$A$9:$AG$161,2)</f>
        <v>45.44</v>
      </c>
      <c r="CL14" s="169">
        <f>VLOOKUP(CL$7,'[14]Curve Summary'!$A$9:$AG$161,2)</f>
        <v>38.85</v>
      </c>
      <c r="CM14" s="169">
        <f>VLOOKUP(CM$7,'[14]Curve Summary'!$A$9:$AG$161,2)</f>
        <v>37.909999999999997</v>
      </c>
      <c r="CN14" s="169">
        <f>VLOOKUP(CN$7,'[14]Curve Summary'!$A$9:$AG$161,2)</f>
        <v>37.909999999999997</v>
      </c>
      <c r="CO14" s="169">
        <f>VLOOKUP(CO$7,'[14]Curve Summary'!$A$9:$AG$161,2)</f>
        <v>38.47</v>
      </c>
      <c r="CP14" s="169">
        <f>VLOOKUP(CP$7,'[14]Curve Summary'!$A$9:$AG$161,2)</f>
        <v>38.19</v>
      </c>
      <c r="CQ14" s="169">
        <f>VLOOKUP(CQ$7,'[14]Curve Summary'!$A$9:$AG$161,2)</f>
        <v>38.19</v>
      </c>
      <c r="CR14" s="169">
        <f>VLOOKUP(CR$7,'[14]Curve Summary'!$A$9:$AG$161,2)</f>
        <v>37.909999999999997</v>
      </c>
      <c r="CS14" s="169">
        <f>VLOOKUP(CS$7,'[14]Curve Summary'!$A$9:$AG$161,2)</f>
        <v>37.909999999999997</v>
      </c>
      <c r="CT14" s="169">
        <f>VLOOKUP(CT$7,'[14]Curve Summary'!$A$9:$AG$161,2)</f>
        <v>40.47</v>
      </c>
      <c r="CU14" s="169">
        <f>VLOOKUP(CU$7,'[14]Curve Summary'!$A$9:$AG$161,2)</f>
        <v>48.73</v>
      </c>
      <c r="CV14" s="169">
        <f>VLOOKUP(CV$7,'[14]Curve Summary'!$A$9:$AG$161,2)</f>
        <v>52.43</v>
      </c>
      <c r="CW14" s="169">
        <f>VLOOKUP(CW$7,'[14]Curve Summary'!$A$9:$AG$161,2)</f>
        <v>45.32</v>
      </c>
      <c r="CX14" s="169">
        <f>VLOOKUP(CX$7,'[14]Curve Summary'!$A$9:$AG$161,2)</f>
        <v>39.340000000000003</v>
      </c>
      <c r="CY14" s="169">
        <f>VLOOKUP(CY$7,'[14]Curve Summary'!$A$9:$AG$161,2)</f>
        <v>38.49</v>
      </c>
      <c r="CZ14" s="169">
        <f>VLOOKUP(CZ$7,'[14]Curve Summary'!$A$9:$AG$161,2)</f>
        <v>38.49</v>
      </c>
      <c r="DA14" s="169">
        <f>VLOOKUP(DA$7,'[14]Curve Summary'!$A$9:$AG$161,2)</f>
        <v>38.97</v>
      </c>
      <c r="DB14" s="169">
        <f>VLOOKUP(DB$7,'[14]Curve Summary'!$A$9:$AG$161,2)</f>
        <v>38.700000000000003</v>
      </c>
      <c r="DC14" s="169">
        <f>VLOOKUP(DC$7,'[14]Curve Summary'!$A$9:$AG$161,2)</f>
        <v>38.71</v>
      </c>
      <c r="DD14" s="169">
        <f>VLOOKUP(DD$7,'[14]Curve Summary'!$A$9:$AG$161,2)</f>
        <v>38.44</v>
      </c>
      <c r="DE14" s="169">
        <f>VLOOKUP(DE$7,'[14]Curve Summary'!$A$9:$AG$161,2)</f>
        <v>38.450000000000003</v>
      </c>
      <c r="DF14" s="169">
        <f>VLOOKUP(DF$7,'[14]Curve Summary'!$A$9:$AG$161,2)</f>
        <v>40.82</v>
      </c>
      <c r="DG14" s="169">
        <f>VLOOKUP(DG$7,'[14]Curve Summary'!$A$9:$AG$161,2)</f>
        <v>48.47</v>
      </c>
      <c r="DH14" s="169">
        <f>VLOOKUP(DH$7,'[14]Curve Summary'!$A$9:$AG$161,2)</f>
        <v>51.91</v>
      </c>
      <c r="DI14" s="169">
        <f>VLOOKUP(DI$7,'[14]Curve Summary'!$A$9:$AG$161,2)</f>
        <v>45.31</v>
      </c>
      <c r="DJ14" s="169">
        <f>VLOOKUP(DJ$7,'[14]Curve Summary'!$A$9:$AG$161,2)</f>
        <v>39.770000000000003</v>
      </c>
      <c r="DK14" s="169">
        <f>VLOOKUP(DK$7,'[14]Curve Summary'!$A$9:$AG$161,2)</f>
        <v>38.99</v>
      </c>
      <c r="DL14" s="169">
        <f>VLOOKUP(DL$7,'[14]Curve Summary'!$A$9:$AG$161,2)</f>
        <v>38.99</v>
      </c>
      <c r="DM14" s="169">
        <f>VLOOKUP(DM$7,'[14]Curve Summary'!$A$9:$AG$161,2)</f>
        <v>39.450000000000003</v>
      </c>
      <c r="DN14" s="169">
        <f>VLOOKUP(DN$7,'[14]Curve Summary'!$A$9:$AG$161,2)</f>
        <v>39.200000000000003</v>
      </c>
      <c r="DO14" s="169">
        <f>VLOOKUP(DO$7,'[14]Curve Summary'!$A$9:$AG$161,2)</f>
        <v>39.21</v>
      </c>
      <c r="DP14" s="169">
        <f>VLOOKUP(DP$7,'[14]Curve Summary'!$A$9:$AG$161,2)</f>
        <v>38.96</v>
      </c>
      <c r="DQ14" s="169">
        <f>VLOOKUP(DQ$7,'[14]Curve Summary'!$A$9:$AG$161,2)</f>
        <v>38.97</v>
      </c>
      <c r="DR14" s="169">
        <f>VLOOKUP(DR$7,'[14]Curve Summary'!$A$9:$AG$161,2)</f>
        <v>41.17</v>
      </c>
      <c r="DS14" s="169">
        <f>VLOOKUP(DS$7,'[14]Curve Summary'!$A$9:$AG$161,2)</f>
        <v>48.26</v>
      </c>
      <c r="DT14" s="169">
        <f>VLOOKUP(DT$7,'[14]Curve Summary'!$A$9:$AG$161,2)</f>
        <v>51.44</v>
      </c>
      <c r="DU14" s="169">
        <f>VLOOKUP(DU$7,'[14]Curve Summary'!$A$9:$AG$161,2)</f>
        <v>45.33</v>
      </c>
      <c r="DV14" s="169">
        <f>VLOOKUP(DV$7,'[14]Curve Summary'!$A$9:$AG$161,2)</f>
        <v>40.200000000000003</v>
      </c>
      <c r="DW14" s="169">
        <f>VLOOKUP(DW$7,'[14]Curve Summary'!$A$9:$AG$161,2)</f>
        <v>39.47</v>
      </c>
      <c r="DX14" s="169">
        <f>VLOOKUP(DX$7,'[14]Curve Summary'!$A$9:$AG$161,2)</f>
        <v>39.47</v>
      </c>
      <c r="DY14" s="169">
        <f>VLOOKUP(DY$7,'[14]Curve Summary'!$A$9:$AG$161,2)</f>
        <v>39.92</v>
      </c>
      <c r="DZ14" s="169">
        <f>VLOOKUP(DZ$7,'[14]Curve Summary'!$A$9:$AG$161,2)</f>
        <v>39.69</v>
      </c>
      <c r="EA14" s="169">
        <f>VLOOKUP(EA$7,'[14]Curve Summary'!$A$9:$AG$161,2)</f>
        <v>39.69</v>
      </c>
      <c r="EB14" s="169">
        <f>VLOOKUP(EB$7,'[14]Curve Summary'!$A$9:$AG$161,2)</f>
        <v>39.47</v>
      </c>
      <c r="EC14" s="169">
        <f>VLOOKUP(EC$7,'[14]Curve Summary'!$A$9:$AG$161,2)</f>
        <v>39.47</v>
      </c>
      <c r="ED14" s="169">
        <f>VLOOKUP(ED$7,'[14]Curve Summary'!$A$9:$AG$161,2)</f>
        <v>41.51</v>
      </c>
      <c r="EE14" s="169">
        <f>VLOOKUP(EE$7,'[14]Curve Summary'!$A$9:$AG$161,2)</f>
        <v>48.08</v>
      </c>
      <c r="EF14" s="169">
        <f>VLOOKUP(EF$7,'[14]Curve Summary'!$A$9:$AG$161,2)</f>
        <v>51.03</v>
      </c>
      <c r="EG14" s="169">
        <f>VLOOKUP(EG$7,'[14]Curve Summary'!$A$9:$AG$161,2)</f>
        <v>45.37</v>
      </c>
      <c r="EH14" s="169">
        <f>VLOOKUP(EH$7,'[14]Curve Summary'!$A$9:$AG$161,2)</f>
        <v>40.619999999999997</v>
      </c>
      <c r="EI14" s="169">
        <f>VLOOKUP(EI$7,'[14]Curve Summary'!$A$9:$AG$161,2)</f>
        <v>39.94</v>
      </c>
      <c r="EJ14" s="169">
        <f>VLOOKUP(EJ$7,'[14]Curve Summary'!$A$9:$AG$161,2)</f>
        <v>39.94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'[14]Power Desk Daily Price'!$AC15</f>
        <v>27.915384615384614</v>
      </c>
      <c r="D15" s="136">
        <f ca="1">IF(ISERROR((AVERAGE(OFFSET('[14]Curve Summary'!$G$6,14,0,14,1))*14+ 11* '[14]Curve Summary Backup'!$G$38)/25), '[14]Curve Summary Backup'!$G$38,(AVERAGE(OFFSET('[14]Curve Summary'!$G$6,14,0,14,1))*14+ 11* '[14]Curve Summary Backup'!$G$38)/25)</f>
        <v>28</v>
      </c>
      <c r="E15" s="136">
        <f>VLOOKUP(E$7,'[14]Curve Summary'!$A$7:$AG$58,7)</f>
        <v>33.5</v>
      </c>
      <c r="F15" s="172">
        <f t="shared" ca="1" si="0"/>
        <v>30.09748520710059</v>
      </c>
      <c r="G15" s="136">
        <f t="shared" si="1"/>
        <v>32.875</v>
      </c>
      <c r="H15" s="136">
        <f t="shared" si="2"/>
        <v>33.25</v>
      </c>
      <c r="I15" s="136">
        <f t="shared" si="2"/>
        <v>32.5</v>
      </c>
      <c r="J15" s="136">
        <f t="shared" si="3"/>
        <v>31.75</v>
      </c>
      <c r="K15" s="136">
        <f t="shared" si="4"/>
        <v>31.75</v>
      </c>
      <c r="L15" s="136">
        <f t="shared" si="4"/>
        <v>31.75</v>
      </c>
      <c r="M15" s="136">
        <f t="shared" si="4"/>
        <v>37.5</v>
      </c>
      <c r="N15" s="136">
        <f t="shared" si="4"/>
        <v>47</v>
      </c>
      <c r="O15" s="136">
        <f t="shared" si="5"/>
        <v>62.75</v>
      </c>
      <c r="P15" s="136">
        <f t="shared" si="6"/>
        <v>57</v>
      </c>
      <c r="Q15" s="136">
        <f t="shared" si="6"/>
        <v>68.5</v>
      </c>
      <c r="R15" s="136">
        <f t="shared" si="6"/>
        <v>55</v>
      </c>
      <c r="S15" s="136">
        <f t="shared" si="7"/>
        <v>36.666666666666664</v>
      </c>
      <c r="T15" s="136">
        <f t="shared" si="8"/>
        <v>37.75</v>
      </c>
      <c r="U15" s="136">
        <f t="shared" si="8"/>
        <v>35.75</v>
      </c>
      <c r="V15" s="136">
        <f t="shared" si="8"/>
        <v>36.5</v>
      </c>
      <c r="W15" s="172">
        <f t="shared" si="12"/>
        <v>42.049019607843135</v>
      </c>
      <c r="X15" s="136">
        <f t="shared" si="13"/>
        <v>43.318627450980394</v>
      </c>
      <c r="Y15" s="136">
        <f t="shared" si="14"/>
        <v>43.009463087248328</v>
      </c>
      <c r="Z15" s="136">
        <f t="shared" si="15"/>
        <v>43.916392156862742</v>
      </c>
      <c r="AA15" s="136">
        <f t="shared" si="9"/>
        <v>44.492862745098037</v>
      </c>
      <c r="AB15" s="137">
        <f t="shared" si="10"/>
        <v>45.062382812500005</v>
      </c>
      <c r="AC15" s="173">
        <f t="shared" ca="1" si="11"/>
        <v>43.684676268412453</v>
      </c>
      <c r="AD15" s="163"/>
      <c r="AE15" s="163"/>
      <c r="AF15" s="164"/>
      <c r="AG15" s="132">
        <f>VLOOKUP(AG$7,'[14]Curve Summary'!$A$9:$AG$161,7)</f>
        <v>33.25</v>
      </c>
      <c r="AH15" s="132">
        <f>VLOOKUP(AH$7,'[14]Curve Summary'!$A$9:$AG$161,7)</f>
        <v>32.5</v>
      </c>
      <c r="AI15" s="132">
        <f>VLOOKUP(AI$7,'[14]Curve Summary'!$A$9:$AG$161,7)</f>
        <v>31.75</v>
      </c>
      <c r="AJ15" s="132">
        <f>VLOOKUP(AJ$7,'[14]Curve Summary'!$A$9:$AG$161,7)</f>
        <v>31.75</v>
      </c>
      <c r="AK15" s="132">
        <f>VLOOKUP(AK$7,'[14]Curve Summary'!$A$9:$AG$161,7)</f>
        <v>37.5</v>
      </c>
      <c r="AL15" s="132">
        <f>VLOOKUP(AL$7,'[14]Curve Summary'!$A$9:$AG$161,7)</f>
        <v>47</v>
      </c>
      <c r="AM15" s="132">
        <f>VLOOKUP(AM$7,'[14]Curve Summary'!$A$9:$AG$161,7)</f>
        <v>57</v>
      </c>
      <c r="AN15" s="132">
        <f>VLOOKUP(AN$7,'[14]Curve Summary'!$A$9:$AG$161,7)</f>
        <v>68.5</v>
      </c>
      <c r="AO15" s="132">
        <f>VLOOKUP(AO$7,'[14]Curve Summary'!$A$9:$AG$161,7)</f>
        <v>55</v>
      </c>
      <c r="AP15" s="132">
        <f>VLOOKUP(AP$7,'[14]Curve Summary'!$A$9:$AG$161,7)</f>
        <v>37.75</v>
      </c>
      <c r="AQ15" s="132">
        <f>VLOOKUP(AQ$7,'[14]Curve Summary'!$A$9:$AG$161,7)</f>
        <v>35.75</v>
      </c>
      <c r="AR15" s="132">
        <f>VLOOKUP(AR$7,'[14]Curve Summary'!$A$9:$AG$161,7)</f>
        <v>36.5</v>
      </c>
      <c r="AS15" s="132">
        <f>VLOOKUP(AS$7,'[14]Curve Summary'!$A$9:$AG$161,7)</f>
        <v>37.25</v>
      </c>
      <c r="AT15" s="132">
        <f>VLOOKUP(AT$7,'[14]Curve Summary'!$A$9:$AG$161,7)</f>
        <v>36.75</v>
      </c>
      <c r="AU15" s="132">
        <f>VLOOKUP(AU$7,'[14]Curve Summary'!$A$9:$AG$161,7)</f>
        <v>36.75</v>
      </c>
      <c r="AV15" s="132">
        <f>VLOOKUP(AV$7,'[14]Curve Summary'!$A$9:$AG$161,7)</f>
        <v>36.25</v>
      </c>
      <c r="AW15" s="132">
        <f>VLOOKUP(AW$7,'[14]Curve Summary'!$A$9:$AG$161,7)</f>
        <v>36.25</v>
      </c>
      <c r="AX15" s="132">
        <f>VLOOKUP(AX$7,'[14]Curve Summary'!$A$9:$AG$161,7)</f>
        <v>43.25</v>
      </c>
      <c r="AY15" s="132">
        <f>VLOOKUP(AY$7,'[14]Curve Summary'!$A$9:$AG$161,7)</f>
        <v>59.25</v>
      </c>
      <c r="AZ15" s="132">
        <f>VLOOKUP(AZ$7,'[14]Curve Summary'!$A$9:$AG$161,7)</f>
        <v>67.75</v>
      </c>
      <c r="BA15" s="132">
        <f>VLOOKUP(BA$7,'[14]Curve Summary'!$A$9:$AG$161,7)</f>
        <v>53.25</v>
      </c>
      <c r="BB15" s="132">
        <f>VLOOKUP(BB$7,'[14]Curve Summary'!$A$9:$AG$161,7)</f>
        <v>39</v>
      </c>
      <c r="BC15" s="132">
        <f>VLOOKUP(BC$7,'[14]Curve Summary'!$A$9:$AG$161,7)</f>
        <v>37</v>
      </c>
      <c r="BD15" s="132">
        <f>VLOOKUP(BD$7,'[14]Curve Summary'!$A$9:$AG$161,7)</f>
        <v>36.75</v>
      </c>
      <c r="BE15" s="132">
        <f>VLOOKUP(BE$7,'[14]Curve Summary'!$A$9:$AG$161,7)</f>
        <v>38.43</v>
      </c>
      <c r="BF15" s="132">
        <f>VLOOKUP(BF$7,'[14]Curve Summary'!$A$9:$AG$161,7)</f>
        <v>38</v>
      </c>
      <c r="BG15" s="132">
        <f>VLOOKUP(BG$7,'[14]Curve Summary'!$A$9:$AG$161,7)</f>
        <v>38</v>
      </c>
      <c r="BH15" s="132">
        <f>VLOOKUP(BH$7,'[14]Curve Summary'!$A$9:$AG$161,7)</f>
        <v>37.57</v>
      </c>
      <c r="BI15" s="132">
        <f>VLOOKUP(BI$7,'[14]Curve Summary'!$A$9:$AG$161,7)</f>
        <v>37.57</v>
      </c>
      <c r="BJ15" s="132">
        <f>VLOOKUP(BJ$7,'[14]Curve Summary'!$A$9:$AG$161,7)</f>
        <v>43.56</v>
      </c>
      <c r="BK15" s="132">
        <f>VLOOKUP(BK$7,'[14]Curve Summary'!$A$9:$AG$161,7)</f>
        <v>57.24</v>
      </c>
      <c r="BL15" s="132">
        <f>VLOOKUP(BL$7,'[14]Curve Summary'!$A$9:$AG$161,7)</f>
        <v>64.510000000000005</v>
      </c>
      <c r="BM15" s="132">
        <f>VLOOKUP(BM$7,'[14]Curve Summary'!$A$9:$AG$161,7)</f>
        <v>52.11</v>
      </c>
      <c r="BN15" s="132">
        <f>VLOOKUP(BN$7,'[14]Curve Summary'!$A$9:$AG$161,7)</f>
        <v>39.93</v>
      </c>
      <c r="BO15" s="132">
        <f>VLOOKUP(BO$7,'[14]Curve Summary'!$A$9:$AG$161,7)</f>
        <v>38.21</v>
      </c>
      <c r="BP15" s="132">
        <f>VLOOKUP(BP$7,'[14]Curve Summary'!$A$9:$AG$161,7)</f>
        <v>38</v>
      </c>
      <c r="BQ15" s="132">
        <f>VLOOKUP(BQ$7,'[14]Curve Summary'!$A$9:$AG$161,7)</f>
        <v>39.42</v>
      </c>
      <c r="BR15" s="132">
        <f>VLOOKUP(BR$7,'[14]Curve Summary'!$A$9:$AG$161,7)</f>
        <v>39.06</v>
      </c>
      <c r="BS15" s="132">
        <f>VLOOKUP(BS$7,'[14]Curve Summary'!$A$9:$AG$161,7)</f>
        <v>39.06</v>
      </c>
      <c r="BT15" s="132">
        <f>VLOOKUP(BT$7,'[14]Curve Summary'!$A$9:$AG$161,7)</f>
        <v>38.69</v>
      </c>
      <c r="BU15" s="132">
        <f>VLOOKUP(BU$7,'[14]Curve Summary'!$A$9:$AG$161,7)</f>
        <v>38.69</v>
      </c>
      <c r="BV15" s="132">
        <f>VLOOKUP(BV$7,'[14]Curve Summary'!$A$9:$AG$161,7)</f>
        <v>43.8</v>
      </c>
      <c r="BW15" s="132">
        <f>VLOOKUP(BW$7,'[14]Curve Summary'!$A$9:$AG$161,7)</f>
        <v>55.51</v>
      </c>
      <c r="BX15" s="132">
        <f>VLOOKUP(BX$7,'[14]Curve Summary'!$A$9:$AG$161,7)</f>
        <v>61.72</v>
      </c>
      <c r="BY15" s="132">
        <f>VLOOKUP(BY$7,'[14]Curve Summary'!$A$9:$AG$161,7)</f>
        <v>51.11</v>
      </c>
      <c r="BZ15" s="132">
        <f>VLOOKUP(BZ$7,'[14]Curve Summary'!$A$9:$AG$161,7)</f>
        <v>40.71</v>
      </c>
      <c r="CA15" s="132">
        <f>VLOOKUP(CA$7,'[14]Curve Summary'!$A$9:$AG$161,7)</f>
        <v>39.25</v>
      </c>
      <c r="CB15" s="132">
        <f>VLOOKUP(CB$7,'[14]Curve Summary'!$A$9:$AG$161,7)</f>
        <v>39.07</v>
      </c>
      <c r="CC15" s="132">
        <f>VLOOKUP(CC$7,'[14]Curve Summary'!$A$9:$AG$161,7)</f>
        <v>40.32</v>
      </c>
      <c r="CD15" s="132">
        <f>VLOOKUP(CD$7,'[14]Curve Summary'!$A$9:$AG$161,7)</f>
        <v>40</v>
      </c>
      <c r="CE15" s="132">
        <f>VLOOKUP(CE$7,'[14]Curve Summary'!$A$9:$AG$161,7)</f>
        <v>40</v>
      </c>
      <c r="CF15" s="132">
        <f>VLOOKUP(CF$7,'[14]Curve Summary'!$A$9:$AG$161,7)</f>
        <v>39.69</v>
      </c>
      <c r="CG15" s="132">
        <f>VLOOKUP(CG$7,'[14]Curve Summary'!$A$9:$AG$161,7)</f>
        <v>39.69</v>
      </c>
      <c r="CH15" s="132">
        <f>VLOOKUP(CH$7,'[14]Curve Summary'!$A$9:$AG$161,7)</f>
        <v>44.06</v>
      </c>
      <c r="CI15" s="132">
        <f>VLOOKUP(CI$7,'[14]Curve Summary'!$A$9:$AG$161,7)</f>
        <v>54.07</v>
      </c>
      <c r="CJ15" s="132">
        <f>VLOOKUP(CJ$7,'[14]Curve Summary'!$A$9:$AG$161,7)</f>
        <v>59.37</v>
      </c>
      <c r="CK15" s="132">
        <f>VLOOKUP(CK$7,'[14]Curve Summary'!$A$9:$AG$161,7)</f>
        <v>50.3</v>
      </c>
      <c r="CL15" s="132">
        <f>VLOOKUP(CL$7,'[14]Curve Summary'!$A$9:$AG$161,7)</f>
        <v>41.42</v>
      </c>
      <c r="CM15" s="132">
        <f>VLOOKUP(CM$7,'[14]Curve Summary'!$A$9:$AG$161,7)</f>
        <v>40.17</v>
      </c>
      <c r="CN15" s="132">
        <f>VLOOKUP(CN$7,'[14]Curve Summary'!$A$9:$AG$161,7)</f>
        <v>40.020000000000003</v>
      </c>
      <c r="CO15" s="132">
        <f>VLOOKUP(CO$7,'[14]Curve Summary'!$A$9:$AG$161,7)</f>
        <v>40.92</v>
      </c>
      <c r="CP15" s="132">
        <f>VLOOKUP(CP$7,'[14]Curve Summary'!$A$9:$AG$161,7)</f>
        <v>40.64</v>
      </c>
      <c r="CQ15" s="132">
        <f>VLOOKUP(CQ$7,'[14]Curve Summary'!$A$9:$AG$161,7)</f>
        <v>40.64</v>
      </c>
      <c r="CR15" s="132">
        <f>VLOOKUP(CR$7,'[14]Curve Summary'!$A$9:$AG$161,7)</f>
        <v>40.369999999999997</v>
      </c>
      <c r="CS15" s="132">
        <f>VLOOKUP(CS$7,'[14]Curve Summary'!$A$9:$AG$161,7)</f>
        <v>40.36</v>
      </c>
      <c r="CT15" s="132">
        <f>VLOOKUP(CT$7,'[14]Curve Summary'!$A$9:$AG$161,7)</f>
        <v>44.31</v>
      </c>
      <c r="CU15" s="132">
        <f>VLOOKUP(CU$7,'[14]Curve Summary'!$A$9:$AG$161,7)</f>
        <v>53.37</v>
      </c>
      <c r="CV15" s="132">
        <f>VLOOKUP(CV$7,'[14]Curve Summary'!$A$9:$AG$161,7)</f>
        <v>58.17</v>
      </c>
      <c r="CW15" s="132">
        <f>VLOOKUP(CW$7,'[14]Curve Summary'!$A$9:$AG$161,7)</f>
        <v>49.96</v>
      </c>
      <c r="CX15" s="132">
        <f>VLOOKUP(CX$7,'[14]Curve Summary'!$A$9:$AG$161,7)</f>
        <v>41.92</v>
      </c>
      <c r="CY15" s="132">
        <f>VLOOKUP(CY$7,'[14]Curve Summary'!$A$9:$AG$161,7)</f>
        <v>40.799999999999997</v>
      </c>
      <c r="CZ15" s="132">
        <f>VLOOKUP(CZ$7,'[14]Curve Summary'!$A$9:$AG$161,7)</f>
        <v>40.659999999999997</v>
      </c>
      <c r="DA15" s="132">
        <f>VLOOKUP(DA$7,'[14]Curve Summary'!$A$9:$AG$161,7)</f>
        <v>41.43</v>
      </c>
      <c r="DB15" s="132">
        <f>VLOOKUP(DB$7,'[14]Curve Summary'!$A$9:$AG$161,7)</f>
        <v>41.16</v>
      </c>
      <c r="DC15" s="132">
        <f>VLOOKUP(DC$7,'[14]Curve Summary'!$A$9:$AG$161,7)</f>
        <v>41.17</v>
      </c>
      <c r="DD15" s="132">
        <f>VLOOKUP(DD$7,'[14]Curve Summary'!$A$9:$AG$161,7)</f>
        <v>40.909999999999997</v>
      </c>
      <c r="DE15" s="132">
        <f>VLOOKUP(DE$7,'[14]Curve Summary'!$A$9:$AG$161,7)</f>
        <v>40.92</v>
      </c>
      <c r="DF15" s="132">
        <f>VLOOKUP(DF$7,'[14]Curve Summary'!$A$9:$AG$161,7)</f>
        <v>44.56</v>
      </c>
      <c r="DG15" s="132">
        <f>VLOOKUP(DG$7,'[14]Curve Summary'!$A$9:$AG$161,7)</f>
        <v>52.94</v>
      </c>
      <c r="DH15" s="132">
        <f>VLOOKUP(DH$7,'[14]Curve Summary'!$A$9:$AG$161,7)</f>
        <v>57.39</v>
      </c>
      <c r="DI15" s="132">
        <f>VLOOKUP(DI$7,'[14]Curve Summary'!$A$9:$AG$161,7)</f>
        <v>49.78</v>
      </c>
      <c r="DJ15" s="132">
        <f>VLOOKUP(DJ$7,'[14]Curve Summary'!$A$9:$AG$161,7)</f>
        <v>42.35</v>
      </c>
      <c r="DK15" s="132">
        <f>VLOOKUP(DK$7,'[14]Curve Summary'!$A$9:$AG$161,7)</f>
        <v>41.32</v>
      </c>
      <c r="DL15" s="132">
        <f>VLOOKUP(DL$7,'[14]Curve Summary'!$A$9:$AG$161,7)</f>
        <v>41.19</v>
      </c>
      <c r="DM15" s="132">
        <f>VLOOKUP(DM$7,'[14]Curve Summary'!$A$9:$AG$161,7)</f>
        <v>41.92</v>
      </c>
      <c r="DN15" s="132">
        <f>VLOOKUP(DN$7,'[14]Curve Summary'!$A$9:$AG$161,7)</f>
        <v>41.67</v>
      </c>
      <c r="DO15" s="132">
        <f>VLOOKUP(DO$7,'[14]Curve Summary'!$A$9:$AG$161,7)</f>
        <v>41.68</v>
      </c>
      <c r="DP15" s="132">
        <f>VLOOKUP(DP$7,'[14]Curve Summary'!$A$9:$AG$161,7)</f>
        <v>41.43</v>
      </c>
      <c r="DQ15" s="132">
        <f>VLOOKUP(DQ$7,'[14]Curve Summary'!$A$9:$AG$161,7)</f>
        <v>41.44</v>
      </c>
      <c r="DR15" s="132">
        <f>VLOOKUP(DR$7,'[14]Curve Summary'!$A$9:$AG$161,7)</f>
        <v>44.82</v>
      </c>
      <c r="DS15" s="132">
        <f>VLOOKUP(DS$7,'[14]Curve Summary'!$A$9:$AG$161,7)</f>
        <v>52.56</v>
      </c>
      <c r="DT15" s="132">
        <f>VLOOKUP(DT$7,'[14]Curve Summary'!$A$9:$AG$161,7)</f>
        <v>56.67</v>
      </c>
      <c r="DU15" s="132">
        <f>VLOOKUP(DU$7,'[14]Curve Summary'!$A$9:$AG$161,7)</f>
        <v>49.64</v>
      </c>
      <c r="DV15" s="132">
        <f>VLOOKUP(DV$7,'[14]Curve Summary'!$A$9:$AG$161,7)</f>
        <v>42.77</v>
      </c>
      <c r="DW15" s="132">
        <f>VLOOKUP(DW$7,'[14]Curve Summary'!$A$9:$AG$161,7)</f>
        <v>41.81</v>
      </c>
      <c r="DX15" s="132">
        <f>VLOOKUP(DX$7,'[14]Curve Summary'!$A$9:$AG$161,7)</f>
        <v>41.69</v>
      </c>
      <c r="DY15" s="132">
        <f>VLOOKUP(DY$7,'[14]Curve Summary'!$A$9:$AG$161,7)</f>
        <v>42.34</v>
      </c>
      <c r="DZ15" s="132">
        <f>VLOOKUP(DZ$7,'[14]Curve Summary'!$A$9:$AG$161,7)</f>
        <v>42.11</v>
      </c>
      <c r="EA15" s="132">
        <f>VLOOKUP(EA$7,'[14]Curve Summary'!$A$9:$AG$161,7)</f>
        <v>42.12</v>
      </c>
      <c r="EB15" s="132">
        <f>VLOOKUP(EB$7,'[14]Curve Summary'!$A$9:$AG$161,7)</f>
        <v>41.9</v>
      </c>
      <c r="EC15" s="132">
        <f>VLOOKUP(EC$7,'[14]Curve Summary'!$A$9:$AG$161,7)</f>
        <v>41.9</v>
      </c>
      <c r="ED15" s="132">
        <f>VLOOKUP(ED$7,'[14]Curve Summary'!$A$9:$AG$161,7)</f>
        <v>45.01</v>
      </c>
      <c r="EE15" s="132">
        <f>VLOOKUP(EE$7,'[14]Curve Summary'!$A$9:$AG$161,7)</f>
        <v>52.17</v>
      </c>
      <c r="EF15" s="132">
        <f>VLOOKUP(EF$7,'[14]Curve Summary'!$A$9:$AG$161,7)</f>
        <v>55.97</v>
      </c>
      <c r="EG15" s="132">
        <f>VLOOKUP(EG$7,'[14]Curve Summary'!$A$9:$AG$161,7)</f>
        <v>49.47</v>
      </c>
      <c r="EH15" s="132">
        <f>VLOOKUP(EH$7,'[14]Curve Summary'!$A$9:$AG$161,7)</f>
        <v>43.14</v>
      </c>
      <c r="EI15" s="132">
        <f>VLOOKUP(EI$7,'[14]Curve Summary'!$A$9:$AG$161,7)</f>
        <v>42.25</v>
      </c>
      <c r="EJ15" s="132">
        <f>VLOOKUP(EJ$7,'[14]Curve Summary'!$A$9:$AG$161,7)</f>
        <v>42.14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'[14]Power Desk Daily Price'!$AC18</f>
        <v>42.846153846153847</v>
      </c>
      <c r="D18" s="179">
        <f ca="1">IF(ISERROR((AVERAGE(OFFSET('[14]Curve Summary ALBERTA'!$R$6,12,0,12,1))*12+ 9* '[14]Curve Summary Backup'!$R$38)/21), '[14]Curve Summary Backup'!$R$38,(AVERAGE(OFFSET('[14]Curve Summary ALBERTA'!$R$6,12,0,12,1))*12+ 9* '[14]Curve Summary Backup'!$R$38)/21)</f>
        <v>46.499996185302734</v>
      </c>
      <c r="E18" s="179">
        <f>VLOOKUP(E$7,'[14]Curve Summary ALBERTA'!$A$7:$AG$63,18)</f>
        <v>51.549999237060547</v>
      </c>
      <c r="F18" s="180">
        <f ca="1">(C18*C$5+D18*D$5+E18*E$5)/(SUM(C$5:E$5))</f>
        <v>47.669376864235787</v>
      </c>
      <c r="G18" s="179">
        <f>AVERAGE(H18:I18)</f>
        <v>51.091624221801759</v>
      </c>
      <c r="H18" s="179">
        <f>AG18</f>
        <v>51.388511352539062</v>
      </c>
      <c r="I18" s="179">
        <f>AH18</f>
        <v>50.794737091064455</v>
      </c>
      <c r="J18" s="179">
        <f>AVERAGE(K18:L18)</f>
        <v>46.894164047241212</v>
      </c>
      <c r="K18" s="179">
        <f>AI18</f>
        <v>49.529055633544921</v>
      </c>
      <c r="L18" s="179">
        <f>AJ18</f>
        <v>44.259272460937503</v>
      </c>
      <c r="M18" s="179">
        <f>AK18</f>
        <v>44.689287414550783</v>
      </c>
      <c r="N18" s="179">
        <f>AL18</f>
        <v>45.540896326672573</v>
      </c>
      <c r="O18" s="179">
        <f>AVERAGE(P18:Q18)</f>
        <v>48.628425812669633</v>
      </c>
      <c r="P18" s="179">
        <f>AM18</f>
        <v>48.207210570192267</v>
      </c>
      <c r="Q18" s="179">
        <f>AN18</f>
        <v>49.049641055147006</v>
      </c>
      <c r="R18" s="179">
        <f>AO18</f>
        <v>49.001102207998734</v>
      </c>
      <c r="S18" s="179">
        <f>AVERAGE(T18:V18)</f>
        <v>50.016294610063618</v>
      </c>
      <c r="T18" s="179">
        <f>AP18</f>
        <v>45.595879581737037</v>
      </c>
      <c r="U18" s="179">
        <f>AQ18</f>
        <v>50.367871144314918</v>
      </c>
      <c r="V18" s="179">
        <f>AR18</f>
        <v>54.085133104138905</v>
      </c>
      <c r="W18" s="179">
        <f>SUM(AG37:AR37)/SUM($AG$5:$AR$5)</f>
        <v>48.493182870770163</v>
      </c>
      <c r="X18" s="179">
        <f>SUM(AS37:BD37)/SUM($AS$5:$BD$5)</f>
        <v>46.509937340384511</v>
      </c>
      <c r="Y18" s="179">
        <f>SUM(BE37:BR37)/SUM($BE$5:$BR$5)</f>
        <v>46.094768735810575</v>
      </c>
      <c r="Z18" s="179">
        <f>SUM(BQ37:CB37)/SUM($BQ$5:$CB$5)</f>
        <v>44.661324322750289</v>
      </c>
      <c r="AA18" s="179">
        <f>SUM(CC37:DX37)/SUM($CC$5:$DX$5)</f>
        <v>42.455073790854215</v>
      </c>
      <c r="AB18" s="181">
        <f>SUM(DY37:EJ37)/SUM($DY$5:$EJ$5)</f>
        <v>45.049830881516776</v>
      </c>
      <c r="AC18" s="182">
        <f ca="1">(C18*C$5+D18*D$5+E18*E$5+SUM(AG37:EJ37))/(SUM(C$5:E$5)+SUM($AG$5:$EJ$5))</f>
        <v>44.553679277831804</v>
      </c>
      <c r="AD18" s="163"/>
      <c r="AE18" s="163"/>
      <c r="AF18" s="164"/>
      <c r="AG18" s="132">
        <f>VLOOKUP(AG$7,'[14]Curve Summary ALBERTA'!$A$13:$AG$161,18)</f>
        <v>51.388511352539062</v>
      </c>
      <c r="AH18" s="132">
        <f>VLOOKUP(AH$7,'[14]Curve Summary ALBERTA'!$A$13:$AG$161,18)</f>
        <v>50.794737091064455</v>
      </c>
      <c r="AI18" s="132">
        <f>VLOOKUP(AI$7,'[14]Curve Summary ALBERTA'!$A$13:$AG$161,18)</f>
        <v>49.529055633544921</v>
      </c>
      <c r="AJ18" s="132">
        <f>VLOOKUP(AJ$7,'[14]Curve Summary ALBERTA'!$A$13:$AG$161,18)</f>
        <v>44.259272460937503</v>
      </c>
      <c r="AK18" s="132">
        <f>VLOOKUP(AK$7,'[14]Curve Summary ALBERTA'!$A$13:$AG$161,18)</f>
        <v>44.689287414550783</v>
      </c>
      <c r="AL18" s="132">
        <f>VLOOKUP(AL$7,'[14]Curve Summary ALBERTA'!$A$13:$AG$161,18)</f>
        <v>45.540896326672573</v>
      </c>
      <c r="AM18" s="132">
        <f>VLOOKUP(AM$7,'[14]Curve Summary ALBERTA'!$A$13:$AG$161,18)</f>
        <v>48.207210570192267</v>
      </c>
      <c r="AN18" s="132">
        <f>VLOOKUP(AN$7,'[14]Curve Summary ALBERTA'!$A$13:$AG$161,18)</f>
        <v>49.049641055147006</v>
      </c>
      <c r="AO18" s="132">
        <f>VLOOKUP(AO$7,'[14]Curve Summary ALBERTA'!$A$13:$AG$161,18)</f>
        <v>49.001102207998734</v>
      </c>
      <c r="AP18" s="132">
        <f>VLOOKUP(AP$7,'[14]Curve Summary ALBERTA'!$A$13:$AG$161,18)</f>
        <v>45.595879581737037</v>
      </c>
      <c r="AQ18" s="132">
        <f>VLOOKUP(AQ$7,'[14]Curve Summary ALBERTA'!$A$13:$AG$161,18)</f>
        <v>50.367871144314918</v>
      </c>
      <c r="AR18" s="132">
        <f>VLOOKUP(AR$7,'[14]Curve Summary ALBERTA'!$A$13:$AG$161,18)</f>
        <v>54.085133104138905</v>
      </c>
      <c r="AS18" s="132">
        <f>VLOOKUP(AS$7,'[14]Curve Summary ALBERTA'!$A$13:$AG$161,18)</f>
        <v>49.250628029826629</v>
      </c>
      <c r="AT18" s="132">
        <f>VLOOKUP(AT$7,'[14]Curve Summary ALBERTA'!$A$13:$AG$161,18)</f>
        <v>47.771043507245999</v>
      </c>
      <c r="AU18" s="132">
        <f>VLOOKUP(AU$7,'[14]Curve Summary ALBERTA'!$A$13:$AG$161,18)</f>
        <v>46.211572021689889</v>
      </c>
      <c r="AV18" s="132">
        <f>VLOOKUP(AV$7,'[14]Curve Summary ALBERTA'!$A$13:$AG$161,18)</f>
        <v>43.9638332927547</v>
      </c>
      <c r="AW18" s="132">
        <f>VLOOKUP(AW$7,'[14]Curve Summary ALBERTA'!$A$13:$AG$161,18)</f>
        <v>44.122687400189164</v>
      </c>
      <c r="AX18" s="132">
        <f>VLOOKUP(AX$7,'[14]Curve Summary ALBERTA'!$A$13:$AG$161,18)</f>
        <v>44.593311446247398</v>
      </c>
      <c r="AY18" s="132">
        <f>VLOOKUP(AY$7,'[14]Curve Summary ALBERTA'!$A$13:$AG$161,18)</f>
        <v>45.000312850289468</v>
      </c>
      <c r="AZ18" s="132">
        <f>VLOOKUP(AZ$7,'[14]Curve Summary ALBERTA'!$A$13:$AG$161,18)</f>
        <v>45.453022998386302</v>
      </c>
      <c r="BA18" s="132">
        <f>VLOOKUP(BA$7,'[14]Curve Summary ALBERTA'!$A$13:$AG$161,18)</f>
        <v>45.513949597181167</v>
      </c>
      <c r="BB18" s="132">
        <f>VLOOKUP(BB$7,'[14]Curve Summary ALBERTA'!$A$13:$AG$161,18)</f>
        <v>45.699850666102577</v>
      </c>
      <c r="BC18" s="132">
        <f>VLOOKUP(BC$7,'[14]Curve Summary ALBERTA'!$A$13:$AG$161,18)</f>
        <v>49.150437633164174</v>
      </c>
      <c r="BD18" s="132">
        <f>VLOOKUP(BD$7,'[14]Curve Summary ALBERTA'!$A$13:$AG$161,18)</f>
        <v>51.597628489178113</v>
      </c>
      <c r="BE18" s="132">
        <f>VLOOKUP(BE$7,'[14]Curve Summary ALBERTA'!$A$13:$AG$161,18)</f>
        <v>49.952315628690897</v>
      </c>
      <c r="BF18" s="132">
        <f>VLOOKUP(BF$7,'[14]Curve Summary ALBERTA'!$A$13:$AG$161,18)</f>
        <v>48.234320025443076</v>
      </c>
      <c r="BG18" s="132">
        <f>VLOOKUP(BG$7,'[14]Curve Summary ALBERTA'!$A$13:$AG$161,18)</f>
        <v>46.040284063646283</v>
      </c>
      <c r="BH18" s="132">
        <f>VLOOKUP(BH$7,'[14]Curve Summary ALBERTA'!$A$13:$AG$161,18)</f>
        <v>42.986459723805524</v>
      </c>
      <c r="BI18" s="132">
        <f>VLOOKUP(BI$7,'[14]Curve Summary ALBERTA'!$A$13:$AG$161,18)</f>
        <v>42.911065342231716</v>
      </c>
      <c r="BJ18" s="132">
        <f>VLOOKUP(BJ$7,'[14]Curve Summary ALBERTA'!$A$13:$AG$161,18)</f>
        <v>43.474767062059911</v>
      </c>
      <c r="BK18" s="132">
        <f>VLOOKUP(BK$7,'[14]Curve Summary ALBERTA'!$A$13:$AG$161,18)</f>
        <v>44.144409539715419</v>
      </c>
      <c r="BL18" s="132">
        <f>VLOOKUP(BL$7,'[14]Curve Summary ALBERTA'!$A$13:$AG$161,18)</f>
        <v>44.712231915030436</v>
      </c>
      <c r="BM18" s="132">
        <f>VLOOKUP(BM$7,'[14]Curve Summary ALBERTA'!$A$13:$AG$161,18)</f>
        <v>44.62546159346131</v>
      </c>
      <c r="BN18" s="132">
        <f>VLOOKUP(BN$7,'[14]Curve Summary ALBERTA'!$A$13:$AG$161,18)</f>
        <v>44.63008302839291</v>
      </c>
      <c r="BO18" s="132">
        <f>VLOOKUP(BO$7,'[14]Curve Summary ALBERTA'!$A$13:$AG$161,18)</f>
        <v>47.753782527877284</v>
      </c>
      <c r="BP18" s="132">
        <f>VLOOKUP(BP$7,'[14]Curve Summary ALBERTA'!$A$13:$AG$161,18)</f>
        <v>50.004171589615716</v>
      </c>
      <c r="BQ18" s="132">
        <f>VLOOKUP(BQ$7,'[14]Curve Summary ALBERTA'!$A$13:$AG$161,18)</f>
        <v>48.730254981607843</v>
      </c>
      <c r="BR18" s="132">
        <f>VLOOKUP(BR$7,'[14]Curve Summary ALBERTA'!$A$13:$AG$161,18)</f>
        <v>47.096617558933218</v>
      </c>
      <c r="BS18" s="132">
        <f>VLOOKUP(BS$7,'[14]Curve Summary ALBERTA'!$A$13:$AG$161,18)</f>
        <v>45.012001574728345</v>
      </c>
      <c r="BT18" s="132">
        <f>VLOOKUP(BT$7,'[14]Curve Summary ALBERTA'!$A$13:$AG$161,18)</f>
        <v>41.970654535876051</v>
      </c>
      <c r="BU18" s="132">
        <f>VLOOKUP(BU$7,'[14]Curve Summary ALBERTA'!$A$13:$AG$161,18)</f>
        <v>41.898140431752019</v>
      </c>
      <c r="BV18" s="132">
        <f>VLOOKUP(BV$7,'[14]Curve Summary ALBERTA'!$A$13:$AG$161,18)</f>
        <v>42.432420071372484</v>
      </c>
      <c r="BW18" s="132">
        <f>VLOOKUP(BW$7,'[14]Curve Summary ALBERTA'!$A$13:$AG$161,18)</f>
        <v>43.067443981447816</v>
      </c>
      <c r="BX18" s="132">
        <f>VLOOKUP(BX$7,'[14]Curve Summary ALBERTA'!$A$13:$AG$161,18)</f>
        <v>43.60560924559217</v>
      </c>
      <c r="BY18" s="132">
        <f>VLOOKUP(BY$7,'[14]Curve Summary ALBERTA'!$A$13:$AG$161,18)</f>
        <v>43.522517745439444</v>
      </c>
      <c r="BZ18" s="132">
        <f>VLOOKUP(BZ$7,'[14]Curve Summary ALBERTA'!$A$13:$AG$161,18)</f>
        <v>43.525332299741024</v>
      </c>
      <c r="CA18" s="132">
        <f>VLOOKUP(CA$7,'[14]Curve Summary ALBERTA'!$A$13:$AG$161,18)</f>
        <v>46.567545693185373</v>
      </c>
      <c r="CB18" s="132">
        <f>VLOOKUP(CB$7,'[14]Curve Summary ALBERTA'!$A$13:$AG$161,18)</f>
        <v>48.720705791261871</v>
      </c>
      <c r="CC18" s="132">
        <f>VLOOKUP(CC$7,'[14]Curve Summary ALBERTA'!$A$13:$AG$161,18)</f>
        <v>44.214110226525356</v>
      </c>
      <c r="CD18" s="132">
        <f>VLOOKUP(CD$7,'[14]Curve Summary ALBERTA'!$A$13:$AG$161,18)</f>
        <v>42.79629632964798</v>
      </c>
      <c r="CE18" s="132">
        <f>VLOOKUP(CE$7,'[14]Curve Summary ALBERTA'!$A$13:$AG$161,18)</f>
        <v>40.975923036218333</v>
      </c>
      <c r="CF18" s="132">
        <f>VLOOKUP(CF$7,'[14]Curve Summary ALBERTA'!$A$13:$AG$161,18)</f>
        <v>38.243220719618293</v>
      </c>
      <c r="CG18" s="132">
        <f>VLOOKUP(CG$7,'[14]Curve Summary ALBERTA'!$A$13:$AG$161,18)</f>
        <v>38.198389679906398</v>
      </c>
      <c r="CH18" s="132">
        <f>VLOOKUP(CH$7,'[14]Curve Summary ALBERTA'!$A$13:$AG$161,18)</f>
        <v>38.692997933500202</v>
      </c>
      <c r="CI18" s="132">
        <f>VLOOKUP(CI$7,'[14]Curve Summary ALBERTA'!$A$13:$AG$161,18)</f>
        <v>39.275681043018515</v>
      </c>
      <c r="CJ18" s="132">
        <f>VLOOKUP(CJ$7,'[14]Curve Summary ALBERTA'!$A$13:$AG$161,18)</f>
        <v>39.77241505471175</v>
      </c>
      <c r="CK18" s="132">
        <f>VLOOKUP(CK$7,'[14]Curve Summary ALBERTA'!$A$13:$AG$161,18)</f>
        <v>39.718502615513756</v>
      </c>
      <c r="CL18" s="132">
        <f>VLOOKUP(CL$7,'[14]Curve Summary ALBERTA'!$A$13:$AG$161,18)</f>
        <v>39.739654116729049</v>
      </c>
      <c r="CM18" s="132">
        <f>VLOOKUP(CM$7,'[14]Curve Summary ALBERTA'!$A$13:$AG$161,18)</f>
        <v>42.5133749729643</v>
      </c>
      <c r="CN18" s="132">
        <f>VLOOKUP(CN$7,'[14]Curve Summary ALBERTA'!$A$13:$AG$161,18)</f>
        <v>44.42604965047088</v>
      </c>
      <c r="CO18" s="132">
        <f>VLOOKUP(CO$7,'[14]Curve Summary ALBERTA'!$A$13:$AG$161,18)</f>
        <v>45.592404485475811</v>
      </c>
      <c r="CP18" s="132">
        <f>VLOOKUP(CP$7,'[14]Curve Summary ALBERTA'!$A$13:$AG$161,18)</f>
        <v>44.153956110410334</v>
      </c>
      <c r="CQ18" s="132">
        <f>VLOOKUP(CQ$7,'[14]Curve Summary ALBERTA'!$A$13:$AG$161,18)</f>
        <v>42.312882641346818</v>
      </c>
      <c r="CR18" s="132">
        <f>VLOOKUP(CR$7,'[14]Curve Summary ALBERTA'!$A$13:$AG$161,18)</f>
        <v>39.555176799537421</v>
      </c>
      <c r="CS18" s="132">
        <f>VLOOKUP(CS$7,'[14]Curve Summary ALBERTA'!$A$13:$AG$161,18)</f>
        <v>39.496772494620842</v>
      </c>
      <c r="CT18" s="132">
        <f>VLOOKUP(CT$7,'[14]Curve Summary ALBERTA'!$A$13:$AG$161,18)</f>
        <v>39.978556644218564</v>
      </c>
      <c r="CU18" s="132">
        <f>VLOOKUP(CU$7,'[14]Curve Summary ALBERTA'!$A$13:$AG$161,18)</f>
        <v>40.548206359768379</v>
      </c>
      <c r="CV18" s="132">
        <f>VLOOKUP(CV$7,'[14]Curve Summary ALBERTA'!$A$13:$AG$161,18)</f>
        <v>41.030165220813679</v>
      </c>
      <c r="CW18" s="132">
        <f>VLOOKUP(CW$7,'[14]Curve Summary ALBERTA'!$A$13:$AG$161,18)</f>
        <v>40.95937955971516</v>
      </c>
      <c r="CX18" s="132">
        <f>VLOOKUP(CX$7,'[14]Curve Summary ALBERTA'!$A$13:$AG$161,18)</f>
        <v>40.963798110599399</v>
      </c>
      <c r="CY18" s="132">
        <f>VLOOKUP(CY$7,'[14]Curve Summary ALBERTA'!$A$13:$AG$161,18)</f>
        <v>43.670238158210701</v>
      </c>
      <c r="CZ18" s="132">
        <f>VLOOKUP(CZ$7,'[14]Curve Summary ALBERTA'!$A$13:$AG$161,18)</f>
        <v>45.585279606182972</v>
      </c>
      <c r="DA18" s="132">
        <f>VLOOKUP(DA$7,'[14]Curve Summary ALBERTA'!$A$13:$AG$161,18)</f>
        <v>46.784395400178553</v>
      </c>
      <c r="DB18" s="132">
        <f>VLOOKUP(DB$7,'[14]Curve Summary ALBERTA'!$A$13:$AG$161,18)</f>
        <v>45.343819644594227</v>
      </c>
      <c r="DC18" s="132">
        <f>VLOOKUP(DC$7,'[14]Curve Summary ALBERTA'!$A$13:$AG$161,18)</f>
        <v>43.500280693611288</v>
      </c>
      <c r="DD18" s="132">
        <f>VLOOKUP(DD$7,'[14]Curve Summary ALBERTA'!$A$13:$AG$161,18)</f>
        <v>40.738753555854792</v>
      </c>
      <c r="DE18" s="132">
        <f>VLOOKUP(DE$7,'[14]Curve Summary ALBERTA'!$A$13:$AG$161,18)</f>
        <v>40.680099302359956</v>
      </c>
      <c r="DF18" s="132">
        <f>VLOOKUP(DF$7,'[14]Curve Summary ALBERTA'!$A$13:$AG$161,18)</f>
        <v>41.162329294203502</v>
      </c>
      <c r="DG18" s="132">
        <f>VLOOKUP(DG$7,'[14]Curve Summary ALBERTA'!$A$13:$AG$161,18)</f>
        <v>41.732536393826251</v>
      </c>
      <c r="DH18" s="132">
        <f>VLOOKUP(DH$7,'[14]Curve Summary ALBERTA'!$A$13:$AG$161,18)</f>
        <v>42.214924902429011</v>
      </c>
      <c r="DI18" s="132">
        <f>VLOOKUP(DI$7,'[14]Curve Summary ALBERTA'!$A$13:$AG$161,18)</f>
        <v>42.143855791515499</v>
      </c>
      <c r="DJ18" s="132">
        <f>VLOOKUP(DJ$7,'[14]Curve Summary ALBERTA'!$A$13:$AG$161,18)</f>
        <v>42.148092956587327</v>
      </c>
      <c r="DK18" s="132">
        <f>VLOOKUP(DK$7,'[14]Curve Summary ALBERTA'!$A$13:$AG$161,18)</f>
        <v>44.615971957357011</v>
      </c>
      <c r="DL18" s="132">
        <f>VLOOKUP(DL$7,'[14]Curve Summary ALBERTA'!$A$13:$AG$161,18)</f>
        <v>46.559786956262549</v>
      </c>
      <c r="DM18" s="132">
        <f>VLOOKUP(DM$7,'[14]Curve Summary ALBERTA'!$A$13:$AG$161,18)</f>
        <v>47.821001182943313</v>
      </c>
      <c r="DN18" s="132">
        <f>VLOOKUP(DN$7,'[14]Curve Summary ALBERTA'!$A$13:$AG$161,18)</f>
        <v>46.404613064113285</v>
      </c>
      <c r="DO18" s="132">
        <f>VLOOKUP(DO$7,'[14]Curve Summary ALBERTA'!$A$13:$AG$161,18)</f>
        <v>44.579767729443084</v>
      </c>
      <c r="DP18" s="132">
        <f>VLOOKUP(DP$7,'[14]Curve Summary ALBERTA'!$A$13:$AG$161,18)</f>
        <v>41.392090112346203</v>
      </c>
      <c r="DQ18" s="132">
        <f>VLOOKUP(DQ$7,'[14]Curve Summary ALBERTA'!$A$13:$AG$161,18)</f>
        <v>41.358848578451884</v>
      </c>
      <c r="DR18" s="132">
        <f>VLOOKUP(DR$7,'[14]Curve Summary ALBERTA'!$A$13:$AG$161,18)</f>
        <v>41.870924234759592</v>
      </c>
      <c r="DS18" s="132">
        <f>VLOOKUP(DS$7,'[14]Curve Summary ALBERTA'!$A$13:$AG$161,18)</f>
        <v>42.471843250398024</v>
      </c>
      <c r="DT18" s="132">
        <f>VLOOKUP(DT$7,'[14]Curve Summary ALBERTA'!$A$13:$AG$161,18)</f>
        <v>42.986593549490216</v>
      </c>
      <c r="DU18" s="132">
        <f>VLOOKUP(DU$7,'[14]Curve Summary ALBERTA'!$A$13:$AG$161,18)</f>
        <v>42.944885804298529</v>
      </c>
      <c r="DV18" s="132">
        <f>VLOOKUP(DV$7,'[14]Curve Summary ALBERTA'!$A$13:$AG$161,18)</f>
        <v>42.978634988796273</v>
      </c>
      <c r="DW18" s="132">
        <f>VLOOKUP(DW$7,'[14]Curve Summary ALBERTA'!$A$13:$AG$161,18)</f>
        <v>45.934602026093472</v>
      </c>
      <c r="DX18" s="132">
        <f>VLOOKUP(DX$7,'[14]Curve Summary ALBERTA'!$A$13:$AG$161,18)</f>
        <v>47.903484317511044</v>
      </c>
      <c r="DY18" s="132">
        <f>VLOOKUP(DY$7,'[14]Curve Summary ALBERTA'!$A$13:$AG$161,18)</f>
        <v>49.21612755026834</v>
      </c>
      <c r="DZ18" s="132">
        <f>VLOOKUP(DZ$7,'[14]Curve Summary ALBERTA'!$A$13:$AG$161,18)</f>
        <v>47.794682735737112</v>
      </c>
      <c r="EA18" s="132">
        <f>VLOOKUP(EA$7,'[14]Curve Summary ALBERTA'!$A$13:$AG$161,18)</f>
        <v>45.959709964555763</v>
      </c>
      <c r="EB18" s="132">
        <f>VLOOKUP(EB$7,'[14]Curve Summary ALBERTA'!$A$13:$AG$161,18)</f>
        <v>42.302644137617314</v>
      </c>
      <c r="EC18" s="132">
        <f>VLOOKUP(EC$7,'[14]Curve Summary ALBERTA'!$A$13:$AG$161,18)</f>
        <v>42.275723777663693</v>
      </c>
      <c r="ED18" s="132">
        <f>VLOOKUP(ED$7,'[14]Curve Summary ALBERTA'!$A$13:$AG$161,18)</f>
        <v>42.799780962257536</v>
      </c>
      <c r="EE18" s="132">
        <f>VLOOKUP(EE$7,'[14]Curve Summary ALBERTA'!$A$13:$AG$161,18)</f>
        <v>43.413519684215643</v>
      </c>
      <c r="EF18" s="132">
        <f>VLOOKUP(EF$7,'[14]Curve Summary ALBERTA'!$A$13:$AG$161,18)</f>
        <v>43.940620487375497</v>
      </c>
      <c r="EG18" s="132">
        <f>VLOOKUP(EG$7,'[14]Curve Summary ALBERTA'!$A$13:$AG$161,18)</f>
        <v>43.90561993377208</v>
      </c>
      <c r="EH18" s="132">
        <f>VLOOKUP(EH$7,'[14]Curve Summary ALBERTA'!$A$13:$AG$161,18)</f>
        <v>43.946638858281155</v>
      </c>
      <c r="EI18" s="132">
        <f>VLOOKUP(EI$7,'[14]Curve Summary ALBERTA'!$A$13:$AG$161,18)</f>
        <v>46.556491434784114</v>
      </c>
      <c r="EJ18" s="132">
        <f>VLOOKUP(EJ$7,'[14]Curve Summary ALBERTA'!$A$13:$AG$161,18)</f>
        <v>48.553827137326444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0.42170329670329565</v>
      </c>
      <c r="D28" s="134">
        <f t="shared" ca="1" si="16"/>
        <v>1</v>
      </c>
      <c r="E28" s="134">
        <f t="shared" si="16"/>
        <v>1.5</v>
      </c>
      <c r="F28" s="161">
        <f t="shared" ca="1" si="16"/>
        <v>1.1767362717108725</v>
      </c>
      <c r="G28" s="134">
        <f t="shared" si="16"/>
        <v>1</v>
      </c>
      <c r="H28" s="134">
        <f t="shared" si="16"/>
        <v>1.1000000000000014</v>
      </c>
      <c r="I28" s="134">
        <f t="shared" si="16"/>
        <v>0.89999999999999858</v>
      </c>
      <c r="J28" s="134">
        <f t="shared" si="16"/>
        <v>1</v>
      </c>
      <c r="K28" s="134">
        <f t="shared" si="16"/>
        <v>1.5</v>
      </c>
      <c r="L28" s="134">
        <f t="shared" si="16"/>
        <v>0.5</v>
      </c>
      <c r="M28" s="134">
        <f t="shared" si="16"/>
        <v>0</v>
      </c>
      <c r="N28" s="134">
        <f t="shared" si="16"/>
        <v>0</v>
      </c>
      <c r="O28" s="134">
        <f t="shared" si="16"/>
        <v>0.25</v>
      </c>
      <c r="P28" s="134">
        <f t="shared" si="16"/>
        <v>0.5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0.37529411764705856</v>
      </c>
      <c r="X28" s="134">
        <f t="shared" si="16"/>
        <v>0.62941176470588545</v>
      </c>
      <c r="Y28" s="134">
        <f t="shared" si="16"/>
        <v>0.65949664429530941</v>
      </c>
      <c r="Z28" s="134">
        <f t="shared" si="16"/>
        <v>0.62031372549019892</v>
      </c>
      <c r="AA28" s="134">
        <f t="shared" si="16"/>
        <v>0.62281372549019665</v>
      </c>
      <c r="AB28" s="134">
        <f t="shared" si="16"/>
        <v>0.62035156250000512</v>
      </c>
      <c r="AC28" s="162">
        <f t="shared" ca="1" si="16"/>
        <v>0.61203128172046206</v>
      </c>
      <c r="AD28" s="163"/>
      <c r="AE28" s="163"/>
      <c r="AF28" s="164"/>
      <c r="AG28" s="132">
        <f t="shared" ref="AG28:CR31" si="17">AG9*AG$5</f>
        <v>788.7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665</v>
      </c>
      <c r="BD28" s="188">
        <f t="shared" si="17"/>
        <v>825</v>
      </c>
      <c r="BE28" s="188">
        <f t="shared" si="17"/>
        <v>842.1</v>
      </c>
      <c r="BF28" s="188">
        <f t="shared" si="17"/>
        <v>776.2</v>
      </c>
      <c r="BG28" s="188">
        <f t="shared" si="17"/>
        <v>803.85</v>
      </c>
      <c r="BH28" s="188">
        <f t="shared" si="17"/>
        <v>712.36</v>
      </c>
      <c r="BI28" s="188">
        <f t="shared" si="17"/>
        <v>587.6</v>
      </c>
      <c r="BJ28" s="188">
        <f t="shared" si="17"/>
        <v>669.9</v>
      </c>
      <c r="BK28" s="188">
        <f t="shared" si="17"/>
        <v>968.31</v>
      </c>
      <c r="BL28" s="188">
        <f t="shared" si="17"/>
        <v>1165.3399999999999</v>
      </c>
      <c r="BM28" s="188">
        <f t="shared" si="17"/>
        <v>941.22</v>
      </c>
      <c r="BN28" s="188">
        <f t="shared" si="17"/>
        <v>824.25</v>
      </c>
      <c r="BO28" s="188">
        <f t="shared" si="17"/>
        <v>752.22</v>
      </c>
      <c r="BP28" s="188">
        <f t="shared" si="17"/>
        <v>873.08</v>
      </c>
      <c r="BQ28" s="188">
        <f t="shared" si="17"/>
        <v>844.82999999999993</v>
      </c>
      <c r="BR28" s="188">
        <f t="shared" si="17"/>
        <v>782.6</v>
      </c>
      <c r="BS28" s="188">
        <f t="shared" si="17"/>
        <v>823.86</v>
      </c>
      <c r="BT28" s="188">
        <f t="shared" si="17"/>
        <v>705.81</v>
      </c>
      <c r="BU28" s="188">
        <f t="shared" si="17"/>
        <v>651.84</v>
      </c>
      <c r="BV28" s="188">
        <f t="shared" si="17"/>
        <v>703.12</v>
      </c>
      <c r="BW28" s="188">
        <f t="shared" si="17"/>
        <v>907.8</v>
      </c>
      <c r="BX28" s="188">
        <f t="shared" si="17"/>
        <v>1179.21</v>
      </c>
      <c r="BY28" s="188">
        <f t="shared" si="17"/>
        <v>930.09</v>
      </c>
      <c r="BZ28" s="188">
        <f t="shared" si="17"/>
        <v>829.5</v>
      </c>
      <c r="CA28" s="188">
        <f t="shared" si="17"/>
        <v>767.76</v>
      </c>
      <c r="CB28" s="188">
        <f t="shared" si="17"/>
        <v>806.4</v>
      </c>
      <c r="CC28" s="188">
        <f t="shared" si="17"/>
        <v>849.66</v>
      </c>
      <c r="CD28" s="188">
        <f t="shared" si="17"/>
        <v>789.2</v>
      </c>
      <c r="CE28" s="188">
        <f t="shared" si="17"/>
        <v>838.35</v>
      </c>
      <c r="CF28" s="188">
        <f t="shared" si="17"/>
        <v>689</v>
      </c>
      <c r="CG28" s="188">
        <f t="shared" si="17"/>
        <v>706.42</v>
      </c>
      <c r="CH28" s="188">
        <f t="shared" si="17"/>
        <v>724.90000000000009</v>
      </c>
      <c r="CI28" s="188">
        <f t="shared" si="17"/>
        <v>902.8</v>
      </c>
      <c r="CJ28" s="188">
        <f t="shared" si="17"/>
        <v>1161.27</v>
      </c>
      <c r="CK28" s="188">
        <f t="shared" si="17"/>
        <v>882.8</v>
      </c>
      <c r="CL28" s="188">
        <f t="shared" si="17"/>
        <v>875.59999999999991</v>
      </c>
      <c r="CM28" s="188">
        <f t="shared" si="17"/>
        <v>779.73</v>
      </c>
      <c r="CN28" s="188">
        <f t="shared" si="17"/>
        <v>776</v>
      </c>
      <c r="CO28" s="188">
        <f t="shared" si="17"/>
        <v>892.76</v>
      </c>
      <c r="CP28" s="188">
        <f t="shared" si="17"/>
        <v>793.6</v>
      </c>
      <c r="CQ28" s="188">
        <f t="shared" si="17"/>
        <v>813.12</v>
      </c>
      <c r="CR28" s="188">
        <f t="shared" si="17"/>
        <v>738.15</v>
      </c>
      <c r="CS28" s="188">
        <f t="shared" ref="CS28:EJ32" si="18">CS9*CS$5</f>
        <v>726.66000000000008</v>
      </c>
      <c r="CT28" s="188">
        <f t="shared" si="18"/>
        <v>709.59</v>
      </c>
      <c r="CU28" s="188">
        <f t="shared" si="18"/>
        <v>941.6400000000001</v>
      </c>
      <c r="CV28" s="188">
        <f t="shared" si="18"/>
        <v>1142.8699999999999</v>
      </c>
      <c r="CW28" s="188">
        <f t="shared" si="18"/>
        <v>834.8599999999999</v>
      </c>
      <c r="CX28" s="188">
        <f t="shared" si="18"/>
        <v>920.2299999999999</v>
      </c>
      <c r="CY28" s="188">
        <f t="shared" si="18"/>
        <v>789.6</v>
      </c>
      <c r="CZ28" s="188">
        <f t="shared" si="18"/>
        <v>782.2</v>
      </c>
      <c r="DA28" s="188">
        <f t="shared" si="18"/>
        <v>902.21999999999991</v>
      </c>
      <c r="DB28" s="188">
        <f t="shared" si="18"/>
        <v>843.57</v>
      </c>
      <c r="DC28" s="188">
        <f t="shared" si="18"/>
        <v>790.23</v>
      </c>
      <c r="DD28" s="188">
        <f t="shared" si="18"/>
        <v>790.90000000000009</v>
      </c>
      <c r="DE28" s="188">
        <f t="shared" si="18"/>
        <v>713.57999999999993</v>
      </c>
      <c r="DF28" s="188">
        <f t="shared" si="18"/>
        <v>728.49</v>
      </c>
      <c r="DG28" s="188">
        <f t="shared" si="18"/>
        <v>989.56</v>
      </c>
      <c r="DH28" s="188">
        <f t="shared" si="18"/>
        <v>1039.5</v>
      </c>
      <c r="DI28" s="188">
        <f t="shared" si="18"/>
        <v>926.94</v>
      </c>
      <c r="DJ28" s="188">
        <f t="shared" si="18"/>
        <v>931.04</v>
      </c>
      <c r="DK28" s="188">
        <f t="shared" si="18"/>
        <v>726.36999999999989</v>
      </c>
      <c r="DL28" s="188">
        <f t="shared" si="18"/>
        <v>872.08</v>
      </c>
      <c r="DM28" s="188">
        <f t="shared" si="18"/>
        <v>870.24</v>
      </c>
      <c r="DN28" s="188">
        <f t="shared" si="18"/>
        <v>813.19999999999993</v>
      </c>
      <c r="DO28" s="188">
        <f t="shared" si="18"/>
        <v>842.59999999999991</v>
      </c>
      <c r="DP28" s="188">
        <f t="shared" si="18"/>
        <v>808.06</v>
      </c>
      <c r="DQ28" s="188">
        <f t="shared" si="18"/>
        <v>697.8</v>
      </c>
      <c r="DR28" s="188">
        <f t="shared" si="18"/>
        <v>782.09999999999991</v>
      </c>
      <c r="DS28" s="188">
        <f t="shared" si="18"/>
        <v>993.08</v>
      </c>
      <c r="DT28" s="188">
        <f t="shared" si="18"/>
        <v>1036.3500000000001</v>
      </c>
      <c r="DU28" s="188">
        <f t="shared" si="18"/>
        <v>931.56</v>
      </c>
      <c r="DV28" s="188">
        <f t="shared" si="18"/>
        <v>900.90000000000009</v>
      </c>
      <c r="DW28" s="188">
        <f t="shared" si="18"/>
        <v>777.2</v>
      </c>
      <c r="DX28" s="188">
        <f t="shared" si="18"/>
        <v>883.74</v>
      </c>
      <c r="DY28" s="188">
        <f t="shared" si="18"/>
        <v>837.4</v>
      </c>
      <c r="DZ28" s="188">
        <f t="shared" si="18"/>
        <v>822.8</v>
      </c>
      <c r="EA28" s="188">
        <f t="shared" si="18"/>
        <v>895.85</v>
      </c>
      <c r="EB28" s="188">
        <f t="shared" si="18"/>
        <v>824.78000000000009</v>
      </c>
      <c r="EC28" s="188">
        <f t="shared" si="18"/>
        <v>715.6</v>
      </c>
      <c r="ED28" s="188">
        <f t="shared" si="18"/>
        <v>800.58</v>
      </c>
      <c r="EE28" s="188">
        <f t="shared" si="18"/>
        <v>951.93</v>
      </c>
      <c r="EF28" s="188">
        <f t="shared" si="18"/>
        <v>1083.28</v>
      </c>
      <c r="EG28" s="188">
        <f t="shared" si="18"/>
        <v>936.6</v>
      </c>
      <c r="EH28" s="188">
        <f t="shared" si="18"/>
        <v>870.03</v>
      </c>
      <c r="EI28" s="188">
        <f t="shared" si="18"/>
        <v>828.87</v>
      </c>
      <c r="EJ28" s="188">
        <f t="shared" si="18"/>
        <v>936.1</v>
      </c>
    </row>
    <row r="29" spans="1:140" ht="13.65" customHeight="1" x14ac:dyDescent="0.2">
      <c r="A29" s="165" t="s">
        <v>134</v>
      </c>
      <c r="B29" s="166"/>
      <c r="C29" s="132">
        <f t="shared" si="16"/>
        <v>1.4368131868131897</v>
      </c>
      <c r="D29" s="132">
        <f t="shared" ca="1" si="16"/>
        <v>1</v>
      </c>
      <c r="E29" s="132">
        <f t="shared" si="16"/>
        <v>1.5</v>
      </c>
      <c r="F29" s="167">
        <f t="shared" ca="1" si="16"/>
        <v>1.3700437806025612</v>
      </c>
      <c r="G29" s="132">
        <f t="shared" si="16"/>
        <v>1</v>
      </c>
      <c r="H29" s="132">
        <f t="shared" si="16"/>
        <v>1.1000000000000014</v>
      </c>
      <c r="I29" s="132">
        <f t="shared" si="16"/>
        <v>0.89999999999999858</v>
      </c>
      <c r="J29" s="132">
        <f t="shared" si="16"/>
        <v>1</v>
      </c>
      <c r="K29" s="132">
        <f t="shared" si="16"/>
        <v>1.5</v>
      </c>
      <c r="L29" s="132">
        <f t="shared" si="16"/>
        <v>0.5</v>
      </c>
      <c r="M29" s="132">
        <f t="shared" si="16"/>
        <v>0</v>
      </c>
      <c r="N29" s="132">
        <f t="shared" si="16"/>
        <v>0</v>
      </c>
      <c r="O29" s="132">
        <f t="shared" si="16"/>
        <v>0.25</v>
      </c>
      <c r="P29" s="132">
        <f t="shared" si="16"/>
        <v>0.5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0.37529411764705856</v>
      </c>
      <c r="X29" s="132">
        <f t="shared" si="16"/>
        <v>0.65098039215686043</v>
      </c>
      <c r="Y29" s="132">
        <f t="shared" si="16"/>
        <v>0.67640939597315963</v>
      </c>
      <c r="Z29" s="132">
        <f t="shared" si="16"/>
        <v>0.64007843137255804</v>
      </c>
      <c r="AA29" s="132">
        <f t="shared" si="16"/>
        <v>0.64419607843138493</v>
      </c>
      <c r="AB29" s="132">
        <f t="shared" si="16"/>
        <v>0.64011718749999602</v>
      </c>
      <c r="AC29" s="168">
        <f t="shared" ca="1" si="16"/>
        <v>0.63514182416768961</v>
      </c>
      <c r="AD29" s="163"/>
      <c r="AE29" s="163"/>
      <c r="AF29" s="164"/>
      <c r="AG29" s="132">
        <f t="shared" si="17"/>
        <v>783.2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660.25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755.57999999999993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779.31</v>
      </c>
      <c r="CB29" s="188">
        <f t="shared" si="17"/>
        <v>818.37</v>
      </c>
      <c r="CC29" s="188">
        <f t="shared" si="17"/>
        <v>871.70999999999992</v>
      </c>
      <c r="CD29" s="188">
        <f t="shared" si="17"/>
        <v>810</v>
      </c>
      <c r="CE29" s="188">
        <f t="shared" si="17"/>
        <v>865.26</v>
      </c>
      <c r="CF29" s="188">
        <f t="shared" si="17"/>
        <v>756</v>
      </c>
      <c r="CG29" s="188">
        <f t="shared" si="17"/>
        <v>779.46</v>
      </c>
      <c r="CH29" s="188">
        <f t="shared" si="17"/>
        <v>798.38</v>
      </c>
      <c r="CI29" s="188">
        <f t="shared" si="17"/>
        <v>990.8</v>
      </c>
      <c r="CJ29" s="188">
        <f t="shared" si="17"/>
        <v>1248.8999999999999</v>
      </c>
      <c r="CK29" s="188">
        <f t="shared" si="17"/>
        <v>957.2</v>
      </c>
      <c r="CL29" s="188">
        <f t="shared" si="17"/>
        <v>899.8</v>
      </c>
      <c r="CM29" s="188">
        <f t="shared" si="17"/>
        <v>802.2</v>
      </c>
      <c r="CN29" s="188">
        <f t="shared" si="17"/>
        <v>798</v>
      </c>
      <c r="CO29" s="188">
        <f t="shared" si="17"/>
        <v>934.12</v>
      </c>
      <c r="CP29" s="188">
        <f t="shared" si="17"/>
        <v>830.8</v>
      </c>
      <c r="CQ29" s="188">
        <f t="shared" si="17"/>
        <v>855.58</v>
      </c>
      <c r="CR29" s="188">
        <f t="shared" si="17"/>
        <v>820.05</v>
      </c>
      <c r="CS29" s="188">
        <f t="shared" si="18"/>
        <v>811.36</v>
      </c>
      <c r="CT29" s="188">
        <f t="shared" si="18"/>
        <v>790.8599999999999</v>
      </c>
      <c r="CU29" s="188">
        <f t="shared" si="18"/>
        <v>1047.06</v>
      </c>
      <c r="CV29" s="188">
        <f t="shared" si="18"/>
        <v>1247.75</v>
      </c>
      <c r="CW29" s="188">
        <f t="shared" si="18"/>
        <v>918.08</v>
      </c>
      <c r="CX29" s="188">
        <f t="shared" si="18"/>
        <v>964.16000000000008</v>
      </c>
      <c r="CY29" s="188">
        <f t="shared" si="18"/>
        <v>828.03</v>
      </c>
      <c r="CZ29" s="188">
        <f t="shared" si="18"/>
        <v>820</v>
      </c>
      <c r="DA29" s="188">
        <f t="shared" si="18"/>
        <v>955.02</v>
      </c>
      <c r="DB29" s="188">
        <f t="shared" si="18"/>
        <v>893.34</v>
      </c>
      <c r="DC29" s="188">
        <f t="shared" si="18"/>
        <v>841.05</v>
      </c>
      <c r="DD29" s="188">
        <f t="shared" si="18"/>
        <v>884.62</v>
      </c>
      <c r="DE29" s="188">
        <f t="shared" si="18"/>
        <v>801.3599999999999</v>
      </c>
      <c r="DF29" s="188">
        <f t="shared" si="18"/>
        <v>817.1099999999999</v>
      </c>
      <c r="DG29" s="188">
        <f t="shared" si="18"/>
        <v>1108.3600000000001</v>
      </c>
      <c r="DH29" s="188">
        <f t="shared" si="18"/>
        <v>1144.71</v>
      </c>
      <c r="DI29" s="188">
        <f t="shared" si="18"/>
        <v>1027.53</v>
      </c>
      <c r="DJ29" s="188">
        <f t="shared" si="18"/>
        <v>987.16000000000008</v>
      </c>
      <c r="DK29" s="188">
        <f t="shared" si="18"/>
        <v>770.83</v>
      </c>
      <c r="DL29" s="188">
        <f t="shared" si="18"/>
        <v>925.09999999999991</v>
      </c>
      <c r="DM29" s="188">
        <f t="shared" si="18"/>
        <v>933.66</v>
      </c>
      <c r="DN29" s="188">
        <f t="shared" si="18"/>
        <v>872.8</v>
      </c>
      <c r="DO29" s="188">
        <f t="shared" si="18"/>
        <v>908.59999999999991</v>
      </c>
      <c r="DP29" s="188">
        <f t="shared" si="18"/>
        <v>911.90000000000009</v>
      </c>
      <c r="DQ29" s="188">
        <f t="shared" si="18"/>
        <v>790.40000000000009</v>
      </c>
      <c r="DR29" s="188">
        <f t="shared" si="18"/>
        <v>885.06</v>
      </c>
      <c r="DS29" s="188">
        <f t="shared" si="18"/>
        <v>1122.8799999999999</v>
      </c>
      <c r="DT29" s="188">
        <f t="shared" si="18"/>
        <v>1153.32</v>
      </c>
      <c r="DU29" s="188">
        <f t="shared" si="18"/>
        <v>1043.07</v>
      </c>
      <c r="DV29" s="188">
        <f t="shared" si="18"/>
        <v>968.21999999999991</v>
      </c>
      <c r="DW29" s="188">
        <f t="shared" si="18"/>
        <v>836</v>
      </c>
      <c r="DX29" s="188">
        <f t="shared" si="18"/>
        <v>950.40000000000009</v>
      </c>
      <c r="DY29" s="188">
        <f t="shared" si="18"/>
        <v>910.40000000000009</v>
      </c>
      <c r="DZ29" s="188">
        <f t="shared" si="18"/>
        <v>895</v>
      </c>
      <c r="EA29" s="188">
        <f t="shared" si="18"/>
        <v>978.42</v>
      </c>
      <c r="EB29" s="188">
        <f t="shared" si="18"/>
        <v>938.96</v>
      </c>
      <c r="EC29" s="188">
        <f t="shared" si="18"/>
        <v>817.4</v>
      </c>
      <c r="ED29" s="188">
        <f t="shared" si="18"/>
        <v>913.66000000000008</v>
      </c>
      <c r="EE29" s="188">
        <f t="shared" si="18"/>
        <v>1085.9100000000001</v>
      </c>
      <c r="EF29" s="188">
        <f t="shared" si="18"/>
        <v>1218.1399999999999</v>
      </c>
      <c r="EG29" s="188">
        <f t="shared" si="18"/>
        <v>1059.03</v>
      </c>
      <c r="EH29" s="188">
        <f t="shared" si="18"/>
        <v>946.8900000000001</v>
      </c>
      <c r="EI29" s="188">
        <f t="shared" si="18"/>
        <v>903.42000000000007</v>
      </c>
      <c r="EJ29" s="188">
        <f t="shared" si="18"/>
        <v>1019.5899999999999</v>
      </c>
    </row>
    <row r="30" spans="1:140" ht="13.65" customHeight="1" x14ac:dyDescent="0.2">
      <c r="A30" s="165" t="s">
        <v>135</v>
      </c>
      <c r="B30" s="142"/>
      <c r="C30" s="132">
        <f t="shared" si="16"/>
        <v>1.1776923076923076</v>
      </c>
      <c r="D30" s="132">
        <f t="shared" ca="1" si="16"/>
        <v>0</v>
      </c>
      <c r="E30" s="132">
        <f t="shared" si="16"/>
        <v>1.5</v>
      </c>
      <c r="F30" s="167">
        <f t="shared" ca="1" si="16"/>
        <v>0.90297337278106582</v>
      </c>
      <c r="G30" s="132">
        <f t="shared" si="16"/>
        <v>0.375</v>
      </c>
      <c r="H30" s="132">
        <f t="shared" si="16"/>
        <v>0.25</v>
      </c>
      <c r="I30" s="132">
        <f t="shared" si="16"/>
        <v>0.5</v>
      </c>
      <c r="J30" s="132">
        <f t="shared" si="16"/>
        <v>0.125</v>
      </c>
      <c r="K30" s="132">
        <f t="shared" si="16"/>
        <v>0</v>
      </c>
      <c r="L30" s="132">
        <f t="shared" si="16"/>
        <v>0.25</v>
      </c>
      <c r="M30" s="132">
        <f t="shared" si="16"/>
        <v>0.25</v>
      </c>
      <c r="N30" s="132">
        <f t="shared" si="16"/>
        <v>0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0.25</v>
      </c>
      <c r="S30" s="132">
        <f t="shared" si="16"/>
        <v>-0.3333333333333357</v>
      </c>
      <c r="T30" s="132">
        <f t="shared" si="16"/>
        <v>0</v>
      </c>
      <c r="U30" s="132">
        <f t="shared" si="16"/>
        <v>-1.25</v>
      </c>
      <c r="V30" s="132">
        <f t="shared" si="16"/>
        <v>0.25</v>
      </c>
      <c r="W30" s="167">
        <f t="shared" si="16"/>
        <v>0.17549019607842808</v>
      </c>
      <c r="X30" s="132">
        <f t="shared" si="16"/>
        <v>0.22352941176470864</v>
      </c>
      <c r="Y30" s="132">
        <f t="shared" si="16"/>
        <v>0.31110738255033965</v>
      </c>
      <c r="Z30" s="132">
        <f t="shared" si="16"/>
        <v>0.41670588235294304</v>
      </c>
      <c r="AA30" s="132">
        <f t="shared" si="16"/>
        <v>0.46554901960784889</v>
      </c>
      <c r="AB30" s="132">
        <f t="shared" si="16"/>
        <v>0.46382812500001336</v>
      </c>
      <c r="AC30" s="168">
        <f t="shared" ca="1" si="16"/>
        <v>0.40092318176408526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690</v>
      </c>
      <c r="AR30" s="188">
        <f t="shared" si="17"/>
        <v>803.25</v>
      </c>
      <c r="AS30" s="188">
        <f t="shared" si="17"/>
        <v>880</v>
      </c>
      <c r="AT30" s="188">
        <f t="shared" si="17"/>
        <v>780</v>
      </c>
      <c r="AU30" s="188">
        <f t="shared" si="17"/>
        <v>777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1089</v>
      </c>
      <c r="AZ30" s="188">
        <f t="shared" si="17"/>
        <v>1228.5</v>
      </c>
      <c r="BA30" s="188">
        <f t="shared" si="17"/>
        <v>1123.5</v>
      </c>
      <c r="BB30" s="188">
        <f t="shared" si="17"/>
        <v>914.25</v>
      </c>
      <c r="BC30" s="188">
        <f t="shared" si="17"/>
        <v>703</v>
      </c>
      <c r="BD30" s="188">
        <f t="shared" si="17"/>
        <v>885.5</v>
      </c>
      <c r="BE30" s="188">
        <f t="shared" si="17"/>
        <v>855.75</v>
      </c>
      <c r="BF30" s="188">
        <f t="shared" si="17"/>
        <v>797.8</v>
      </c>
      <c r="BG30" s="188">
        <f t="shared" si="17"/>
        <v>877.91000000000008</v>
      </c>
      <c r="BH30" s="188">
        <f t="shared" si="17"/>
        <v>801.90000000000009</v>
      </c>
      <c r="BI30" s="188">
        <f t="shared" si="17"/>
        <v>729</v>
      </c>
      <c r="BJ30" s="188">
        <f t="shared" si="17"/>
        <v>887.04</v>
      </c>
      <c r="BK30" s="188">
        <f t="shared" si="17"/>
        <v>1027.1099999999999</v>
      </c>
      <c r="BL30" s="188">
        <f t="shared" si="17"/>
        <v>1246.3</v>
      </c>
      <c r="BM30" s="188">
        <f t="shared" si="17"/>
        <v>1099.3500000000001</v>
      </c>
      <c r="BN30" s="188">
        <f t="shared" si="17"/>
        <v>851.34</v>
      </c>
      <c r="BO30" s="188">
        <f t="shared" si="17"/>
        <v>798</v>
      </c>
      <c r="BP30" s="188">
        <f t="shared" si="17"/>
        <v>942.31</v>
      </c>
      <c r="BQ30" s="188">
        <f t="shared" si="17"/>
        <v>870.45</v>
      </c>
      <c r="BR30" s="188">
        <f t="shared" si="17"/>
        <v>814.2</v>
      </c>
      <c r="BS30" s="188">
        <f t="shared" si="17"/>
        <v>902.5200000000001</v>
      </c>
      <c r="BT30" s="188">
        <f t="shared" si="17"/>
        <v>792.95999999999992</v>
      </c>
      <c r="BU30" s="188">
        <f t="shared" si="17"/>
        <v>792.95999999999992</v>
      </c>
      <c r="BV30" s="188">
        <f t="shared" si="17"/>
        <v>903.98</v>
      </c>
      <c r="BW30" s="188">
        <f t="shared" si="17"/>
        <v>969.4</v>
      </c>
      <c r="BX30" s="188">
        <f t="shared" si="17"/>
        <v>1267.53</v>
      </c>
      <c r="BY30" s="188">
        <f t="shared" si="17"/>
        <v>1079.82</v>
      </c>
      <c r="BZ30" s="188">
        <f t="shared" si="17"/>
        <v>866.67000000000007</v>
      </c>
      <c r="CA30" s="188">
        <f t="shared" si="17"/>
        <v>817.32</v>
      </c>
      <c r="CB30" s="188">
        <f t="shared" si="17"/>
        <v>874.44</v>
      </c>
      <c r="CC30" s="188">
        <f t="shared" si="17"/>
        <v>881.79000000000008</v>
      </c>
      <c r="CD30" s="188">
        <f t="shared" si="17"/>
        <v>826.4</v>
      </c>
      <c r="CE30" s="188">
        <f t="shared" si="17"/>
        <v>919.54</v>
      </c>
      <c r="CF30" s="188">
        <f t="shared" si="17"/>
        <v>772.8</v>
      </c>
      <c r="CG30" s="188">
        <f t="shared" si="17"/>
        <v>850.08</v>
      </c>
      <c r="CH30" s="188">
        <f t="shared" si="17"/>
        <v>916.52</v>
      </c>
      <c r="CI30" s="188">
        <f t="shared" si="17"/>
        <v>967.4</v>
      </c>
      <c r="CJ30" s="188">
        <f t="shared" si="17"/>
        <v>1251.2</v>
      </c>
      <c r="CK30" s="188">
        <f t="shared" si="17"/>
        <v>1021</v>
      </c>
      <c r="CL30" s="188">
        <f t="shared" si="17"/>
        <v>920.26</v>
      </c>
      <c r="CM30" s="188">
        <f t="shared" si="17"/>
        <v>831.18</v>
      </c>
      <c r="CN30" s="188">
        <f t="shared" si="17"/>
        <v>843.40000000000009</v>
      </c>
      <c r="CO30" s="188">
        <f t="shared" si="17"/>
        <v>934.33999999999992</v>
      </c>
      <c r="CP30" s="188">
        <f t="shared" si="17"/>
        <v>837.2</v>
      </c>
      <c r="CQ30" s="188">
        <f t="shared" si="17"/>
        <v>894.3</v>
      </c>
      <c r="CR30" s="188">
        <f t="shared" si="17"/>
        <v>828.03</v>
      </c>
      <c r="CS30" s="188">
        <f t="shared" si="18"/>
        <v>867.46</v>
      </c>
      <c r="CT30" s="188">
        <f t="shared" si="18"/>
        <v>885.57</v>
      </c>
      <c r="CU30" s="188">
        <f t="shared" si="18"/>
        <v>1013.4599999999999</v>
      </c>
      <c r="CV30" s="188">
        <f t="shared" si="18"/>
        <v>1235.79</v>
      </c>
      <c r="CW30" s="188">
        <f t="shared" si="18"/>
        <v>963.1099999999999</v>
      </c>
      <c r="CX30" s="188">
        <f t="shared" si="18"/>
        <v>973.58999999999992</v>
      </c>
      <c r="CY30" s="188">
        <f t="shared" si="18"/>
        <v>843.57</v>
      </c>
      <c r="CZ30" s="188">
        <f t="shared" si="18"/>
        <v>852.8</v>
      </c>
      <c r="DA30" s="188">
        <f t="shared" si="18"/>
        <v>944.02</v>
      </c>
      <c r="DB30" s="188">
        <f t="shared" si="18"/>
        <v>889.35</v>
      </c>
      <c r="DC30" s="188">
        <f t="shared" si="18"/>
        <v>865.62</v>
      </c>
      <c r="DD30" s="188">
        <f t="shared" si="18"/>
        <v>882.2</v>
      </c>
      <c r="DE30" s="188">
        <f t="shared" si="18"/>
        <v>842.1</v>
      </c>
      <c r="DF30" s="188">
        <f t="shared" si="18"/>
        <v>895.44</v>
      </c>
      <c r="DG30" s="188">
        <f t="shared" si="18"/>
        <v>1062.1600000000001</v>
      </c>
      <c r="DH30" s="188">
        <f t="shared" si="18"/>
        <v>1120.56</v>
      </c>
      <c r="DI30" s="188">
        <f t="shared" si="18"/>
        <v>1061.3399999999999</v>
      </c>
      <c r="DJ30" s="188">
        <f t="shared" si="18"/>
        <v>983.94</v>
      </c>
      <c r="DK30" s="188">
        <f t="shared" si="18"/>
        <v>773.1099999999999</v>
      </c>
      <c r="DL30" s="188">
        <f t="shared" si="18"/>
        <v>947.54</v>
      </c>
      <c r="DM30" s="188">
        <f t="shared" si="18"/>
        <v>910.35</v>
      </c>
      <c r="DN30" s="188">
        <f t="shared" si="18"/>
        <v>856.59999999999991</v>
      </c>
      <c r="DO30" s="188">
        <f t="shared" si="18"/>
        <v>919.16000000000008</v>
      </c>
      <c r="DP30" s="188">
        <f t="shared" si="18"/>
        <v>896.28000000000009</v>
      </c>
      <c r="DQ30" s="188">
        <f t="shared" si="18"/>
        <v>814.80000000000007</v>
      </c>
      <c r="DR30" s="188">
        <f t="shared" si="18"/>
        <v>947.98</v>
      </c>
      <c r="DS30" s="188">
        <f t="shared" si="18"/>
        <v>1063.26</v>
      </c>
      <c r="DT30" s="188">
        <f t="shared" si="18"/>
        <v>1113.6300000000001</v>
      </c>
      <c r="DU30" s="188">
        <f t="shared" si="18"/>
        <v>1058.82</v>
      </c>
      <c r="DV30" s="188">
        <f t="shared" si="18"/>
        <v>951.06</v>
      </c>
      <c r="DW30" s="188">
        <f t="shared" si="18"/>
        <v>824</v>
      </c>
      <c r="DX30" s="188">
        <f t="shared" si="18"/>
        <v>957</v>
      </c>
      <c r="DY30" s="188">
        <f t="shared" si="18"/>
        <v>875.6</v>
      </c>
      <c r="DZ30" s="188">
        <f t="shared" si="18"/>
        <v>865.8</v>
      </c>
      <c r="EA30" s="188">
        <f t="shared" si="18"/>
        <v>973.58999999999992</v>
      </c>
      <c r="EB30" s="188">
        <f t="shared" si="18"/>
        <v>909.92</v>
      </c>
      <c r="EC30" s="188">
        <f t="shared" si="18"/>
        <v>827.2</v>
      </c>
      <c r="ED30" s="188">
        <f t="shared" si="18"/>
        <v>957.88</v>
      </c>
      <c r="EE30" s="188">
        <f t="shared" si="18"/>
        <v>1016.19</v>
      </c>
      <c r="EF30" s="188">
        <f t="shared" si="18"/>
        <v>1160.72</v>
      </c>
      <c r="EG30" s="188">
        <f t="shared" si="18"/>
        <v>1057.1400000000001</v>
      </c>
      <c r="EH30" s="188">
        <f t="shared" si="18"/>
        <v>917.07</v>
      </c>
      <c r="EI30" s="188">
        <f t="shared" si="18"/>
        <v>875.7</v>
      </c>
      <c r="EJ30" s="188">
        <f t="shared" si="18"/>
        <v>1010.1600000000001</v>
      </c>
    </row>
    <row r="31" spans="1:140" ht="13.65" customHeight="1" x14ac:dyDescent="0.2">
      <c r="A31" s="165" t="s">
        <v>136</v>
      </c>
      <c r="B31" s="142"/>
      <c r="C31" s="132">
        <f t="shared" si="16"/>
        <v>1.4601648351646901E-2</v>
      </c>
      <c r="D31" s="132">
        <f t="shared" ca="1" si="16"/>
        <v>2.2290002899170105</v>
      </c>
      <c r="E31" s="132">
        <f t="shared" si="16"/>
        <v>0</v>
      </c>
      <c r="F31" s="167">
        <f t="shared" ca="1" si="16"/>
        <v>0.91489147278917571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2.2662939756557421E-2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1.3639560439560405</v>
      </c>
      <c r="D32" s="132">
        <f t="shared" ca="1" si="16"/>
        <v>1.25</v>
      </c>
      <c r="E32" s="132">
        <f t="shared" si="16"/>
        <v>1</v>
      </c>
      <c r="F32" s="167">
        <f t="shared" ca="1" si="16"/>
        <v>1.2281087816392642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0.625</v>
      </c>
      <c r="K32" s="132">
        <f t="shared" si="16"/>
        <v>1</v>
      </c>
      <c r="L32" s="132">
        <f t="shared" si="16"/>
        <v>0.25</v>
      </c>
      <c r="M32" s="132">
        <f t="shared" si="16"/>
        <v>0.5</v>
      </c>
      <c r="N32" s="132">
        <f t="shared" si="16"/>
        <v>0.5</v>
      </c>
      <c r="O32" s="132">
        <f t="shared" si="16"/>
        <v>1.25</v>
      </c>
      <c r="P32" s="132">
        <f t="shared" si="16"/>
        <v>1</v>
      </c>
      <c r="Q32" s="132">
        <f t="shared" si="16"/>
        <v>1.5</v>
      </c>
      <c r="R32" s="132">
        <f t="shared" si="16"/>
        <v>1</v>
      </c>
      <c r="S32" s="132">
        <f t="shared" si="16"/>
        <v>1.0833333333333357</v>
      </c>
      <c r="T32" s="132">
        <f t="shared" si="16"/>
        <v>1</v>
      </c>
      <c r="U32" s="132">
        <f t="shared" si="16"/>
        <v>1</v>
      </c>
      <c r="V32" s="132">
        <f t="shared" si="16"/>
        <v>1.25</v>
      </c>
      <c r="W32" s="167">
        <f t="shared" si="16"/>
        <v>0.95784313725490478</v>
      </c>
      <c r="X32" s="132">
        <f t="shared" si="16"/>
        <v>0.5</v>
      </c>
      <c r="Y32" s="132">
        <f t="shared" si="16"/>
        <v>0.49926174496643938</v>
      </c>
      <c r="Z32" s="132">
        <f t="shared" si="16"/>
        <v>0.5</v>
      </c>
      <c r="AA32" s="132">
        <f t="shared" si="16"/>
        <v>0.49999019607843564</v>
      </c>
      <c r="AB32" s="132">
        <f t="shared" si="16"/>
        <v>0.50003906250000085</v>
      </c>
      <c r="AC32" s="168">
        <f t="shared" ca="1" si="16"/>
        <v>0.57117715699506277</v>
      </c>
      <c r="AD32" s="163"/>
      <c r="AE32" s="163"/>
      <c r="AF32" s="164"/>
      <c r="AG32" s="132">
        <f t="shared" ref="AG32:CR34" si="19">AG13*AG$5</f>
        <v>748</v>
      </c>
      <c r="AH32" s="188">
        <f t="shared" si="19"/>
        <v>665</v>
      </c>
      <c r="AI32" s="188">
        <f t="shared" si="19"/>
        <v>677.25</v>
      </c>
      <c r="AJ32" s="188">
        <f t="shared" si="19"/>
        <v>665.5</v>
      </c>
      <c r="AK32" s="188">
        <f t="shared" si="19"/>
        <v>737</v>
      </c>
      <c r="AL32" s="188">
        <f t="shared" si="19"/>
        <v>760</v>
      </c>
      <c r="AM32" s="188">
        <f t="shared" si="19"/>
        <v>1006.5</v>
      </c>
      <c r="AN32" s="188">
        <f t="shared" si="19"/>
        <v>1166</v>
      </c>
      <c r="AO32" s="188">
        <f t="shared" si="19"/>
        <v>895</v>
      </c>
      <c r="AP32" s="188">
        <f t="shared" si="19"/>
        <v>856.75</v>
      </c>
      <c r="AQ32" s="188">
        <f t="shared" si="19"/>
        <v>735</v>
      </c>
      <c r="AR32" s="188">
        <f t="shared" si="19"/>
        <v>813.75</v>
      </c>
      <c r="AS32" s="188">
        <f t="shared" si="19"/>
        <v>869</v>
      </c>
      <c r="AT32" s="188">
        <f t="shared" si="19"/>
        <v>760</v>
      </c>
      <c r="AU32" s="188">
        <f t="shared" si="19"/>
        <v>766.5</v>
      </c>
      <c r="AV32" s="188">
        <f t="shared" si="19"/>
        <v>792</v>
      </c>
      <c r="AW32" s="188">
        <f t="shared" si="19"/>
        <v>766.5</v>
      </c>
      <c r="AX32" s="188">
        <f t="shared" si="19"/>
        <v>861</v>
      </c>
      <c r="AY32" s="188">
        <f t="shared" si="19"/>
        <v>1210</v>
      </c>
      <c r="AZ32" s="188">
        <f t="shared" si="19"/>
        <v>1286.25</v>
      </c>
      <c r="BA32" s="188">
        <f t="shared" si="19"/>
        <v>1013.25</v>
      </c>
      <c r="BB32" s="188">
        <f t="shared" si="19"/>
        <v>874</v>
      </c>
      <c r="BC32" s="188">
        <f t="shared" si="19"/>
        <v>726.75</v>
      </c>
      <c r="BD32" s="188">
        <f t="shared" si="19"/>
        <v>858</v>
      </c>
      <c r="BE32" s="188">
        <f t="shared" si="19"/>
        <v>843.15</v>
      </c>
      <c r="BF32" s="188">
        <f t="shared" si="19"/>
        <v>777.4</v>
      </c>
      <c r="BG32" s="188">
        <f t="shared" si="19"/>
        <v>864.33999999999992</v>
      </c>
      <c r="BH32" s="188">
        <f t="shared" si="19"/>
        <v>817.52</v>
      </c>
      <c r="BI32" s="188">
        <f t="shared" si="19"/>
        <v>751.80000000000007</v>
      </c>
      <c r="BJ32" s="188">
        <f t="shared" si="19"/>
        <v>911.68</v>
      </c>
      <c r="BK32" s="188">
        <f t="shared" si="19"/>
        <v>1121.6099999999999</v>
      </c>
      <c r="BL32" s="188">
        <f t="shared" si="19"/>
        <v>1292.5</v>
      </c>
      <c r="BM32" s="188">
        <f t="shared" si="19"/>
        <v>1000.44</v>
      </c>
      <c r="BN32" s="188">
        <f t="shared" si="19"/>
        <v>816.48</v>
      </c>
      <c r="BO32" s="188">
        <f t="shared" si="19"/>
        <v>820.8900000000001</v>
      </c>
      <c r="BP32" s="188">
        <f t="shared" si="19"/>
        <v>913.79</v>
      </c>
      <c r="BQ32" s="188">
        <f t="shared" si="19"/>
        <v>856.59</v>
      </c>
      <c r="BR32" s="188">
        <f t="shared" si="19"/>
        <v>793.8</v>
      </c>
      <c r="BS32" s="188">
        <f t="shared" si="19"/>
        <v>887.80000000000007</v>
      </c>
      <c r="BT32" s="188">
        <f t="shared" si="19"/>
        <v>802.82999999999993</v>
      </c>
      <c r="BU32" s="188">
        <f t="shared" si="19"/>
        <v>810.6</v>
      </c>
      <c r="BV32" s="188">
        <f t="shared" si="19"/>
        <v>921.58</v>
      </c>
      <c r="BW32" s="188">
        <f t="shared" si="19"/>
        <v>1042.8</v>
      </c>
      <c r="BX32" s="188">
        <f t="shared" si="19"/>
        <v>1304.56</v>
      </c>
      <c r="BY32" s="188">
        <f t="shared" si="19"/>
        <v>991.2</v>
      </c>
      <c r="BZ32" s="188">
        <f t="shared" si="19"/>
        <v>833.7</v>
      </c>
      <c r="CA32" s="188">
        <f t="shared" si="19"/>
        <v>837.48</v>
      </c>
      <c r="CB32" s="188">
        <f t="shared" si="19"/>
        <v>849.03</v>
      </c>
      <c r="CC32" s="188">
        <f t="shared" si="19"/>
        <v>867.93</v>
      </c>
      <c r="CD32" s="188">
        <f t="shared" si="19"/>
        <v>807.8</v>
      </c>
      <c r="CE32" s="188">
        <f t="shared" si="19"/>
        <v>907.58</v>
      </c>
      <c r="CF32" s="188">
        <f t="shared" si="19"/>
        <v>783</v>
      </c>
      <c r="CG32" s="188">
        <f t="shared" si="19"/>
        <v>868.12</v>
      </c>
      <c r="CH32" s="188">
        <f t="shared" si="19"/>
        <v>930.16000000000008</v>
      </c>
      <c r="CI32" s="188">
        <f t="shared" si="19"/>
        <v>1020.8</v>
      </c>
      <c r="CJ32" s="188">
        <f t="shared" si="19"/>
        <v>1263.8500000000001</v>
      </c>
      <c r="CK32" s="188">
        <f t="shared" si="19"/>
        <v>936.4</v>
      </c>
      <c r="CL32" s="188">
        <f t="shared" si="19"/>
        <v>888.8</v>
      </c>
      <c r="CM32" s="188">
        <f t="shared" si="19"/>
        <v>851.76</v>
      </c>
      <c r="CN32" s="188">
        <f t="shared" si="19"/>
        <v>820.6</v>
      </c>
      <c r="CO32" s="188">
        <f t="shared" si="19"/>
        <v>918.28000000000009</v>
      </c>
      <c r="CP32" s="188">
        <f t="shared" si="19"/>
        <v>818</v>
      </c>
      <c r="CQ32" s="188">
        <f t="shared" si="19"/>
        <v>881.09999999999991</v>
      </c>
      <c r="CR32" s="188">
        <f t="shared" si="19"/>
        <v>835.17000000000007</v>
      </c>
      <c r="CS32" s="188">
        <f>CS13*CS$5</f>
        <v>881.09999999999991</v>
      </c>
      <c r="CT32" s="188">
        <f t="shared" si="18"/>
        <v>894.6</v>
      </c>
      <c r="CU32" s="188">
        <f t="shared" si="18"/>
        <v>1061.1300000000001</v>
      </c>
      <c r="CV32" s="188">
        <f t="shared" si="18"/>
        <v>1243.8399999999999</v>
      </c>
      <c r="CW32" s="188">
        <f t="shared" si="18"/>
        <v>887.49</v>
      </c>
      <c r="CX32" s="188">
        <f t="shared" si="18"/>
        <v>940.93</v>
      </c>
      <c r="CY32" s="188">
        <f t="shared" si="18"/>
        <v>862.05</v>
      </c>
      <c r="CZ32" s="188">
        <f t="shared" si="18"/>
        <v>829.59999999999991</v>
      </c>
      <c r="DA32" s="188">
        <f t="shared" si="18"/>
        <v>926.42</v>
      </c>
      <c r="DB32" s="188">
        <f t="shared" si="18"/>
        <v>867.93</v>
      </c>
      <c r="DC32" s="188">
        <f t="shared" si="18"/>
        <v>851.34</v>
      </c>
      <c r="DD32" s="188">
        <f t="shared" si="18"/>
        <v>886.16000000000008</v>
      </c>
      <c r="DE32" s="188">
        <f t="shared" si="18"/>
        <v>851.55</v>
      </c>
      <c r="DF32" s="188">
        <f t="shared" si="18"/>
        <v>901.1099999999999</v>
      </c>
      <c r="DG32" s="188">
        <f t="shared" si="18"/>
        <v>1105.5</v>
      </c>
      <c r="DH32" s="188">
        <f t="shared" si="18"/>
        <v>1123.92</v>
      </c>
      <c r="DI32" s="188">
        <f t="shared" si="18"/>
        <v>980.91</v>
      </c>
      <c r="DJ32" s="188">
        <f t="shared" si="18"/>
        <v>950.82</v>
      </c>
      <c r="DK32" s="188">
        <f t="shared" si="18"/>
        <v>787.93</v>
      </c>
      <c r="DL32" s="188">
        <f t="shared" si="18"/>
        <v>921.14</v>
      </c>
      <c r="DM32" s="188">
        <f t="shared" si="18"/>
        <v>891.87</v>
      </c>
      <c r="DN32" s="188">
        <f t="shared" si="18"/>
        <v>834.80000000000007</v>
      </c>
      <c r="DO32" s="188">
        <f t="shared" si="18"/>
        <v>902.44</v>
      </c>
      <c r="DP32" s="188">
        <f t="shared" si="18"/>
        <v>897.16000000000008</v>
      </c>
      <c r="DQ32" s="188">
        <f t="shared" si="18"/>
        <v>820.40000000000009</v>
      </c>
      <c r="DR32" s="188">
        <f t="shared" si="18"/>
        <v>950.62</v>
      </c>
      <c r="DS32" s="188">
        <f t="shared" si="18"/>
        <v>1100</v>
      </c>
      <c r="DT32" s="188">
        <f t="shared" si="18"/>
        <v>1113.6300000000001</v>
      </c>
      <c r="DU32" s="188">
        <f t="shared" si="18"/>
        <v>981.32999999999993</v>
      </c>
      <c r="DV32" s="188">
        <f t="shared" si="18"/>
        <v>918.71999999999991</v>
      </c>
      <c r="DW32" s="188">
        <f t="shared" si="18"/>
        <v>837.6</v>
      </c>
      <c r="DX32" s="188">
        <f t="shared" si="18"/>
        <v>929.5</v>
      </c>
      <c r="DY32" s="188">
        <f t="shared" si="18"/>
        <v>856.4</v>
      </c>
      <c r="DZ32" s="188">
        <f t="shared" si="18"/>
        <v>843</v>
      </c>
      <c r="EA32" s="188">
        <f t="shared" si="18"/>
        <v>954.04</v>
      </c>
      <c r="EB32" s="188">
        <f t="shared" si="18"/>
        <v>907.5</v>
      </c>
      <c r="EC32" s="188">
        <f t="shared" si="18"/>
        <v>829.59999999999991</v>
      </c>
      <c r="ED32" s="188">
        <f t="shared" si="18"/>
        <v>957</v>
      </c>
      <c r="EE32" s="188">
        <f t="shared" si="18"/>
        <v>1045.5899999999999</v>
      </c>
      <c r="EF32" s="188">
        <f t="shared" si="18"/>
        <v>1156.98</v>
      </c>
      <c r="EG32" s="188">
        <f t="shared" si="18"/>
        <v>981.95999999999992</v>
      </c>
      <c r="EH32" s="188">
        <f t="shared" si="18"/>
        <v>885.3599999999999</v>
      </c>
      <c r="EI32" s="188">
        <f t="shared" si="18"/>
        <v>887.88</v>
      </c>
      <c r="EJ32" s="188">
        <f t="shared" si="18"/>
        <v>980.26</v>
      </c>
    </row>
    <row r="33" spans="1:140" ht="13.65" customHeight="1" x14ac:dyDescent="0.2">
      <c r="A33" s="165" t="s">
        <v>138</v>
      </c>
      <c r="B33" s="142"/>
      <c r="C33" s="132">
        <f t="shared" si="16"/>
        <v>1.3082417582417563</v>
      </c>
      <c r="D33" s="132">
        <f t="shared" ca="1" si="16"/>
        <v>1.5</v>
      </c>
      <c r="E33" s="132">
        <f t="shared" si="16"/>
        <v>1.25</v>
      </c>
      <c r="F33" s="167">
        <f t="shared" ca="1" si="16"/>
        <v>1.3961582321887107</v>
      </c>
      <c r="G33" s="132">
        <f t="shared" si="16"/>
        <v>1.25</v>
      </c>
      <c r="H33" s="132">
        <f t="shared" si="16"/>
        <v>1.25</v>
      </c>
      <c r="I33" s="132">
        <f t="shared" si="16"/>
        <v>1.25</v>
      </c>
      <c r="J33" s="132">
        <f t="shared" si="16"/>
        <v>0.625</v>
      </c>
      <c r="K33" s="132">
        <f t="shared" si="16"/>
        <v>1</v>
      </c>
      <c r="L33" s="132">
        <f t="shared" si="16"/>
        <v>0.25</v>
      </c>
      <c r="M33" s="132">
        <f t="shared" si="16"/>
        <v>0.5</v>
      </c>
      <c r="N33" s="132">
        <f t="shared" si="16"/>
        <v>0.5</v>
      </c>
      <c r="O33" s="132">
        <f t="shared" si="16"/>
        <v>1.25</v>
      </c>
      <c r="P33" s="132">
        <f t="shared" si="16"/>
        <v>1</v>
      </c>
      <c r="Q33" s="132">
        <f t="shared" si="16"/>
        <v>1.5</v>
      </c>
      <c r="R33" s="132">
        <f t="shared" si="16"/>
        <v>1</v>
      </c>
      <c r="S33" s="132">
        <f t="shared" si="16"/>
        <v>1.0833333333333357</v>
      </c>
      <c r="T33" s="132">
        <f t="shared" si="16"/>
        <v>1</v>
      </c>
      <c r="U33" s="132">
        <f t="shared" si="16"/>
        <v>1</v>
      </c>
      <c r="V33" s="132">
        <f t="shared" si="16"/>
        <v>1.25</v>
      </c>
      <c r="W33" s="167">
        <f t="shared" si="16"/>
        <v>0.95784313725490478</v>
      </c>
      <c r="X33" s="132">
        <f t="shared" si="16"/>
        <v>0.5</v>
      </c>
      <c r="Y33" s="132">
        <f t="shared" si="16"/>
        <v>0.49929530201342232</v>
      </c>
      <c r="Z33" s="132">
        <f t="shared" si="16"/>
        <v>0.5</v>
      </c>
      <c r="AA33" s="132">
        <f t="shared" si="16"/>
        <v>0.49995098039215691</v>
      </c>
      <c r="AB33" s="132">
        <f t="shared" si="16"/>
        <v>0.49992187499999829</v>
      </c>
      <c r="AC33" s="168">
        <f t="shared" ca="1" si="16"/>
        <v>0.57474363701586384</v>
      </c>
      <c r="AD33" s="163"/>
      <c r="AE33" s="163"/>
      <c r="AF33" s="164"/>
      <c r="AG33" s="132">
        <f t="shared" si="19"/>
        <v>698.5</v>
      </c>
      <c r="AH33" s="188">
        <f t="shared" si="19"/>
        <v>625</v>
      </c>
      <c r="AI33" s="188">
        <f t="shared" si="19"/>
        <v>640.5</v>
      </c>
      <c r="AJ33" s="188">
        <f t="shared" si="19"/>
        <v>654.5</v>
      </c>
      <c r="AK33" s="188">
        <f t="shared" si="19"/>
        <v>759</v>
      </c>
      <c r="AL33" s="188">
        <f t="shared" si="19"/>
        <v>840</v>
      </c>
      <c r="AM33" s="188">
        <f t="shared" si="19"/>
        <v>1100</v>
      </c>
      <c r="AN33" s="188">
        <f t="shared" si="19"/>
        <v>1287</v>
      </c>
      <c r="AO33" s="188">
        <f t="shared" si="19"/>
        <v>960</v>
      </c>
      <c r="AP33" s="188">
        <f t="shared" si="19"/>
        <v>810.75</v>
      </c>
      <c r="AQ33" s="188">
        <f t="shared" si="19"/>
        <v>675</v>
      </c>
      <c r="AR33" s="188">
        <f t="shared" si="19"/>
        <v>724.5</v>
      </c>
      <c r="AS33" s="188">
        <f t="shared" si="19"/>
        <v>775.5</v>
      </c>
      <c r="AT33" s="188">
        <f t="shared" si="19"/>
        <v>695</v>
      </c>
      <c r="AU33" s="188">
        <f t="shared" si="19"/>
        <v>729.75</v>
      </c>
      <c r="AV33" s="188">
        <f t="shared" si="19"/>
        <v>753.5</v>
      </c>
      <c r="AW33" s="188">
        <f t="shared" si="19"/>
        <v>719.25</v>
      </c>
      <c r="AX33" s="188">
        <f t="shared" si="19"/>
        <v>813.75</v>
      </c>
      <c r="AY33" s="188">
        <f t="shared" si="19"/>
        <v>1171.5</v>
      </c>
      <c r="AZ33" s="188">
        <f t="shared" si="19"/>
        <v>1254.75</v>
      </c>
      <c r="BA33" s="188">
        <f t="shared" si="19"/>
        <v>992.25</v>
      </c>
      <c r="BB33" s="188">
        <f t="shared" si="19"/>
        <v>845.25</v>
      </c>
      <c r="BC33" s="188">
        <f t="shared" si="19"/>
        <v>669.75</v>
      </c>
      <c r="BD33" s="188">
        <f t="shared" si="19"/>
        <v>775.5</v>
      </c>
      <c r="BE33" s="188">
        <f t="shared" si="19"/>
        <v>760.82999999999993</v>
      </c>
      <c r="BF33" s="188">
        <f t="shared" si="19"/>
        <v>716</v>
      </c>
      <c r="BG33" s="188">
        <f t="shared" si="19"/>
        <v>823.4</v>
      </c>
      <c r="BH33" s="188">
        <f t="shared" si="19"/>
        <v>778.14</v>
      </c>
      <c r="BI33" s="188">
        <f t="shared" si="19"/>
        <v>707.4</v>
      </c>
      <c r="BJ33" s="188">
        <f t="shared" si="19"/>
        <v>863.06</v>
      </c>
      <c r="BK33" s="188">
        <f t="shared" si="19"/>
        <v>1084.44</v>
      </c>
      <c r="BL33" s="188">
        <f t="shared" si="19"/>
        <v>1258.6200000000001</v>
      </c>
      <c r="BM33" s="188">
        <f t="shared" si="19"/>
        <v>976.70999999999992</v>
      </c>
      <c r="BN33" s="188">
        <f t="shared" si="19"/>
        <v>787.92000000000007</v>
      </c>
      <c r="BO33" s="188">
        <f t="shared" si="19"/>
        <v>760.82999999999993</v>
      </c>
      <c r="BP33" s="188">
        <f t="shared" si="19"/>
        <v>833.29</v>
      </c>
      <c r="BQ33" s="188">
        <f t="shared" si="19"/>
        <v>779.1</v>
      </c>
      <c r="BR33" s="188">
        <f t="shared" si="19"/>
        <v>734.80000000000007</v>
      </c>
      <c r="BS33" s="188">
        <f t="shared" si="19"/>
        <v>845.0200000000001</v>
      </c>
      <c r="BT33" s="188">
        <f t="shared" si="19"/>
        <v>763.77</v>
      </c>
      <c r="BU33" s="188">
        <f t="shared" si="19"/>
        <v>763.77</v>
      </c>
      <c r="BV33" s="188">
        <f t="shared" si="19"/>
        <v>872.74</v>
      </c>
      <c r="BW33" s="188">
        <f t="shared" si="19"/>
        <v>1006.2</v>
      </c>
      <c r="BX33" s="188">
        <f t="shared" si="19"/>
        <v>1266.8399999999999</v>
      </c>
      <c r="BY33" s="188">
        <f t="shared" si="19"/>
        <v>964.1099999999999</v>
      </c>
      <c r="BZ33" s="188">
        <f t="shared" si="19"/>
        <v>802.41</v>
      </c>
      <c r="CA33" s="188">
        <f t="shared" si="19"/>
        <v>779.31</v>
      </c>
      <c r="CB33" s="188">
        <f t="shared" si="19"/>
        <v>779.31</v>
      </c>
      <c r="CC33" s="188">
        <f t="shared" si="19"/>
        <v>795.9</v>
      </c>
      <c r="CD33" s="188">
        <f t="shared" si="19"/>
        <v>751.59999999999991</v>
      </c>
      <c r="CE33" s="188">
        <f t="shared" si="19"/>
        <v>864.33999999999992</v>
      </c>
      <c r="CF33" s="188">
        <f t="shared" si="19"/>
        <v>745.40000000000009</v>
      </c>
      <c r="CG33" s="188">
        <f t="shared" si="19"/>
        <v>819.94</v>
      </c>
      <c r="CH33" s="188">
        <f t="shared" si="19"/>
        <v>882.2</v>
      </c>
      <c r="CI33" s="188">
        <f t="shared" si="19"/>
        <v>984.2</v>
      </c>
      <c r="CJ33" s="188">
        <f t="shared" si="19"/>
        <v>1225.67</v>
      </c>
      <c r="CK33" s="188">
        <f t="shared" si="19"/>
        <v>908.8</v>
      </c>
      <c r="CL33" s="188">
        <f t="shared" si="19"/>
        <v>854.7</v>
      </c>
      <c r="CM33" s="188">
        <f t="shared" si="19"/>
        <v>796.1099999999999</v>
      </c>
      <c r="CN33" s="188">
        <f t="shared" si="19"/>
        <v>758.19999999999993</v>
      </c>
      <c r="CO33" s="188">
        <f t="shared" si="19"/>
        <v>846.33999999999992</v>
      </c>
      <c r="CP33" s="188">
        <f t="shared" si="19"/>
        <v>763.8</v>
      </c>
      <c r="CQ33" s="188">
        <f t="shared" si="19"/>
        <v>840.18</v>
      </c>
      <c r="CR33" s="188">
        <f t="shared" si="19"/>
        <v>796.1099999999999</v>
      </c>
      <c r="CS33" s="188">
        <f>CS14*CS$5</f>
        <v>834.02</v>
      </c>
      <c r="CT33" s="188">
        <f t="shared" ref="CT33:EJ33" si="20">CT14*CT$5</f>
        <v>849.87</v>
      </c>
      <c r="CU33" s="188">
        <f t="shared" si="20"/>
        <v>1023.3299999999999</v>
      </c>
      <c r="CV33" s="188">
        <f t="shared" si="20"/>
        <v>1205.8900000000001</v>
      </c>
      <c r="CW33" s="188">
        <f t="shared" si="20"/>
        <v>861.08</v>
      </c>
      <c r="CX33" s="188">
        <f t="shared" si="20"/>
        <v>904.82</v>
      </c>
      <c r="CY33" s="188">
        <f t="shared" si="20"/>
        <v>808.29000000000008</v>
      </c>
      <c r="CZ33" s="188">
        <f t="shared" si="20"/>
        <v>769.80000000000007</v>
      </c>
      <c r="DA33" s="188">
        <f t="shared" si="20"/>
        <v>857.33999999999992</v>
      </c>
      <c r="DB33" s="188">
        <f t="shared" si="20"/>
        <v>812.7</v>
      </c>
      <c r="DC33" s="188">
        <f t="shared" si="20"/>
        <v>812.91</v>
      </c>
      <c r="DD33" s="188">
        <f t="shared" si="20"/>
        <v>845.68</v>
      </c>
      <c r="DE33" s="188">
        <f t="shared" si="20"/>
        <v>807.45</v>
      </c>
      <c r="DF33" s="188">
        <f t="shared" si="20"/>
        <v>857.22</v>
      </c>
      <c r="DG33" s="188">
        <f t="shared" si="20"/>
        <v>1066.3399999999999</v>
      </c>
      <c r="DH33" s="188">
        <f t="shared" si="20"/>
        <v>1090.1099999999999</v>
      </c>
      <c r="DI33" s="188">
        <f t="shared" si="20"/>
        <v>951.51</v>
      </c>
      <c r="DJ33" s="188">
        <f t="shared" si="20"/>
        <v>914.71</v>
      </c>
      <c r="DK33" s="188">
        <f t="shared" si="20"/>
        <v>740.81000000000006</v>
      </c>
      <c r="DL33" s="188">
        <f t="shared" si="20"/>
        <v>857.78000000000009</v>
      </c>
      <c r="DM33" s="188">
        <f t="shared" si="20"/>
        <v>828.45</v>
      </c>
      <c r="DN33" s="188">
        <f t="shared" si="20"/>
        <v>784</v>
      </c>
      <c r="DO33" s="188">
        <f t="shared" si="20"/>
        <v>862.62</v>
      </c>
      <c r="DP33" s="188">
        <f t="shared" si="20"/>
        <v>857.12</v>
      </c>
      <c r="DQ33" s="188">
        <f t="shared" si="20"/>
        <v>779.4</v>
      </c>
      <c r="DR33" s="188">
        <f t="shared" si="20"/>
        <v>905.74</v>
      </c>
      <c r="DS33" s="188">
        <f t="shared" si="20"/>
        <v>1061.72</v>
      </c>
      <c r="DT33" s="188">
        <f t="shared" si="20"/>
        <v>1080.24</v>
      </c>
      <c r="DU33" s="188">
        <f t="shared" si="20"/>
        <v>951.93</v>
      </c>
      <c r="DV33" s="188">
        <f t="shared" si="20"/>
        <v>884.40000000000009</v>
      </c>
      <c r="DW33" s="188">
        <f t="shared" si="20"/>
        <v>789.4</v>
      </c>
      <c r="DX33" s="188">
        <f t="shared" si="20"/>
        <v>868.33999999999992</v>
      </c>
      <c r="DY33" s="188">
        <f t="shared" si="20"/>
        <v>798.40000000000009</v>
      </c>
      <c r="DZ33" s="188">
        <f t="shared" si="20"/>
        <v>793.8</v>
      </c>
      <c r="EA33" s="188">
        <f t="shared" si="20"/>
        <v>912.86999999999989</v>
      </c>
      <c r="EB33" s="188">
        <f t="shared" si="20"/>
        <v>868.33999999999992</v>
      </c>
      <c r="EC33" s="188">
        <f t="shared" si="20"/>
        <v>789.4</v>
      </c>
      <c r="ED33" s="188">
        <f t="shared" si="20"/>
        <v>913.21999999999991</v>
      </c>
      <c r="EE33" s="188">
        <f t="shared" si="20"/>
        <v>1009.68</v>
      </c>
      <c r="EF33" s="188">
        <f t="shared" si="20"/>
        <v>1122.6600000000001</v>
      </c>
      <c r="EG33" s="188">
        <f t="shared" si="20"/>
        <v>952.77</v>
      </c>
      <c r="EH33" s="188">
        <f t="shared" si="20"/>
        <v>853.02</v>
      </c>
      <c r="EI33" s="188">
        <f t="shared" si="20"/>
        <v>838.74</v>
      </c>
      <c r="EJ33" s="188">
        <f t="shared" si="20"/>
        <v>918.61999999999989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1.3082417582417563</v>
      </c>
      <c r="D34" s="136">
        <f t="shared" ca="1" si="16"/>
        <v>1.5</v>
      </c>
      <c r="E34" s="136">
        <f t="shared" si="16"/>
        <v>1.25</v>
      </c>
      <c r="F34" s="172">
        <f t="shared" ca="1" si="16"/>
        <v>1.403415126238059</v>
      </c>
      <c r="G34" s="136">
        <f t="shared" si="16"/>
        <v>1.25</v>
      </c>
      <c r="H34" s="136">
        <f t="shared" si="16"/>
        <v>1.25</v>
      </c>
      <c r="I34" s="136">
        <f t="shared" si="16"/>
        <v>1.25</v>
      </c>
      <c r="J34" s="136">
        <f t="shared" si="16"/>
        <v>0.625</v>
      </c>
      <c r="K34" s="136">
        <f t="shared" si="16"/>
        <v>1</v>
      </c>
      <c r="L34" s="136">
        <f t="shared" si="16"/>
        <v>0.25</v>
      </c>
      <c r="M34" s="136">
        <f t="shared" si="16"/>
        <v>0.5</v>
      </c>
      <c r="N34" s="136">
        <f t="shared" si="16"/>
        <v>0.5</v>
      </c>
      <c r="O34" s="136">
        <f t="shared" si="16"/>
        <v>1.25</v>
      </c>
      <c r="P34" s="136">
        <f t="shared" si="16"/>
        <v>1</v>
      </c>
      <c r="Q34" s="136">
        <f t="shared" si="16"/>
        <v>1.5</v>
      </c>
      <c r="R34" s="136">
        <f t="shared" si="16"/>
        <v>1</v>
      </c>
      <c r="S34" s="136">
        <f t="shared" si="16"/>
        <v>1.0833333333333286</v>
      </c>
      <c r="T34" s="136">
        <f t="shared" si="16"/>
        <v>1</v>
      </c>
      <c r="U34" s="136">
        <f t="shared" si="16"/>
        <v>1</v>
      </c>
      <c r="V34" s="136">
        <f t="shared" si="16"/>
        <v>1.25</v>
      </c>
      <c r="W34" s="172">
        <f t="shared" si="16"/>
        <v>0.95784313725489767</v>
      </c>
      <c r="X34" s="136">
        <f t="shared" si="16"/>
        <v>0.5</v>
      </c>
      <c r="Y34" s="136">
        <f t="shared" si="16"/>
        <v>0.49929530201342942</v>
      </c>
      <c r="Z34" s="136">
        <f t="shared" si="16"/>
        <v>0.5</v>
      </c>
      <c r="AA34" s="136">
        <f t="shared" si="16"/>
        <v>0.4999509803921498</v>
      </c>
      <c r="AB34" s="136">
        <f t="shared" si="16"/>
        <v>0.4999218750000054</v>
      </c>
      <c r="AC34" s="173">
        <f t="shared" ca="1" si="16"/>
        <v>0.57568617301232194</v>
      </c>
      <c r="AD34" s="163"/>
      <c r="AE34" s="163"/>
      <c r="AF34" s="164"/>
      <c r="AG34" s="132">
        <f t="shared" si="19"/>
        <v>731.5</v>
      </c>
      <c r="AH34" s="188">
        <f t="shared" si="19"/>
        <v>650</v>
      </c>
      <c r="AI34" s="188">
        <f t="shared" si="19"/>
        <v>666.75</v>
      </c>
      <c r="AJ34" s="188">
        <f t="shared" si="19"/>
        <v>698.5</v>
      </c>
      <c r="AK34" s="188">
        <f t="shared" si="19"/>
        <v>825</v>
      </c>
      <c r="AL34" s="188">
        <f t="shared" si="19"/>
        <v>940</v>
      </c>
      <c r="AM34" s="188">
        <f t="shared" si="19"/>
        <v>1254</v>
      </c>
      <c r="AN34" s="188">
        <f t="shared" si="19"/>
        <v>1507</v>
      </c>
      <c r="AO34" s="188">
        <f t="shared" si="19"/>
        <v>1100</v>
      </c>
      <c r="AP34" s="188">
        <f t="shared" si="19"/>
        <v>868.25</v>
      </c>
      <c r="AQ34" s="188">
        <f t="shared" si="19"/>
        <v>715</v>
      </c>
      <c r="AR34" s="188">
        <f t="shared" si="19"/>
        <v>766.5</v>
      </c>
      <c r="AS34" s="188">
        <f t="shared" si="19"/>
        <v>819.5</v>
      </c>
      <c r="AT34" s="188">
        <f t="shared" si="19"/>
        <v>735</v>
      </c>
      <c r="AU34" s="188">
        <f t="shared" si="19"/>
        <v>771.75</v>
      </c>
      <c r="AV34" s="188">
        <f t="shared" si="19"/>
        <v>797.5</v>
      </c>
      <c r="AW34" s="188">
        <f t="shared" si="19"/>
        <v>761.25</v>
      </c>
      <c r="AX34" s="188">
        <f t="shared" si="19"/>
        <v>908.25</v>
      </c>
      <c r="AY34" s="188">
        <f t="shared" si="19"/>
        <v>1303.5</v>
      </c>
      <c r="AZ34" s="188">
        <f t="shared" si="19"/>
        <v>1422.75</v>
      </c>
      <c r="BA34" s="188">
        <f t="shared" si="19"/>
        <v>1118.25</v>
      </c>
      <c r="BB34" s="188">
        <f t="shared" si="19"/>
        <v>897</v>
      </c>
      <c r="BC34" s="188">
        <f t="shared" si="19"/>
        <v>703</v>
      </c>
      <c r="BD34" s="188">
        <f t="shared" si="19"/>
        <v>808.5</v>
      </c>
      <c r="BE34" s="188">
        <f t="shared" si="19"/>
        <v>807.03</v>
      </c>
      <c r="BF34" s="188">
        <f t="shared" si="19"/>
        <v>760</v>
      </c>
      <c r="BG34" s="188">
        <f t="shared" si="19"/>
        <v>874</v>
      </c>
      <c r="BH34" s="188">
        <f t="shared" si="19"/>
        <v>826.54</v>
      </c>
      <c r="BI34" s="188">
        <f t="shared" si="19"/>
        <v>751.4</v>
      </c>
      <c r="BJ34" s="188">
        <f t="shared" si="19"/>
        <v>958.32</v>
      </c>
      <c r="BK34" s="188">
        <f t="shared" si="19"/>
        <v>1202.04</v>
      </c>
      <c r="BL34" s="188">
        <f t="shared" si="19"/>
        <v>1419.22</v>
      </c>
      <c r="BM34" s="188">
        <f t="shared" si="19"/>
        <v>1094.31</v>
      </c>
      <c r="BN34" s="188">
        <f t="shared" si="19"/>
        <v>838.53</v>
      </c>
      <c r="BO34" s="188">
        <f t="shared" si="19"/>
        <v>802.41</v>
      </c>
      <c r="BP34" s="188">
        <f t="shared" si="19"/>
        <v>874</v>
      </c>
      <c r="BQ34" s="188">
        <f t="shared" si="19"/>
        <v>827.82</v>
      </c>
      <c r="BR34" s="188">
        <f t="shared" si="19"/>
        <v>781.2</v>
      </c>
      <c r="BS34" s="188">
        <f t="shared" si="19"/>
        <v>898.38000000000011</v>
      </c>
      <c r="BT34" s="188">
        <f t="shared" si="19"/>
        <v>812.49</v>
      </c>
      <c r="BU34" s="188">
        <f t="shared" si="19"/>
        <v>812.49</v>
      </c>
      <c r="BV34" s="188">
        <f t="shared" si="19"/>
        <v>963.59999999999991</v>
      </c>
      <c r="BW34" s="188">
        <f t="shared" si="19"/>
        <v>1110.2</v>
      </c>
      <c r="BX34" s="188">
        <f t="shared" si="19"/>
        <v>1419.56</v>
      </c>
      <c r="BY34" s="188">
        <f t="shared" si="19"/>
        <v>1073.31</v>
      </c>
      <c r="BZ34" s="188">
        <f t="shared" si="19"/>
        <v>854.91</v>
      </c>
      <c r="CA34" s="188">
        <f t="shared" si="19"/>
        <v>824.25</v>
      </c>
      <c r="CB34" s="188">
        <f t="shared" si="19"/>
        <v>820.47</v>
      </c>
      <c r="CC34" s="188">
        <f t="shared" si="19"/>
        <v>846.72</v>
      </c>
      <c r="CD34" s="188">
        <f t="shared" si="19"/>
        <v>800</v>
      </c>
      <c r="CE34" s="188">
        <f t="shared" si="19"/>
        <v>920</v>
      </c>
      <c r="CF34" s="188">
        <f t="shared" si="19"/>
        <v>793.8</v>
      </c>
      <c r="CG34" s="188">
        <f t="shared" si="19"/>
        <v>873.18</v>
      </c>
      <c r="CH34" s="188">
        <f t="shared" si="19"/>
        <v>969.32</v>
      </c>
      <c r="CI34" s="188">
        <f t="shared" si="19"/>
        <v>1081.4000000000001</v>
      </c>
      <c r="CJ34" s="188">
        <f t="shared" si="19"/>
        <v>1365.51</v>
      </c>
      <c r="CK34" s="188">
        <f t="shared" si="19"/>
        <v>1006</v>
      </c>
      <c r="CL34" s="188">
        <f t="shared" si="19"/>
        <v>911.24</v>
      </c>
      <c r="CM34" s="188">
        <f t="shared" si="19"/>
        <v>843.57</v>
      </c>
      <c r="CN34" s="188">
        <f t="shared" si="19"/>
        <v>800.40000000000009</v>
      </c>
      <c r="CO34" s="188">
        <f t="shared" si="19"/>
        <v>900.24</v>
      </c>
      <c r="CP34" s="188">
        <f t="shared" si="19"/>
        <v>812.8</v>
      </c>
      <c r="CQ34" s="188">
        <f t="shared" si="19"/>
        <v>894.08</v>
      </c>
      <c r="CR34" s="188">
        <f t="shared" si="19"/>
        <v>847.77</v>
      </c>
      <c r="CS34" s="188">
        <f>CS15*CS$5</f>
        <v>887.92</v>
      </c>
      <c r="CT34" s="188">
        <f t="shared" ref="CT34:EJ34" si="21">CT15*CT$5</f>
        <v>930.51</v>
      </c>
      <c r="CU34" s="188">
        <f t="shared" si="21"/>
        <v>1120.77</v>
      </c>
      <c r="CV34" s="188">
        <f t="shared" si="21"/>
        <v>1337.91</v>
      </c>
      <c r="CW34" s="188">
        <f t="shared" si="21"/>
        <v>949.24</v>
      </c>
      <c r="CX34" s="188">
        <f t="shared" si="21"/>
        <v>964.16000000000008</v>
      </c>
      <c r="CY34" s="188">
        <f t="shared" si="21"/>
        <v>856.8</v>
      </c>
      <c r="CZ34" s="188">
        <f t="shared" si="21"/>
        <v>813.19999999999993</v>
      </c>
      <c r="DA34" s="188">
        <f t="shared" si="21"/>
        <v>911.46</v>
      </c>
      <c r="DB34" s="188">
        <f t="shared" si="21"/>
        <v>864.3599999999999</v>
      </c>
      <c r="DC34" s="188">
        <f t="shared" si="21"/>
        <v>864.57</v>
      </c>
      <c r="DD34" s="188">
        <f t="shared" si="21"/>
        <v>900.02</v>
      </c>
      <c r="DE34" s="188">
        <f t="shared" si="21"/>
        <v>859.32</v>
      </c>
      <c r="DF34" s="188">
        <f t="shared" si="21"/>
        <v>935.76</v>
      </c>
      <c r="DG34" s="188">
        <f t="shared" si="21"/>
        <v>1164.6799999999998</v>
      </c>
      <c r="DH34" s="188">
        <f t="shared" si="21"/>
        <v>1205.19</v>
      </c>
      <c r="DI34" s="188">
        <f t="shared" si="21"/>
        <v>1045.3800000000001</v>
      </c>
      <c r="DJ34" s="188">
        <f t="shared" si="21"/>
        <v>974.05000000000007</v>
      </c>
      <c r="DK34" s="188">
        <f t="shared" si="21"/>
        <v>785.08</v>
      </c>
      <c r="DL34" s="188">
        <f t="shared" si="21"/>
        <v>906.18</v>
      </c>
      <c r="DM34" s="188">
        <f t="shared" si="21"/>
        <v>880.32</v>
      </c>
      <c r="DN34" s="188">
        <f t="shared" si="21"/>
        <v>833.40000000000009</v>
      </c>
      <c r="DO34" s="188">
        <f t="shared" si="21"/>
        <v>916.96</v>
      </c>
      <c r="DP34" s="188">
        <f t="shared" si="21"/>
        <v>911.46</v>
      </c>
      <c r="DQ34" s="188">
        <f t="shared" si="21"/>
        <v>828.8</v>
      </c>
      <c r="DR34" s="188">
        <f t="shared" si="21"/>
        <v>986.04</v>
      </c>
      <c r="DS34" s="188">
        <f t="shared" si="21"/>
        <v>1156.3200000000002</v>
      </c>
      <c r="DT34" s="188">
        <f t="shared" si="21"/>
        <v>1190.07</v>
      </c>
      <c r="DU34" s="188">
        <f t="shared" si="21"/>
        <v>1042.44</v>
      </c>
      <c r="DV34" s="188">
        <f t="shared" si="21"/>
        <v>940.94</v>
      </c>
      <c r="DW34" s="188">
        <f t="shared" si="21"/>
        <v>836.2</v>
      </c>
      <c r="DX34" s="188">
        <f t="shared" si="21"/>
        <v>917.18</v>
      </c>
      <c r="DY34" s="188">
        <f t="shared" si="21"/>
        <v>846.80000000000007</v>
      </c>
      <c r="DZ34" s="188">
        <f t="shared" si="21"/>
        <v>842.2</v>
      </c>
      <c r="EA34" s="188">
        <f t="shared" si="21"/>
        <v>968.76</v>
      </c>
      <c r="EB34" s="188">
        <f t="shared" si="21"/>
        <v>921.8</v>
      </c>
      <c r="EC34" s="188">
        <f t="shared" si="21"/>
        <v>838</v>
      </c>
      <c r="ED34" s="188">
        <f t="shared" si="21"/>
        <v>990.21999999999991</v>
      </c>
      <c r="EE34" s="188">
        <f t="shared" si="21"/>
        <v>1095.57</v>
      </c>
      <c r="EF34" s="188">
        <f t="shared" si="21"/>
        <v>1231.3399999999999</v>
      </c>
      <c r="EG34" s="188">
        <f t="shared" si="21"/>
        <v>1038.8699999999999</v>
      </c>
      <c r="EH34" s="188">
        <f t="shared" si="21"/>
        <v>905.94</v>
      </c>
      <c r="EI34" s="188">
        <f t="shared" si="21"/>
        <v>887.25</v>
      </c>
      <c r="EJ34" s="188">
        <f t="shared" si="21"/>
        <v>969.22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1.1497252747252773</v>
      </c>
      <c r="D37" s="179">
        <f t="shared" ca="1" si="22"/>
        <v>4</v>
      </c>
      <c r="E37" s="179">
        <f t="shared" si="22"/>
        <v>4.5</v>
      </c>
      <c r="F37" s="180">
        <f t="shared" ca="1" si="22"/>
        <v>3.6343382323544375</v>
      </c>
      <c r="G37" s="179">
        <f t="shared" si="22"/>
        <v>3.8350000000000009</v>
      </c>
      <c r="H37" s="179">
        <f t="shared" si="22"/>
        <v>3.9299999999999997</v>
      </c>
      <c r="I37" s="179">
        <f t="shared" si="22"/>
        <v>3.740000000000002</v>
      </c>
      <c r="J37" s="179">
        <f t="shared" si="22"/>
        <v>3.3349990844726563</v>
      </c>
      <c r="K37" s="179">
        <f t="shared" si="22"/>
        <v>3.5399990844726545</v>
      </c>
      <c r="L37" s="179">
        <f t="shared" si="22"/>
        <v>3.129999084472658</v>
      </c>
      <c r="M37" s="179">
        <f t="shared" si="22"/>
        <v>2.9899984741210943</v>
      </c>
      <c r="N37" s="179">
        <f t="shared" si="22"/>
        <v>2.9612391723041327</v>
      </c>
      <c r="O37" s="179">
        <f t="shared" si="22"/>
        <v>3.0845033368852626</v>
      </c>
      <c r="P37" s="179">
        <f t="shared" si="22"/>
        <v>3.0829358994980183</v>
      </c>
      <c r="Q37" s="179">
        <f t="shared" si="22"/>
        <v>3.0860707742725211</v>
      </c>
      <c r="R37" s="179">
        <f t="shared" si="22"/>
        <v>2.9899451575166367</v>
      </c>
      <c r="S37" s="179">
        <f t="shared" si="22"/>
        <v>2.4553831567596305</v>
      </c>
      <c r="T37" s="179">
        <f t="shared" si="22"/>
        <v>2.6190514556322881</v>
      </c>
      <c r="U37" s="179">
        <f t="shared" si="22"/>
        <v>2.4031274170309658</v>
      </c>
      <c r="V37" s="179">
        <f t="shared" si="22"/>
        <v>2.3439705976156375</v>
      </c>
      <c r="W37" s="180">
        <f t="shared" si="22"/>
        <v>3.0686504896174398</v>
      </c>
      <c r="X37" s="179">
        <f t="shared" si="22"/>
        <v>2.0863183076339524</v>
      </c>
      <c r="Y37" s="179">
        <f t="shared" si="22"/>
        <v>1.7606555961773154</v>
      </c>
      <c r="Z37" s="179">
        <f t="shared" si="22"/>
        <v>1.660584524296894</v>
      </c>
      <c r="AA37" s="179">
        <f t="shared" si="22"/>
        <v>0.32467867435181574</v>
      </c>
      <c r="AB37" s="179">
        <f t="shared" si="22"/>
        <v>0.15534412582301371</v>
      </c>
      <c r="AC37" s="182">
        <f t="shared" ca="1" si="22"/>
        <v>1.172037108462149</v>
      </c>
      <c r="AD37" s="163"/>
      <c r="AE37" s="163"/>
      <c r="AF37" s="164"/>
      <c r="AG37" s="132">
        <f>AG18*AG$5</f>
        <v>1130.5472497558594</v>
      </c>
      <c r="AH37" s="188">
        <f t="shared" ref="AH37:CS37" si="23">AH18*AH$5</f>
        <v>1015.8947418212891</v>
      </c>
      <c r="AI37" s="188">
        <f t="shared" si="23"/>
        <v>1040.1101683044433</v>
      </c>
      <c r="AJ37" s="188">
        <f t="shared" si="23"/>
        <v>973.70399414062501</v>
      </c>
      <c r="AK37" s="188">
        <f t="shared" si="23"/>
        <v>983.16432312011727</v>
      </c>
      <c r="AL37" s="188">
        <f t="shared" si="23"/>
        <v>910.81792653345144</v>
      </c>
      <c r="AM37" s="188">
        <f t="shared" si="23"/>
        <v>1060.5586325442298</v>
      </c>
      <c r="AN37" s="188">
        <f t="shared" si="23"/>
        <v>1079.0921032132342</v>
      </c>
      <c r="AO37" s="188">
        <f t="shared" si="23"/>
        <v>980.02204415997471</v>
      </c>
      <c r="AP37" s="188">
        <f t="shared" si="23"/>
        <v>1048.7052303799519</v>
      </c>
      <c r="AQ37" s="188">
        <f t="shared" si="23"/>
        <v>1007.3574228862983</v>
      </c>
      <c r="AR37" s="188">
        <f t="shared" si="23"/>
        <v>1135.787795186917</v>
      </c>
      <c r="AS37" s="188">
        <f t="shared" si="23"/>
        <v>1083.5138166561858</v>
      </c>
      <c r="AT37" s="188">
        <f t="shared" si="23"/>
        <v>955.42087014491995</v>
      </c>
      <c r="AU37" s="188">
        <f t="shared" si="23"/>
        <v>970.44301245548763</v>
      </c>
      <c r="AV37" s="188">
        <f t="shared" si="23"/>
        <v>967.20433244060337</v>
      </c>
      <c r="AW37" s="188">
        <f t="shared" si="23"/>
        <v>926.57643540397248</v>
      </c>
      <c r="AX37" s="188">
        <f t="shared" si="23"/>
        <v>936.45954037119532</v>
      </c>
      <c r="AY37" s="188">
        <f t="shared" si="23"/>
        <v>990.00688270636829</v>
      </c>
      <c r="AZ37" s="188">
        <f t="shared" si="23"/>
        <v>954.51348296611241</v>
      </c>
      <c r="BA37" s="188">
        <f t="shared" si="23"/>
        <v>955.79294154080446</v>
      </c>
      <c r="BB37" s="188">
        <f t="shared" si="23"/>
        <v>1051.0965653203593</v>
      </c>
      <c r="BC37" s="188">
        <f t="shared" si="23"/>
        <v>933.85831503011934</v>
      </c>
      <c r="BD37" s="188">
        <f t="shared" si="23"/>
        <v>1135.1478267619184</v>
      </c>
      <c r="BE37" s="188">
        <f t="shared" si="23"/>
        <v>1048.9986282025088</v>
      </c>
      <c r="BF37" s="188">
        <f t="shared" si="23"/>
        <v>964.68640050886154</v>
      </c>
      <c r="BG37" s="188">
        <f t="shared" si="23"/>
        <v>1058.9265334638644</v>
      </c>
      <c r="BH37" s="188">
        <f t="shared" si="23"/>
        <v>945.70211392372153</v>
      </c>
      <c r="BI37" s="188">
        <f t="shared" si="23"/>
        <v>858.22130684463434</v>
      </c>
      <c r="BJ37" s="188">
        <f t="shared" si="23"/>
        <v>956.44487536531801</v>
      </c>
      <c r="BK37" s="188">
        <f t="shared" si="23"/>
        <v>927.03260033402375</v>
      </c>
      <c r="BL37" s="188">
        <f t="shared" si="23"/>
        <v>983.66910213066956</v>
      </c>
      <c r="BM37" s="188">
        <f t="shared" si="23"/>
        <v>937.13469346268755</v>
      </c>
      <c r="BN37" s="188">
        <f t="shared" si="23"/>
        <v>937.23174359625114</v>
      </c>
      <c r="BO37" s="188">
        <f t="shared" si="23"/>
        <v>1002.8294330854229</v>
      </c>
      <c r="BP37" s="188">
        <f t="shared" si="23"/>
        <v>1150.0959465611616</v>
      </c>
      <c r="BQ37" s="188">
        <f t="shared" si="23"/>
        <v>1023.3353546137647</v>
      </c>
      <c r="BR37" s="188">
        <f t="shared" si="23"/>
        <v>941.93235117866436</v>
      </c>
      <c r="BS37" s="188">
        <f t="shared" si="23"/>
        <v>1035.2760362187519</v>
      </c>
      <c r="BT37" s="188">
        <f t="shared" si="23"/>
        <v>881.38374525339702</v>
      </c>
      <c r="BU37" s="188">
        <f t="shared" si="23"/>
        <v>879.86094906679239</v>
      </c>
      <c r="BV37" s="188">
        <f t="shared" si="23"/>
        <v>933.51324157019462</v>
      </c>
      <c r="BW37" s="188">
        <f t="shared" si="23"/>
        <v>861.3488796289563</v>
      </c>
      <c r="BX37" s="188">
        <f t="shared" si="23"/>
        <v>1002.92901264862</v>
      </c>
      <c r="BY37" s="188">
        <f t="shared" si="23"/>
        <v>913.97287265422835</v>
      </c>
      <c r="BZ37" s="188">
        <f t="shared" si="23"/>
        <v>914.03197829456144</v>
      </c>
      <c r="CA37" s="188">
        <f t="shared" si="23"/>
        <v>977.9184595568928</v>
      </c>
      <c r="CB37" s="188">
        <f t="shared" si="23"/>
        <v>1023.1348216164993</v>
      </c>
      <c r="CC37" s="188">
        <f t="shared" si="23"/>
        <v>928.49631475703245</v>
      </c>
      <c r="CD37" s="188">
        <f t="shared" si="23"/>
        <v>855.92592659295963</v>
      </c>
      <c r="CE37" s="188">
        <f t="shared" si="23"/>
        <v>942.44622983302168</v>
      </c>
      <c r="CF37" s="188">
        <f t="shared" si="23"/>
        <v>764.86441439236592</v>
      </c>
      <c r="CG37" s="188">
        <f t="shared" si="23"/>
        <v>840.36457295794071</v>
      </c>
      <c r="CH37" s="188">
        <f t="shared" si="23"/>
        <v>851.24595453700442</v>
      </c>
      <c r="CI37" s="188">
        <f t="shared" si="23"/>
        <v>785.51362086037034</v>
      </c>
      <c r="CJ37" s="188">
        <f t="shared" si="23"/>
        <v>914.76554625837025</v>
      </c>
      <c r="CK37" s="188">
        <f t="shared" si="23"/>
        <v>794.37005231027513</v>
      </c>
      <c r="CL37" s="188">
        <f t="shared" si="23"/>
        <v>874.2723905680391</v>
      </c>
      <c r="CM37" s="188">
        <f t="shared" si="23"/>
        <v>892.78087443225036</v>
      </c>
      <c r="CN37" s="188">
        <f t="shared" si="23"/>
        <v>888.52099300941757</v>
      </c>
      <c r="CO37" s="188">
        <f t="shared" si="23"/>
        <v>1003.0328986804678</v>
      </c>
      <c r="CP37" s="188">
        <f t="shared" si="23"/>
        <v>883.07912220820663</v>
      </c>
      <c r="CQ37" s="188">
        <f t="shared" si="23"/>
        <v>930.88341810962993</v>
      </c>
      <c r="CR37" s="188">
        <f t="shared" si="23"/>
        <v>830.65871279028579</v>
      </c>
      <c r="CS37" s="188">
        <f t="shared" si="23"/>
        <v>868.92899488165858</v>
      </c>
      <c r="CT37" s="188">
        <f t="shared" ref="CT37:EJ37" si="24">CT18*CT$5</f>
        <v>839.54968952858985</v>
      </c>
      <c r="CU37" s="188">
        <f t="shared" si="24"/>
        <v>851.51233355513591</v>
      </c>
      <c r="CV37" s="188">
        <f t="shared" si="24"/>
        <v>943.69380007871462</v>
      </c>
      <c r="CW37" s="188">
        <f t="shared" si="24"/>
        <v>778.22821163458798</v>
      </c>
      <c r="CX37" s="188">
        <f t="shared" si="24"/>
        <v>942.16735654378613</v>
      </c>
      <c r="CY37" s="188">
        <f t="shared" si="24"/>
        <v>917.07500132242467</v>
      </c>
      <c r="CZ37" s="188">
        <f t="shared" si="24"/>
        <v>911.70559212365947</v>
      </c>
      <c r="DA37" s="188">
        <f t="shared" si="24"/>
        <v>1029.2566988039282</v>
      </c>
      <c r="DB37" s="188">
        <f t="shared" si="24"/>
        <v>952.22021253647881</v>
      </c>
      <c r="DC37" s="188">
        <f t="shared" si="24"/>
        <v>913.50589456583702</v>
      </c>
      <c r="DD37" s="188">
        <f t="shared" si="24"/>
        <v>896.25257822880542</v>
      </c>
      <c r="DE37" s="188">
        <f t="shared" si="24"/>
        <v>854.28208534955911</v>
      </c>
      <c r="DF37" s="188">
        <f t="shared" si="24"/>
        <v>864.40891517827356</v>
      </c>
      <c r="DG37" s="188">
        <f t="shared" si="24"/>
        <v>918.11580066417753</v>
      </c>
      <c r="DH37" s="188">
        <f t="shared" si="24"/>
        <v>886.51342295100926</v>
      </c>
      <c r="DI37" s="188">
        <f t="shared" si="24"/>
        <v>885.02097162182542</v>
      </c>
      <c r="DJ37" s="188">
        <f t="shared" si="24"/>
        <v>969.40613800150857</v>
      </c>
      <c r="DK37" s="188">
        <f t="shared" si="24"/>
        <v>847.70346718978317</v>
      </c>
      <c r="DL37" s="188">
        <f t="shared" si="24"/>
        <v>1024.3153130377761</v>
      </c>
      <c r="DM37" s="188">
        <f t="shared" si="24"/>
        <v>1004.2410248418096</v>
      </c>
      <c r="DN37" s="188">
        <f t="shared" si="24"/>
        <v>928.09226128226567</v>
      </c>
      <c r="DO37" s="188">
        <f t="shared" si="24"/>
        <v>980.75489004774784</v>
      </c>
      <c r="DP37" s="188">
        <f t="shared" si="24"/>
        <v>910.62598247161645</v>
      </c>
      <c r="DQ37" s="188">
        <f t="shared" si="24"/>
        <v>827.17697156903773</v>
      </c>
      <c r="DR37" s="188">
        <f t="shared" si="24"/>
        <v>921.16033316471101</v>
      </c>
      <c r="DS37" s="188">
        <f t="shared" si="24"/>
        <v>934.38055150875653</v>
      </c>
      <c r="DT37" s="188">
        <f t="shared" si="24"/>
        <v>902.71846453929459</v>
      </c>
      <c r="DU37" s="188">
        <f t="shared" si="24"/>
        <v>901.84260189026907</v>
      </c>
      <c r="DV37" s="188">
        <f t="shared" si="24"/>
        <v>945.529969753518</v>
      </c>
      <c r="DW37" s="188">
        <f t="shared" si="24"/>
        <v>918.69204052186944</v>
      </c>
      <c r="DX37" s="188">
        <f t="shared" si="24"/>
        <v>1053.876654985243</v>
      </c>
      <c r="DY37" s="188">
        <f t="shared" si="24"/>
        <v>984.32255100536679</v>
      </c>
      <c r="DZ37" s="188">
        <f t="shared" si="24"/>
        <v>955.8936547147423</v>
      </c>
      <c r="EA37" s="188">
        <f t="shared" si="24"/>
        <v>1057.0733291847826</v>
      </c>
      <c r="EB37" s="188">
        <f t="shared" si="24"/>
        <v>930.65817102758092</v>
      </c>
      <c r="EC37" s="188">
        <f t="shared" si="24"/>
        <v>845.51447555327388</v>
      </c>
      <c r="ED37" s="188">
        <f t="shared" si="24"/>
        <v>941.59518116966581</v>
      </c>
      <c r="EE37" s="188">
        <f t="shared" si="24"/>
        <v>911.68391336852847</v>
      </c>
      <c r="EF37" s="188">
        <f t="shared" si="24"/>
        <v>966.69365072226094</v>
      </c>
      <c r="EG37" s="188">
        <f t="shared" si="24"/>
        <v>922.01801860921364</v>
      </c>
      <c r="EH37" s="188">
        <f t="shared" si="24"/>
        <v>922.87941602390424</v>
      </c>
      <c r="EI37" s="188">
        <f t="shared" si="24"/>
        <v>977.68632013046636</v>
      </c>
      <c r="EJ37" s="188">
        <f t="shared" si="24"/>
        <v>1116.7380241585081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WORKDAY([14]Top!C3, -1, Holidays)</f>
        <v>37179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23.482142857142858</v>
      </c>
      <c r="D47" s="191">
        <v>27</v>
      </c>
      <c r="E47" s="191">
        <v>34.5</v>
      </c>
      <c r="F47" s="134">
        <v>29.033692722371967</v>
      </c>
      <c r="G47" s="134">
        <v>33.924999999999997</v>
      </c>
      <c r="H47" s="134">
        <v>34.75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34.669607843137257</v>
      </c>
      <c r="X47" s="191">
        <v>37.640196078431373</v>
      </c>
      <c r="Y47" s="191">
        <v>38.078288590604025</v>
      </c>
      <c r="Z47" s="191">
        <v>38.33192156862745</v>
      </c>
      <c r="AA47" s="191">
        <v>39.232401960784316</v>
      </c>
      <c r="AB47" s="192">
        <v>40.410195312500001</v>
      </c>
      <c r="AC47" s="135">
        <v>38.226918636446499</v>
      </c>
      <c r="AG47" s="142">
        <v>34.75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25.428571428571427</v>
      </c>
      <c r="D48" s="192">
        <v>27.75</v>
      </c>
      <c r="E48" s="192">
        <v>34.75</v>
      </c>
      <c r="F48" s="132">
        <v>29.865902964959567</v>
      </c>
      <c r="G48" s="132">
        <v>33.75</v>
      </c>
      <c r="H48" s="132">
        <v>34.5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35.848039215686278</v>
      </c>
      <c r="X48" s="192">
        <v>39.295098039215688</v>
      </c>
      <c r="Y48" s="192">
        <v>39.696442953020131</v>
      </c>
      <c r="Z48" s="192">
        <v>40.283568627450968</v>
      </c>
      <c r="AA48" s="192">
        <v>42.471549019607835</v>
      </c>
      <c r="AB48" s="192">
        <v>45.011523437500003</v>
      </c>
      <c r="AC48" s="133">
        <v>40.866913167649024</v>
      </c>
      <c r="AG48" s="142">
        <v>34.5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26</v>
      </c>
      <c r="D49" s="192">
        <v>28</v>
      </c>
      <c r="E49" s="192">
        <v>34.5</v>
      </c>
      <c r="F49" s="132">
        <v>30</v>
      </c>
      <c r="G49" s="132">
        <v>35.25</v>
      </c>
      <c r="H49" s="132">
        <v>35.5</v>
      </c>
      <c r="I49" s="132">
        <v>35</v>
      </c>
      <c r="J49" s="132">
        <v>31.625</v>
      </c>
      <c r="K49" s="132">
        <v>33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37.890196078431373</v>
      </c>
      <c r="X49" s="192">
        <v>41.797058823529412</v>
      </c>
      <c r="Y49" s="192">
        <v>41.965604026845639</v>
      </c>
      <c r="Z49" s="192">
        <v>42.53329411764706</v>
      </c>
      <c r="AA49" s="192">
        <v>43.368872549019599</v>
      </c>
      <c r="AB49" s="192">
        <v>44.250898437499991</v>
      </c>
      <c r="AC49" s="133">
        <v>42.174861760952787</v>
      </c>
      <c r="AG49" s="142">
        <v>35.5</v>
      </c>
      <c r="AH49" s="142">
        <v>35</v>
      </c>
    </row>
    <row r="50" spans="1:34" s="142" customFormat="1" ht="11.25" hidden="1" customHeight="1" x14ac:dyDescent="0.2">
      <c r="A50" s="165" t="s">
        <v>136</v>
      </c>
      <c r="B50" s="166"/>
      <c r="C50" s="192">
        <v>27.247321428571428</v>
      </c>
      <c r="D50" s="192">
        <v>23.77099971008299</v>
      </c>
      <c r="E50" s="192">
        <v>32.5</v>
      </c>
      <c r="F50" s="132">
        <v>27.852053793483016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33.53560563634818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26.311428571428571</v>
      </c>
      <c r="D51" s="192">
        <v>27</v>
      </c>
      <c r="E51" s="192">
        <v>32.5</v>
      </c>
      <c r="F51" s="132">
        <v>28.919568733153636</v>
      </c>
      <c r="G51" s="132">
        <v>32.375</v>
      </c>
      <c r="H51" s="132">
        <v>32.75</v>
      </c>
      <c r="I51" s="132">
        <v>32</v>
      </c>
      <c r="J51" s="132">
        <v>30.625</v>
      </c>
      <c r="K51" s="132">
        <v>31.25</v>
      </c>
      <c r="L51" s="132">
        <v>30</v>
      </c>
      <c r="M51" s="132">
        <v>33</v>
      </c>
      <c r="N51" s="132">
        <v>37.5</v>
      </c>
      <c r="O51" s="132">
        <v>48.125</v>
      </c>
      <c r="P51" s="132">
        <v>44.75</v>
      </c>
      <c r="Q51" s="132">
        <v>51.5</v>
      </c>
      <c r="R51" s="132">
        <v>43.75</v>
      </c>
      <c r="S51" s="132">
        <v>36.5</v>
      </c>
      <c r="T51" s="132">
        <v>36.25</v>
      </c>
      <c r="U51" s="132">
        <v>35.75</v>
      </c>
      <c r="V51" s="132">
        <v>37.5</v>
      </c>
      <c r="W51" s="192">
        <v>37.182352941176468</v>
      </c>
      <c r="X51" s="192">
        <v>41.787254901960786</v>
      </c>
      <c r="Y51" s="192">
        <v>41.722181208053691</v>
      </c>
      <c r="Z51" s="192">
        <v>42.3704705882353</v>
      </c>
      <c r="AA51" s="192">
        <v>42.963627450980411</v>
      </c>
      <c r="AB51" s="192">
        <v>43.584218749999998</v>
      </c>
      <c r="AC51" s="133">
        <v>41.794231026311003</v>
      </c>
      <c r="AG51" s="142">
        <v>32.75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25.607142857142858</v>
      </c>
      <c r="D52" s="192">
        <v>25.5</v>
      </c>
      <c r="E52" s="192">
        <v>30.25</v>
      </c>
      <c r="F52" s="169">
        <v>27.316711590296496</v>
      </c>
      <c r="G52" s="169">
        <v>30.25</v>
      </c>
      <c r="H52" s="132">
        <v>30.5</v>
      </c>
      <c r="I52" s="132">
        <v>30</v>
      </c>
      <c r="J52" s="169">
        <v>29.5</v>
      </c>
      <c r="K52" s="132">
        <v>29.5</v>
      </c>
      <c r="L52" s="132">
        <v>29.5</v>
      </c>
      <c r="M52" s="132">
        <v>34</v>
      </c>
      <c r="N52" s="132">
        <v>41.5</v>
      </c>
      <c r="O52" s="169">
        <v>53</v>
      </c>
      <c r="P52" s="132">
        <v>49</v>
      </c>
      <c r="Q52" s="132">
        <v>57</v>
      </c>
      <c r="R52" s="132">
        <v>47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37.374509803921569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39.894030503736978</v>
      </c>
      <c r="AG52" s="142">
        <v>30.5</v>
      </c>
      <c r="AH52" s="142">
        <v>30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26.607142857142858</v>
      </c>
      <c r="D53" s="192">
        <v>26.5</v>
      </c>
      <c r="E53" s="192">
        <v>32.25</v>
      </c>
      <c r="F53" s="192">
        <v>28.694070080862531</v>
      </c>
      <c r="G53" s="132">
        <v>31.625</v>
      </c>
      <c r="H53" s="192">
        <v>32</v>
      </c>
      <c r="I53" s="192">
        <v>31.25</v>
      </c>
      <c r="J53" s="132">
        <v>31.125</v>
      </c>
      <c r="K53" s="192">
        <v>30.75</v>
      </c>
      <c r="L53" s="192">
        <v>31.5</v>
      </c>
      <c r="M53" s="192">
        <v>37</v>
      </c>
      <c r="N53" s="192">
        <v>46.5</v>
      </c>
      <c r="O53" s="132">
        <v>61.5</v>
      </c>
      <c r="P53" s="192">
        <v>56</v>
      </c>
      <c r="Q53" s="192">
        <v>67</v>
      </c>
      <c r="R53" s="192">
        <v>54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41.091176470588238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43.108990095400131</v>
      </c>
      <c r="AG53" s="142">
        <v>32</v>
      </c>
      <c r="AH53" s="142">
        <v>31.25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41.696428571428569</v>
      </c>
      <c r="D56" s="192">
        <v>42.499996185302734</v>
      </c>
      <c r="E56" s="192">
        <v>47.049999237060547</v>
      </c>
      <c r="F56" s="192">
        <v>44.035038631881349</v>
      </c>
      <c r="G56" s="132">
        <v>47.256624221801758</v>
      </c>
      <c r="H56" s="192">
        <v>47.458511352539063</v>
      </c>
      <c r="I56" s="192">
        <v>47.054737091064453</v>
      </c>
      <c r="J56" s="132">
        <v>43.559164962768556</v>
      </c>
      <c r="K56" s="192">
        <v>45.989056549072266</v>
      </c>
      <c r="L56" s="192">
        <v>41.129273376464845</v>
      </c>
      <c r="M56" s="192">
        <v>41.699288940429689</v>
      </c>
      <c r="N56" s="192">
        <v>42.579657154368441</v>
      </c>
      <c r="O56" s="132">
        <v>45.54392247578437</v>
      </c>
      <c r="P56" s="192">
        <v>45.124274670694248</v>
      </c>
      <c r="Q56" s="192">
        <v>45.963570280874485</v>
      </c>
      <c r="R56" s="192">
        <v>46.011157050482097</v>
      </c>
      <c r="S56" s="132">
        <v>47.560911453303987</v>
      </c>
      <c r="T56" s="192">
        <v>42.976828126104749</v>
      </c>
      <c r="U56" s="192">
        <v>47.964743727283953</v>
      </c>
      <c r="V56" s="192">
        <v>51.741162506523267</v>
      </c>
      <c r="W56" s="192">
        <v>45.424532381152723</v>
      </c>
      <c r="X56" s="192">
        <v>44.423619032750558</v>
      </c>
      <c r="Y56" s="192">
        <v>44.33411313963326</v>
      </c>
      <c r="Z56" s="192">
        <v>43.000739798453395</v>
      </c>
      <c r="AA56" s="192">
        <v>42.130395116502399</v>
      </c>
      <c r="AB56" s="192">
        <v>44.894486755693762</v>
      </c>
      <c r="AC56" s="133">
        <v>43.381642169369655</v>
      </c>
      <c r="AG56" s="142">
        <v>47.458511352539063</v>
      </c>
      <c r="AH56" s="142">
        <v>47.054737091064453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C9/('[14]Gas Curve Summary'!$B$10)*1000</f>
        <v>4439.7931192136239</v>
      </c>
      <c r="D67" s="200">
        <f ca="1">D9/('[14]Gas Curve Summary'!$B$11)*1000</f>
        <v>5724.8006542629319</v>
      </c>
      <c r="E67" s="200">
        <f>E9/('[14]Gas Curve Summary'!$B$12)*1000</f>
        <v>9630.8186195826638</v>
      </c>
      <c r="F67" s="200">
        <f t="shared" ref="F67:F73" ca="1" si="27">AVERAGE(C67:E67)</f>
        <v>6598.4707976864056</v>
      </c>
      <c r="G67" s="200">
        <f t="shared" ref="G67:G73" si="28">AVERAGE(H67,I67)</f>
        <v>11001.105543754664</v>
      </c>
      <c r="H67" s="200">
        <f>$H9/'[14]Gas Curve Summary'!$B$13*1000</f>
        <v>11266.499057196732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10223.765432098766</v>
      </c>
      <c r="N67" s="200">
        <f>$N9/'[14]Gas Curve Summary'!$B$18*1000</f>
        <v>9817.6718092566607</v>
      </c>
      <c r="O67" s="200">
        <f t="shared" ref="O67:O73" si="30">AVERAGE(P67:Q67)</f>
        <v>14748.103426256468</v>
      </c>
      <c r="P67" s="200">
        <f>$P9/'[14]Gas Curve Summary'!$B$19*1000</f>
        <v>13500.164636154099</v>
      </c>
      <c r="Q67" s="200">
        <f>$Q9/'[14]Gas Curve Summary'!$B$20*1000</f>
        <v>15996.042216358839</v>
      </c>
      <c r="R67" s="200">
        <f>$R9/'[14]Gas Curve Summary'!$B$21*1000</f>
        <v>13916.834339369549</v>
      </c>
      <c r="S67" s="200">
        <f t="shared" ref="S67:S73" si="31">AVERAGE(T67:V67)</f>
        <v>12134.69593432584</v>
      </c>
      <c r="T67" s="200">
        <f>$T9/'[14]Gas Curve Summary'!$B$22*1000</f>
        <v>12461.059190031152</v>
      </c>
      <c r="U67" s="200">
        <f>$U9/'[14]Gas Curve Summary'!$B$23*1000</f>
        <v>11679.835108210236</v>
      </c>
      <c r="V67" s="200">
        <f>$V9/'[14]Gas Curve Summary'!$B$24*1000</f>
        <v>12263.193504736129</v>
      </c>
      <c r="W67" s="200">
        <f>W9/AVERAGE('[14]Gas Curve Summary'!$B$13:$B$24)*1000</f>
        <v>12469.64636113897</v>
      </c>
      <c r="X67" s="200">
        <f>X9/AVERAGE('[14]Gas Curve Summary'!$B$25:$B$36)*1000</f>
        <v>11755.972100083123</v>
      </c>
      <c r="Y67" s="200">
        <f>Y9/AVERAGE('[14]Gas Curve Summary'!$B$37:$B$48)*1000</f>
        <v>11211.553297448074</v>
      </c>
      <c r="Z67" s="200">
        <f>Z9/AVERAGE('[14]Gas Curve Summary'!$B$49:$B$60)*1000</f>
        <v>11010.45446798605</v>
      </c>
      <c r="AA67" s="200">
        <f>AA9/AVERAGE('[14]Gas Curve Summary'!$B$61:$B$108)*1000</f>
        <v>10548.242481562709</v>
      </c>
      <c r="AB67" s="200">
        <f>AB9/AVERAGE('[14]Gas Curve Summary'!$B$109:$B$120)*1000</f>
        <v>10177.488992930672</v>
      </c>
      <c r="AC67" s="201">
        <f ca="1">AC9/AVERAGE('[14]Gas Curve Summary'!$B$9:$B$120)*1000</f>
        <v>10728.594765965885</v>
      </c>
    </row>
    <row r="68" spans="1:31" ht="13.65" customHeight="1" x14ac:dyDescent="0.2">
      <c r="A68" s="165" t="s">
        <v>134</v>
      </c>
      <c r="B68" s="131" t="s">
        <v>170</v>
      </c>
      <c r="C68" s="200">
        <f>C10/('[14]Gas Curve Summary'!$B$10)*1000</f>
        <v>4989.855983540976</v>
      </c>
      <c r="D68" s="200">
        <f ca="1">D10/('[14]Gas Curve Summary'!$B$11)*1000</f>
        <v>5878.1435289306892</v>
      </c>
      <c r="E68" s="200">
        <f>E10/('[14]Gas Curve Summary'!$B$12)*1000</f>
        <v>9697.6993044408773</v>
      </c>
      <c r="F68" s="202">
        <f t="shared" ca="1" si="27"/>
        <v>6855.2329389708475</v>
      </c>
      <c r="G68" s="200">
        <f t="shared" si="28"/>
        <v>10946.034262429353</v>
      </c>
      <c r="H68" s="200">
        <f>$H10/'[14]Gas Curve Summary'!$B$13*1000</f>
        <v>11187.932118164676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11188.271604938271</v>
      </c>
      <c r="N68" s="200">
        <f>$N10/'[14]Gas Curve Summary'!$B$18*1000</f>
        <v>10694.249649368861</v>
      </c>
      <c r="O68" s="200">
        <f t="shared" si="30"/>
        <v>15654.281017842386</v>
      </c>
      <c r="P68" s="200">
        <f>$P10/'[14]Gas Curve Summary'!$B$19*1000</f>
        <v>14487.981560750739</v>
      </c>
      <c r="Q68" s="200">
        <f>$Q10/'[14]Gas Curve Summary'!$B$20*1000</f>
        <v>16820.580474934035</v>
      </c>
      <c r="R68" s="200">
        <f>$R10/'[14]Gas Curve Summary'!$B$21*1000</f>
        <v>15090.543259557344</v>
      </c>
      <c r="S68" s="200">
        <f t="shared" si="31"/>
        <v>11963.369252943055</v>
      </c>
      <c r="T68" s="200">
        <f>$T10/'[14]Gas Curve Summary'!$B$22*1000</f>
        <v>12287.988923502942</v>
      </c>
      <c r="U68" s="200">
        <f>$U10/'[14]Gas Curve Summary'!$B$23*1000</f>
        <v>11508.072827207146</v>
      </c>
      <c r="V68" s="200">
        <f>$V10/'[14]Gas Curve Summary'!$B$24*1000</f>
        <v>12094.046008119079</v>
      </c>
      <c r="W68" s="202">
        <f>W10/AVERAGE('[14]Gas Curve Summary'!$B$13:$B$24)*1000</f>
        <v>12888.954781319497</v>
      </c>
      <c r="X68" s="200">
        <f>X10/AVERAGE('[14]Gas Curve Summary'!$B$25:$B$36)*1000</f>
        <v>12270.964089096628</v>
      </c>
      <c r="Y68" s="200">
        <f>Y10/AVERAGE('[14]Gas Curve Summary'!$B$37:$B$48)*1000</f>
        <v>11684.77710163329</v>
      </c>
      <c r="Z68" s="200">
        <f>Z10/AVERAGE('[14]Gas Curve Summary'!$B$49:$B$60)*1000</f>
        <v>11567.704631142258</v>
      </c>
      <c r="AA68" s="200">
        <f>AA10/AVERAGE('[14]Gas Curve Summary'!$B$61:$B$108)*1000</f>
        <v>11411.187375006242</v>
      </c>
      <c r="AB68" s="200">
        <f>AB10/AVERAGE('[14]Gas Curve Summary'!$B$109:$B$120)*1000</f>
        <v>11323.735737318615</v>
      </c>
      <c r="AC68" s="201">
        <f ca="1">AC10/AVERAGE('[14]Gas Curve Summary'!$B$9:$B$120)*1000</f>
        <v>11464.231934699214</v>
      </c>
    </row>
    <row r="69" spans="1:31" ht="13.65" customHeight="1" x14ac:dyDescent="0.2">
      <c r="A69" s="165" t="s">
        <v>135</v>
      </c>
      <c r="B69" s="131" t="s">
        <v>170</v>
      </c>
      <c r="C69" s="200">
        <f>C11/('[14]Gas Curve Summary'!$B$10)*1000</f>
        <v>5047.8626128700425</v>
      </c>
      <c r="D69" s="200">
        <f ca="1">D11/('[14]Gas Curve Summary'!$B$11)*1000</f>
        <v>5724.8006542629319</v>
      </c>
      <c r="E69" s="200">
        <f>E11/('[14]Gas Curve Summary'!$B$12)*1000</f>
        <v>9630.8186195826638</v>
      </c>
      <c r="F69" s="202">
        <f t="shared" ca="1" si="27"/>
        <v>6801.1606289052133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11766.975308641975</v>
      </c>
      <c r="N69" s="200">
        <f>$N11/'[14]Gas Curve Summary'!$B$18*1000</f>
        <v>12973.352033660587</v>
      </c>
      <c r="O69" s="200">
        <f t="shared" si="30"/>
        <v>16313.368629471348</v>
      </c>
      <c r="P69" s="200">
        <f>$P11/'[14]Gas Curve Summary'!$B$19*1000</f>
        <v>15146.5261771485</v>
      </c>
      <c r="Q69" s="200">
        <f>$Q11/'[14]Gas Curve Summary'!$B$20*1000</f>
        <v>17480.211081794194</v>
      </c>
      <c r="R69" s="200">
        <f>$R11/'[14]Gas Curve Summary'!$B$21*1000</f>
        <v>14922.870556673372</v>
      </c>
      <c r="S69" s="200">
        <f t="shared" si="31"/>
        <v>12648.240378853885</v>
      </c>
      <c r="T69" s="200">
        <f>$T11/'[14]Gas Curve Summary'!$B$22*1000</f>
        <v>13153.340256143993</v>
      </c>
      <c r="U69" s="200">
        <f>$U11/'[14]Gas Curve Summary'!$B$23*1000</f>
        <v>11851.597389213328</v>
      </c>
      <c r="V69" s="200">
        <f>$V11/'[14]Gas Curve Summary'!$B$24*1000</f>
        <v>12939.783491204331</v>
      </c>
      <c r="W69" s="202">
        <f>W11/AVERAGE('[14]Gas Curve Summary'!$B$13:$B$24)*1000</f>
        <v>13544.499193302227</v>
      </c>
      <c r="X69" s="200">
        <f>X11/AVERAGE('[14]Gas Curve Summary'!$B$25:$B$36)*1000</f>
        <v>12908.229029887609</v>
      </c>
      <c r="Y69" s="200">
        <f>Y11/AVERAGE('[14]Gas Curve Summary'!$B$37:$B$48)*1000</f>
        <v>12235.795111493699</v>
      </c>
      <c r="Z69" s="200">
        <f>Z11/AVERAGE('[14]Gas Curve Summary'!$B$49:$B$60)*1000</f>
        <v>12140.484771394247</v>
      </c>
      <c r="AA69" s="200">
        <f>AA11/AVERAGE('[14]Gas Curve Summary'!$B$61:$B$108)*1000</f>
        <v>11601.39519466105</v>
      </c>
      <c r="AB69" s="200">
        <f>AB11/AVERAGE('[14]Gas Curve Summary'!$B$109:$B$120)*1000</f>
        <v>11091.337358923478</v>
      </c>
      <c r="AC69" s="201">
        <f ca="1">AC11/AVERAGE('[14]Gas Curve Summary'!$B$9:$B$120)*1000</f>
        <v>11760.831445127789</v>
      </c>
    </row>
    <row r="70" spans="1:31" ht="13.65" customHeight="1" x14ac:dyDescent="0.2">
      <c r="A70" s="165" t="s">
        <v>136</v>
      </c>
      <c r="B70" s="131" t="s">
        <v>170</v>
      </c>
      <c r="C70" s="200">
        <f>C12/('[14]Gas Curve Summary'!$B$10)*1000</f>
        <v>5063.5072579723392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6357.960870451866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11477.623456790123</v>
      </c>
      <c r="N70" s="200">
        <f>$N12/'[14]Gas Curve Summary'!$B$18*1000</f>
        <v>12798.036465638146</v>
      </c>
      <c r="O70" s="200">
        <f t="shared" si="30"/>
        <v>16066.210775110489</v>
      </c>
      <c r="P70" s="200">
        <f>$P12/'[14]Gas Curve Summary'!$B$19*1000</f>
        <v>14899.57194599934</v>
      </c>
      <c r="Q70" s="200">
        <f>$Q12/'[14]Gas Curve Summary'!$B$20*1000</f>
        <v>17232.849604221636</v>
      </c>
      <c r="R70" s="200">
        <f>$R12/'[14]Gas Curve Summary'!$B$21*1000</f>
        <v>13497.652582159624</v>
      </c>
      <c r="S70" s="200">
        <f t="shared" si="31"/>
        <v>12504.450756367352</v>
      </c>
      <c r="T70" s="200">
        <f>$T12/'[14]Gas Curve Summary'!$B$22*1000</f>
        <v>12547.594323295258</v>
      </c>
      <c r="U70" s="200">
        <f>$U12/'[14]Gas Curve Summary'!$B$23*1000</f>
        <v>12195.121951219513</v>
      </c>
      <c r="V70" s="200">
        <f>$V12/'[14]Gas Curve Summary'!$B$24*1000</f>
        <v>12770.635994587281</v>
      </c>
      <c r="W70" s="202">
        <f>W12/AVERAGE('[14]Gas Curve Summary'!$B$13:$B$24)*1000</f>
        <v>13078.794749923689</v>
      </c>
      <c r="X70" s="200">
        <f>X12/AVERAGE('[14]Gas Curve Summary'!$B$25:$B$36)*1000</f>
        <v>9319.2468468034385</v>
      </c>
      <c r="Y70" s="200">
        <f>Y12/AVERAGE('[14]Gas Curve Summary'!$B$37:$B$48)*1000</f>
        <v>7916.8472854095562</v>
      </c>
      <c r="Z70" s="200">
        <f>Z12/AVERAGE('[14]Gas Curve Summary'!$B$49:$B$60)*1000</f>
        <v>7207.1397988917834</v>
      </c>
      <c r="AA70" s="200">
        <f>AA12/AVERAGE('[14]Gas Curve Summary'!$B$61:$B$108)*1000</f>
        <v>9400.0234824468716</v>
      </c>
      <c r="AB70" s="200">
        <f>AB12/AVERAGE('[14]Gas Curve Summary'!$B$109:$B$120)*1000</f>
        <v>9893.6693848443501</v>
      </c>
      <c r="AC70" s="201">
        <f ca="1">AC12/AVERAGE('[14]Gas Curve Summary'!$B$9:$B$120)*1000</f>
        <v>9269.8969812278283</v>
      </c>
    </row>
    <row r="71" spans="1:31" ht="13.65" customHeight="1" x14ac:dyDescent="0.2">
      <c r="A71" s="165" t="s">
        <v>137</v>
      </c>
      <c r="B71" s="131" t="s">
        <v>170</v>
      </c>
      <c r="C71" s="200">
        <f>C13/('[14]Gas Curve Summary'!$B$10)*1000</f>
        <v>5140.3017487712868</v>
      </c>
      <c r="D71" s="200">
        <f ca="1">D13/('[14]Gas Curve Summary'!$B$11)*1000</f>
        <v>5775.9149458188513</v>
      </c>
      <c r="E71" s="200">
        <f>E13/('[14]Gas Curve Summary'!$B$12)*1000</f>
        <v>8962.0117710005343</v>
      </c>
      <c r="F71" s="202">
        <f t="shared" ca="1" si="27"/>
        <v>6626.0761551968899</v>
      </c>
      <c r="G71" s="200">
        <f t="shared" si="28"/>
        <v>10591.999280766435</v>
      </c>
      <c r="H71" s="200">
        <f>$H13/'[14]Gas Curve Summary'!$B$13*1000</f>
        <v>10685.103708359522</v>
      </c>
      <c r="I71" s="200">
        <f>$I13/'[14]Gas Curve Summary'!$B$14*1000</f>
        <v>10498.894853173349</v>
      </c>
      <c r="J71" s="200">
        <f t="shared" si="29"/>
        <v>15291.171113254044</v>
      </c>
      <c r="K71" s="200">
        <f>$K13/'[14]Gas Curve Summary'!$B$15*1000</f>
        <v>14052.287581699346</v>
      </c>
      <c r="L71" s="200">
        <f>$L13/'[14]Gas Curve Summary'!$B$16*1000</f>
        <v>16530.054644808744</v>
      </c>
      <c r="M71" s="200">
        <f>$M13/'[14]Gas Curve Summary'!$B$17*1000</f>
        <v>12924.382716049384</v>
      </c>
      <c r="N71" s="200">
        <f>$N13/'[14]Gas Curve Summary'!$B$18*1000</f>
        <v>13323.983169705467</v>
      </c>
      <c r="O71" s="200">
        <f t="shared" si="30"/>
        <v>16272.209590946488</v>
      </c>
      <c r="P71" s="200">
        <f>$P13/'[14]Gas Curve Summary'!$B$19*1000</f>
        <v>15064.20810009878</v>
      </c>
      <c r="Q71" s="200">
        <f>$Q13/'[14]Gas Curve Summary'!$B$20*1000</f>
        <v>17480.211081794194</v>
      </c>
      <c r="R71" s="200">
        <f>$R13/'[14]Gas Curve Summary'!$B$21*1000</f>
        <v>15006.706908115359</v>
      </c>
      <c r="S71" s="200">
        <f t="shared" si="31"/>
        <v>12875.731165966767</v>
      </c>
      <c r="T71" s="200">
        <f>$T13/'[14]Gas Curve Summary'!$B$22*1000</f>
        <v>12893.734856351677</v>
      </c>
      <c r="U71" s="200">
        <f>$U13/'[14]Gas Curve Summary'!$B$23*1000</f>
        <v>12624.527653727242</v>
      </c>
      <c r="V71" s="200">
        <f>$V13/'[14]Gas Curve Summary'!$B$24*1000</f>
        <v>13108.930987821381</v>
      </c>
      <c r="W71" s="202">
        <f>W13/AVERAGE('[14]Gas Curve Summary'!$B$13:$B$24)*1000</f>
        <v>13571.011206558234</v>
      </c>
      <c r="X71" s="200">
        <f>X13/AVERAGE('[14]Gas Curve Summary'!$B$25:$B$36)*1000</f>
        <v>12990.1458842804</v>
      </c>
      <c r="Y71" s="200">
        <f>Y13/AVERAGE('[14]Gas Curve Summary'!$B$37:$B$48)*1000</f>
        <v>12219.799224259359</v>
      </c>
      <c r="Z71" s="200">
        <f>Z13/AVERAGE('[14]Gas Curve Summary'!$B$49:$B$60)*1000</f>
        <v>12118.004547589653</v>
      </c>
      <c r="AA71" s="200">
        <f>AA13/AVERAGE('[14]Gas Curve Summary'!$B$61:$B$108)*1000</f>
        <v>11503.256729959003</v>
      </c>
      <c r="AB71" s="200">
        <f>AB13/AVERAGE('[14]Gas Curve Summary'!$B$109:$B$120)*1000</f>
        <v>10934.951708421182</v>
      </c>
      <c r="AC71" s="201">
        <f ca="1">AC13/AVERAGE('[14]Gas Curve Summary'!$B$9:$B$120)*1000</f>
        <v>11702.718468215407</v>
      </c>
    </row>
    <row r="72" spans="1:31" ht="13.65" customHeight="1" x14ac:dyDescent="0.2">
      <c r="A72" s="165" t="s">
        <v>138</v>
      </c>
      <c r="B72" s="131" t="s">
        <v>170</v>
      </c>
      <c r="C72" s="200">
        <f>C14/('[14]Gas Curve Summary'!$B$10)*1000</f>
        <v>4999.142759172476</v>
      </c>
      <c r="D72" s="200">
        <f ca="1">D14/('[14]Gas Curve Summary'!$B$11)*1000</f>
        <v>5520.343488039256</v>
      </c>
      <c r="E72" s="200">
        <f>E14/('[14]Gas Curve Summary'!$B$12)*1000</f>
        <v>8426.9662921348317</v>
      </c>
      <c r="F72" s="202">
        <f t="shared" ca="1" si="27"/>
        <v>6315.4841797821873</v>
      </c>
      <c r="G72" s="200">
        <f t="shared" si="28"/>
        <v>9922.6918189365224</v>
      </c>
      <c r="H72" s="200">
        <f>$H14/'[14]Gas Curve Summary'!$B$13*1000</f>
        <v>9978.0012570710242</v>
      </c>
      <c r="I72" s="200">
        <f>$I14/'[14]Gas Curve Summary'!$B$14*1000</f>
        <v>9867.3823808020206</v>
      </c>
      <c r="J72" s="200">
        <f t="shared" si="29"/>
        <v>14773.295474838387</v>
      </c>
      <c r="K72" s="200">
        <f>$K14/'[14]Gas Curve Summary'!$B$15*1000</f>
        <v>13289.760348583877</v>
      </c>
      <c r="L72" s="200">
        <f>$L14/'[14]Gas Curve Summary'!$B$16*1000</f>
        <v>16256.830601092897</v>
      </c>
      <c r="M72" s="200">
        <f>$M14/'[14]Gas Curve Summary'!$B$17*1000</f>
        <v>13310.185185185184</v>
      </c>
      <c r="N72" s="200">
        <f>$N14/'[14]Gas Curve Summary'!$B$18*1000</f>
        <v>14726.507713884992</v>
      </c>
      <c r="O72" s="200">
        <f t="shared" si="30"/>
        <v>17878.905330301826</v>
      </c>
      <c r="P72" s="200">
        <f>$P14/'[14]Gas Curve Summary'!$B$19*1000</f>
        <v>16463.615409944021</v>
      </c>
      <c r="Q72" s="200">
        <f>$Q14/'[14]Gas Curve Summary'!$B$20*1000</f>
        <v>19294.195250659632</v>
      </c>
      <c r="R72" s="200">
        <f>$R14/'[14]Gas Curve Summary'!$B$21*1000</f>
        <v>16096.579476861167</v>
      </c>
      <c r="S72" s="200">
        <f t="shared" si="31"/>
        <v>11822.195008174662</v>
      </c>
      <c r="T72" s="200">
        <f>$T14/'[14]Gas Curve Summary'!$B$22*1000</f>
        <v>12201.453790238835</v>
      </c>
      <c r="U72" s="200">
        <f>$U14/'[14]Gas Curve Summary'!$B$23*1000</f>
        <v>11593.95396770869</v>
      </c>
      <c r="V72" s="200">
        <f>$V14/'[14]Gas Curve Summary'!$B$24*1000</f>
        <v>11671.177266576455</v>
      </c>
      <c r="W72" s="202">
        <f>W14/AVERAGE('[14]Gas Curve Summary'!$B$13:$B$24)*1000</f>
        <v>13639.384293376357</v>
      </c>
      <c r="X72" s="200">
        <f>X14/AVERAGE('[14]Gas Curve Summary'!$B$25:$B$36)*1000</f>
        <v>12282.40835551915</v>
      </c>
      <c r="Y72" s="200">
        <f>Y14/AVERAGE('[14]Gas Curve Summary'!$B$37:$B$48)*1000</f>
        <v>11523.002059943947</v>
      </c>
      <c r="Z72" s="200">
        <f>Z14/AVERAGE('[14]Gas Curve Summary'!$B$49:$B$60)*1000</f>
        <v>11481.075958049107</v>
      </c>
      <c r="AA72" s="200">
        <f>AA14/AVERAGE('[14]Gas Curve Summary'!$B$61:$B$108)*1000</f>
        <v>10939.060455624338</v>
      </c>
      <c r="AB72" s="200">
        <f>AB14/AVERAGE('[14]Gas Curve Summary'!$B$109:$B$120)*1000</f>
        <v>10436.872131960808</v>
      </c>
      <c r="AC72" s="201">
        <f ca="1">AC14/AVERAGE('[14]Gas Curve Summary'!$B$9:$B$120)*1000</f>
        <v>11178.805795376347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C15/('[14]Gas Curve Summary'!$B$10)*1000</f>
        <v>5184.8782718024913</v>
      </c>
      <c r="D73" s="203">
        <f ca="1">D15/('[14]Gas Curve Summary'!$B$11)*1000</f>
        <v>5724.8006542629319</v>
      </c>
      <c r="E73" s="203">
        <f>E15/('[14]Gas Curve Summary'!$B$12)*1000</f>
        <v>8962.0117710005343</v>
      </c>
      <c r="F73" s="204">
        <f t="shared" ca="1" si="27"/>
        <v>6623.8968990219846</v>
      </c>
      <c r="G73" s="203">
        <f t="shared" si="28"/>
        <v>10355.740283648729</v>
      </c>
      <c r="H73" s="203">
        <f>$H15/'[14]Gas Curve Summary'!$B$13*1000</f>
        <v>10449.402891263357</v>
      </c>
      <c r="I73" s="203">
        <f>$I15/'[14]Gas Curve Summary'!$B$14*1000</f>
        <v>10262.077676034101</v>
      </c>
      <c r="J73" s="203">
        <f t="shared" si="29"/>
        <v>15592.074716954177</v>
      </c>
      <c r="K73" s="203">
        <f>$K15/'[14]Gas Curve Summary'!$B$15*1000</f>
        <v>13834.422657952069</v>
      </c>
      <c r="L73" s="203">
        <f>$L15/'[14]Gas Curve Summary'!$B$16*1000</f>
        <v>17349.726775956286</v>
      </c>
      <c r="M73" s="203">
        <f>$M15/'[14]Gas Curve Summary'!$B$17*1000</f>
        <v>14467.592592592591</v>
      </c>
      <c r="N73" s="203">
        <f>$N15/'[14]Gas Curve Summary'!$B$18*1000</f>
        <v>16479.663394109393</v>
      </c>
      <c r="O73" s="203">
        <f t="shared" si="30"/>
        <v>20680.4349261483</v>
      </c>
      <c r="P73" s="203">
        <f>$P15/'[14]Gas Curve Summary'!$B$19*1000</f>
        <v>18768.521567336182</v>
      </c>
      <c r="Q73" s="203">
        <f>$Q15/'[14]Gas Curve Summary'!$B$20*1000</f>
        <v>22592.348284960422</v>
      </c>
      <c r="R73" s="203">
        <f>$R15/'[14]Gas Curve Summary'!$B$21*1000</f>
        <v>18443.997317236754</v>
      </c>
      <c r="S73" s="203">
        <f t="shared" si="31"/>
        <v>12565.191822548533</v>
      </c>
      <c r="T73" s="203">
        <f>$T15/'[14]Gas Curve Summary'!$B$22*1000</f>
        <v>13066.805122879889</v>
      </c>
      <c r="U73" s="203">
        <f>$U15/'[14]Gas Curve Summary'!$B$23*1000</f>
        <v>12281.003091721057</v>
      </c>
      <c r="V73" s="203">
        <f>$V15/'[14]Gas Curve Summary'!$B$24*1000</f>
        <v>12347.767253044654</v>
      </c>
      <c r="W73" s="204">
        <f>W15/AVERAGE('[14]Gas Curve Summary'!$B$13:$B$24)*1000</f>
        <v>14961.845375659528</v>
      </c>
      <c r="X73" s="203">
        <f>X15/AVERAGE('[14]Gas Curve Summary'!$B$25:$B$36)*1000</f>
        <v>13306.971365240754</v>
      </c>
      <c r="Y73" s="203">
        <f>Y15/AVERAGE('[14]Gas Curve Summary'!$B$37:$B$48)*1000</f>
        <v>12447.869303144564</v>
      </c>
      <c r="Z73" s="203">
        <f>Z15/AVERAGE('[14]Gas Curve Summary'!$B$49:$B$60)*1000</f>
        <v>12413.65052840442</v>
      </c>
      <c r="AA73" s="203">
        <f>AA15/AVERAGE('[14]Gas Curve Summary'!$B$61:$B$108)*1000</f>
        <v>11775.660897898708</v>
      </c>
      <c r="AB73" s="203">
        <f>AB15/AVERAGE('[14]Gas Curve Summary'!$B$109:$B$120)*1000</f>
        <v>11177.572321096366</v>
      </c>
      <c r="AC73" s="205">
        <f ca="1">AC15/AVERAGE('[14]Gas Curve Summary'!$B$9:$B$120)*1000</f>
        <v>12067.143683176166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75.008572408275541</v>
      </c>
      <c r="D87" s="200">
        <f t="shared" ca="1" si="32"/>
        <v>204.45716622367581</v>
      </c>
      <c r="E87" s="200">
        <f t="shared" si="32"/>
        <v>401.28410914927736</v>
      </c>
      <c r="F87" s="202">
        <f t="shared" ca="1" si="32"/>
        <v>226.91661592707533</v>
      </c>
      <c r="G87" s="200">
        <f t="shared" si="32"/>
        <v>314.93757215406913</v>
      </c>
      <c r="H87" s="200">
        <f t="shared" si="32"/>
        <v>345.69453174104274</v>
      </c>
      <c r="I87" s="200">
        <f t="shared" si="32"/>
        <v>284.18061256709734</v>
      </c>
      <c r="J87" s="200">
        <f t="shared" si="32"/>
        <v>463.40940747883724</v>
      </c>
      <c r="K87" s="200">
        <f t="shared" si="32"/>
        <v>653.59477124182922</v>
      </c>
      <c r="L87" s="200">
        <f t="shared" si="32"/>
        <v>273.22404371584526</v>
      </c>
      <c r="M87" s="200">
        <f t="shared" si="32"/>
        <v>-920.05290263630559</v>
      </c>
      <c r="N87" s="200">
        <f t="shared" si="32"/>
        <v>-708.64398021702254</v>
      </c>
      <c r="O87" s="200">
        <f t="shared" si="32"/>
        <v>-860.9490084769277</v>
      </c>
      <c r="P87" s="200">
        <f t="shared" si="32"/>
        <v>-700.39637366357238</v>
      </c>
      <c r="Q87" s="200">
        <f t="shared" si="32"/>
        <v>-1021.501643290283</v>
      </c>
      <c r="R87" s="200">
        <f t="shared" si="32"/>
        <v>-851.84893465180357</v>
      </c>
      <c r="S87" s="200">
        <f t="shared" si="32"/>
        <v>-685.81252671617403</v>
      </c>
      <c r="T87" s="200">
        <f t="shared" si="32"/>
        <v>-740.26094198204737</v>
      </c>
      <c r="U87" s="200">
        <f t="shared" si="32"/>
        <v>-652.41008584126757</v>
      </c>
      <c r="V87" s="200">
        <f t="shared" si="32"/>
        <v>-664.7665523252108</v>
      </c>
      <c r="W87" s="202">
        <f t="shared" si="32"/>
        <v>-405.91980987015995</v>
      </c>
      <c r="X87" s="200">
        <f t="shared" si="32"/>
        <v>-304.64985770642852</v>
      </c>
      <c r="Y87" s="200">
        <f t="shared" si="32"/>
        <v>-190.26981581793007</v>
      </c>
      <c r="Z87" s="206">
        <f t="shared" si="32"/>
        <v>-166.39060122861156</v>
      </c>
      <c r="AA87" s="206">
        <f t="shared" si="32"/>
        <v>-123.00642260030145</v>
      </c>
      <c r="AB87" s="200">
        <f t="shared" si="32"/>
        <v>-89.763680158466741</v>
      </c>
      <c r="AC87" s="211">
        <f t="shared" ca="1" si="32"/>
        <v>-146.10861779595507</v>
      </c>
    </row>
    <row r="88" spans="1:29" x14ac:dyDescent="0.2">
      <c r="A88" s="165" t="s">
        <v>134</v>
      </c>
      <c r="B88" s="166"/>
      <c r="C88" s="200">
        <f t="shared" si="32"/>
        <v>253.60041147559696</v>
      </c>
      <c r="D88" s="200">
        <f t="shared" ca="1" si="32"/>
        <v>204.45716622367672</v>
      </c>
      <c r="E88" s="200">
        <f t="shared" si="32"/>
        <v>401.28410914927736</v>
      </c>
      <c r="F88" s="202">
        <f t="shared" ca="1" si="32"/>
        <v>286.44722894951701</v>
      </c>
      <c r="G88" s="200">
        <f t="shared" si="32"/>
        <v>314.93757215406913</v>
      </c>
      <c r="H88" s="200">
        <f t="shared" si="32"/>
        <v>345.69453174104092</v>
      </c>
      <c r="I88" s="200">
        <f t="shared" si="32"/>
        <v>284.18061256709916</v>
      </c>
      <c r="J88" s="200">
        <f t="shared" si="32"/>
        <v>463.40940747883724</v>
      </c>
      <c r="K88" s="200">
        <f t="shared" si="32"/>
        <v>653.59477124182922</v>
      </c>
      <c r="L88" s="200">
        <f t="shared" si="32"/>
        <v>273.22404371584526</v>
      </c>
      <c r="M88" s="200">
        <f t="shared" si="32"/>
        <v>-1006.8503462812423</v>
      </c>
      <c r="N88" s="200">
        <f t="shared" si="32"/>
        <v>-771.91576416497264</v>
      </c>
      <c r="O88" s="200">
        <f t="shared" si="32"/>
        <v>-919.31461218640106</v>
      </c>
      <c r="P88" s="200">
        <f t="shared" si="32"/>
        <v>-764.47285720157379</v>
      </c>
      <c r="Q88" s="200">
        <f t="shared" si="32"/>
        <v>-1074.1563671712283</v>
      </c>
      <c r="R88" s="200">
        <f t="shared" si="32"/>
        <v>-923.69161588749375</v>
      </c>
      <c r="S88" s="200">
        <f t="shared" si="32"/>
        <v>-676.13090612770793</v>
      </c>
      <c r="T88" s="200">
        <f t="shared" si="32"/>
        <v>-729.97954001007383</v>
      </c>
      <c r="U88" s="200">
        <f t="shared" si="32"/>
        <v>-642.81581987301252</v>
      </c>
      <c r="V88" s="200">
        <f t="shared" si="32"/>
        <v>-655.59735850003563</v>
      </c>
      <c r="W88" s="202">
        <f t="shared" si="32"/>
        <v>-424.25611829164518</v>
      </c>
      <c r="X88" s="200">
        <f t="shared" si="32"/>
        <v>-319.91937117381349</v>
      </c>
      <c r="Y88" s="200">
        <f t="shared" si="32"/>
        <v>-201.57172150878068</v>
      </c>
      <c r="Z88" s="200">
        <f t="shared" si="32"/>
        <v>-178.20287777310114</v>
      </c>
      <c r="AA88" s="200">
        <f t="shared" si="32"/>
        <v>-141.11246599322112</v>
      </c>
      <c r="AB88" s="200">
        <f t="shared" si="32"/>
        <v>-112.6030568799888</v>
      </c>
      <c r="AC88" s="201">
        <f t="shared" ca="1" si="32"/>
        <v>-161.56684475363181</v>
      </c>
    </row>
    <row r="89" spans="1:29" x14ac:dyDescent="0.2">
      <c r="A89" s="165" t="s">
        <v>135</v>
      </c>
      <c r="B89" s="142"/>
      <c r="C89" s="200">
        <f t="shared" si="32"/>
        <v>228.02606012115939</v>
      </c>
      <c r="D89" s="200">
        <f t="shared" ca="1" si="32"/>
        <v>0</v>
      </c>
      <c r="E89" s="200">
        <f t="shared" si="32"/>
        <v>401.28410914927736</v>
      </c>
      <c r="F89" s="202">
        <f t="shared" ca="1" si="32"/>
        <v>209.77005642347922</v>
      </c>
      <c r="G89" s="200">
        <f t="shared" si="32"/>
        <v>118.2225285624445</v>
      </c>
      <c r="H89" s="200">
        <f t="shared" si="32"/>
        <v>78.566939032056325</v>
      </c>
      <c r="I89" s="200">
        <f t="shared" si="32"/>
        <v>157.87811809283266</v>
      </c>
      <c r="J89" s="200">
        <f t="shared" si="32"/>
        <v>68.30601092895995</v>
      </c>
      <c r="K89" s="200">
        <f t="shared" si="32"/>
        <v>0</v>
      </c>
      <c r="L89" s="200">
        <f t="shared" si="32"/>
        <v>136.6120218579199</v>
      </c>
      <c r="M89" s="200">
        <f t="shared" si="32"/>
        <v>-953.79845081975691</v>
      </c>
      <c r="N89" s="200">
        <f t="shared" si="32"/>
        <v>-936.42240242963635</v>
      </c>
      <c r="O89" s="200">
        <f t="shared" si="32"/>
        <v>-786.32749021074414</v>
      </c>
      <c r="P89" s="200">
        <f t="shared" si="32"/>
        <v>-719.53272888235369</v>
      </c>
      <c r="Q89" s="200">
        <f t="shared" si="32"/>
        <v>-853.12225153913823</v>
      </c>
      <c r="R89" s="200">
        <f t="shared" si="32"/>
        <v>-824.46040418072153</v>
      </c>
      <c r="S89" s="200">
        <f t="shared" si="32"/>
        <v>-836.3557505042063</v>
      </c>
      <c r="T89" s="200">
        <f t="shared" si="32"/>
        <v>-781.3865498699397</v>
      </c>
      <c r="U89" s="200">
        <f t="shared" si="32"/>
        <v>-1115.3957192378875</v>
      </c>
      <c r="V89" s="200">
        <f t="shared" si="32"/>
        <v>-612.28498240479894</v>
      </c>
      <c r="W89" s="202">
        <f t="shared" si="32"/>
        <v>-527.12599056681211</v>
      </c>
      <c r="X89" s="200">
        <f t="shared" si="32"/>
        <v>-484.32940332787257</v>
      </c>
      <c r="Y89" s="200">
        <f t="shared" si="32"/>
        <v>-330.01106482498835</v>
      </c>
      <c r="Z89" s="200">
        <f t="shared" si="32"/>
        <v>-261.39906803631311</v>
      </c>
      <c r="AA89" s="200">
        <f t="shared" si="32"/>
        <v>-194.97745991445845</v>
      </c>
      <c r="AB89" s="200">
        <f t="shared" si="32"/>
        <v>-151.74503044768244</v>
      </c>
      <c r="AC89" s="201">
        <f t="shared" ca="1" si="32"/>
        <v>-236.87225090161519</v>
      </c>
    </row>
    <row r="90" spans="1:29" x14ac:dyDescent="0.2">
      <c r="A90" s="165" t="s">
        <v>136</v>
      </c>
      <c r="B90" s="142"/>
      <c r="C90" s="200">
        <f t="shared" si="32"/>
        <v>-5.8220939535940488</v>
      </c>
      <c r="D90" s="200">
        <f t="shared" ca="1" si="32"/>
        <v>455.73508278818372</v>
      </c>
      <c r="E90" s="200">
        <f t="shared" si="32"/>
        <v>0</v>
      </c>
      <c r="F90" s="202">
        <f t="shared" ca="1" si="32"/>
        <v>149.97099627819625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-1032.8895793747197</v>
      </c>
      <c r="N90" s="200">
        <f t="shared" si="32"/>
        <v>-923.76804564004851</v>
      </c>
      <c r="O90" s="200">
        <f t="shared" si="32"/>
        <v>-1033.4853445716035</v>
      </c>
      <c r="P90" s="200">
        <f t="shared" si="32"/>
        <v>-966.48696003151417</v>
      </c>
      <c r="Q90" s="200">
        <f t="shared" si="32"/>
        <v>-1100.4837291116964</v>
      </c>
      <c r="R90" s="200">
        <f t="shared" si="32"/>
        <v>-826.19083421048163</v>
      </c>
      <c r="S90" s="200">
        <f t="shared" si="32"/>
        <v>-706.28955350492834</v>
      </c>
      <c r="T90" s="200">
        <f t="shared" si="32"/>
        <v>-745.40164296803414</v>
      </c>
      <c r="U90" s="200">
        <f t="shared" si="32"/>
        <v>-681.19288374602729</v>
      </c>
      <c r="V90" s="200">
        <f t="shared" si="32"/>
        <v>-692.27413380073449</v>
      </c>
      <c r="W90" s="202">
        <f t="shared" si="32"/>
        <v>-571.93417249449703</v>
      </c>
      <c r="X90" s="200">
        <f t="shared" si="32"/>
        <v>-401.37633611636193</v>
      </c>
      <c r="Y90" s="200">
        <f t="shared" si="32"/>
        <v>-273.79854121113931</v>
      </c>
      <c r="Z90" s="200">
        <f t="shared" si="32"/>
        <v>-227.30816325990963</v>
      </c>
      <c r="AA90" s="200">
        <f t="shared" si="32"/>
        <v>-260.5820529049106</v>
      </c>
      <c r="AB90" s="200">
        <f t="shared" si="32"/>
        <v>-240.48131386409659</v>
      </c>
      <c r="AC90" s="201">
        <f t="shared" ca="1" si="32"/>
        <v>-270.27674866112829</v>
      </c>
    </row>
    <row r="91" spans="1:29" x14ac:dyDescent="0.2">
      <c r="A91" s="165" t="s">
        <v>137</v>
      </c>
      <c r="B91" s="166"/>
      <c r="C91" s="200">
        <f t="shared" si="32"/>
        <v>264.74454223339762</v>
      </c>
      <c r="D91" s="200">
        <f t="shared" ca="1" si="32"/>
        <v>255.57145777959522</v>
      </c>
      <c r="E91" s="200">
        <f t="shared" si="32"/>
        <v>267.52273943285218</v>
      </c>
      <c r="F91" s="202">
        <f t="shared" ca="1" si="32"/>
        <v>262.61291314861319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286.17093467623999</v>
      </c>
      <c r="K91" s="200">
        <f t="shared" si="32"/>
        <v>435.72984749455281</v>
      </c>
      <c r="L91" s="200">
        <f t="shared" si="32"/>
        <v>136.61202185792718</v>
      </c>
      <c r="M91" s="200">
        <f t="shared" si="32"/>
        <v>-952.82502154523354</v>
      </c>
      <c r="N91" s="200">
        <f t="shared" si="32"/>
        <v>-773.76119119678697</v>
      </c>
      <c r="O91" s="200">
        <f t="shared" si="32"/>
        <v>-608.24979735596207</v>
      </c>
      <c r="P91" s="200">
        <f t="shared" si="32"/>
        <v>-626.535237909633</v>
      </c>
      <c r="Q91" s="200">
        <f t="shared" si="32"/>
        <v>-589.96435680229479</v>
      </c>
      <c r="R91" s="200">
        <f t="shared" si="32"/>
        <v>-562.68810967823629</v>
      </c>
      <c r="S91" s="200">
        <f t="shared" si="32"/>
        <v>-335.51578666036949</v>
      </c>
      <c r="T91" s="200">
        <f t="shared" si="32"/>
        <v>-399.26110991161477</v>
      </c>
      <c r="U91" s="200">
        <f t="shared" si="32"/>
        <v>-342.46545472397338</v>
      </c>
      <c r="V91" s="200">
        <f t="shared" si="32"/>
        <v>-264.82079534552213</v>
      </c>
      <c r="W91" s="202">
        <f t="shared" si="32"/>
        <v>-237.73586246001105</v>
      </c>
      <c r="X91" s="200">
        <f t="shared" si="32"/>
        <v>-399.2711893232281</v>
      </c>
      <c r="Y91" s="200">
        <f t="shared" si="32"/>
        <v>-273.11859430148252</v>
      </c>
      <c r="Z91" s="200">
        <f t="shared" si="32"/>
        <v>-236.40310783067434</v>
      </c>
      <c r="AA91" s="200">
        <f t="shared" si="32"/>
        <v>-182.88889052640116</v>
      </c>
      <c r="AB91" s="200">
        <f t="shared" si="32"/>
        <v>-138.74350648459949</v>
      </c>
      <c r="AC91" s="201">
        <f t="shared" ca="1" si="32"/>
        <v>-186.68796039314111</v>
      </c>
    </row>
    <row r="92" spans="1:29" x14ac:dyDescent="0.2">
      <c r="A92" s="165" t="s">
        <v>138</v>
      </c>
      <c r="B92" s="142"/>
      <c r="C92" s="200">
        <f t="shared" si="32"/>
        <v>262.88718710709691</v>
      </c>
      <c r="D92" s="200">
        <f t="shared" ca="1" si="32"/>
        <v>306.68574933551463</v>
      </c>
      <c r="E92" s="200">
        <f t="shared" si="32"/>
        <v>334.40342429106386</v>
      </c>
      <c r="F92" s="202">
        <f t="shared" ca="1" si="32"/>
        <v>301.32545357789149</v>
      </c>
      <c r="G92" s="200">
        <f t="shared" si="32"/>
        <v>393.76499519617755</v>
      </c>
      <c r="H92" s="200">
        <f t="shared" si="32"/>
        <v>392.83469516027617</v>
      </c>
      <c r="I92" s="200">
        <f t="shared" si="32"/>
        <v>394.69529523208075</v>
      </c>
      <c r="J92" s="200">
        <f t="shared" si="32"/>
        <v>286.17093467623818</v>
      </c>
      <c r="K92" s="200">
        <f t="shared" si="32"/>
        <v>435.72984749455281</v>
      </c>
      <c r="L92" s="200">
        <f t="shared" si="32"/>
        <v>136.61202185792536</v>
      </c>
      <c r="M92" s="200">
        <f t="shared" si="32"/>
        <v>-987.54399900320823</v>
      </c>
      <c r="N92" s="200">
        <f t="shared" si="32"/>
        <v>-874.99604551350421</v>
      </c>
      <c r="O92" s="200">
        <f t="shared" si="32"/>
        <v>-711.5575027977502</v>
      </c>
      <c r="P92" s="200">
        <f t="shared" si="32"/>
        <v>-717.31025625513576</v>
      </c>
      <c r="Q92" s="200">
        <f t="shared" si="32"/>
        <v>-705.80474934036829</v>
      </c>
      <c r="R92" s="200">
        <f t="shared" si="32"/>
        <v>-629.39917082566535</v>
      </c>
      <c r="S92" s="200">
        <f t="shared" si="32"/>
        <v>-276.63933625656682</v>
      </c>
      <c r="T92" s="200">
        <f t="shared" si="32"/>
        <v>-358.13550202372244</v>
      </c>
      <c r="U92" s="200">
        <f t="shared" si="32"/>
        <v>-284.89985891445031</v>
      </c>
      <c r="V92" s="200">
        <f t="shared" si="32"/>
        <v>-186.88264783153136</v>
      </c>
      <c r="W92" s="202">
        <f t="shared" si="32"/>
        <v>-240.72580959030347</v>
      </c>
      <c r="X92" s="200">
        <f t="shared" si="32"/>
        <v>-368.78920929888045</v>
      </c>
      <c r="Y92" s="200">
        <f t="shared" si="32"/>
        <v>-249.01031118178616</v>
      </c>
      <c r="Z92" s="200">
        <f t="shared" si="32"/>
        <v>-216.31482428739764</v>
      </c>
      <c r="AA92" s="200">
        <f t="shared" si="32"/>
        <v>-167.2592321079519</v>
      </c>
      <c r="AB92" s="200">
        <f t="shared" si="32"/>
        <v>-126.66666753104073</v>
      </c>
      <c r="AC92" s="201">
        <f t="shared" ca="1" si="32"/>
        <v>-169.97099406460802</v>
      </c>
    </row>
    <row r="93" spans="1:29" ht="13.65" customHeight="1" thickBot="1" x14ac:dyDescent="0.25">
      <c r="A93" s="170" t="s">
        <v>139</v>
      </c>
      <c r="B93" s="171"/>
      <c r="C93" s="203">
        <f t="shared" si="32"/>
        <v>262.88718710709782</v>
      </c>
      <c r="D93" s="203">
        <f t="shared" ca="1" si="32"/>
        <v>306.68574933551463</v>
      </c>
      <c r="E93" s="203">
        <f t="shared" si="32"/>
        <v>334.40342429106386</v>
      </c>
      <c r="F93" s="204">
        <f t="shared" ca="1" si="32"/>
        <v>301.32545357789058</v>
      </c>
      <c r="G93" s="203">
        <f t="shared" si="32"/>
        <v>393.76499519617755</v>
      </c>
      <c r="H93" s="203">
        <f t="shared" si="32"/>
        <v>392.83469516027617</v>
      </c>
      <c r="I93" s="203">
        <f t="shared" si="32"/>
        <v>394.69529523208075</v>
      </c>
      <c r="J93" s="203">
        <f t="shared" si="32"/>
        <v>286.17093467623999</v>
      </c>
      <c r="K93" s="203">
        <f t="shared" si="32"/>
        <v>435.72984749455281</v>
      </c>
      <c r="L93" s="203">
        <f t="shared" si="32"/>
        <v>136.61202185792718</v>
      </c>
      <c r="M93" s="203">
        <f t="shared" si="32"/>
        <v>-1091.7009313771305</v>
      </c>
      <c r="N93" s="203">
        <f t="shared" si="32"/>
        <v>-1001.5396134094044</v>
      </c>
      <c r="O93" s="203">
        <f t="shared" si="32"/>
        <v>-891.62284802064096</v>
      </c>
      <c r="P93" s="203">
        <f t="shared" si="32"/>
        <v>-866.82205117713966</v>
      </c>
      <c r="Q93" s="203">
        <f t="shared" si="32"/>
        <v>-916.42364486413862</v>
      </c>
      <c r="R93" s="203">
        <f t="shared" si="32"/>
        <v>-773.08453329705662</v>
      </c>
      <c r="S93" s="203">
        <f t="shared" si="32"/>
        <v>-318.79295260109575</v>
      </c>
      <c r="T93" s="203">
        <f t="shared" si="32"/>
        <v>-409.54251188358649</v>
      </c>
      <c r="U93" s="203">
        <f t="shared" si="32"/>
        <v>-323.2769227874669</v>
      </c>
      <c r="V93" s="203">
        <f t="shared" si="32"/>
        <v>-223.55942313223568</v>
      </c>
      <c r="W93" s="204">
        <f t="shared" si="32"/>
        <v>-298.55687882978782</v>
      </c>
      <c r="X93" s="203">
        <f t="shared" si="32"/>
        <v>-412.91673952987367</v>
      </c>
      <c r="Y93" s="203">
        <f t="shared" si="32"/>
        <v>-280.99618799274504</v>
      </c>
      <c r="Z93" s="203">
        <f t="shared" si="32"/>
        <v>-245.727575892819</v>
      </c>
      <c r="AA93" s="203">
        <f t="shared" si="32"/>
        <v>-190.45098914091432</v>
      </c>
      <c r="AB93" s="203">
        <f t="shared" si="32"/>
        <v>-144.67055948800771</v>
      </c>
      <c r="AC93" s="205">
        <f t="shared" ca="1" si="32"/>
        <v>-196.21502487459475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37179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5520.343488039256</v>
      </c>
      <c r="E107" s="200">
        <v>9229.5345104333865</v>
      </c>
      <c r="F107" s="200">
        <v>6371.5541817593303</v>
      </c>
      <c r="G107" s="206">
        <v>10686.167971600595</v>
      </c>
      <c r="H107" s="206">
        <v>10920.804525455689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11143.818334735071</v>
      </c>
      <c r="N107" s="206">
        <v>10526.315789473683</v>
      </c>
      <c r="O107" s="206">
        <v>15609.052434733396</v>
      </c>
      <c r="P107" s="206">
        <v>14200.561009817671</v>
      </c>
      <c r="Q107" s="206">
        <v>17017.543859649122</v>
      </c>
      <c r="R107" s="206">
        <v>14768.683274021352</v>
      </c>
      <c r="S107" s="206">
        <v>12820.508461042014</v>
      </c>
      <c r="T107" s="206">
        <v>13201.320132013199</v>
      </c>
      <c r="U107" s="206">
        <v>12332.245194051504</v>
      </c>
      <c r="V107" s="206">
        <v>12927.96005706134</v>
      </c>
      <c r="W107" s="206">
        <v>12875.56617100913</v>
      </c>
      <c r="X107" s="206">
        <v>12060.621957789552</v>
      </c>
      <c r="Y107" s="206">
        <v>11401.823113266004</v>
      </c>
      <c r="Z107" s="206">
        <v>11176.845069214662</v>
      </c>
      <c r="AA107" s="206">
        <v>10671.248904163011</v>
      </c>
      <c r="AB107" s="206">
        <v>10267.252673089139</v>
      </c>
      <c r="AC107" s="211">
        <v>10874.70338376184</v>
      </c>
    </row>
    <row r="108" spans="1:29" x14ac:dyDescent="0.2">
      <c r="A108" s="165" t="s">
        <v>134</v>
      </c>
      <c r="B108" s="166"/>
      <c r="C108" s="200">
        <v>4736.2555720653791</v>
      </c>
      <c r="D108" s="200">
        <v>5673.6863627070124</v>
      </c>
      <c r="E108" s="200">
        <v>9296.4151952916</v>
      </c>
      <c r="F108" s="202">
        <v>6568.7857100213305</v>
      </c>
      <c r="G108" s="200">
        <v>10631.096690275284</v>
      </c>
      <c r="H108" s="200">
        <v>10842.237586423635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12195.121951219513</v>
      </c>
      <c r="N108" s="200">
        <v>11466.165413533834</v>
      </c>
      <c r="O108" s="200">
        <v>16573.595630028787</v>
      </c>
      <c r="P108" s="200">
        <v>15252.454417952313</v>
      </c>
      <c r="Q108" s="200">
        <v>17894.736842105263</v>
      </c>
      <c r="R108" s="200">
        <v>16014.234875444838</v>
      </c>
      <c r="S108" s="200">
        <v>12639.500159070763</v>
      </c>
      <c r="T108" s="200">
        <v>13017.968463513016</v>
      </c>
      <c r="U108" s="200">
        <v>12150.888647080159</v>
      </c>
      <c r="V108" s="200">
        <v>12749.643366619115</v>
      </c>
      <c r="W108" s="200">
        <v>13313.210899611142</v>
      </c>
      <c r="X108" s="200">
        <v>12590.883460270441</v>
      </c>
      <c r="Y108" s="200">
        <v>11886.348823142071</v>
      </c>
      <c r="Z108" s="200">
        <v>11745.907508915359</v>
      </c>
      <c r="AA108" s="200">
        <v>11552.299840999463</v>
      </c>
      <c r="AB108" s="200">
        <v>11436.338794198604</v>
      </c>
      <c r="AC108" s="201">
        <v>11625.798779452845</v>
      </c>
    </row>
    <row r="109" spans="1:29" x14ac:dyDescent="0.2">
      <c r="A109" s="165" t="s">
        <v>135</v>
      </c>
      <c r="B109" s="142"/>
      <c r="C109" s="200">
        <v>4819.8365527488832</v>
      </c>
      <c r="D109" s="200">
        <v>5724.8006542629319</v>
      </c>
      <c r="E109" s="200">
        <v>9229.5345104333865</v>
      </c>
      <c r="F109" s="202">
        <v>6591.3905724817341</v>
      </c>
      <c r="G109" s="200">
        <v>11103.986804525059</v>
      </c>
      <c r="H109" s="200">
        <v>11156.505342551854</v>
      </c>
      <c r="I109" s="200">
        <v>11051.468266498263</v>
      </c>
      <c r="J109" s="200">
        <v>15454.569806064503</v>
      </c>
      <c r="K109" s="200">
        <v>14379.084967320261</v>
      </c>
      <c r="L109" s="200">
        <v>16530.054644808744</v>
      </c>
      <c r="M109" s="200">
        <v>12720.773759461732</v>
      </c>
      <c r="N109" s="200">
        <v>13909.774436090223</v>
      </c>
      <c r="O109" s="200">
        <v>17099.696119682092</v>
      </c>
      <c r="P109" s="200">
        <v>15866.058906030854</v>
      </c>
      <c r="Q109" s="200">
        <v>18333.333333333332</v>
      </c>
      <c r="R109" s="200">
        <v>15747.330960854093</v>
      </c>
      <c r="S109" s="200">
        <v>13484.596129358091</v>
      </c>
      <c r="T109" s="200">
        <v>13934.726806013932</v>
      </c>
      <c r="U109" s="200">
        <v>12966.993108451215</v>
      </c>
      <c r="V109" s="200">
        <v>13552.06847360913</v>
      </c>
      <c r="W109" s="200">
        <v>14071.625183869039</v>
      </c>
      <c r="X109" s="200">
        <v>13392.558433215481</v>
      </c>
      <c r="Y109" s="200">
        <v>12565.806176318687</v>
      </c>
      <c r="Z109" s="200">
        <v>12401.88383943056</v>
      </c>
      <c r="AA109" s="200">
        <v>11796.372654575509</v>
      </c>
      <c r="AB109" s="200">
        <v>11243.08238937116</v>
      </c>
      <c r="AC109" s="201">
        <v>11997.703696029404</v>
      </c>
    </row>
    <row r="110" spans="1:29" x14ac:dyDescent="0.2">
      <c r="A110" s="165" t="s">
        <v>136</v>
      </c>
      <c r="B110" s="142"/>
      <c r="C110" s="200">
        <v>5069.3293519259332</v>
      </c>
      <c r="D110" s="200">
        <v>4860.1512390273956</v>
      </c>
      <c r="E110" s="200">
        <v>8694.4890315676821</v>
      </c>
      <c r="F110" s="202">
        <v>6207.9898741736697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12510.513036164843</v>
      </c>
      <c r="N110" s="200">
        <v>13721.804511278195</v>
      </c>
      <c r="O110" s="200">
        <v>17099.696119682092</v>
      </c>
      <c r="P110" s="200">
        <v>15866.058906030854</v>
      </c>
      <c r="Q110" s="200">
        <v>18333.333333333332</v>
      </c>
      <c r="R110" s="200">
        <v>14323.843416370106</v>
      </c>
      <c r="S110" s="200">
        <v>13210.740309872281</v>
      </c>
      <c r="T110" s="200">
        <v>13292.995966263292</v>
      </c>
      <c r="U110" s="200">
        <v>12876.31483496554</v>
      </c>
      <c r="V110" s="200">
        <v>13462.910128388015</v>
      </c>
      <c r="W110" s="200">
        <v>13650.728922418186</v>
      </c>
      <c r="X110" s="200">
        <v>9720.6231829198005</v>
      </c>
      <c r="Y110" s="200">
        <v>8190.6458266206955</v>
      </c>
      <c r="Z110" s="200">
        <v>7434.447962151693</v>
      </c>
      <c r="AA110" s="200">
        <v>9660.6055353517822</v>
      </c>
      <c r="AB110" s="200">
        <v>10134.150698708447</v>
      </c>
      <c r="AC110" s="201">
        <v>9540.1737298889566</v>
      </c>
    </row>
    <row r="111" spans="1:29" x14ac:dyDescent="0.2">
      <c r="A111" s="165" t="s">
        <v>137</v>
      </c>
      <c r="B111" s="166"/>
      <c r="C111" s="200">
        <v>4875.5572065378892</v>
      </c>
      <c r="D111" s="200">
        <v>5520.343488039256</v>
      </c>
      <c r="E111" s="200">
        <v>8694.4890315676821</v>
      </c>
      <c r="F111" s="202">
        <v>6363.4632420482767</v>
      </c>
      <c r="G111" s="200">
        <v>10198.234285570255</v>
      </c>
      <c r="H111" s="200">
        <v>10292.269013199246</v>
      </c>
      <c r="I111" s="200">
        <v>10104.199557941267</v>
      </c>
      <c r="J111" s="200">
        <v>15005.000178577804</v>
      </c>
      <c r="K111" s="200">
        <v>13616.557734204793</v>
      </c>
      <c r="L111" s="200">
        <v>16393.442622950817</v>
      </c>
      <c r="M111" s="200">
        <v>13877.207737594617</v>
      </c>
      <c r="N111" s="200">
        <v>14097.744360902254</v>
      </c>
      <c r="O111" s="200">
        <v>16880.45938830245</v>
      </c>
      <c r="P111" s="200">
        <v>15690.743338008413</v>
      </c>
      <c r="Q111" s="200">
        <v>18070.175438596489</v>
      </c>
      <c r="R111" s="200">
        <v>15569.395017793595</v>
      </c>
      <c r="S111" s="200">
        <v>13211.246952627136</v>
      </c>
      <c r="T111" s="200">
        <v>13292.995966263292</v>
      </c>
      <c r="U111" s="200">
        <v>12966.993108451215</v>
      </c>
      <c r="V111" s="200">
        <v>13373.751783166903</v>
      </c>
      <c r="W111" s="200">
        <v>13808.747069018245</v>
      </c>
      <c r="X111" s="200">
        <v>13389.417073603629</v>
      </c>
      <c r="Y111" s="200">
        <v>12492.917818560842</v>
      </c>
      <c r="Z111" s="200">
        <v>12354.407655420328</v>
      </c>
      <c r="AA111" s="200">
        <v>11686.145620485404</v>
      </c>
      <c r="AB111" s="200">
        <v>11073.695214905782</v>
      </c>
      <c r="AC111" s="201">
        <v>11889.406428608549</v>
      </c>
    </row>
    <row r="112" spans="1:29" x14ac:dyDescent="0.2">
      <c r="A112" s="165" t="s">
        <v>138</v>
      </c>
      <c r="B112" s="142"/>
      <c r="C112" s="200">
        <v>4736.2555720653791</v>
      </c>
      <c r="D112" s="200">
        <v>5213.6577387037414</v>
      </c>
      <c r="E112" s="200">
        <v>8092.5628678437679</v>
      </c>
      <c r="F112" s="202">
        <v>6014.1587262042958</v>
      </c>
      <c r="G112" s="200">
        <v>9528.9268237403448</v>
      </c>
      <c r="H112" s="200">
        <v>9585.166561910748</v>
      </c>
      <c r="I112" s="200">
        <v>9472.6870855699399</v>
      </c>
      <c r="J112" s="200">
        <v>14487.124540162149</v>
      </c>
      <c r="K112" s="200">
        <v>12854.030501089324</v>
      </c>
      <c r="L112" s="200">
        <v>16120.218579234972</v>
      </c>
      <c r="M112" s="200">
        <v>14297.729184188393</v>
      </c>
      <c r="N112" s="200">
        <v>15601.503759398496</v>
      </c>
      <c r="O112" s="200">
        <v>18590.462833099577</v>
      </c>
      <c r="P112" s="200">
        <v>17180.925666199157</v>
      </c>
      <c r="Q112" s="200">
        <v>20000</v>
      </c>
      <c r="R112" s="200">
        <v>16725.978647686832</v>
      </c>
      <c r="S112" s="200">
        <v>12098.834344431229</v>
      </c>
      <c r="T112" s="200">
        <v>12559.589292262557</v>
      </c>
      <c r="U112" s="200">
        <v>11878.853826623141</v>
      </c>
      <c r="V112" s="200">
        <v>11858.059914407986</v>
      </c>
      <c r="W112" s="200">
        <v>13880.110102966661</v>
      </c>
      <c r="X112" s="200">
        <v>12651.197564818031</v>
      </c>
      <c r="Y112" s="200">
        <v>11772.012371125733</v>
      </c>
      <c r="Z112" s="200">
        <v>11697.390782336504</v>
      </c>
      <c r="AA112" s="200">
        <v>11106.31968773229</v>
      </c>
      <c r="AB112" s="200">
        <v>10563.538799491849</v>
      </c>
      <c r="AC112" s="201">
        <v>11348.776789440955</v>
      </c>
    </row>
    <row r="113" spans="1:29" ht="10.8" thickBot="1" x14ac:dyDescent="0.25">
      <c r="A113" s="165" t="s">
        <v>139</v>
      </c>
      <c r="C113" s="203">
        <v>4921.9910846953935</v>
      </c>
      <c r="D113" s="203">
        <v>5418.1149049274172</v>
      </c>
      <c r="E113" s="203">
        <v>8627.6083467094704</v>
      </c>
      <c r="F113" s="204">
        <v>6322.571445444094</v>
      </c>
      <c r="G113" s="200">
        <v>9961.9752884525515</v>
      </c>
      <c r="H113" s="200">
        <v>10056.56819610308</v>
      </c>
      <c r="I113" s="200">
        <v>9867.3823808020206</v>
      </c>
      <c r="J113" s="200">
        <v>15305.903782277937</v>
      </c>
      <c r="K113" s="200">
        <v>13398.692810457516</v>
      </c>
      <c r="L113" s="200">
        <v>17213.114754098358</v>
      </c>
      <c r="M113" s="200">
        <v>15559.293523969722</v>
      </c>
      <c r="N113" s="200">
        <v>17481.203007518798</v>
      </c>
      <c r="O113" s="200">
        <v>21572.057774168941</v>
      </c>
      <c r="P113" s="200">
        <v>19635.343618513321</v>
      </c>
      <c r="Q113" s="200">
        <v>23508.771929824561</v>
      </c>
      <c r="R113" s="200">
        <v>19217.08185053381</v>
      </c>
      <c r="S113" s="200">
        <v>12883.984775149629</v>
      </c>
      <c r="T113" s="200">
        <v>13476.347634763475</v>
      </c>
      <c r="U113" s="200">
        <v>12604.280014508524</v>
      </c>
      <c r="V113" s="200">
        <v>12571.32667617689</v>
      </c>
      <c r="W113" s="200">
        <v>15260.402254489316</v>
      </c>
      <c r="X113" s="200">
        <v>13719.888104770627</v>
      </c>
      <c r="Y113" s="200">
        <v>12728.865491137309</v>
      </c>
      <c r="Z113" s="200">
        <v>12659.378104297239</v>
      </c>
      <c r="AA113" s="200">
        <v>11966.111887039622</v>
      </c>
      <c r="AB113" s="200">
        <v>11322.242880584374</v>
      </c>
      <c r="AC113" s="201">
        <v>12263.35870805076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2023-09-10T11:45:49Z</dcterms:modified>
</cp:coreProperties>
</file>